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pivotTables/pivotTable1.xml" ContentType="application/vnd.openxmlformats-officedocument.spreadsheetml.pivotTable+xml"/>
  <Override PartName="/xl/drawings/drawing3.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hidePivotFieldList="1"/>
  <mc:AlternateContent xmlns:mc="http://schemas.openxmlformats.org/markup-compatibility/2006">
    <mc:Choice Requires="x15">
      <x15ac:absPath xmlns:x15ac="http://schemas.microsoft.com/office/spreadsheetml/2010/11/ac" url="C:\Users\wartunduaga\Desktop\"/>
    </mc:Choice>
  </mc:AlternateContent>
  <xr:revisionPtr revIDLastSave="0" documentId="13_ncr:1_{EE82CFDF-1E48-4C1D-AAA6-403C4FEF630E}" xr6:coauthVersionLast="47" xr6:coauthVersionMax="47" xr10:uidLastSave="{00000000-0000-0000-0000-000000000000}"/>
  <bookViews>
    <workbookView xWindow="-120" yWindow="-120" windowWidth="29040" windowHeight="15720" tabRatio="805" activeTab="2" xr2:uid="{00000000-000D-0000-FFFF-FFFF00000000}"/>
  </bookViews>
  <sheets>
    <sheet name="INICIO" sheetId="212" r:id="rId1"/>
    <sheet name="SIGLAS DEPENDENCIAS" sheetId="199" r:id="rId2"/>
    <sheet name="PLAN DE MEJORAMIENTO CGR-INVIAS" sheetId="37" r:id="rId3"/>
    <sheet name="ESTADO ACCIONES - CONSOLIDADO" sheetId="40" r:id="rId4"/>
  </sheets>
  <definedNames>
    <definedName name="_xlnm._FilterDatabase" localSheetId="2" hidden="1">'PLAN DE MEJORAMIENTO CGR-INVIAS'!$A$1:$AE$746</definedName>
    <definedName name="_xlnm.Print_Area" localSheetId="0">INICIO!$A$2:$I$27</definedName>
    <definedName name="_xlnm.Print_Area" localSheetId="2">'PLAN DE MEJORAMIENTO CGR-INVIAS'!$H$538:$O$660</definedName>
    <definedName name="_xlnm.Print_Area" localSheetId="1">'SIGLAS DEPENDENCIAS'!$A$1:$B$303</definedName>
  </definedNames>
  <calcPr calcId="191029"/>
  <pivotCaches>
    <pivotCache cacheId="4" r:id="rId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25" i="37" l="1"/>
  <c r="AH525" i="37" s="1"/>
  <c r="AI525" i="37" s="1"/>
  <c r="AC525" i="37" s="1"/>
  <c r="AD525" i="37" l="1"/>
  <c r="V398" i="37"/>
  <c r="Z398" i="37" s="1"/>
  <c r="AF398" i="37" s="1"/>
  <c r="V399" i="37"/>
  <c r="Z399" i="37" s="1"/>
  <c r="AF399" i="37" s="1"/>
  <c r="V400" i="37"/>
  <c r="Z400" i="37" s="1"/>
  <c r="AF400" i="37" s="1"/>
  <c r="V401" i="37"/>
  <c r="Z401" i="37" s="1"/>
  <c r="AF401" i="37" s="1"/>
  <c r="V402" i="37"/>
  <c r="Z402" i="37" s="1"/>
  <c r="AF402" i="37" s="1"/>
  <c r="V403" i="37"/>
  <c r="Z403" i="37" s="1"/>
  <c r="AF403" i="37" s="1"/>
  <c r="V404" i="37"/>
  <c r="Z404" i="37" s="1"/>
  <c r="AF404" i="37" s="1"/>
  <c r="V405" i="37"/>
  <c r="Z405" i="37" s="1"/>
  <c r="AF405" i="37" s="1"/>
  <c r="V406" i="37"/>
  <c r="Z406" i="37" s="1"/>
  <c r="AF406" i="37" s="1"/>
  <c r="V407" i="37"/>
  <c r="Z407" i="37" s="1"/>
  <c r="AF407" i="37" s="1"/>
  <c r="V408" i="37"/>
  <c r="Z408" i="37" s="1"/>
  <c r="AF408" i="37" s="1"/>
  <c r="V409" i="37"/>
  <c r="Z409" i="37" s="1"/>
  <c r="AF409" i="37" s="1"/>
  <c r="V410" i="37"/>
  <c r="Z410" i="37" s="1"/>
  <c r="AF410" i="37" s="1"/>
  <c r="V411" i="37"/>
  <c r="Z411" i="37" s="1"/>
  <c r="AF411" i="37" s="1"/>
  <c r="V412" i="37"/>
  <c r="Z412" i="37" s="1"/>
  <c r="AF412" i="37" s="1"/>
  <c r="V413" i="37"/>
  <c r="Z413" i="37" s="1"/>
  <c r="AF413" i="37" s="1"/>
  <c r="V414" i="37"/>
  <c r="Z414" i="37" s="1"/>
  <c r="AF414" i="37" s="1"/>
  <c r="V415" i="37"/>
  <c r="Z415" i="37" s="1"/>
  <c r="AF415" i="37" s="1"/>
  <c r="V416" i="37"/>
  <c r="Z416" i="37" s="1"/>
  <c r="AF416" i="37" s="1"/>
  <c r="V417" i="37"/>
  <c r="Z417" i="37" s="1"/>
  <c r="AF417" i="37" s="1"/>
  <c r="V418" i="37"/>
  <c r="V419" i="37"/>
  <c r="Z419" i="37" s="1"/>
  <c r="AF419" i="37" s="1"/>
  <c r="V420" i="37"/>
  <c r="Z420" i="37" s="1"/>
  <c r="AF420" i="37" s="1"/>
  <c r="V421" i="37"/>
  <c r="Z421" i="37" s="1"/>
  <c r="AF421" i="37" s="1"/>
  <c r="V422" i="37"/>
  <c r="V423" i="37"/>
  <c r="Z423" i="37" s="1"/>
  <c r="AF423" i="37" s="1"/>
  <c r="V424" i="37"/>
  <c r="V425" i="37"/>
  <c r="Z425" i="37" s="1"/>
  <c r="AF425" i="37" s="1"/>
  <c r="V426" i="37"/>
  <c r="Z426" i="37" s="1"/>
  <c r="AF426" i="37" s="1"/>
  <c r="V427" i="37"/>
  <c r="V428" i="37"/>
  <c r="V429" i="37"/>
  <c r="Z429" i="37" s="1"/>
  <c r="AF429" i="37" s="1"/>
  <c r="V430" i="37"/>
  <c r="Z430" i="37" s="1"/>
  <c r="AF430" i="37" s="1"/>
  <c r="V431" i="37"/>
  <c r="Z431" i="37" s="1"/>
  <c r="AF431" i="37" s="1"/>
  <c r="V432" i="37"/>
  <c r="V433" i="37"/>
  <c r="Z433" i="37" s="1"/>
  <c r="AF433" i="37" s="1"/>
  <c r="V434" i="37"/>
  <c r="Z434" i="37" s="1"/>
  <c r="AF434" i="37" s="1"/>
  <c r="V435" i="37"/>
  <c r="Z435" i="37" s="1"/>
  <c r="AF435" i="37" s="1"/>
  <c r="V436" i="37"/>
  <c r="V437" i="37"/>
  <c r="V438" i="37"/>
  <c r="V439" i="37"/>
  <c r="V440" i="37"/>
  <c r="Z440" i="37" s="1"/>
  <c r="AF440" i="37" s="1"/>
  <c r="V441" i="37"/>
  <c r="V442" i="37"/>
  <c r="Z442" i="37" s="1"/>
  <c r="AF442" i="37" s="1"/>
  <c r="V443" i="37"/>
  <c r="Z443" i="37" s="1"/>
  <c r="AF443" i="37" s="1"/>
  <c r="V444" i="37"/>
  <c r="Z444" i="37" s="1"/>
  <c r="AF444" i="37" s="1"/>
  <c r="V445" i="37"/>
  <c r="Z445" i="37" s="1"/>
  <c r="AF445" i="37" s="1"/>
  <c r="V446" i="37"/>
  <c r="Z446" i="37" s="1"/>
  <c r="AF446" i="37" s="1"/>
  <c r="V447" i="37"/>
  <c r="Z447" i="37" s="1"/>
  <c r="AF447" i="37" s="1"/>
  <c r="V448" i="37"/>
  <c r="Z448" i="37" s="1"/>
  <c r="AF448" i="37" s="1"/>
  <c r="V449" i="37"/>
  <c r="Z449" i="37" s="1"/>
  <c r="AF449" i="37" s="1"/>
  <c r="V450" i="37"/>
  <c r="Z450" i="37" s="1"/>
  <c r="AF450" i="37" s="1"/>
  <c r="V451" i="37"/>
  <c r="Z451" i="37" s="1"/>
  <c r="AF451" i="37" s="1"/>
  <c r="V452" i="37"/>
  <c r="V453" i="37"/>
  <c r="Z453" i="37" s="1"/>
  <c r="AF453" i="37" s="1"/>
  <c r="V454" i="37"/>
  <c r="Z454" i="37" s="1"/>
  <c r="AF454" i="37" s="1"/>
  <c r="V455" i="37"/>
  <c r="V456" i="37"/>
  <c r="Z456" i="37" s="1"/>
  <c r="AF456" i="37" s="1"/>
  <c r="V457" i="37"/>
  <c r="V458" i="37"/>
  <c r="Z458" i="37" s="1"/>
  <c r="AF458" i="37" s="1"/>
  <c r="V459" i="37"/>
  <c r="Z459" i="37" s="1"/>
  <c r="AF459" i="37" s="1"/>
  <c r="V460" i="37"/>
  <c r="Z460" i="37" s="1"/>
  <c r="AF460" i="37" s="1"/>
  <c r="V461" i="37"/>
  <c r="Z461" i="37" s="1"/>
  <c r="AF461" i="37" s="1"/>
  <c r="V462" i="37"/>
  <c r="Z462" i="37" s="1"/>
  <c r="AF462" i="37" s="1"/>
  <c r="V463" i="37"/>
  <c r="V464" i="37"/>
  <c r="V465" i="37"/>
  <c r="V466" i="37"/>
  <c r="V467" i="37"/>
  <c r="Z467" i="37" s="1"/>
  <c r="AF467" i="37" s="1"/>
  <c r="V468" i="37"/>
  <c r="V469" i="37"/>
  <c r="V470" i="37"/>
  <c r="Z470" i="37" s="1"/>
  <c r="AF470" i="37" s="1"/>
  <c r="V471" i="37"/>
  <c r="Z471" i="37" s="1"/>
  <c r="AF471" i="37" s="1"/>
  <c r="V472" i="37"/>
  <c r="Z472" i="37" s="1"/>
  <c r="AF472" i="37" s="1"/>
  <c r="V473" i="37"/>
  <c r="V474" i="37"/>
  <c r="V475" i="37"/>
  <c r="V476" i="37"/>
  <c r="V477" i="37"/>
  <c r="Z477" i="37" s="1"/>
  <c r="AF477" i="37" s="1"/>
  <c r="V478" i="37"/>
  <c r="V479" i="37"/>
  <c r="Z479" i="37" s="1"/>
  <c r="AF479" i="37" s="1"/>
  <c r="V480" i="37"/>
  <c r="Z480" i="37" s="1"/>
  <c r="AF480" i="37" s="1"/>
  <c r="V481" i="37"/>
  <c r="V482" i="37"/>
  <c r="Z482" i="37" s="1"/>
  <c r="AF482" i="37" s="1"/>
  <c r="V483" i="37"/>
  <c r="V484" i="37"/>
  <c r="V485" i="37"/>
  <c r="Z485" i="37" s="1"/>
  <c r="AF485" i="37" s="1"/>
  <c r="V486" i="37"/>
  <c r="Z486" i="37" s="1"/>
  <c r="AF486" i="37" s="1"/>
  <c r="V487" i="37"/>
  <c r="V488" i="37"/>
  <c r="V489" i="37"/>
  <c r="Z489" i="37" s="1"/>
  <c r="AF489" i="37" s="1"/>
  <c r="V490" i="37"/>
  <c r="Z490" i="37" s="1"/>
  <c r="AF490" i="37" s="1"/>
  <c r="V491" i="37"/>
  <c r="V492" i="37"/>
  <c r="V493" i="37"/>
  <c r="V494" i="37"/>
  <c r="V495" i="37"/>
  <c r="V496" i="37"/>
  <c r="V497" i="37"/>
  <c r="V498" i="37"/>
  <c r="Z498" i="37" s="1"/>
  <c r="AF498" i="37" s="1"/>
  <c r="V499" i="37"/>
  <c r="V500" i="37"/>
  <c r="V501" i="37"/>
  <c r="V502" i="37"/>
  <c r="Z502" i="37" s="1"/>
  <c r="AF502" i="37" s="1"/>
  <c r="V503" i="37"/>
  <c r="V504" i="37"/>
  <c r="V505" i="37"/>
  <c r="V506" i="37"/>
  <c r="V507" i="37"/>
  <c r="V508" i="37"/>
  <c r="Z508" i="37" s="1"/>
  <c r="AF508" i="37" s="1"/>
  <c r="V509" i="37"/>
  <c r="V510" i="37"/>
  <c r="Z510" i="37" s="1"/>
  <c r="AF510" i="37" s="1"/>
  <c r="V511" i="37"/>
  <c r="V512" i="37"/>
  <c r="Z512" i="37" s="1"/>
  <c r="AF512" i="37" s="1"/>
  <c r="V513" i="37"/>
  <c r="V514" i="37"/>
  <c r="Z514" i="37" s="1"/>
  <c r="AF514" i="37" s="1"/>
  <c r="V515" i="37"/>
  <c r="Z515" i="37" s="1"/>
  <c r="AF515" i="37" s="1"/>
  <c r="V516" i="37"/>
  <c r="Z516" i="37" s="1"/>
  <c r="AF516" i="37" s="1"/>
  <c r="V517" i="37"/>
  <c r="Z517" i="37" s="1"/>
  <c r="AF517" i="37" s="1"/>
  <c r="V518" i="37"/>
  <c r="Z518" i="37" s="1"/>
  <c r="AF518" i="37" s="1"/>
  <c r="V519" i="37"/>
  <c r="V520" i="37"/>
  <c r="Z520" i="37" s="1"/>
  <c r="AF520" i="37" s="1"/>
  <c r="V521" i="37"/>
  <c r="Z521" i="37" s="1"/>
  <c r="AF521" i="37" s="1"/>
  <c r="V522" i="37"/>
  <c r="V523" i="37"/>
  <c r="Z523" i="37" s="1"/>
  <c r="AF523" i="37" s="1"/>
  <c r="V524" i="37"/>
  <c r="Z524" i="37" s="1"/>
  <c r="AF524" i="37" s="1"/>
  <c r="V525" i="37"/>
  <c r="V526" i="37"/>
  <c r="Z526" i="37" s="1"/>
  <c r="AF526" i="37" s="1"/>
  <c r="V527" i="37"/>
  <c r="Z527" i="37" s="1"/>
  <c r="AF527" i="37" s="1"/>
  <c r="V528" i="37"/>
  <c r="Z528" i="37" s="1"/>
  <c r="AF528" i="37" s="1"/>
  <c r="V529" i="37"/>
  <c r="V530" i="37"/>
  <c r="Z530" i="37" s="1"/>
  <c r="AF530" i="37" s="1"/>
  <c r="V531" i="37"/>
  <c r="Z531" i="37" s="1"/>
  <c r="AF531" i="37" s="1"/>
  <c r="V532" i="37"/>
  <c r="Z532" i="37" s="1"/>
  <c r="AF532" i="37" s="1"/>
  <c r="V533" i="37"/>
  <c r="Z533" i="37" s="1"/>
  <c r="AF533" i="37" s="1"/>
  <c r="V534" i="37"/>
  <c r="Z534" i="37" s="1"/>
  <c r="AF534" i="37" s="1"/>
  <c r="V535" i="37"/>
  <c r="Z535" i="37" s="1"/>
  <c r="AF535" i="37" s="1"/>
  <c r="V536" i="37"/>
  <c r="Z536" i="37" s="1"/>
  <c r="AF536" i="37" s="1"/>
  <c r="V537" i="37"/>
  <c r="Z537" i="37" s="1"/>
  <c r="AF537" i="37" s="1"/>
  <c r="V538" i="37"/>
  <c r="Z538" i="37" s="1"/>
  <c r="AF538" i="37" s="1"/>
  <c r="V539" i="37"/>
  <c r="V540" i="37"/>
  <c r="V541" i="37"/>
  <c r="Z541" i="37" s="1"/>
  <c r="AF541" i="37" s="1"/>
  <c r="V542" i="37"/>
  <c r="Z542" i="37" s="1"/>
  <c r="AF542" i="37" s="1"/>
  <c r="V543" i="37"/>
  <c r="Z543" i="37" s="1"/>
  <c r="AF543" i="37" s="1"/>
  <c r="V544" i="37"/>
  <c r="Z544" i="37" s="1"/>
  <c r="AF544" i="37" s="1"/>
  <c r="V545" i="37"/>
  <c r="V546" i="37"/>
  <c r="Z546" i="37" s="1"/>
  <c r="AF546" i="37" s="1"/>
  <c r="V547" i="37"/>
  <c r="Z547" i="37" s="1"/>
  <c r="AF547" i="37" s="1"/>
  <c r="V548" i="37"/>
  <c r="Z548" i="37" s="1"/>
  <c r="AF548" i="37" s="1"/>
  <c r="V549" i="37"/>
  <c r="Z549" i="37" s="1"/>
  <c r="AF549" i="37" s="1"/>
  <c r="V550" i="37"/>
  <c r="Z550" i="37" s="1"/>
  <c r="AF550" i="37" s="1"/>
  <c r="V551" i="37"/>
  <c r="V552" i="37"/>
  <c r="Z552" i="37" s="1"/>
  <c r="AF552" i="37" s="1"/>
  <c r="V553" i="37"/>
  <c r="Z553" i="37" s="1"/>
  <c r="AF553" i="37" s="1"/>
  <c r="V554" i="37"/>
  <c r="V555" i="37"/>
  <c r="V556" i="37"/>
  <c r="Z556" i="37" s="1"/>
  <c r="AF556" i="37" s="1"/>
  <c r="V557" i="37"/>
  <c r="Z557" i="37" s="1"/>
  <c r="AF557" i="37" s="1"/>
  <c r="V558" i="37"/>
  <c r="Z558" i="37" s="1"/>
  <c r="AF558" i="37" s="1"/>
  <c r="V559" i="37"/>
  <c r="Z559" i="37" s="1"/>
  <c r="AF559" i="37" s="1"/>
  <c r="V560" i="37"/>
  <c r="Z560" i="37" s="1"/>
  <c r="AF560" i="37" s="1"/>
  <c r="V561" i="37"/>
  <c r="Z561" i="37" s="1"/>
  <c r="AF561" i="37" s="1"/>
  <c r="V562" i="37"/>
  <c r="V563" i="37"/>
  <c r="Z563" i="37" s="1"/>
  <c r="AF563" i="37" s="1"/>
  <c r="V564" i="37"/>
  <c r="Z564" i="37" s="1"/>
  <c r="AF564" i="37" s="1"/>
  <c r="V565" i="37"/>
  <c r="Z565" i="37" s="1"/>
  <c r="AF565" i="37" s="1"/>
  <c r="V566" i="37"/>
  <c r="Z566" i="37" s="1"/>
  <c r="AF566" i="37" s="1"/>
  <c r="V567" i="37"/>
  <c r="Z567" i="37" s="1"/>
  <c r="AF567" i="37" s="1"/>
  <c r="V568" i="37"/>
  <c r="Z568" i="37" s="1"/>
  <c r="AF568" i="37" s="1"/>
  <c r="V569" i="37"/>
  <c r="V570" i="37"/>
  <c r="Z570" i="37" s="1"/>
  <c r="AF570" i="37" s="1"/>
  <c r="V571" i="37"/>
  <c r="Z571" i="37" s="1"/>
  <c r="AF571" i="37" s="1"/>
  <c r="V572" i="37"/>
  <c r="Z572" i="37" s="1"/>
  <c r="AF572" i="37" s="1"/>
  <c r="V573" i="37"/>
  <c r="V574" i="37"/>
  <c r="Z574" i="37" s="1"/>
  <c r="AF574" i="37" s="1"/>
  <c r="V575" i="37"/>
  <c r="V576" i="37"/>
  <c r="Z576" i="37" s="1"/>
  <c r="AF576" i="37" s="1"/>
  <c r="V577" i="37"/>
  <c r="V578" i="37"/>
  <c r="Z578" i="37" s="1"/>
  <c r="AF578" i="37" s="1"/>
  <c r="V579" i="37"/>
  <c r="V580" i="37"/>
  <c r="Z580" i="37" s="1"/>
  <c r="AF580" i="37" s="1"/>
  <c r="V581" i="37"/>
  <c r="Z581" i="37" s="1"/>
  <c r="AF581" i="37" s="1"/>
  <c r="V582" i="37"/>
  <c r="Z582" i="37" s="1"/>
  <c r="AF582" i="37" s="1"/>
  <c r="V583" i="37"/>
  <c r="V584" i="37"/>
  <c r="Z584" i="37" s="1"/>
  <c r="AF584" i="37" s="1"/>
  <c r="V585" i="37"/>
  <c r="V586" i="37"/>
  <c r="Z586" i="37" s="1"/>
  <c r="AF586" i="37" s="1"/>
  <c r="V587" i="37"/>
  <c r="Z587" i="37" s="1"/>
  <c r="AF587" i="37" s="1"/>
  <c r="V588" i="37"/>
  <c r="Z588" i="37" s="1"/>
  <c r="AF588" i="37" s="1"/>
  <c r="V589" i="37"/>
  <c r="V590" i="37"/>
  <c r="Z590" i="37" s="1"/>
  <c r="AF590" i="37" s="1"/>
  <c r="V591" i="37"/>
  <c r="V592" i="37"/>
  <c r="Z592" i="37" s="1"/>
  <c r="AF592" i="37" s="1"/>
  <c r="V593" i="37"/>
  <c r="V594" i="37"/>
  <c r="Z594" i="37" s="1"/>
  <c r="AF594" i="37" s="1"/>
  <c r="V595" i="37"/>
  <c r="V596" i="37"/>
  <c r="V597" i="37"/>
  <c r="V598" i="37"/>
  <c r="Z598" i="37" s="1"/>
  <c r="AF598" i="37" s="1"/>
  <c r="V599" i="37"/>
  <c r="Z599" i="37" s="1"/>
  <c r="AF599" i="37" s="1"/>
  <c r="V600" i="37"/>
  <c r="V601" i="37"/>
  <c r="V602" i="37"/>
  <c r="V603" i="37"/>
  <c r="V604" i="37"/>
  <c r="Z604" i="37" s="1"/>
  <c r="AF604" i="37" s="1"/>
  <c r="V605" i="37"/>
  <c r="V606" i="37"/>
  <c r="Z606" i="37" s="1"/>
  <c r="AF606" i="37" s="1"/>
  <c r="V607" i="37"/>
  <c r="V608" i="37"/>
  <c r="Z608" i="37" s="1"/>
  <c r="AF608" i="37" s="1"/>
  <c r="V609" i="37"/>
  <c r="Z609" i="37" s="1"/>
  <c r="AF609" i="37" s="1"/>
  <c r="V610" i="37"/>
  <c r="Z610" i="37" s="1"/>
  <c r="AF610" i="37" s="1"/>
  <c r="V611" i="37"/>
  <c r="Z611" i="37" s="1"/>
  <c r="AF611" i="37" s="1"/>
  <c r="V612" i="37"/>
  <c r="Z612" i="37" s="1"/>
  <c r="AF612" i="37" s="1"/>
  <c r="V613" i="37"/>
  <c r="V614" i="37"/>
  <c r="Z614" i="37" s="1"/>
  <c r="AF614" i="37" s="1"/>
  <c r="V615" i="37"/>
  <c r="V616" i="37"/>
  <c r="Z616" i="37" s="1"/>
  <c r="AF616" i="37" s="1"/>
  <c r="V617" i="37"/>
  <c r="V618" i="37"/>
  <c r="Z618" i="37" s="1"/>
  <c r="AF618" i="37" s="1"/>
  <c r="V619" i="37"/>
  <c r="Z619" i="37" s="1"/>
  <c r="AF619" i="37" s="1"/>
  <c r="V620" i="37"/>
  <c r="Z620" i="37" s="1"/>
  <c r="AF620" i="37" s="1"/>
  <c r="V621" i="37"/>
  <c r="V622" i="37"/>
  <c r="Z622" i="37" s="1"/>
  <c r="AF622" i="37" s="1"/>
  <c r="V623" i="37"/>
  <c r="Z623" i="37" s="1"/>
  <c r="AF623" i="37" s="1"/>
  <c r="V624" i="37"/>
  <c r="Z624" i="37" s="1"/>
  <c r="AF624" i="37" s="1"/>
  <c r="V625" i="37"/>
  <c r="Z625" i="37" s="1"/>
  <c r="AF625" i="37" s="1"/>
  <c r="V626" i="37"/>
  <c r="Z626" i="37" s="1"/>
  <c r="AF626" i="37" s="1"/>
  <c r="V627" i="37"/>
  <c r="Z627" i="37" s="1"/>
  <c r="AF627" i="37" s="1"/>
  <c r="V628" i="37"/>
  <c r="Z628" i="37" s="1"/>
  <c r="AF628" i="37" s="1"/>
  <c r="V629" i="37"/>
  <c r="V630" i="37"/>
  <c r="Z630" i="37" s="1"/>
  <c r="AF630" i="37" s="1"/>
  <c r="V631" i="37"/>
  <c r="Z631" i="37" s="1"/>
  <c r="AF631" i="37" s="1"/>
  <c r="V632" i="37"/>
  <c r="V633" i="37"/>
  <c r="V634" i="37"/>
  <c r="Z634" i="37" s="1"/>
  <c r="AF634" i="37" s="1"/>
  <c r="V635" i="37"/>
  <c r="Z635" i="37" s="1"/>
  <c r="AF635" i="37" s="1"/>
  <c r="V636" i="37"/>
  <c r="V637" i="37"/>
  <c r="V638" i="37"/>
  <c r="Z638" i="37" s="1"/>
  <c r="AF638" i="37" s="1"/>
  <c r="V639" i="37"/>
  <c r="Z639" i="37" s="1"/>
  <c r="AF639" i="37" s="1"/>
  <c r="V640" i="37"/>
  <c r="Z640" i="37" s="1"/>
  <c r="AF640" i="37" s="1"/>
  <c r="V641" i="37"/>
  <c r="Z641" i="37" s="1"/>
  <c r="AF641" i="37" s="1"/>
  <c r="V642" i="37"/>
  <c r="V643" i="37"/>
  <c r="V644" i="37"/>
  <c r="Z644" i="37" s="1"/>
  <c r="AF644" i="37" s="1"/>
  <c r="V645" i="37"/>
  <c r="Z645" i="37" s="1"/>
  <c r="AF645" i="37" s="1"/>
  <c r="V646" i="37"/>
  <c r="Z646" i="37" s="1"/>
  <c r="AF646" i="37" s="1"/>
  <c r="V647" i="37"/>
  <c r="Z647" i="37" s="1"/>
  <c r="AF647" i="37" s="1"/>
  <c r="V648" i="37"/>
  <c r="Z648" i="37" s="1"/>
  <c r="AF648" i="37" s="1"/>
  <c r="V649" i="37"/>
  <c r="Z649" i="37" s="1"/>
  <c r="AF649" i="37" s="1"/>
  <c r="V650" i="37"/>
  <c r="Z650" i="37" s="1"/>
  <c r="AF650" i="37" s="1"/>
  <c r="V651" i="37"/>
  <c r="Z651" i="37" s="1"/>
  <c r="AF651" i="37" s="1"/>
  <c r="V652" i="37"/>
  <c r="Z652" i="37" s="1"/>
  <c r="AF652" i="37" s="1"/>
  <c r="V653" i="37"/>
  <c r="Z653" i="37" s="1"/>
  <c r="AF653" i="37" s="1"/>
  <c r="V654" i="37"/>
  <c r="V655" i="37"/>
  <c r="V656" i="37"/>
  <c r="V657" i="37"/>
  <c r="V658" i="37"/>
  <c r="V659" i="37"/>
  <c r="Z659" i="37" s="1"/>
  <c r="AF659" i="37" s="1"/>
  <c r="V660" i="37"/>
  <c r="Z660" i="37" s="1"/>
  <c r="AF660" i="37" s="1"/>
  <c r="V661" i="37"/>
  <c r="Z661" i="37" s="1"/>
  <c r="AF661" i="37" s="1"/>
  <c r="V662" i="37"/>
  <c r="V663" i="37"/>
  <c r="Z663" i="37" s="1"/>
  <c r="AF663" i="37" s="1"/>
  <c r="V664" i="37"/>
  <c r="V665" i="37"/>
  <c r="V666" i="37"/>
  <c r="V667" i="37"/>
  <c r="V668" i="37"/>
  <c r="V669" i="37"/>
  <c r="Z669" i="37" s="1"/>
  <c r="AF669" i="37" s="1"/>
  <c r="V670" i="37"/>
  <c r="V671" i="37"/>
  <c r="V672" i="37"/>
  <c r="Z672" i="37" s="1"/>
  <c r="AF672" i="37" s="1"/>
  <c r="V673" i="37"/>
  <c r="Z673" i="37" s="1"/>
  <c r="AF673" i="37" s="1"/>
  <c r="V674" i="37"/>
  <c r="V675" i="37"/>
  <c r="V676" i="37"/>
  <c r="V677" i="37"/>
  <c r="Z677" i="37" s="1"/>
  <c r="AF677" i="37" s="1"/>
  <c r="V678" i="37"/>
  <c r="Z678" i="37" s="1"/>
  <c r="AF678" i="37" s="1"/>
  <c r="V679" i="37"/>
  <c r="Z679" i="37" s="1"/>
  <c r="AF679" i="37" s="1"/>
  <c r="V680" i="37"/>
  <c r="V681" i="37"/>
  <c r="Z681" i="37" s="1"/>
  <c r="AF681" i="37" s="1"/>
  <c r="V682" i="37"/>
  <c r="Z682" i="37" s="1"/>
  <c r="AF682" i="37" s="1"/>
  <c r="V683" i="37"/>
  <c r="V684" i="37"/>
  <c r="V685" i="37"/>
  <c r="Z685" i="37" s="1"/>
  <c r="AF685" i="37" s="1"/>
  <c r="V686" i="37"/>
  <c r="V687" i="37"/>
  <c r="V688" i="37"/>
  <c r="Z688" i="37" s="1"/>
  <c r="AF688" i="37" s="1"/>
  <c r="V689" i="37"/>
  <c r="Z689" i="37" s="1"/>
  <c r="AF689" i="37" s="1"/>
  <c r="V690" i="37"/>
  <c r="Z690" i="37" s="1"/>
  <c r="AF690" i="37" s="1"/>
  <c r="V691" i="37"/>
  <c r="V692" i="37"/>
  <c r="V693" i="37"/>
  <c r="V694" i="37"/>
  <c r="V695" i="37"/>
  <c r="Z695" i="37" s="1"/>
  <c r="AF695" i="37" s="1"/>
  <c r="V696" i="37"/>
  <c r="V697" i="37"/>
  <c r="Z697" i="37" s="1"/>
  <c r="AF697" i="37" s="1"/>
  <c r="V698" i="37"/>
  <c r="V699" i="37"/>
  <c r="V700" i="37"/>
  <c r="V701" i="37"/>
  <c r="Z701" i="37" s="1"/>
  <c r="AF701" i="37" s="1"/>
  <c r="V702" i="37"/>
  <c r="V703" i="37"/>
  <c r="Z703" i="37" s="1"/>
  <c r="AF703" i="37" s="1"/>
  <c r="V704" i="37"/>
  <c r="Z704" i="37" s="1"/>
  <c r="AF704" i="37" s="1"/>
  <c r="V705" i="37"/>
  <c r="Z705" i="37" s="1"/>
  <c r="AF705" i="37" s="1"/>
  <c r="V706" i="37"/>
  <c r="Z706" i="37" s="1"/>
  <c r="AF706" i="37" s="1"/>
  <c r="V707" i="37"/>
  <c r="Z707" i="37" s="1"/>
  <c r="AF707" i="37" s="1"/>
  <c r="V708" i="37"/>
  <c r="V709" i="37"/>
  <c r="Z709" i="37" s="1"/>
  <c r="AF709" i="37" s="1"/>
  <c r="V710" i="37"/>
  <c r="V711" i="37"/>
  <c r="Z711" i="37" s="1"/>
  <c r="AF711" i="37" s="1"/>
  <c r="V712" i="37"/>
  <c r="V713" i="37"/>
  <c r="Z713" i="37" s="1"/>
  <c r="AF713" i="37" s="1"/>
  <c r="V714" i="37"/>
  <c r="Z714" i="37" s="1"/>
  <c r="AF714" i="37" s="1"/>
  <c r="V715" i="37"/>
  <c r="Z715" i="37" s="1"/>
  <c r="AF715" i="37" s="1"/>
  <c r="V716" i="37"/>
  <c r="V717" i="37"/>
  <c r="V718" i="37"/>
  <c r="V719" i="37"/>
  <c r="V720" i="37"/>
  <c r="Z720" i="37" s="1"/>
  <c r="AF720" i="37" s="1"/>
  <c r="V721" i="37"/>
  <c r="Z721" i="37" s="1"/>
  <c r="AF721" i="37" s="1"/>
  <c r="V722" i="37"/>
  <c r="V723" i="37"/>
  <c r="V724" i="37"/>
  <c r="Z724" i="37" s="1"/>
  <c r="AF724" i="37" s="1"/>
  <c r="V725" i="37"/>
  <c r="V726" i="37"/>
  <c r="Z726" i="37" s="1"/>
  <c r="AF726" i="37" s="1"/>
  <c r="V727" i="37"/>
  <c r="V728" i="37"/>
  <c r="V729" i="37"/>
  <c r="Z729" i="37" s="1"/>
  <c r="AF729" i="37" s="1"/>
  <c r="V730" i="37"/>
  <c r="Z730" i="37" s="1"/>
  <c r="AF730" i="37" s="1"/>
  <c r="V731" i="37"/>
  <c r="Z731" i="37" s="1"/>
  <c r="AF731" i="37" s="1"/>
  <c r="V732" i="37"/>
  <c r="V733" i="37"/>
  <c r="V734" i="37"/>
  <c r="V735" i="37"/>
  <c r="V736" i="37"/>
  <c r="V737" i="37"/>
  <c r="Z737" i="37" s="1"/>
  <c r="AF737" i="37" s="1"/>
  <c r="V738" i="37"/>
  <c r="V739" i="37"/>
  <c r="Z739" i="37" s="1"/>
  <c r="AF739" i="37" s="1"/>
  <c r="V740" i="37"/>
  <c r="V741" i="37"/>
  <c r="V742" i="37"/>
  <c r="Z742" i="37" s="1"/>
  <c r="AF742" i="37" s="1"/>
  <c r="V743" i="37"/>
  <c r="V744" i="37"/>
  <c r="Z744" i="37" s="1"/>
  <c r="AF744" i="37" s="1"/>
  <c r="V133" i="37"/>
  <c r="V134" i="37"/>
  <c r="V135" i="37"/>
  <c r="V136" i="37"/>
  <c r="V137" i="37"/>
  <c r="V138" i="37"/>
  <c r="V139" i="37"/>
  <c r="V140" i="37"/>
  <c r="V141" i="37"/>
  <c r="V142" i="37"/>
  <c r="V143" i="37"/>
  <c r="V144" i="37"/>
  <c r="Z144" i="37" s="1"/>
  <c r="AF144" i="37" s="1"/>
  <c r="V145" i="37"/>
  <c r="V146" i="37"/>
  <c r="V147" i="37"/>
  <c r="V148" i="37"/>
  <c r="V149" i="37"/>
  <c r="V150" i="37"/>
  <c r="V151" i="37"/>
  <c r="V152" i="37"/>
  <c r="V153" i="37"/>
  <c r="V154" i="37"/>
  <c r="V155" i="37"/>
  <c r="V156" i="37"/>
  <c r="Z156" i="37" s="1"/>
  <c r="AF156" i="37" s="1"/>
  <c r="V157" i="37"/>
  <c r="V158" i="37"/>
  <c r="Z158" i="37" s="1"/>
  <c r="AF158" i="37" s="1"/>
  <c r="V159" i="37"/>
  <c r="Z159" i="37" s="1"/>
  <c r="AF159" i="37" s="1"/>
  <c r="V160" i="37"/>
  <c r="V161" i="37"/>
  <c r="V162" i="37"/>
  <c r="Z162" i="37" s="1"/>
  <c r="AF162" i="37" s="1"/>
  <c r="V163" i="37"/>
  <c r="V164" i="37"/>
  <c r="Z164" i="37" s="1"/>
  <c r="AF164" i="37" s="1"/>
  <c r="V165" i="37"/>
  <c r="V166" i="37"/>
  <c r="Z166" i="37" s="1"/>
  <c r="AF166" i="37" s="1"/>
  <c r="V167" i="37"/>
  <c r="V168" i="37"/>
  <c r="V169" i="37"/>
  <c r="V170" i="37"/>
  <c r="V171" i="37"/>
  <c r="V172" i="37"/>
  <c r="Z172" i="37" s="1"/>
  <c r="AF172" i="37" s="1"/>
  <c r="V173" i="37"/>
  <c r="V174" i="37"/>
  <c r="V175" i="37"/>
  <c r="V176" i="37"/>
  <c r="Z176" i="37" s="1"/>
  <c r="AF176" i="37" s="1"/>
  <c r="V177" i="37"/>
  <c r="V178" i="37"/>
  <c r="V179" i="37"/>
  <c r="V180" i="37"/>
  <c r="V181" i="37"/>
  <c r="V182" i="37"/>
  <c r="Z182" i="37" s="1"/>
  <c r="AF182" i="37" s="1"/>
  <c r="V183" i="37"/>
  <c r="V184" i="37"/>
  <c r="V185" i="37"/>
  <c r="Z185" i="37" s="1"/>
  <c r="AF185" i="37" s="1"/>
  <c r="V186" i="37"/>
  <c r="Z186" i="37" s="1"/>
  <c r="AF186" i="37" s="1"/>
  <c r="V187" i="37"/>
  <c r="V188" i="37"/>
  <c r="V189" i="37"/>
  <c r="V190" i="37"/>
  <c r="V191" i="37"/>
  <c r="V192" i="37"/>
  <c r="V193" i="37"/>
  <c r="V194" i="37"/>
  <c r="Z194" i="37" s="1"/>
  <c r="AF194" i="37" s="1"/>
  <c r="V195" i="37"/>
  <c r="V196" i="37"/>
  <c r="Z196" i="37" s="1"/>
  <c r="AF196" i="37" s="1"/>
  <c r="V197" i="37"/>
  <c r="V198" i="37"/>
  <c r="Z198" i="37" s="1"/>
  <c r="AF198" i="37" s="1"/>
  <c r="V199" i="37"/>
  <c r="V200" i="37"/>
  <c r="V201" i="37"/>
  <c r="V202" i="37"/>
  <c r="V203" i="37"/>
  <c r="V204" i="37"/>
  <c r="Z204" i="37" s="1"/>
  <c r="AF204" i="37" s="1"/>
  <c r="V205" i="37"/>
  <c r="V206" i="37"/>
  <c r="V207" i="37"/>
  <c r="V208" i="37"/>
  <c r="Z208" i="37" s="1"/>
  <c r="AF208" i="37" s="1"/>
  <c r="V209" i="37"/>
  <c r="V210" i="37"/>
  <c r="V211" i="37"/>
  <c r="Z211" i="37" s="1"/>
  <c r="AF211" i="37" s="1"/>
  <c r="V212" i="37"/>
  <c r="V213" i="37"/>
  <c r="V214" i="37"/>
  <c r="V215" i="37"/>
  <c r="V216" i="37"/>
  <c r="Z216" i="37" s="1"/>
  <c r="AF216" i="37" s="1"/>
  <c r="V217" i="37"/>
  <c r="V218" i="37"/>
  <c r="V219" i="37"/>
  <c r="V220" i="37"/>
  <c r="V221" i="37"/>
  <c r="V222" i="37"/>
  <c r="V223" i="37"/>
  <c r="Z223" i="37" s="1"/>
  <c r="AF223" i="37" s="1"/>
  <c r="V224" i="37"/>
  <c r="V225" i="37"/>
  <c r="V226" i="37"/>
  <c r="Z226" i="37" s="1"/>
  <c r="AF226" i="37" s="1"/>
  <c r="V227" i="37"/>
  <c r="V228" i="37"/>
  <c r="Z228" i="37" s="1"/>
  <c r="AF228" i="37" s="1"/>
  <c r="V229" i="37"/>
  <c r="V230" i="37"/>
  <c r="Z230" i="37" s="1"/>
  <c r="AF230" i="37" s="1"/>
  <c r="V231" i="37"/>
  <c r="V232" i="37"/>
  <c r="Z232" i="37" s="1"/>
  <c r="AF232" i="37" s="1"/>
  <c r="V233" i="37"/>
  <c r="V234" i="37"/>
  <c r="V235" i="37"/>
  <c r="V236" i="37"/>
  <c r="Z236" i="37" s="1"/>
  <c r="AF236" i="37" s="1"/>
  <c r="V237" i="37"/>
  <c r="Z237" i="37" s="1"/>
  <c r="AF237" i="37" s="1"/>
  <c r="V238" i="37"/>
  <c r="V239" i="37"/>
  <c r="V240" i="37"/>
  <c r="Z240" i="37" s="1"/>
  <c r="AF240" i="37" s="1"/>
  <c r="V241" i="37"/>
  <c r="V242" i="37"/>
  <c r="V243" i="37"/>
  <c r="V244" i="37"/>
  <c r="V245" i="37"/>
  <c r="V246" i="37"/>
  <c r="V247" i="37"/>
  <c r="Z247" i="37" s="1"/>
  <c r="AF247" i="37" s="1"/>
  <c r="V248" i="37"/>
  <c r="V249" i="37"/>
  <c r="V250" i="37"/>
  <c r="V251" i="37"/>
  <c r="V252" i="37"/>
  <c r="V253" i="37"/>
  <c r="V254" i="37"/>
  <c r="V255" i="37"/>
  <c r="V256" i="37"/>
  <c r="V257" i="37"/>
  <c r="V258" i="37"/>
  <c r="Z258" i="37" s="1"/>
  <c r="AF258" i="37" s="1"/>
  <c r="V259" i="37"/>
  <c r="V260" i="37"/>
  <c r="Z260" i="37" s="1"/>
  <c r="AF260" i="37" s="1"/>
  <c r="V261" i="37"/>
  <c r="V262" i="37"/>
  <c r="Z262" i="37" s="1"/>
  <c r="AF262" i="37" s="1"/>
  <c r="V263" i="37"/>
  <c r="V264" i="37"/>
  <c r="V265" i="37"/>
  <c r="V266" i="37"/>
  <c r="Z266" i="37" s="1"/>
  <c r="AF266" i="37" s="1"/>
  <c r="V267" i="37"/>
  <c r="V268" i="37"/>
  <c r="V269" i="37"/>
  <c r="V270" i="37"/>
  <c r="V271" i="37"/>
  <c r="V272" i="37"/>
  <c r="Z272" i="37" s="1"/>
  <c r="AF272" i="37" s="1"/>
  <c r="V273" i="37"/>
  <c r="V274" i="37"/>
  <c r="V275" i="37"/>
  <c r="V276" i="37"/>
  <c r="V277" i="37"/>
  <c r="V278" i="37"/>
  <c r="Z278" i="37" s="1"/>
  <c r="AF278" i="37" s="1"/>
  <c r="V279" i="37"/>
  <c r="V280" i="37"/>
  <c r="V281" i="37"/>
  <c r="V282" i="37"/>
  <c r="V283" i="37"/>
  <c r="V284" i="37"/>
  <c r="V285" i="37"/>
  <c r="V286" i="37"/>
  <c r="V287" i="37"/>
  <c r="V288" i="37"/>
  <c r="V289" i="37"/>
  <c r="V290" i="37"/>
  <c r="V291" i="37"/>
  <c r="Z291" i="37" s="1"/>
  <c r="AF291" i="37" s="1"/>
  <c r="V292" i="37"/>
  <c r="V293" i="37"/>
  <c r="V294" i="37"/>
  <c r="V295" i="37"/>
  <c r="V296" i="37"/>
  <c r="V297" i="37"/>
  <c r="V298" i="37"/>
  <c r="V299" i="37"/>
  <c r="V300" i="37"/>
  <c r="V301" i="37"/>
  <c r="V302" i="37"/>
  <c r="V303" i="37"/>
  <c r="V304" i="37"/>
  <c r="V305" i="37"/>
  <c r="Z305" i="37" s="1"/>
  <c r="AF305" i="37" s="1"/>
  <c r="V306" i="37"/>
  <c r="V307" i="37"/>
  <c r="Z307" i="37" s="1"/>
  <c r="AF307" i="37" s="1"/>
  <c r="V308" i="37"/>
  <c r="V309" i="37"/>
  <c r="V310" i="37"/>
  <c r="Z310" i="37" s="1"/>
  <c r="AF310" i="37" s="1"/>
  <c r="V311" i="37"/>
  <c r="Z311" i="37" s="1"/>
  <c r="AF311" i="37" s="1"/>
  <c r="V312" i="37"/>
  <c r="V313" i="37"/>
  <c r="Z313" i="37" s="1"/>
  <c r="AF313" i="37" s="1"/>
  <c r="V314" i="37"/>
  <c r="V315" i="37"/>
  <c r="Z315" i="37" s="1"/>
  <c r="AF315" i="37" s="1"/>
  <c r="V316" i="37"/>
  <c r="V317" i="37"/>
  <c r="V318" i="37"/>
  <c r="V319" i="37"/>
  <c r="V320" i="37"/>
  <c r="Z320" i="37" s="1"/>
  <c r="AF320" i="37" s="1"/>
  <c r="V321" i="37"/>
  <c r="V322" i="37"/>
  <c r="V323" i="37"/>
  <c r="Z323" i="37" s="1"/>
  <c r="AF323" i="37" s="1"/>
  <c r="V324" i="37"/>
  <c r="V325" i="37"/>
  <c r="V326" i="37"/>
  <c r="V327" i="37"/>
  <c r="V328" i="37"/>
  <c r="V329" i="37"/>
  <c r="V330" i="37"/>
  <c r="V331" i="37"/>
  <c r="Z331" i="37" s="1"/>
  <c r="AF331" i="37" s="1"/>
  <c r="V332" i="37"/>
  <c r="Z332" i="37" s="1"/>
  <c r="AF332" i="37" s="1"/>
  <c r="V333" i="37"/>
  <c r="V334" i="37"/>
  <c r="V335" i="37"/>
  <c r="V336" i="37"/>
  <c r="V337" i="37"/>
  <c r="Z337" i="37" s="1"/>
  <c r="AF337" i="37" s="1"/>
  <c r="V338" i="37"/>
  <c r="V339" i="37"/>
  <c r="Z339" i="37" s="1"/>
  <c r="AF339" i="37" s="1"/>
  <c r="V340" i="37"/>
  <c r="Z340" i="37" s="1"/>
  <c r="AF340" i="37" s="1"/>
  <c r="V341" i="37"/>
  <c r="Z341" i="37" s="1"/>
  <c r="AF341" i="37" s="1"/>
  <c r="V342" i="37"/>
  <c r="V343" i="37"/>
  <c r="V344" i="37"/>
  <c r="V345" i="37"/>
  <c r="Z345" i="37" s="1"/>
  <c r="AF345" i="37" s="1"/>
  <c r="V346" i="37"/>
  <c r="V347" i="37"/>
  <c r="Z347" i="37" s="1"/>
  <c r="AF347" i="37" s="1"/>
  <c r="V348" i="37"/>
  <c r="V349" i="37"/>
  <c r="V350" i="37"/>
  <c r="V351" i="37"/>
  <c r="V352" i="37"/>
  <c r="V353" i="37"/>
  <c r="Z353" i="37" s="1"/>
  <c r="AF353" i="37" s="1"/>
  <c r="V354" i="37"/>
  <c r="V355" i="37"/>
  <c r="Z355" i="37" s="1"/>
  <c r="AF355" i="37" s="1"/>
  <c r="V356" i="37"/>
  <c r="V357" i="37"/>
  <c r="Z357" i="37" s="1"/>
  <c r="AF357" i="37" s="1"/>
  <c r="V358" i="37"/>
  <c r="V359" i="37"/>
  <c r="V360" i="37"/>
  <c r="V361" i="37"/>
  <c r="Z361" i="37" s="1"/>
  <c r="AF361" i="37" s="1"/>
  <c r="V362" i="37"/>
  <c r="V363" i="37"/>
  <c r="Z363" i="37" s="1"/>
  <c r="AF363" i="37" s="1"/>
  <c r="V364" i="37"/>
  <c r="V365" i="37"/>
  <c r="V366" i="37"/>
  <c r="V367" i="37"/>
  <c r="V368" i="37"/>
  <c r="V369" i="37"/>
  <c r="Z369" i="37" s="1"/>
  <c r="AF369" i="37" s="1"/>
  <c r="V370" i="37"/>
  <c r="Z370" i="37" s="1"/>
  <c r="AF370" i="37" s="1"/>
  <c r="V371" i="37"/>
  <c r="Z371" i="37" s="1"/>
  <c r="AF371" i="37" s="1"/>
  <c r="V372" i="37"/>
  <c r="V373" i="37"/>
  <c r="V374" i="37"/>
  <c r="Z374" i="37" s="1"/>
  <c r="AF374" i="37" s="1"/>
  <c r="V375" i="37"/>
  <c r="V376" i="37"/>
  <c r="V377" i="37"/>
  <c r="Z377" i="37" s="1"/>
  <c r="AF377" i="37" s="1"/>
  <c r="V378" i="37"/>
  <c r="V379" i="37"/>
  <c r="Z379" i="37" s="1"/>
  <c r="AF379" i="37" s="1"/>
  <c r="V380" i="37"/>
  <c r="Z380" i="37" s="1"/>
  <c r="AF380" i="37" s="1"/>
  <c r="V381" i="37"/>
  <c r="Z381" i="37" s="1"/>
  <c r="AF381" i="37" s="1"/>
  <c r="V382" i="37"/>
  <c r="Z382" i="37" s="1"/>
  <c r="AF382" i="37" s="1"/>
  <c r="V383" i="37"/>
  <c r="V384" i="37"/>
  <c r="V385" i="37"/>
  <c r="Z385" i="37" s="1"/>
  <c r="AF385" i="37" s="1"/>
  <c r="V386" i="37"/>
  <c r="V387" i="37"/>
  <c r="Z387" i="37" s="1"/>
  <c r="AF387" i="37" s="1"/>
  <c r="V388" i="37"/>
  <c r="V389" i="37"/>
  <c r="Z389" i="37" s="1"/>
  <c r="AF389" i="37" s="1"/>
  <c r="V390" i="37"/>
  <c r="Z390" i="37" s="1"/>
  <c r="AF390" i="37" s="1"/>
  <c r="V391" i="37"/>
  <c r="Z391" i="37" s="1"/>
  <c r="AF391" i="37" s="1"/>
  <c r="V392" i="37"/>
  <c r="V393" i="37"/>
  <c r="Z393" i="37" s="1"/>
  <c r="AF393" i="37" s="1"/>
  <c r="V394" i="37"/>
  <c r="V395" i="37"/>
  <c r="Z395" i="37" s="1"/>
  <c r="AF395" i="37" s="1"/>
  <c r="V396" i="37"/>
  <c r="V397" i="37"/>
  <c r="Z397" i="37" s="1"/>
  <c r="AF397" i="37" s="1"/>
  <c r="V110" i="37"/>
  <c r="V111" i="37"/>
  <c r="Z111" i="37" s="1"/>
  <c r="AF111" i="37" s="1"/>
  <c r="V112" i="37"/>
  <c r="V113" i="37"/>
  <c r="V114" i="37"/>
  <c r="V115" i="37"/>
  <c r="V116" i="37"/>
  <c r="V117" i="37"/>
  <c r="V118" i="37"/>
  <c r="V119" i="37"/>
  <c r="V120" i="37"/>
  <c r="V121" i="37"/>
  <c r="V122" i="37"/>
  <c r="V123" i="37"/>
  <c r="V124" i="37"/>
  <c r="V125" i="37"/>
  <c r="V126" i="37"/>
  <c r="V127" i="37"/>
  <c r="V128" i="37"/>
  <c r="V129" i="37"/>
  <c r="V130" i="37"/>
  <c r="V131" i="37"/>
  <c r="V132" i="37"/>
  <c r="V3" i="37"/>
  <c r="V4" i="37"/>
  <c r="V5" i="37"/>
  <c r="V6" i="37"/>
  <c r="V7" i="37"/>
  <c r="V8" i="37"/>
  <c r="V9" i="37"/>
  <c r="V10" i="37"/>
  <c r="V11" i="37"/>
  <c r="V12" i="37"/>
  <c r="V13" i="37"/>
  <c r="V14" i="37"/>
  <c r="V15" i="37"/>
  <c r="V16" i="37"/>
  <c r="V17" i="37"/>
  <c r="V18" i="37"/>
  <c r="V19" i="37"/>
  <c r="V20" i="37"/>
  <c r="V21" i="37"/>
  <c r="V22" i="37"/>
  <c r="V23" i="37"/>
  <c r="V24" i="37"/>
  <c r="V25" i="37"/>
  <c r="V26" i="37"/>
  <c r="V27" i="37"/>
  <c r="V28" i="37"/>
  <c r="V29" i="37"/>
  <c r="V30" i="37"/>
  <c r="V31" i="37"/>
  <c r="V32" i="37"/>
  <c r="V33" i="37"/>
  <c r="V34" i="37"/>
  <c r="V35" i="37"/>
  <c r="V36" i="37"/>
  <c r="V37" i="37"/>
  <c r="V38" i="37"/>
  <c r="V39" i="37"/>
  <c r="V40" i="37"/>
  <c r="V41" i="37"/>
  <c r="V42" i="37"/>
  <c r="V43" i="37"/>
  <c r="V44" i="37"/>
  <c r="V45" i="37"/>
  <c r="V46" i="37"/>
  <c r="V47" i="37"/>
  <c r="V48" i="37"/>
  <c r="V49" i="37"/>
  <c r="V50" i="37"/>
  <c r="V51" i="37"/>
  <c r="V52" i="37"/>
  <c r="V53" i="37"/>
  <c r="V54" i="37"/>
  <c r="V55" i="37"/>
  <c r="V56" i="37"/>
  <c r="V57" i="37"/>
  <c r="V58" i="37"/>
  <c r="V59" i="37"/>
  <c r="V60" i="37"/>
  <c r="V61" i="37"/>
  <c r="V62" i="37"/>
  <c r="V63" i="37"/>
  <c r="V64" i="37"/>
  <c r="V65" i="37"/>
  <c r="V66" i="37"/>
  <c r="V67" i="37"/>
  <c r="V68" i="37"/>
  <c r="V69" i="37"/>
  <c r="V70" i="37"/>
  <c r="V71" i="37"/>
  <c r="V72" i="37"/>
  <c r="V73" i="37"/>
  <c r="V74" i="37"/>
  <c r="V75" i="37"/>
  <c r="V76" i="37"/>
  <c r="V77" i="37"/>
  <c r="V78" i="37"/>
  <c r="V79" i="37"/>
  <c r="V80" i="37"/>
  <c r="V81" i="37"/>
  <c r="V82" i="37"/>
  <c r="V83" i="37"/>
  <c r="V84" i="37"/>
  <c r="V85" i="37"/>
  <c r="V86" i="37"/>
  <c r="V87" i="37"/>
  <c r="V88" i="37"/>
  <c r="V89" i="37"/>
  <c r="V90" i="37"/>
  <c r="V91" i="37"/>
  <c r="V92" i="37"/>
  <c r="V93" i="37"/>
  <c r="V94" i="37"/>
  <c r="V95" i="37"/>
  <c r="V96" i="37"/>
  <c r="V97" i="37"/>
  <c r="V98" i="37"/>
  <c r="V99" i="37"/>
  <c r="V100" i="37"/>
  <c r="V101" i="37"/>
  <c r="V102" i="37"/>
  <c r="V103" i="37"/>
  <c r="V104" i="37"/>
  <c r="Z104" i="37" s="1"/>
  <c r="AF104" i="37" s="1"/>
  <c r="V105" i="37"/>
  <c r="V106" i="37"/>
  <c r="Z106" i="37" s="1"/>
  <c r="AF106" i="37" s="1"/>
  <c r="V107" i="37"/>
  <c r="V108" i="37"/>
  <c r="Z108" i="37" s="1"/>
  <c r="AF108" i="37" s="1"/>
  <c r="V109" i="37"/>
  <c r="U3" i="37"/>
  <c r="A36" i="37"/>
  <c r="B36" i="37"/>
  <c r="A37" i="37"/>
  <c r="B37" i="37"/>
  <c r="A38" i="37"/>
  <c r="AA38" i="37" s="1"/>
  <c r="B38" i="37"/>
  <c r="A39" i="37"/>
  <c r="B39" i="37"/>
  <c r="A40" i="37"/>
  <c r="B40" i="37"/>
  <c r="A41" i="37"/>
  <c r="B41" i="37"/>
  <c r="A42" i="37"/>
  <c r="B42" i="37"/>
  <c r="A43" i="37"/>
  <c r="B43" i="37"/>
  <c r="A44" i="37"/>
  <c r="B44" i="37"/>
  <c r="A45" i="37"/>
  <c r="B45" i="37"/>
  <c r="A46" i="37"/>
  <c r="B46" i="37"/>
  <c r="A47" i="37"/>
  <c r="B47" i="37"/>
  <c r="A48" i="37"/>
  <c r="B48" i="37"/>
  <c r="A49" i="37"/>
  <c r="B49" i="37"/>
  <c r="A50" i="37"/>
  <c r="B50" i="37"/>
  <c r="A51" i="37"/>
  <c r="B51" i="37"/>
  <c r="A52" i="37"/>
  <c r="B52" i="37"/>
  <c r="A53" i="37"/>
  <c r="B53" i="37"/>
  <c r="A54" i="37"/>
  <c r="B54" i="37"/>
  <c r="A55" i="37"/>
  <c r="B55" i="37"/>
  <c r="A56" i="37"/>
  <c r="B56" i="37"/>
  <c r="A57" i="37"/>
  <c r="B57" i="37"/>
  <c r="A58" i="37"/>
  <c r="B58" i="37"/>
  <c r="A59" i="37"/>
  <c r="B59" i="37"/>
  <c r="A60" i="37"/>
  <c r="B60" i="37"/>
  <c r="A61" i="37"/>
  <c r="B61" i="37"/>
  <c r="A62" i="37"/>
  <c r="B62" i="37"/>
  <c r="A63" i="37"/>
  <c r="B63" i="37"/>
  <c r="A64" i="37"/>
  <c r="B64" i="37"/>
  <c r="A65" i="37"/>
  <c r="B65" i="37"/>
  <c r="A66" i="37"/>
  <c r="B66" i="37"/>
  <c r="A67" i="37"/>
  <c r="B67" i="37"/>
  <c r="A68" i="37"/>
  <c r="B68" i="37"/>
  <c r="A69" i="37"/>
  <c r="B69" i="37"/>
  <c r="A70" i="37"/>
  <c r="B70" i="37"/>
  <c r="A71" i="37"/>
  <c r="B71" i="37"/>
  <c r="A72" i="37"/>
  <c r="B72" i="37"/>
  <c r="A73" i="37"/>
  <c r="B73" i="37"/>
  <c r="A74" i="37"/>
  <c r="B74" i="37"/>
  <c r="A75" i="37"/>
  <c r="B75" i="37"/>
  <c r="A76" i="37"/>
  <c r="B76" i="37"/>
  <c r="A77" i="37"/>
  <c r="B77" i="37"/>
  <c r="A78" i="37"/>
  <c r="B78" i="37"/>
  <c r="A79" i="37"/>
  <c r="B79" i="37"/>
  <c r="A80" i="37"/>
  <c r="B80" i="37"/>
  <c r="A81" i="37"/>
  <c r="B81" i="37"/>
  <c r="A82" i="37"/>
  <c r="B82" i="37"/>
  <c r="A83" i="37"/>
  <c r="B83" i="37"/>
  <c r="A84" i="37"/>
  <c r="B84" i="37"/>
  <c r="A85" i="37"/>
  <c r="B85" i="37"/>
  <c r="A86" i="37"/>
  <c r="B86" i="37"/>
  <c r="A87" i="37"/>
  <c r="B87" i="37"/>
  <c r="A88" i="37"/>
  <c r="B88" i="37"/>
  <c r="A89" i="37"/>
  <c r="B89" i="37"/>
  <c r="A90" i="37"/>
  <c r="B90" i="37"/>
  <c r="A91" i="37"/>
  <c r="B91" i="37"/>
  <c r="A92" i="37"/>
  <c r="B92" i="37"/>
  <c r="A93" i="37"/>
  <c r="B93" i="37"/>
  <c r="A94" i="37"/>
  <c r="B94" i="37"/>
  <c r="A95" i="37"/>
  <c r="B95" i="37"/>
  <c r="A96" i="37"/>
  <c r="B96" i="37"/>
  <c r="A97" i="37"/>
  <c r="B97" i="37"/>
  <c r="A98" i="37"/>
  <c r="AA98" i="37" s="1"/>
  <c r="B98" i="37"/>
  <c r="A99" i="37"/>
  <c r="B99" i="37"/>
  <c r="A100" i="37"/>
  <c r="AA100" i="37" s="1"/>
  <c r="B100" i="37"/>
  <c r="A101" i="37"/>
  <c r="AA101" i="37" s="1"/>
  <c r="B101" i="37"/>
  <c r="A102" i="37"/>
  <c r="B102" i="37"/>
  <c r="A103" i="37"/>
  <c r="B103" i="37"/>
  <c r="A104" i="37"/>
  <c r="B104" i="37"/>
  <c r="A105" i="37"/>
  <c r="B105" i="37"/>
  <c r="A106" i="37"/>
  <c r="B106" i="37"/>
  <c r="A107" i="37"/>
  <c r="B107" i="37"/>
  <c r="A108" i="37"/>
  <c r="B108" i="37"/>
  <c r="A109" i="37"/>
  <c r="B109" i="37"/>
  <c r="A110" i="37"/>
  <c r="B110" i="37"/>
  <c r="A111" i="37"/>
  <c r="B111" i="37"/>
  <c r="A112" i="37"/>
  <c r="B112" i="37"/>
  <c r="A113" i="37"/>
  <c r="B113" i="37"/>
  <c r="A114" i="37"/>
  <c r="B114" i="37"/>
  <c r="A115" i="37"/>
  <c r="B115" i="37"/>
  <c r="A116" i="37"/>
  <c r="B116" i="37"/>
  <c r="A117" i="37"/>
  <c r="B117" i="37"/>
  <c r="A118" i="37"/>
  <c r="B118" i="37"/>
  <c r="A119" i="37"/>
  <c r="B119" i="37"/>
  <c r="A120" i="37"/>
  <c r="B120" i="37"/>
  <c r="A121" i="37"/>
  <c r="B121" i="37"/>
  <c r="A122" i="37"/>
  <c r="B122" i="37"/>
  <c r="A123" i="37"/>
  <c r="B123" i="37"/>
  <c r="A124" i="37"/>
  <c r="B124" i="37"/>
  <c r="A125" i="37"/>
  <c r="B125" i="37"/>
  <c r="A126" i="37"/>
  <c r="B126" i="37"/>
  <c r="A127" i="37"/>
  <c r="B127" i="37"/>
  <c r="A128" i="37"/>
  <c r="B128" i="37"/>
  <c r="A129" i="37"/>
  <c r="B129" i="37"/>
  <c r="A130" i="37"/>
  <c r="B130" i="37"/>
  <c r="A131" i="37"/>
  <c r="B131" i="37"/>
  <c r="A132" i="37"/>
  <c r="B132" i="37"/>
  <c r="A133" i="37"/>
  <c r="B133" i="37"/>
  <c r="A134" i="37"/>
  <c r="B134" i="37"/>
  <c r="A135" i="37"/>
  <c r="B135" i="37"/>
  <c r="A136" i="37"/>
  <c r="B136" i="37"/>
  <c r="A137" i="37"/>
  <c r="B137" i="37"/>
  <c r="A138" i="37"/>
  <c r="B138" i="37"/>
  <c r="A139" i="37"/>
  <c r="B139" i="37"/>
  <c r="A140" i="37"/>
  <c r="B140" i="37"/>
  <c r="A141" i="37"/>
  <c r="B141" i="37"/>
  <c r="A142" i="37"/>
  <c r="B142" i="37"/>
  <c r="A143" i="37"/>
  <c r="B143" i="37"/>
  <c r="A144" i="37"/>
  <c r="B144" i="37"/>
  <c r="A145" i="37"/>
  <c r="B145" i="37"/>
  <c r="A146" i="37"/>
  <c r="B146" i="37"/>
  <c r="A147" i="37"/>
  <c r="B147" i="37"/>
  <c r="A148" i="37"/>
  <c r="B148" i="37"/>
  <c r="A149" i="37"/>
  <c r="B149" i="37"/>
  <c r="A150" i="37"/>
  <c r="B150" i="37"/>
  <c r="A151" i="37"/>
  <c r="B151" i="37"/>
  <c r="A152" i="37"/>
  <c r="B152" i="37"/>
  <c r="A153" i="37"/>
  <c r="B153" i="37"/>
  <c r="A154" i="37"/>
  <c r="B154" i="37"/>
  <c r="A155" i="37"/>
  <c r="B155" i="37"/>
  <c r="A156" i="37"/>
  <c r="B156" i="37"/>
  <c r="A157" i="37"/>
  <c r="AA157" i="37" s="1"/>
  <c r="B157" i="37"/>
  <c r="A158" i="37"/>
  <c r="B158" i="37"/>
  <c r="A159" i="37"/>
  <c r="B159" i="37"/>
  <c r="A160" i="37"/>
  <c r="B160" i="37"/>
  <c r="A161" i="37"/>
  <c r="B161" i="37"/>
  <c r="A162" i="37"/>
  <c r="B162" i="37"/>
  <c r="A163" i="37"/>
  <c r="B163" i="37"/>
  <c r="A164" i="37"/>
  <c r="B164" i="37"/>
  <c r="A165" i="37"/>
  <c r="B165" i="37"/>
  <c r="A166" i="37"/>
  <c r="B166" i="37"/>
  <c r="A167" i="37"/>
  <c r="B167" i="37"/>
  <c r="A168" i="37"/>
  <c r="AA168" i="37" s="1"/>
  <c r="B168" i="37"/>
  <c r="A169" i="37"/>
  <c r="B169" i="37"/>
  <c r="A170" i="37"/>
  <c r="B170" i="37"/>
  <c r="A171" i="37"/>
  <c r="B171" i="37"/>
  <c r="A172" i="37"/>
  <c r="B172" i="37"/>
  <c r="A173" i="37"/>
  <c r="B173" i="37"/>
  <c r="A174" i="37"/>
  <c r="B174" i="37"/>
  <c r="A175" i="37"/>
  <c r="B175" i="37"/>
  <c r="A176" i="37"/>
  <c r="B176" i="37"/>
  <c r="A177" i="37"/>
  <c r="B177" i="37"/>
  <c r="A178" i="37"/>
  <c r="B178" i="37"/>
  <c r="A179" i="37"/>
  <c r="B179" i="37"/>
  <c r="A180" i="37"/>
  <c r="B180" i="37"/>
  <c r="A181" i="37"/>
  <c r="B181" i="37"/>
  <c r="A182" i="37"/>
  <c r="B182" i="37"/>
  <c r="A183" i="37"/>
  <c r="B183" i="37"/>
  <c r="A184" i="37"/>
  <c r="B184" i="37"/>
  <c r="A185" i="37"/>
  <c r="B185" i="37"/>
  <c r="A186" i="37"/>
  <c r="B186" i="37"/>
  <c r="A187" i="37"/>
  <c r="B187" i="37"/>
  <c r="A188" i="37"/>
  <c r="B188" i="37"/>
  <c r="A189" i="37"/>
  <c r="B189" i="37"/>
  <c r="A190" i="37"/>
  <c r="B190" i="37"/>
  <c r="A191" i="37"/>
  <c r="B191" i="37"/>
  <c r="A192" i="37"/>
  <c r="AA192" i="37" s="1"/>
  <c r="B192" i="37"/>
  <c r="A193" i="37"/>
  <c r="B193" i="37"/>
  <c r="A194" i="37"/>
  <c r="AA194" i="37" s="1"/>
  <c r="B194" i="37"/>
  <c r="A195" i="37"/>
  <c r="B195" i="37"/>
  <c r="A196" i="37"/>
  <c r="B196" i="37"/>
  <c r="A197" i="37"/>
  <c r="B197" i="37"/>
  <c r="A198" i="37"/>
  <c r="B198" i="37"/>
  <c r="A199" i="37"/>
  <c r="B199" i="37"/>
  <c r="A200" i="37"/>
  <c r="B200" i="37"/>
  <c r="A201" i="37"/>
  <c r="B201" i="37"/>
  <c r="A202" i="37"/>
  <c r="B202" i="37"/>
  <c r="A203" i="37"/>
  <c r="B203" i="37"/>
  <c r="A204" i="37"/>
  <c r="B204" i="37"/>
  <c r="A205" i="37"/>
  <c r="B205" i="37"/>
  <c r="A206" i="37"/>
  <c r="B206" i="37"/>
  <c r="A207" i="37"/>
  <c r="B207" i="37"/>
  <c r="A208" i="37"/>
  <c r="B208" i="37"/>
  <c r="A209" i="37"/>
  <c r="B209" i="37"/>
  <c r="A210" i="37"/>
  <c r="B210" i="37"/>
  <c r="A211" i="37"/>
  <c r="B211" i="37"/>
  <c r="A212" i="37"/>
  <c r="B212" i="37"/>
  <c r="A213" i="37"/>
  <c r="B213" i="37"/>
  <c r="A214" i="37"/>
  <c r="B214" i="37"/>
  <c r="A215" i="37"/>
  <c r="B215" i="37"/>
  <c r="A216" i="37"/>
  <c r="B216" i="37"/>
  <c r="A217" i="37"/>
  <c r="B217" i="37"/>
  <c r="A218" i="37"/>
  <c r="B218" i="37"/>
  <c r="A219" i="37"/>
  <c r="B219" i="37"/>
  <c r="A220" i="37"/>
  <c r="B220" i="37"/>
  <c r="A221" i="37"/>
  <c r="B221" i="37"/>
  <c r="A222" i="37"/>
  <c r="B222" i="37"/>
  <c r="A223" i="37"/>
  <c r="B223" i="37"/>
  <c r="A224" i="37"/>
  <c r="AA224" i="37" s="1"/>
  <c r="B224" i="37"/>
  <c r="A225" i="37"/>
  <c r="B225" i="37"/>
  <c r="A226" i="37"/>
  <c r="AA226" i="37" s="1"/>
  <c r="B226" i="37"/>
  <c r="A227" i="37"/>
  <c r="B227" i="37"/>
  <c r="A228" i="37"/>
  <c r="B228" i="37"/>
  <c r="A229" i="37"/>
  <c r="B229" i="37"/>
  <c r="A230" i="37"/>
  <c r="B230" i="37"/>
  <c r="A231" i="37"/>
  <c r="B231" i="37"/>
  <c r="A232" i="37"/>
  <c r="B232" i="37"/>
  <c r="A233" i="37"/>
  <c r="B233" i="37"/>
  <c r="A234" i="37"/>
  <c r="B234" i="37"/>
  <c r="A235" i="37"/>
  <c r="B235" i="37"/>
  <c r="A236" i="37"/>
  <c r="B236" i="37"/>
  <c r="A237" i="37"/>
  <c r="B237" i="37"/>
  <c r="A238" i="37"/>
  <c r="AA238" i="37" s="1"/>
  <c r="B238" i="37"/>
  <c r="A239" i="37"/>
  <c r="B239" i="37"/>
  <c r="A240" i="37"/>
  <c r="B240" i="37"/>
  <c r="A241" i="37"/>
  <c r="B241" i="37"/>
  <c r="A242" i="37"/>
  <c r="B242" i="37"/>
  <c r="A243" i="37"/>
  <c r="B243" i="37"/>
  <c r="A244" i="37"/>
  <c r="B244" i="37"/>
  <c r="A245" i="37"/>
  <c r="B245" i="37"/>
  <c r="A246" i="37"/>
  <c r="B246" i="37"/>
  <c r="A247" i="37"/>
  <c r="B247" i="37"/>
  <c r="A248" i="37"/>
  <c r="B248" i="37"/>
  <c r="A249" i="37"/>
  <c r="B249" i="37"/>
  <c r="A250" i="37"/>
  <c r="B250" i="37"/>
  <c r="A251" i="37"/>
  <c r="B251" i="37"/>
  <c r="A252" i="37"/>
  <c r="B252" i="37"/>
  <c r="A253" i="37"/>
  <c r="B253" i="37"/>
  <c r="A254" i="37"/>
  <c r="B254" i="37"/>
  <c r="A255" i="37"/>
  <c r="AA255" i="37" s="1"/>
  <c r="B255" i="37"/>
  <c r="A256" i="37"/>
  <c r="AA256" i="37" s="1"/>
  <c r="B256" i="37"/>
  <c r="A257" i="37"/>
  <c r="B257" i="37"/>
  <c r="A258" i="37"/>
  <c r="B258" i="37"/>
  <c r="A259" i="37"/>
  <c r="AA259" i="37" s="1"/>
  <c r="B259" i="37"/>
  <c r="A260" i="37"/>
  <c r="B260" i="37"/>
  <c r="A261" i="37"/>
  <c r="B261" i="37"/>
  <c r="A262" i="37"/>
  <c r="B262" i="37"/>
  <c r="A263" i="37"/>
  <c r="B263" i="37"/>
  <c r="A264" i="37"/>
  <c r="AA264" i="37" s="1"/>
  <c r="B264" i="37"/>
  <c r="A265" i="37"/>
  <c r="B265" i="37"/>
  <c r="A266" i="37"/>
  <c r="B266" i="37"/>
  <c r="A267" i="37"/>
  <c r="B267" i="37"/>
  <c r="A268" i="37"/>
  <c r="AA268" i="37" s="1"/>
  <c r="B268" i="37"/>
  <c r="A269" i="37"/>
  <c r="B269" i="37"/>
  <c r="A270" i="37"/>
  <c r="B270" i="37"/>
  <c r="A271" i="37"/>
  <c r="B271" i="37"/>
  <c r="A272" i="37"/>
  <c r="B272" i="37"/>
  <c r="A273" i="37"/>
  <c r="B273" i="37"/>
  <c r="A274" i="37"/>
  <c r="B274" i="37"/>
  <c r="A275" i="37"/>
  <c r="AA275" i="37" s="1"/>
  <c r="B275" i="37"/>
  <c r="A276" i="37"/>
  <c r="B276" i="37"/>
  <c r="A277" i="37"/>
  <c r="AA277" i="37" s="1"/>
  <c r="B277" i="37"/>
  <c r="A278" i="37"/>
  <c r="B278" i="37"/>
  <c r="A279" i="37"/>
  <c r="B279" i="37"/>
  <c r="A280" i="37"/>
  <c r="B280" i="37"/>
  <c r="A281" i="37"/>
  <c r="B281" i="37"/>
  <c r="A282" i="37"/>
  <c r="B282" i="37"/>
  <c r="A283" i="37"/>
  <c r="AA283" i="37" s="1"/>
  <c r="B283" i="37"/>
  <c r="A284" i="37"/>
  <c r="B284" i="37"/>
  <c r="A285" i="37"/>
  <c r="B285" i="37"/>
  <c r="A286" i="37"/>
  <c r="B286" i="37"/>
  <c r="A287" i="37"/>
  <c r="B287" i="37"/>
  <c r="A288" i="37"/>
  <c r="AA288" i="37" s="1"/>
  <c r="B288" i="37"/>
  <c r="A289" i="37"/>
  <c r="B289" i="37"/>
  <c r="A290" i="37"/>
  <c r="B290" i="37"/>
  <c r="A291" i="37"/>
  <c r="B291" i="37"/>
  <c r="A292" i="37"/>
  <c r="B292" i="37"/>
  <c r="A293" i="37"/>
  <c r="B293" i="37"/>
  <c r="A294" i="37"/>
  <c r="AA294" i="37" s="1"/>
  <c r="B294" i="37"/>
  <c r="A295" i="37"/>
  <c r="B295" i="37"/>
  <c r="A296" i="37"/>
  <c r="AA296" i="37" s="1"/>
  <c r="B296" i="37"/>
  <c r="A297" i="37"/>
  <c r="B297" i="37"/>
  <c r="A298" i="37"/>
  <c r="B298" i="37"/>
  <c r="A299" i="37"/>
  <c r="AA299" i="37" s="1"/>
  <c r="B299" i="37"/>
  <c r="A300" i="37"/>
  <c r="B300" i="37"/>
  <c r="A301" i="37"/>
  <c r="AA301" i="37" s="1"/>
  <c r="B301" i="37"/>
  <c r="A302" i="37"/>
  <c r="AA302" i="37" s="1"/>
  <c r="B302" i="37"/>
  <c r="A303" i="37"/>
  <c r="B303" i="37"/>
  <c r="A304" i="37"/>
  <c r="B304" i="37"/>
  <c r="A305" i="37"/>
  <c r="B305" i="37"/>
  <c r="A306" i="37"/>
  <c r="B306" i="37"/>
  <c r="A307" i="37"/>
  <c r="B307" i="37"/>
  <c r="A308" i="37"/>
  <c r="B308" i="37"/>
  <c r="A309" i="37"/>
  <c r="B309" i="37"/>
  <c r="A310" i="37"/>
  <c r="B310" i="37"/>
  <c r="A311" i="37"/>
  <c r="B311" i="37"/>
  <c r="A312" i="37"/>
  <c r="B312" i="37"/>
  <c r="A313" i="37"/>
  <c r="B313" i="37"/>
  <c r="A314" i="37"/>
  <c r="B314" i="37"/>
  <c r="A315" i="37"/>
  <c r="B315" i="37"/>
  <c r="A316" i="37"/>
  <c r="B316" i="37"/>
  <c r="A317" i="37"/>
  <c r="B317" i="37"/>
  <c r="A318" i="37"/>
  <c r="B318" i="37"/>
  <c r="A319" i="37"/>
  <c r="B319" i="37"/>
  <c r="A320" i="37"/>
  <c r="B320" i="37"/>
  <c r="A321" i="37"/>
  <c r="B321" i="37"/>
  <c r="A322" i="37"/>
  <c r="B322" i="37"/>
  <c r="A323" i="37"/>
  <c r="B323" i="37"/>
  <c r="A324" i="37"/>
  <c r="B324" i="37"/>
  <c r="A325" i="37"/>
  <c r="B325" i="37"/>
  <c r="A326" i="37"/>
  <c r="B326" i="37"/>
  <c r="A327" i="37"/>
  <c r="B327" i="37"/>
  <c r="A328" i="37"/>
  <c r="B328" i="37"/>
  <c r="A329" i="37"/>
  <c r="B329" i="37"/>
  <c r="A330" i="37"/>
  <c r="B330" i="37"/>
  <c r="A331" i="37"/>
  <c r="B331" i="37"/>
  <c r="A332" i="37"/>
  <c r="B332" i="37"/>
  <c r="A333" i="37"/>
  <c r="B333" i="37"/>
  <c r="A334" i="37"/>
  <c r="B334" i="37"/>
  <c r="A335" i="37"/>
  <c r="B335" i="37"/>
  <c r="A336" i="37"/>
  <c r="B336" i="37"/>
  <c r="A337" i="37"/>
  <c r="B337" i="37"/>
  <c r="A338" i="37"/>
  <c r="B338" i="37"/>
  <c r="A339" i="37"/>
  <c r="B339" i="37"/>
  <c r="A340" i="37"/>
  <c r="AA340" i="37" s="1"/>
  <c r="B340" i="37"/>
  <c r="A341" i="37"/>
  <c r="B341" i="37"/>
  <c r="A342" i="37"/>
  <c r="B342" i="37"/>
  <c r="A343" i="37"/>
  <c r="B343" i="37"/>
  <c r="A344" i="37"/>
  <c r="B344" i="37"/>
  <c r="A345" i="37"/>
  <c r="B345" i="37"/>
  <c r="A346" i="37"/>
  <c r="B346" i="37"/>
  <c r="A347" i="37"/>
  <c r="B347" i="37"/>
  <c r="A348" i="37"/>
  <c r="B348" i="37"/>
  <c r="A349" i="37"/>
  <c r="B349" i="37"/>
  <c r="A350" i="37"/>
  <c r="B350" i="37"/>
  <c r="A351" i="37"/>
  <c r="B351" i="37"/>
  <c r="A352" i="37"/>
  <c r="B352" i="37"/>
  <c r="A353" i="37"/>
  <c r="B353" i="37"/>
  <c r="A354" i="37"/>
  <c r="B354" i="37"/>
  <c r="A355" i="37"/>
  <c r="B355" i="37"/>
  <c r="A356" i="37"/>
  <c r="B356" i="37"/>
  <c r="A357" i="37"/>
  <c r="B357" i="37"/>
  <c r="A358" i="37"/>
  <c r="B358" i="37"/>
  <c r="A359" i="37"/>
  <c r="B359" i="37"/>
  <c r="A360" i="37"/>
  <c r="B360" i="37"/>
  <c r="A361" i="37"/>
  <c r="B361" i="37"/>
  <c r="A362" i="37"/>
  <c r="B362" i="37"/>
  <c r="A363" i="37"/>
  <c r="B363" i="37"/>
  <c r="A364" i="37"/>
  <c r="B364" i="37"/>
  <c r="A365" i="37"/>
  <c r="B365" i="37"/>
  <c r="A366" i="37"/>
  <c r="B366" i="37"/>
  <c r="A367" i="37"/>
  <c r="B367" i="37"/>
  <c r="A368" i="37"/>
  <c r="B368" i="37"/>
  <c r="A369" i="37"/>
  <c r="B369" i="37"/>
  <c r="A370" i="37"/>
  <c r="B370" i="37"/>
  <c r="A371" i="37"/>
  <c r="B371" i="37"/>
  <c r="A372" i="37"/>
  <c r="B372" i="37"/>
  <c r="A373" i="37"/>
  <c r="B373" i="37"/>
  <c r="A374" i="37"/>
  <c r="B374" i="37"/>
  <c r="A375" i="37"/>
  <c r="B375" i="37"/>
  <c r="A376" i="37"/>
  <c r="B376" i="37"/>
  <c r="A377" i="37"/>
  <c r="B377" i="37"/>
  <c r="A378" i="37"/>
  <c r="B378" i="37"/>
  <c r="A379" i="37"/>
  <c r="B379" i="37"/>
  <c r="A380" i="37"/>
  <c r="B380" i="37"/>
  <c r="A381" i="37"/>
  <c r="B381" i="37"/>
  <c r="A382" i="37"/>
  <c r="B382" i="37"/>
  <c r="A383" i="37"/>
  <c r="B383" i="37"/>
  <c r="A384" i="37"/>
  <c r="B384" i="37"/>
  <c r="A385" i="37"/>
  <c r="B385" i="37"/>
  <c r="A386" i="37"/>
  <c r="B386" i="37"/>
  <c r="A387" i="37"/>
  <c r="B387" i="37"/>
  <c r="A388" i="37"/>
  <c r="B388" i="37"/>
  <c r="A389" i="37"/>
  <c r="B389" i="37"/>
  <c r="A390" i="37"/>
  <c r="B390" i="37"/>
  <c r="A391" i="37"/>
  <c r="B391" i="37"/>
  <c r="A392" i="37"/>
  <c r="B392" i="37"/>
  <c r="A393" i="37"/>
  <c r="B393" i="37"/>
  <c r="A394" i="37"/>
  <c r="B394" i="37"/>
  <c r="A395" i="37"/>
  <c r="B395" i="37"/>
  <c r="A396" i="37"/>
  <c r="B396" i="37"/>
  <c r="A397" i="37"/>
  <c r="B397" i="37"/>
  <c r="A398" i="37"/>
  <c r="B398" i="37"/>
  <c r="A399" i="37"/>
  <c r="B399" i="37"/>
  <c r="A400" i="37"/>
  <c r="B400" i="37"/>
  <c r="A401" i="37"/>
  <c r="B401" i="37"/>
  <c r="A402" i="37"/>
  <c r="B402" i="37"/>
  <c r="A403" i="37"/>
  <c r="B403" i="37"/>
  <c r="A404" i="37"/>
  <c r="B404" i="37"/>
  <c r="A405" i="37"/>
  <c r="B405" i="37"/>
  <c r="A406" i="37"/>
  <c r="B406" i="37"/>
  <c r="A407" i="37"/>
  <c r="B407" i="37"/>
  <c r="A408" i="37"/>
  <c r="B408" i="37"/>
  <c r="A409" i="37"/>
  <c r="B409" i="37"/>
  <c r="A410" i="37"/>
  <c r="B410" i="37"/>
  <c r="A411" i="37"/>
  <c r="B411" i="37"/>
  <c r="A412" i="37"/>
  <c r="B412" i="37"/>
  <c r="A413" i="37"/>
  <c r="B413" i="37"/>
  <c r="A414" i="37"/>
  <c r="B414" i="37"/>
  <c r="A415" i="37"/>
  <c r="B415" i="37"/>
  <c r="A416" i="37"/>
  <c r="B416" i="37"/>
  <c r="A417" i="37"/>
  <c r="B417" i="37"/>
  <c r="A418" i="37"/>
  <c r="B418" i="37"/>
  <c r="A419" i="37"/>
  <c r="B419" i="37"/>
  <c r="A420" i="37"/>
  <c r="B420" i="37"/>
  <c r="A421" i="37"/>
  <c r="B421" i="37"/>
  <c r="A422" i="37"/>
  <c r="B422" i="37"/>
  <c r="A423" i="37"/>
  <c r="B423" i="37"/>
  <c r="A424" i="37"/>
  <c r="B424" i="37"/>
  <c r="A425" i="37"/>
  <c r="B425" i="37"/>
  <c r="A426" i="37"/>
  <c r="B426" i="37"/>
  <c r="A427" i="37"/>
  <c r="B427" i="37"/>
  <c r="A428" i="37"/>
  <c r="B428" i="37"/>
  <c r="A429" i="37"/>
  <c r="B429" i="37"/>
  <c r="A430" i="37"/>
  <c r="B430" i="37"/>
  <c r="A431" i="37"/>
  <c r="B431" i="37"/>
  <c r="A432" i="37"/>
  <c r="B432" i="37"/>
  <c r="A433" i="37"/>
  <c r="B433" i="37"/>
  <c r="A434" i="37"/>
  <c r="B434" i="37"/>
  <c r="A435" i="37"/>
  <c r="B435" i="37"/>
  <c r="A436" i="37"/>
  <c r="B436" i="37"/>
  <c r="A437" i="37"/>
  <c r="B437" i="37"/>
  <c r="A438" i="37"/>
  <c r="B438" i="37"/>
  <c r="A439" i="37"/>
  <c r="B439" i="37"/>
  <c r="A440" i="37"/>
  <c r="B440" i="37"/>
  <c r="A441" i="37"/>
  <c r="B441" i="37"/>
  <c r="A442" i="37"/>
  <c r="B442" i="37"/>
  <c r="A443" i="37"/>
  <c r="B443" i="37"/>
  <c r="A444" i="37"/>
  <c r="B444" i="37"/>
  <c r="A445" i="37"/>
  <c r="B445" i="37"/>
  <c r="A446" i="37"/>
  <c r="B446" i="37"/>
  <c r="A447" i="37"/>
  <c r="B447" i="37"/>
  <c r="A448" i="37"/>
  <c r="B448" i="37"/>
  <c r="A449" i="37"/>
  <c r="B449" i="37"/>
  <c r="A450" i="37"/>
  <c r="B450" i="37"/>
  <c r="A451" i="37"/>
  <c r="B451" i="37"/>
  <c r="A452" i="37"/>
  <c r="B452" i="37"/>
  <c r="A453" i="37"/>
  <c r="B453" i="37"/>
  <c r="A454" i="37"/>
  <c r="B454" i="37"/>
  <c r="A455" i="37"/>
  <c r="B455" i="37"/>
  <c r="A456" i="37"/>
  <c r="B456" i="37"/>
  <c r="A457" i="37"/>
  <c r="B457" i="37"/>
  <c r="A458" i="37"/>
  <c r="B458" i="37"/>
  <c r="A459" i="37"/>
  <c r="B459" i="37"/>
  <c r="A460" i="37"/>
  <c r="B460" i="37"/>
  <c r="A461" i="37"/>
  <c r="B461" i="37"/>
  <c r="A462" i="37"/>
  <c r="B462" i="37"/>
  <c r="A463" i="37"/>
  <c r="B463" i="37"/>
  <c r="A464" i="37"/>
  <c r="B464" i="37"/>
  <c r="A465" i="37"/>
  <c r="B465" i="37"/>
  <c r="A466" i="37"/>
  <c r="B466" i="37"/>
  <c r="A467" i="37"/>
  <c r="B467" i="37"/>
  <c r="A468" i="37"/>
  <c r="B468" i="37"/>
  <c r="A469" i="37"/>
  <c r="B469" i="37"/>
  <c r="A470" i="37"/>
  <c r="B470" i="37"/>
  <c r="A471" i="37"/>
  <c r="B471" i="37"/>
  <c r="A472" i="37"/>
  <c r="B472" i="37"/>
  <c r="A473" i="37"/>
  <c r="B473" i="37"/>
  <c r="A474" i="37"/>
  <c r="B474" i="37"/>
  <c r="A475" i="37"/>
  <c r="B475" i="37"/>
  <c r="A476" i="37"/>
  <c r="B476" i="37"/>
  <c r="A477" i="37"/>
  <c r="B477" i="37"/>
  <c r="A478" i="37"/>
  <c r="B478" i="37"/>
  <c r="A479" i="37"/>
  <c r="B479" i="37"/>
  <c r="A480" i="37"/>
  <c r="B480" i="37"/>
  <c r="A481" i="37"/>
  <c r="B481" i="37"/>
  <c r="A482" i="37"/>
  <c r="B482" i="37"/>
  <c r="A483" i="37"/>
  <c r="B483" i="37"/>
  <c r="A484" i="37"/>
  <c r="B484" i="37"/>
  <c r="A485" i="37"/>
  <c r="B485" i="37"/>
  <c r="A486" i="37"/>
  <c r="B486" i="37"/>
  <c r="A487" i="37"/>
  <c r="B487" i="37"/>
  <c r="A488" i="37"/>
  <c r="B488" i="37"/>
  <c r="A489" i="37"/>
  <c r="B489" i="37"/>
  <c r="A490" i="37"/>
  <c r="B490" i="37"/>
  <c r="A491" i="37"/>
  <c r="B491" i="37"/>
  <c r="A492" i="37"/>
  <c r="B492" i="37"/>
  <c r="A493" i="37"/>
  <c r="B493" i="37"/>
  <c r="A494" i="37"/>
  <c r="B494" i="37"/>
  <c r="A495" i="37"/>
  <c r="B495" i="37"/>
  <c r="A496" i="37"/>
  <c r="B496" i="37"/>
  <c r="A497" i="37"/>
  <c r="B497" i="37"/>
  <c r="A498" i="37"/>
  <c r="B498" i="37"/>
  <c r="A499" i="37"/>
  <c r="B499" i="37"/>
  <c r="A500" i="37"/>
  <c r="B500" i="37"/>
  <c r="A501" i="37"/>
  <c r="B501" i="37"/>
  <c r="A502" i="37"/>
  <c r="B502" i="37"/>
  <c r="A503" i="37"/>
  <c r="B503" i="37"/>
  <c r="A504" i="37"/>
  <c r="B504" i="37"/>
  <c r="A505" i="37"/>
  <c r="B505" i="37"/>
  <c r="A506" i="37"/>
  <c r="B506" i="37"/>
  <c r="A507" i="37"/>
  <c r="B507" i="37"/>
  <c r="A508" i="37"/>
  <c r="B508" i="37"/>
  <c r="A509" i="37"/>
  <c r="B509" i="37"/>
  <c r="A510" i="37"/>
  <c r="B510" i="37"/>
  <c r="A511" i="37"/>
  <c r="B511" i="37"/>
  <c r="A512" i="37"/>
  <c r="B512" i="37"/>
  <c r="A513" i="37"/>
  <c r="B513" i="37"/>
  <c r="A514" i="37"/>
  <c r="B514" i="37"/>
  <c r="A515" i="37"/>
  <c r="B515" i="37"/>
  <c r="A516" i="37"/>
  <c r="B516" i="37"/>
  <c r="A517" i="37"/>
  <c r="B517" i="37"/>
  <c r="A518" i="37"/>
  <c r="B518" i="37"/>
  <c r="A519" i="37"/>
  <c r="B519" i="37"/>
  <c r="A520" i="37"/>
  <c r="B520" i="37"/>
  <c r="A521" i="37"/>
  <c r="B521" i="37"/>
  <c r="A522" i="37"/>
  <c r="B522" i="37"/>
  <c r="A523" i="37"/>
  <c r="B523" i="37"/>
  <c r="A524" i="37"/>
  <c r="B524" i="37"/>
  <c r="B525" i="37"/>
  <c r="A526" i="37"/>
  <c r="B526" i="37"/>
  <c r="A527" i="37"/>
  <c r="B527" i="37"/>
  <c r="A528" i="37"/>
  <c r="B528" i="37"/>
  <c r="A529" i="37"/>
  <c r="B529" i="37"/>
  <c r="A530" i="37"/>
  <c r="B530" i="37"/>
  <c r="A531" i="37"/>
  <c r="B531" i="37"/>
  <c r="A532" i="37"/>
  <c r="B532" i="37"/>
  <c r="A533" i="37"/>
  <c r="B533" i="37"/>
  <c r="A534" i="37"/>
  <c r="B534" i="37"/>
  <c r="A535" i="37"/>
  <c r="B535" i="37"/>
  <c r="A536" i="37"/>
  <c r="B536" i="37"/>
  <c r="A537" i="37"/>
  <c r="B537" i="37"/>
  <c r="A538" i="37"/>
  <c r="B538" i="37"/>
  <c r="A539" i="37"/>
  <c r="B539" i="37"/>
  <c r="A540" i="37"/>
  <c r="B540" i="37"/>
  <c r="A541" i="37"/>
  <c r="B541" i="37"/>
  <c r="A542" i="37"/>
  <c r="B542" i="37"/>
  <c r="A543" i="37"/>
  <c r="AA543" i="37" s="1"/>
  <c r="B543" i="37"/>
  <c r="A544" i="37"/>
  <c r="B544" i="37"/>
  <c r="A545" i="37"/>
  <c r="B545" i="37"/>
  <c r="A546" i="37"/>
  <c r="B546" i="37"/>
  <c r="A547" i="37"/>
  <c r="B547" i="37"/>
  <c r="A548" i="37"/>
  <c r="AA548" i="37" s="1"/>
  <c r="B548" i="37"/>
  <c r="A549" i="37"/>
  <c r="B549" i="37"/>
  <c r="A550" i="37"/>
  <c r="B550" i="37"/>
  <c r="A551" i="37"/>
  <c r="B551" i="37"/>
  <c r="A552" i="37"/>
  <c r="B552" i="37"/>
  <c r="A553" i="37"/>
  <c r="B553" i="37"/>
  <c r="A554" i="37"/>
  <c r="B554" i="37"/>
  <c r="A555" i="37"/>
  <c r="B555" i="37"/>
  <c r="A556" i="37"/>
  <c r="B556" i="37"/>
  <c r="A557" i="37"/>
  <c r="B557" i="37"/>
  <c r="A558" i="37"/>
  <c r="B558" i="37"/>
  <c r="A559" i="37"/>
  <c r="B559" i="37"/>
  <c r="A560" i="37"/>
  <c r="B560" i="37"/>
  <c r="A561" i="37"/>
  <c r="B561" i="37"/>
  <c r="A562" i="37"/>
  <c r="B562" i="37"/>
  <c r="A563" i="37"/>
  <c r="B563" i="37"/>
  <c r="A564" i="37"/>
  <c r="B564" i="37"/>
  <c r="A565" i="37"/>
  <c r="B565" i="37"/>
  <c r="A566" i="37"/>
  <c r="B566" i="37"/>
  <c r="A567" i="37"/>
  <c r="B567" i="37"/>
  <c r="A568" i="37"/>
  <c r="B568" i="37"/>
  <c r="A569" i="37"/>
  <c r="B569" i="37"/>
  <c r="A570" i="37"/>
  <c r="B570" i="37"/>
  <c r="A571" i="37"/>
  <c r="B571" i="37"/>
  <c r="A572" i="37"/>
  <c r="B572" i="37"/>
  <c r="A573" i="37"/>
  <c r="B573" i="37"/>
  <c r="A574" i="37"/>
  <c r="B574" i="37"/>
  <c r="A575" i="37"/>
  <c r="B575" i="37"/>
  <c r="A576" i="37"/>
  <c r="B576" i="37"/>
  <c r="A577" i="37"/>
  <c r="B577" i="37"/>
  <c r="A578" i="37"/>
  <c r="B578" i="37"/>
  <c r="A579" i="37"/>
  <c r="B579" i="37"/>
  <c r="A580" i="37"/>
  <c r="B580" i="37"/>
  <c r="A581" i="37"/>
  <c r="B581" i="37"/>
  <c r="A582" i="37"/>
  <c r="B582" i="37"/>
  <c r="A583" i="37"/>
  <c r="B583" i="37"/>
  <c r="A584" i="37"/>
  <c r="B584" i="37"/>
  <c r="A585" i="37"/>
  <c r="B585" i="37"/>
  <c r="A586" i="37"/>
  <c r="B586" i="37"/>
  <c r="A587" i="37"/>
  <c r="B587" i="37"/>
  <c r="A588" i="37"/>
  <c r="B588" i="37"/>
  <c r="A589" i="37"/>
  <c r="B589" i="37"/>
  <c r="A590" i="37"/>
  <c r="B590" i="37"/>
  <c r="A591" i="37"/>
  <c r="B591" i="37"/>
  <c r="A592" i="37"/>
  <c r="B592" i="37"/>
  <c r="A593" i="37"/>
  <c r="AA593" i="37" s="1"/>
  <c r="B593" i="37"/>
  <c r="A594" i="37"/>
  <c r="B594" i="37"/>
  <c r="A595" i="37"/>
  <c r="B595" i="37"/>
  <c r="A596" i="37"/>
  <c r="B596" i="37"/>
  <c r="A597" i="37"/>
  <c r="B597" i="37"/>
  <c r="A598" i="37"/>
  <c r="B598" i="37"/>
  <c r="A599" i="37"/>
  <c r="B599" i="37"/>
  <c r="A600" i="37"/>
  <c r="B600" i="37"/>
  <c r="A601" i="37"/>
  <c r="B601" i="37"/>
  <c r="A602" i="37"/>
  <c r="B602" i="37"/>
  <c r="A603" i="37"/>
  <c r="B603" i="37"/>
  <c r="A604" i="37"/>
  <c r="B604" i="37"/>
  <c r="A605" i="37"/>
  <c r="AA605" i="37" s="1"/>
  <c r="B605" i="37"/>
  <c r="A606" i="37"/>
  <c r="B606" i="37"/>
  <c r="A607" i="37"/>
  <c r="B607" i="37"/>
  <c r="A608" i="37"/>
  <c r="B608" i="37"/>
  <c r="A609" i="37"/>
  <c r="B609" i="37"/>
  <c r="A610" i="37"/>
  <c r="B610" i="37"/>
  <c r="A611" i="37"/>
  <c r="AA611" i="37" s="1"/>
  <c r="B611" i="37"/>
  <c r="A612" i="37"/>
  <c r="B612" i="37"/>
  <c r="A613" i="37"/>
  <c r="AA613" i="37" s="1"/>
  <c r="B613" i="37"/>
  <c r="A614" i="37"/>
  <c r="AA614" i="37" s="1"/>
  <c r="B614" i="37"/>
  <c r="A615" i="37"/>
  <c r="B615" i="37"/>
  <c r="A616" i="37"/>
  <c r="B616" i="37"/>
  <c r="A617" i="37"/>
  <c r="B617" i="37"/>
  <c r="A618" i="37"/>
  <c r="B618" i="37"/>
  <c r="A619" i="37"/>
  <c r="B619" i="37"/>
  <c r="A620" i="37"/>
  <c r="B620" i="37"/>
  <c r="A621" i="37"/>
  <c r="B621" i="37"/>
  <c r="A622" i="37"/>
  <c r="B622" i="37"/>
  <c r="A623" i="37"/>
  <c r="AA623" i="37" s="1"/>
  <c r="B623" i="37"/>
  <c r="A624" i="37"/>
  <c r="B624" i="37"/>
  <c r="A625" i="37"/>
  <c r="B625" i="37"/>
  <c r="A626" i="37"/>
  <c r="B626" i="37"/>
  <c r="A627" i="37"/>
  <c r="B627" i="37"/>
  <c r="A628" i="37"/>
  <c r="B628" i="37"/>
  <c r="A629" i="37"/>
  <c r="B629" i="37"/>
  <c r="A630" i="37"/>
  <c r="B630" i="37"/>
  <c r="A631" i="37"/>
  <c r="B631" i="37"/>
  <c r="A632" i="37"/>
  <c r="B632" i="37"/>
  <c r="A633" i="37"/>
  <c r="B633" i="37"/>
  <c r="A634" i="37"/>
  <c r="B634" i="37"/>
  <c r="A635" i="37"/>
  <c r="B635" i="37"/>
  <c r="A636" i="37"/>
  <c r="B636" i="37"/>
  <c r="A637" i="37"/>
  <c r="B637" i="37"/>
  <c r="A638" i="37"/>
  <c r="B638" i="37"/>
  <c r="A639" i="37"/>
  <c r="B639" i="37"/>
  <c r="A640" i="37"/>
  <c r="B640" i="37"/>
  <c r="A641" i="37"/>
  <c r="B641" i="37"/>
  <c r="A642" i="37"/>
  <c r="B642" i="37"/>
  <c r="A643" i="37"/>
  <c r="B643" i="37"/>
  <c r="A644" i="37"/>
  <c r="B644" i="37"/>
  <c r="A645" i="37"/>
  <c r="B645" i="37"/>
  <c r="A646" i="37"/>
  <c r="B646" i="37"/>
  <c r="A647" i="37"/>
  <c r="B647" i="37"/>
  <c r="A648" i="37"/>
  <c r="B648" i="37"/>
  <c r="A649" i="37"/>
  <c r="B649" i="37"/>
  <c r="A650" i="37"/>
  <c r="B650" i="37"/>
  <c r="A651" i="37"/>
  <c r="B651" i="37"/>
  <c r="A652" i="37"/>
  <c r="B652" i="37"/>
  <c r="A653" i="37"/>
  <c r="B653" i="37"/>
  <c r="A654" i="37"/>
  <c r="B654" i="37"/>
  <c r="A655" i="37"/>
  <c r="B655" i="37"/>
  <c r="A656" i="37"/>
  <c r="B656" i="37"/>
  <c r="A657" i="37"/>
  <c r="B657" i="37"/>
  <c r="A658" i="37"/>
  <c r="B658" i="37"/>
  <c r="A659" i="37"/>
  <c r="B659" i="37"/>
  <c r="A660" i="37"/>
  <c r="B660" i="37"/>
  <c r="A661" i="37"/>
  <c r="B661" i="37"/>
  <c r="A662" i="37"/>
  <c r="B662" i="37"/>
  <c r="A663" i="37"/>
  <c r="B663" i="37"/>
  <c r="A664" i="37"/>
  <c r="B664" i="37"/>
  <c r="A665" i="37"/>
  <c r="AA665" i="37" s="1"/>
  <c r="B665" i="37"/>
  <c r="A666" i="37"/>
  <c r="B666" i="37"/>
  <c r="A667" i="37"/>
  <c r="B667" i="37"/>
  <c r="A668" i="37"/>
  <c r="B668" i="37"/>
  <c r="A669" i="37"/>
  <c r="B669" i="37"/>
  <c r="A670" i="37"/>
  <c r="B670" i="37"/>
  <c r="A671" i="37"/>
  <c r="B671" i="37"/>
  <c r="A672" i="37"/>
  <c r="B672" i="37"/>
  <c r="A673" i="37"/>
  <c r="B673" i="37"/>
  <c r="A674" i="37"/>
  <c r="B674" i="37"/>
  <c r="A675" i="37"/>
  <c r="B675" i="37"/>
  <c r="A676" i="37"/>
  <c r="B676" i="37"/>
  <c r="A677" i="37"/>
  <c r="B677" i="37"/>
  <c r="A678" i="37"/>
  <c r="B678" i="37"/>
  <c r="A679" i="37"/>
  <c r="B679" i="37"/>
  <c r="A680" i="37"/>
  <c r="B680" i="37"/>
  <c r="A681" i="37"/>
  <c r="B681" i="37"/>
  <c r="A682" i="37"/>
  <c r="B682" i="37"/>
  <c r="A683" i="37"/>
  <c r="B683" i="37"/>
  <c r="A684" i="37"/>
  <c r="B684" i="37"/>
  <c r="A685" i="37"/>
  <c r="B685" i="37"/>
  <c r="A686" i="37"/>
  <c r="B686" i="37"/>
  <c r="A687" i="37"/>
  <c r="B687" i="37"/>
  <c r="A688" i="37"/>
  <c r="B688" i="37"/>
  <c r="A689" i="37"/>
  <c r="B689" i="37"/>
  <c r="A690" i="37"/>
  <c r="B690" i="37"/>
  <c r="A691" i="37"/>
  <c r="B691" i="37"/>
  <c r="A692" i="37"/>
  <c r="B692" i="37"/>
  <c r="A693" i="37"/>
  <c r="B693" i="37"/>
  <c r="A694" i="37"/>
  <c r="B694" i="37"/>
  <c r="A695" i="37"/>
  <c r="B695" i="37"/>
  <c r="A696" i="37"/>
  <c r="B696" i="37"/>
  <c r="A697" i="37"/>
  <c r="B697" i="37"/>
  <c r="A698" i="37"/>
  <c r="B698" i="37"/>
  <c r="A699" i="37"/>
  <c r="B699" i="37"/>
  <c r="A700" i="37"/>
  <c r="B700" i="37"/>
  <c r="A701" i="37"/>
  <c r="B701" i="37"/>
  <c r="A702" i="37"/>
  <c r="B702" i="37"/>
  <c r="A703" i="37"/>
  <c r="B703" i="37"/>
  <c r="A704" i="37"/>
  <c r="B704" i="37"/>
  <c r="A705" i="37"/>
  <c r="B705" i="37"/>
  <c r="A706" i="37"/>
  <c r="B706" i="37"/>
  <c r="A707" i="37"/>
  <c r="B707" i="37"/>
  <c r="A708" i="37"/>
  <c r="B708" i="37"/>
  <c r="A709" i="37"/>
  <c r="B709" i="37"/>
  <c r="A710" i="37"/>
  <c r="B710" i="37"/>
  <c r="A711" i="37"/>
  <c r="B711" i="37"/>
  <c r="A712" i="37"/>
  <c r="B712" i="37"/>
  <c r="A713" i="37"/>
  <c r="B713" i="37"/>
  <c r="A714" i="37"/>
  <c r="B714" i="37"/>
  <c r="A715" i="37"/>
  <c r="B715" i="37"/>
  <c r="A716" i="37"/>
  <c r="B716" i="37"/>
  <c r="A717" i="37"/>
  <c r="B717" i="37"/>
  <c r="A718" i="37"/>
  <c r="B718" i="37"/>
  <c r="A719" i="37"/>
  <c r="AA719" i="37" s="1"/>
  <c r="B719" i="37"/>
  <c r="A720" i="37"/>
  <c r="B720" i="37"/>
  <c r="A721" i="37"/>
  <c r="B721" i="37"/>
  <c r="A722" i="37"/>
  <c r="B722" i="37"/>
  <c r="A723" i="37"/>
  <c r="B723" i="37"/>
  <c r="A724" i="37"/>
  <c r="B724" i="37"/>
  <c r="A725" i="37"/>
  <c r="B725" i="37"/>
  <c r="A726" i="37"/>
  <c r="AA726" i="37" s="1"/>
  <c r="B726" i="37"/>
  <c r="A727" i="37"/>
  <c r="AA727" i="37" s="1"/>
  <c r="B727" i="37"/>
  <c r="A728" i="37"/>
  <c r="AA728" i="37" s="1"/>
  <c r="B728" i="37"/>
  <c r="A729" i="37"/>
  <c r="AA729" i="37" s="1"/>
  <c r="B729" i="37"/>
  <c r="A730" i="37"/>
  <c r="B730" i="37"/>
  <c r="A731" i="37"/>
  <c r="B731" i="37"/>
  <c r="A732" i="37"/>
  <c r="B732" i="37"/>
  <c r="A733" i="37"/>
  <c r="B733" i="37"/>
  <c r="A734" i="37"/>
  <c r="B734" i="37"/>
  <c r="A735" i="37"/>
  <c r="B735" i="37"/>
  <c r="A736" i="37"/>
  <c r="B736" i="37"/>
  <c r="A737" i="37"/>
  <c r="B737" i="37"/>
  <c r="A738" i="37"/>
  <c r="B738" i="37"/>
  <c r="A739" i="37"/>
  <c r="B739" i="37"/>
  <c r="A740" i="37"/>
  <c r="B740" i="37"/>
  <c r="A741" i="37"/>
  <c r="B741" i="37"/>
  <c r="A742" i="37"/>
  <c r="B742" i="37"/>
  <c r="A743" i="37"/>
  <c r="B743" i="37"/>
  <c r="A744" i="37"/>
  <c r="B744" i="37"/>
  <c r="A3" i="37"/>
  <c r="B3" i="37"/>
  <c r="A4" i="37"/>
  <c r="B4" i="37"/>
  <c r="A5" i="37"/>
  <c r="B5" i="37"/>
  <c r="A6" i="37"/>
  <c r="B6" i="37"/>
  <c r="A7" i="37"/>
  <c r="B7" i="37"/>
  <c r="A8" i="37"/>
  <c r="B8" i="37"/>
  <c r="A9" i="37"/>
  <c r="B9" i="37"/>
  <c r="A10" i="37"/>
  <c r="B10" i="37"/>
  <c r="A11" i="37"/>
  <c r="B11" i="37"/>
  <c r="A12" i="37"/>
  <c r="B12" i="37"/>
  <c r="A13" i="37"/>
  <c r="B13" i="37"/>
  <c r="A14" i="37"/>
  <c r="B14" i="37"/>
  <c r="A15" i="37"/>
  <c r="B15" i="37"/>
  <c r="A16" i="37"/>
  <c r="B16" i="37"/>
  <c r="A17" i="37"/>
  <c r="B17" i="37"/>
  <c r="A18" i="37"/>
  <c r="B18" i="37"/>
  <c r="A19" i="37"/>
  <c r="B19" i="37"/>
  <c r="A20" i="37"/>
  <c r="B20" i="37"/>
  <c r="A21" i="37"/>
  <c r="B21" i="37"/>
  <c r="A22" i="37"/>
  <c r="AA22" i="37" s="1"/>
  <c r="B22" i="37"/>
  <c r="A23" i="37"/>
  <c r="B23" i="37"/>
  <c r="A24" i="37"/>
  <c r="B24" i="37"/>
  <c r="A25" i="37"/>
  <c r="B25" i="37"/>
  <c r="A26" i="37"/>
  <c r="B26" i="37"/>
  <c r="A27" i="37"/>
  <c r="B27" i="37"/>
  <c r="A28" i="37"/>
  <c r="B28" i="37"/>
  <c r="A29" i="37"/>
  <c r="B29" i="37"/>
  <c r="A30" i="37"/>
  <c r="AA30" i="37" s="1"/>
  <c r="B30" i="37"/>
  <c r="A31" i="37"/>
  <c r="B31" i="37"/>
  <c r="A32" i="37"/>
  <c r="B32" i="37"/>
  <c r="A33" i="37"/>
  <c r="B33" i="37"/>
  <c r="A34" i="37"/>
  <c r="B34" i="37"/>
  <c r="A35" i="37"/>
  <c r="B35" i="37"/>
  <c r="P3" i="37"/>
  <c r="P2" i="37"/>
  <c r="U4" i="37"/>
  <c r="P4" i="37"/>
  <c r="W4" i="37" l="1"/>
  <c r="AD25" i="37"/>
  <c r="AH25" i="37"/>
  <c r="AI25" i="37" s="1"/>
  <c r="AC25" i="37" s="1"/>
  <c r="AD5" i="37"/>
  <c r="AH5" i="37"/>
  <c r="AI5" i="37" s="1"/>
  <c r="AC5" i="37" s="1"/>
  <c r="AD711" i="37"/>
  <c r="AH711" i="37"/>
  <c r="AI711" i="37" s="1"/>
  <c r="AC711" i="37" s="1"/>
  <c r="AD687" i="37"/>
  <c r="AH687" i="37"/>
  <c r="AI687" i="37" s="1"/>
  <c r="AC687" i="37" s="1"/>
  <c r="AH659" i="37"/>
  <c r="AI659" i="37" s="1"/>
  <c r="AC659" i="37" s="1"/>
  <c r="AD659" i="37"/>
  <c r="AD631" i="37"/>
  <c r="AH631" i="37"/>
  <c r="AI631" i="37" s="1"/>
  <c r="AC631" i="37" s="1"/>
  <c r="Z693" i="37"/>
  <c r="AF693" i="37" s="1"/>
  <c r="AD723" i="37"/>
  <c r="AD724" i="37" s="1"/>
  <c r="AD725" i="37" s="1"/>
  <c r="AD726" i="37" s="1"/>
  <c r="AD727" i="37" s="1"/>
  <c r="AD728" i="37" s="1"/>
  <c r="AD729" i="37" s="1"/>
  <c r="AH723" i="37"/>
  <c r="AI723" i="37" s="1"/>
  <c r="AC723" i="37" s="1"/>
  <c r="AD174" i="37"/>
  <c r="AH174" i="37"/>
  <c r="AI174" i="37" s="1"/>
  <c r="AC174" i="37" s="1"/>
  <c r="AA170" i="37"/>
  <c r="AD166" i="37"/>
  <c r="AH166" i="37"/>
  <c r="AI166" i="37" s="1"/>
  <c r="AC166" i="37" s="1"/>
  <c r="AD162" i="37"/>
  <c r="AH162" i="37"/>
  <c r="AI162" i="37" s="1"/>
  <c r="AC162" i="37" s="1"/>
  <c r="AD158" i="37"/>
  <c r="AH158" i="37"/>
  <c r="AI158" i="37" s="1"/>
  <c r="AC158" i="37" s="1"/>
  <c r="AD154" i="37"/>
  <c r="AH154" i="37"/>
  <c r="AI154" i="37" s="1"/>
  <c r="AC154" i="37" s="1"/>
  <c r="AD150" i="37"/>
  <c r="AH150" i="37"/>
  <c r="AI150" i="37" s="1"/>
  <c r="AC150" i="37" s="1"/>
  <c r="AH146" i="37"/>
  <c r="AI146" i="37" s="1"/>
  <c r="AC146" i="37" s="1"/>
  <c r="AD146" i="37"/>
  <c r="AD142" i="37"/>
  <c r="AH142" i="37"/>
  <c r="AI142" i="37" s="1"/>
  <c r="AC142" i="37" s="1"/>
  <c r="AD138" i="37"/>
  <c r="AH138" i="37"/>
  <c r="AI138" i="37" s="1"/>
  <c r="AC138" i="37" s="1"/>
  <c r="AD134" i="37"/>
  <c r="AH134" i="37"/>
  <c r="AI134" i="37" s="1"/>
  <c r="AC134" i="37" s="1"/>
  <c r="AD130" i="37"/>
  <c r="AH130" i="37"/>
  <c r="AI130" i="37" s="1"/>
  <c r="AC130" i="37" s="1"/>
  <c r="AD126" i="37"/>
  <c r="AH126" i="37"/>
  <c r="AI126" i="37" s="1"/>
  <c r="AC126" i="37" s="1"/>
  <c r="AD122" i="37"/>
  <c r="AH122" i="37"/>
  <c r="AI122" i="37" s="1"/>
  <c r="AC122" i="37" s="1"/>
  <c r="AD118" i="37"/>
  <c r="AH118" i="37"/>
  <c r="AI118" i="37" s="1"/>
  <c r="AC118" i="37" s="1"/>
  <c r="AA114" i="37"/>
  <c r="AD110" i="37"/>
  <c r="AH110" i="37"/>
  <c r="AI110" i="37" s="1"/>
  <c r="AC110" i="37" s="1"/>
  <c r="AD106" i="37"/>
  <c r="AH106" i="37"/>
  <c r="AI106" i="37" s="1"/>
  <c r="AC106" i="37" s="1"/>
  <c r="AD102" i="37"/>
  <c r="AH102" i="37"/>
  <c r="AI102" i="37" s="1"/>
  <c r="AC102" i="37" s="1"/>
  <c r="AD94" i="37"/>
  <c r="AD95" i="37" s="1"/>
  <c r="AH94" i="37"/>
  <c r="AI94" i="37" s="1"/>
  <c r="AC94" i="37" s="1"/>
  <c r="AD90" i="37"/>
  <c r="AH90" i="37"/>
  <c r="AI90" i="37" s="1"/>
  <c r="AC90" i="37" s="1"/>
  <c r="AD86" i="37"/>
  <c r="AH86" i="37"/>
  <c r="AI86" i="37" s="1"/>
  <c r="AC86" i="37" s="1"/>
  <c r="AD82" i="37"/>
  <c r="AH82" i="37"/>
  <c r="AI82" i="37" s="1"/>
  <c r="AC82" i="37" s="1"/>
  <c r="AD78" i="37"/>
  <c r="AH78" i="37"/>
  <c r="AI78" i="37" s="1"/>
  <c r="AC78" i="37" s="1"/>
  <c r="AD74" i="37"/>
  <c r="AH74" i="37"/>
  <c r="AI74" i="37" s="1"/>
  <c r="AC74" i="37" s="1"/>
  <c r="AD70" i="37"/>
  <c r="AH70" i="37"/>
  <c r="AI70" i="37" s="1"/>
  <c r="AC70" i="37" s="1"/>
  <c r="AD66" i="37"/>
  <c r="AH66" i="37"/>
  <c r="AI66" i="37" s="1"/>
  <c r="AC66" i="37" s="1"/>
  <c r="AH62" i="37"/>
  <c r="AI62" i="37" s="1"/>
  <c r="AC62" i="37" s="1"/>
  <c r="AD62" i="37"/>
  <c r="AD58" i="37"/>
  <c r="AH58" i="37"/>
  <c r="AI58" i="37" s="1"/>
  <c r="AC58" i="37" s="1"/>
  <c r="AD54" i="37"/>
  <c r="AH54" i="37"/>
  <c r="AI54" i="37" s="1"/>
  <c r="AC54" i="37" s="1"/>
  <c r="AD50" i="37"/>
  <c r="AH50" i="37"/>
  <c r="AI50" i="37" s="1"/>
  <c r="AC50" i="37" s="1"/>
  <c r="AD46" i="37"/>
  <c r="AH46" i="37"/>
  <c r="AI46" i="37" s="1"/>
  <c r="AC46" i="37" s="1"/>
  <c r="AD42" i="37"/>
  <c r="AH42" i="37"/>
  <c r="AI42" i="37" s="1"/>
  <c r="AC42" i="37" s="1"/>
  <c r="Z107" i="37"/>
  <c r="AF107" i="37" s="1"/>
  <c r="Z239" i="37"/>
  <c r="AF239" i="37" s="1"/>
  <c r="Z579" i="37"/>
  <c r="AF579" i="37" s="1"/>
  <c r="AD398" i="37"/>
  <c r="AH398" i="37"/>
  <c r="AI398" i="37" s="1"/>
  <c r="AC398" i="37" s="1"/>
  <c r="AD654" i="37"/>
  <c r="AH654" i="37"/>
  <c r="AI654" i="37" s="1"/>
  <c r="AC654" i="37" s="1"/>
  <c r="AD743" i="37"/>
  <c r="AH743" i="37"/>
  <c r="AI743" i="37" s="1"/>
  <c r="AC743" i="37" s="1"/>
  <c r="AA731" i="37"/>
  <c r="AD703" i="37"/>
  <c r="AH703" i="37"/>
  <c r="AI703" i="37" s="1"/>
  <c r="AC703" i="37" s="1"/>
  <c r="AD675" i="37"/>
  <c r="AD676" i="37" s="1"/>
  <c r="AH675" i="37"/>
  <c r="AI675" i="37" s="1"/>
  <c r="AC675" i="37" s="1"/>
  <c r="AD651" i="37"/>
  <c r="AH651" i="37"/>
  <c r="AI651" i="37" s="1"/>
  <c r="AC651" i="37" s="1"/>
  <c r="AH627" i="37"/>
  <c r="AI627" i="37" s="1"/>
  <c r="AC627" i="37" s="1"/>
  <c r="AD627" i="37"/>
  <c r="Z388" i="37"/>
  <c r="AF388" i="37" s="1"/>
  <c r="AD522" i="37"/>
  <c r="AH522" i="37"/>
  <c r="AI522" i="37" s="1"/>
  <c r="AC522" i="37" s="1"/>
  <c r="AA514" i="37"/>
  <c r="AH494" i="37"/>
  <c r="AI494" i="37" s="1"/>
  <c r="AC494" i="37" s="1"/>
  <c r="AD494" i="37"/>
  <c r="AH474" i="37"/>
  <c r="AI474" i="37" s="1"/>
  <c r="AC474" i="37" s="1"/>
  <c r="AD474" i="37"/>
  <c r="AA466" i="37"/>
  <c r="AD442" i="37"/>
  <c r="AH442" i="37"/>
  <c r="AI442" i="37" s="1"/>
  <c r="AC442" i="37" s="1"/>
  <c r="AD402" i="37"/>
  <c r="AH402" i="37"/>
  <c r="AI402" i="37" s="1"/>
  <c r="AC402" i="37" s="1"/>
  <c r="AD374" i="37"/>
  <c r="AH374" i="37"/>
  <c r="AI374" i="37" s="1"/>
  <c r="AC374" i="37" s="1"/>
  <c r="AD350" i="37"/>
  <c r="AH350" i="37"/>
  <c r="AI350" i="37" s="1"/>
  <c r="AC350" i="37" s="1"/>
  <c r="AD330" i="37"/>
  <c r="AH330" i="37"/>
  <c r="AI330" i="37" s="1"/>
  <c r="AC330" i="37" s="1"/>
  <c r="AD702" i="37"/>
  <c r="AH702" i="37"/>
  <c r="AI702" i="37" s="1"/>
  <c r="AC702" i="37" s="1"/>
  <c r="AD409" i="37"/>
  <c r="AH409" i="37"/>
  <c r="AI409" i="37" s="1"/>
  <c r="AC409" i="37" s="1"/>
  <c r="AD405" i="37"/>
  <c r="AH405" i="37"/>
  <c r="AI405" i="37" s="1"/>
  <c r="AC405" i="37" s="1"/>
  <c r="AD401" i="37"/>
  <c r="AH401" i="37"/>
  <c r="AI401" i="37" s="1"/>
  <c r="AC401" i="37" s="1"/>
  <c r="AD397" i="37"/>
  <c r="AH397" i="37"/>
  <c r="AI397" i="37" s="1"/>
  <c r="AC397" i="37" s="1"/>
  <c r="AD393" i="37"/>
  <c r="AH393" i="37"/>
  <c r="AI393" i="37" s="1"/>
  <c r="AC393" i="37" s="1"/>
  <c r="AH389" i="37"/>
  <c r="AI389" i="37" s="1"/>
  <c r="AC389" i="37" s="1"/>
  <c r="AD389" i="37"/>
  <c r="AD385" i="37"/>
  <c r="AH385" i="37"/>
  <c r="AI385" i="37" s="1"/>
  <c r="AC385" i="37" s="1"/>
  <c r="AD381" i="37"/>
  <c r="AH381" i="37"/>
  <c r="AI381" i="37" s="1"/>
  <c r="AC381" i="37" s="1"/>
  <c r="AD377" i="37"/>
  <c r="AH377" i="37"/>
  <c r="AI377" i="37" s="1"/>
  <c r="AC377" i="37" s="1"/>
  <c r="AD373" i="37"/>
  <c r="AH373" i="37"/>
  <c r="AI373" i="37" s="1"/>
  <c r="AC373" i="37" s="1"/>
  <c r="AD369" i="37"/>
  <c r="AH369" i="37"/>
  <c r="AI369" i="37" s="1"/>
  <c r="AC369" i="37" s="1"/>
  <c r="AD365" i="37"/>
  <c r="AH365" i="37"/>
  <c r="AI365" i="37" s="1"/>
  <c r="AC365" i="37" s="1"/>
  <c r="AD361" i="37"/>
  <c r="AD362" i="37" s="1"/>
  <c r="AH361" i="37"/>
  <c r="AD357" i="37"/>
  <c r="AD358" i="37" s="1"/>
  <c r="AH357" i="37"/>
  <c r="AI357" i="37" s="1"/>
  <c r="AC357" i="37" s="1"/>
  <c r="AD353" i="37"/>
  <c r="AH353" i="37"/>
  <c r="AI353" i="37" s="1"/>
  <c r="AC353" i="37" s="1"/>
  <c r="AD349" i="37"/>
  <c r="AH349" i="37"/>
  <c r="AI349" i="37" s="1"/>
  <c r="AC349" i="37" s="1"/>
  <c r="AD345" i="37"/>
  <c r="AH345" i="37"/>
  <c r="AI345" i="37" s="1"/>
  <c r="AC345" i="37" s="1"/>
  <c r="AD341" i="37"/>
  <c r="AH341" i="37"/>
  <c r="AI341" i="37" s="1"/>
  <c r="AC341" i="37" s="1"/>
  <c r="AD337" i="37"/>
  <c r="AH337" i="37"/>
  <c r="AI337" i="37" s="1"/>
  <c r="AC337" i="37" s="1"/>
  <c r="AD333" i="37"/>
  <c r="AH333" i="37"/>
  <c r="AI333" i="37" s="1"/>
  <c r="AC333" i="37" s="1"/>
  <c r="AD329" i="37"/>
  <c r="AH329" i="37"/>
  <c r="AI329" i="37" s="1"/>
  <c r="AC329" i="37" s="1"/>
  <c r="AD325" i="37"/>
  <c r="AH325" i="37"/>
  <c r="AI325" i="37" s="1"/>
  <c r="AC325" i="37" s="1"/>
  <c r="AD321" i="37"/>
  <c r="AH321" i="37"/>
  <c r="AI321" i="37" s="1"/>
  <c r="AC321" i="37" s="1"/>
  <c r="AD317" i="37"/>
  <c r="AH317" i="37"/>
  <c r="AI317" i="37" s="1"/>
  <c r="AC317" i="37" s="1"/>
  <c r="AD313" i="37"/>
  <c r="AH313" i="37"/>
  <c r="AI313" i="37" s="1"/>
  <c r="AC313" i="37" s="1"/>
  <c r="AH309" i="37"/>
  <c r="AI309" i="37" s="1"/>
  <c r="AC309" i="37" s="1"/>
  <c r="AD309" i="37"/>
  <c r="AD305" i="37"/>
  <c r="AH305" i="37"/>
  <c r="AI305" i="37" s="1"/>
  <c r="AC305" i="37" s="1"/>
  <c r="AA297" i="37"/>
  <c r="AA293" i="37"/>
  <c r="AA289" i="37"/>
  <c r="AA281" i="37"/>
  <c r="AD273" i="37"/>
  <c r="AD274" i="37" s="1"/>
  <c r="AD275" i="37" s="1"/>
  <c r="AD276" i="37" s="1"/>
  <c r="AD277" i="37" s="1"/>
  <c r="AH273" i="37"/>
  <c r="AA269" i="37"/>
  <c r="AA265" i="37"/>
  <c r="AD261" i="37"/>
  <c r="AH261" i="37"/>
  <c r="AI261" i="37" s="1"/>
  <c r="AC261" i="37" s="1"/>
  <c r="AD257" i="37"/>
  <c r="AH257" i="37"/>
  <c r="AI257" i="37" s="1"/>
  <c r="AC257" i="37" s="1"/>
  <c r="Z98" i="37"/>
  <c r="AF98" i="37" s="1"/>
  <c r="Z342" i="37"/>
  <c r="AF342" i="37" s="1"/>
  <c r="Z304" i="37"/>
  <c r="AF304" i="37" s="1"/>
  <c r="Z245" i="37"/>
  <c r="AF245" i="37" s="1"/>
  <c r="Z674" i="37"/>
  <c r="AF674" i="37" s="1"/>
  <c r="AA422" i="37"/>
  <c r="AD17" i="37"/>
  <c r="AH17" i="37"/>
  <c r="AI17" i="37" s="1"/>
  <c r="AC17" i="37" s="1"/>
  <c r="AD715" i="37"/>
  <c r="AD716" i="37" s="1"/>
  <c r="AH715" i="37"/>
  <c r="AI715" i="37" s="1"/>
  <c r="AC715" i="37" s="1"/>
  <c r="AD691" i="37"/>
  <c r="AH691" i="37"/>
  <c r="AI691" i="37" s="1"/>
  <c r="AC691" i="37" s="1"/>
  <c r="AD667" i="37"/>
  <c r="AH667" i="37"/>
  <c r="AI667" i="37" s="1"/>
  <c r="AC667" i="37" s="1"/>
  <c r="AD643" i="37"/>
  <c r="AH643" i="37"/>
  <c r="AI643" i="37" s="1"/>
  <c r="AC643" i="37" s="1"/>
  <c r="AD506" i="37"/>
  <c r="AH506" i="37"/>
  <c r="AI506" i="37" s="1"/>
  <c r="AC506" i="37" s="1"/>
  <c r="AD486" i="37"/>
  <c r="AH486" i="37"/>
  <c r="AI486" i="37" s="1"/>
  <c r="AC486" i="37" s="1"/>
  <c r="AD462" i="37"/>
  <c r="AD463" i="37" s="1"/>
  <c r="AH462" i="37"/>
  <c r="AA446" i="37"/>
  <c r="AD430" i="37"/>
  <c r="AH430" i="37"/>
  <c r="AI430" i="37" s="1"/>
  <c r="AC430" i="37" s="1"/>
  <c r="AA418" i="37"/>
  <c r="AD394" i="37"/>
  <c r="AH394" i="37"/>
  <c r="AI394" i="37" s="1"/>
  <c r="AC394" i="37" s="1"/>
  <c r="AD378" i="37"/>
  <c r="AH378" i="37"/>
  <c r="AI378" i="37" s="1"/>
  <c r="AC378" i="37" s="1"/>
  <c r="AD354" i="37"/>
  <c r="AH354" i="37"/>
  <c r="AI354" i="37" s="1"/>
  <c r="AC354" i="37" s="1"/>
  <c r="AD334" i="37"/>
  <c r="AH334" i="37"/>
  <c r="AI334" i="37" s="1"/>
  <c r="AC334" i="37" s="1"/>
  <c r="AD318" i="37"/>
  <c r="AH318" i="37"/>
  <c r="AI318" i="37" s="1"/>
  <c r="AC318" i="37" s="1"/>
  <c r="AD310" i="37"/>
  <c r="AH310" i="37"/>
  <c r="AI310" i="37" s="1"/>
  <c r="AC310" i="37" s="1"/>
  <c r="AA282" i="37"/>
  <c r="AD266" i="37"/>
  <c r="AD267" i="37" s="1"/>
  <c r="AD268" i="37" s="1"/>
  <c r="AD269" i="37" s="1"/>
  <c r="AH266" i="37"/>
  <c r="AI266" i="37" s="1"/>
  <c r="AC266" i="37" s="1"/>
  <c r="AD250" i="37"/>
  <c r="AH250" i="37"/>
  <c r="AI250" i="37" s="1"/>
  <c r="AC250" i="37" s="1"/>
  <c r="AA230" i="37"/>
  <c r="AH222" i="37"/>
  <c r="AI222" i="37" s="1"/>
  <c r="AC222" i="37" s="1"/>
  <c r="AD222" i="37"/>
  <c r="AD214" i="37"/>
  <c r="AH214" i="37"/>
  <c r="AI214" i="37" s="1"/>
  <c r="AC214" i="37" s="1"/>
  <c r="AD198" i="37"/>
  <c r="AH198" i="37"/>
  <c r="AI198" i="37" s="1"/>
  <c r="AC198" i="37" s="1"/>
  <c r="AA190" i="37"/>
  <c r="AA178" i="37"/>
  <c r="AA28" i="37"/>
  <c r="AD24" i="37"/>
  <c r="AH24" i="37"/>
  <c r="AI24" i="37" s="1"/>
  <c r="AC24" i="37" s="1"/>
  <c r="AD16" i="37"/>
  <c r="AH16" i="37"/>
  <c r="AI16" i="37" s="1"/>
  <c r="AC16" i="37" s="1"/>
  <c r="AD12" i="37"/>
  <c r="AH12" i="37"/>
  <c r="AI12" i="37" s="1"/>
  <c r="AC12" i="37" s="1"/>
  <c r="AD8" i="37"/>
  <c r="AH8" i="37"/>
  <c r="AI8" i="37" s="1"/>
  <c r="AC8" i="37" s="1"/>
  <c r="AD4" i="37"/>
  <c r="AH4" i="37"/>
  <c r="AI4" i="37" s="1"/>
  <c r="AC4" i="37" s="1"/>
  <c r="AH734" i="37"/>
  <c r="AD734" i="37"/>
  <c r="AD735" i="37" s="1"/>
  <c r="AD710" i="37"/>
  <c r="AH710" i="37"/>
  <c r="AI710" i="37" s="1"/>
  <c r="AC710" i="37" s="1"/>
  <c r="AD694" i="37"/>
  <c r="AH694" i="37"/>
  <c r="AI694" i="37" s="1"/>
  <c r="AC694" i="37" s="1"/>
  <c r="AH682" i="37"/>
  <c r="AI682" i="37" s="1"/>
  <c r="AC682" i="37" s="1"/>
  <c r="AD682" i="37"/>
  <c r="AA670" i="37"/>
  <c r="AD658" i="37"/>
  <c r="AH658" i="37"/>
  <c r="AI658" i="37" s="1"/>
  <c r="AC658" i="37" s="1"/>
  <c r="AD638" i="37"/>
  <c r="AH638" i="37"/>
  <c r="AI638" i="37" s="1"/>
  <c r="AC638" i="37" s="1"/>
  <c r="AD618" i="37"/>
  <c r="AH618" i="37"/>
  <c r="AI618" i="37" s="1"/>
  <c r="AC618" i="37" s="1"/>
  <c r="AD598" i="37"/>
  <c r="AD599" i="37" s="1"/>
  <c r="AD600" i="37" s="1"/>
  <c r="AH598" i="37"/>
  <c r="AD578" i="37"/>
  <c r="AH578" i="37"/>
  <c r="AI578" i="37" s="1"/>
  <c r="AC578" i="37" s="1"/>
  <c r="AD562" i="37"/>
  <c r="AH562" i="37"/>
  <c r="AI562" i="37" s="1"/>
  <c r="AC562" i="37" s="1"/>
  <c r="AD546" i="37"/>
  <c r="AH546" i="37"/>
  <c r="AI546" i="37" s="1"/>
  <c r="AC546" i="37" s="1"/>
  <c r="AD530" i="37"/>
  <c r="AH530" i="37"/>
  <c r="AI530" i="37" s="1"/>
  <c r="AC530" i="37" s="1"/>
  <c r="AD513" i="37"/>
  <c r="AD514" i="37" s="1"/>
  <c r="AH513" i="37"/>
  <c r="AI513" i="37" s="1"/>
  <c r="AC513" i="37" s="1"/>
  <c r="AH497" i="37"/>
  <c r="AI497" i="37" s="1"/>
  <c r="AC497" i="37" s="1"/>
  <c r="AD497" i="37"/>
  <c r="AD485" i="37"/>
  <c r="AH485" i="37"/>
  <c r="AI485" i="37" s="1"/>
  <c r="AC485" i="37" s="1"/>
  <c r="AD473" i="37"/>
  <c r="AH473" i="37"/>
  <c r="AI473" i="37" s="1"/>
  <c r="AC473" i="37" s="1"/>
  <c r="AD457" i="37"/>
  <c r="AH457" i="37"/>
  <c r="AD441" i="37"/>
  <c r="AH441" i="37"/>
  <c r="AI441" i="37" s="1"/>
  <c r="AC441" i="37" s="1"/>
  <c r="AA437" i="37"/>
  <c r="AD425" i="37"/>
  <c r="AH425" i="37"/>
  <c r="AI425" i="37" s="1"/>
  <c r="AC425" i="37" s="1"/>
  <c r="AA421" i="37"/>
  <c r="AD35" i="37"/>
  <c r="AH35" i="37"/>
  <c r="AI35" i="37" s="1"/>
  <c r="AC35" i="37" s="1"/>
  <c r="AD27" i="37"/>
  <c r="AD28" i="37" s="1"/>
  <c r="AH27" i="37"/>
  <c r="AI27" i="37" s="1"/>
  <c r="AC27" i="37" s="1"/>
  <c r="AD23" i="37"/>
  <c r="AH23" i="37"/>
  <c r="AI23" i="37" s="1"/>
  <c r="AC23" i="37" s="1"/>
  <c r="AD19" i="37"/>
  <c r="AD20" i="37" s="1"/>
  <c r="AH19" i="37"/>
  <c r="AI19" i="37" s="1"/>
  <c r="AC19" i="37" s="1"/>
  <c r="AH15" i="37"/>
  <c r="AI15" i="37" s="1"/>
  <c r="AC15" i="37" s="1"/>
  <c r="AD15" i="37"/>
  <c r="AD11" i="37"/>
  <c r="AH11" i="37"/>
  <c r="AI11" i="37" s="1"/>
  <c r="AC11" i="37" s="1"/>
  <c r="AH7" i="37"/>
  <c r="AI7" i="37" s="1"/>
  <c r="AC7" i="37" s="1"/>
  <c r="AD7" i="37"/>
  <c r="AA3" i="37"/>
  <c r="AD741" i="37"/>
  <c r="AH741" i="37"/>
  <c r="AI741" i="37" s="1"/>
  <c r="AC741" i="37" s="1"/>
  <c r="AD737" i="37"/>
  <c r="AH737" i="37"/>
  <c r="AI737" i="37" s="1"/>
  <c r="AC737" i="37" s="1"/>
  <c r="AD733" i="37"/>
  <c r="AH733" i="37"/>
  <c r="AI733" i="37" s="1"/>
  <c r="AC733" i="37" s="1"/>
  <c r="AD721" i="37"/>
  <c r="AD722" i="37" s="1"/>
  <c r="AH721" i="37"/>
  <c r="AI721" i="37" s="1"/>
  <c r="AC721" i="37" s="1"/>
  <c r="AA717" i="37"/>
  <c r="AD713" i="37"/>
  <c r="AD714" i="37" s="1"/>
  <c r="AH713" i="37"/>
  <c r="AI713" i="37" s="1"/>
  <c r="AC713" i="37" s="1"/>
  <c r="AD709" i="37"/>
  <c r="AH709" i="37"/>
  <c r="AI709" i="37" s="1"/>
  <c r="AC709" i="37" s="1"/>
  <c r="AD705" i="37"/>
  <c r="AH705" i="37"/>
  <c r="AI705" i="37" s="1"/>
  <c r="AC705" i="37" s="1"/>
  <c r="AD701" i="37"/>
  <c r="AH701" i="37"/>
  <c r="AI701" i="37" s="1"/>
  <c r="AC701" i="37" s="1"/>
  <c r="AD697" i="37"/>
  <c r="AH697" i="37"/>
  <c r="AI697" i="37" s="1"/>
  <c r="AC697" i="37" s="1"/>
  <c r="AD693" i="37"/>
  <c r="AH693" i="37"/>
  <c r="AI693" i="37" s="1"/>
  <c r="AC693" i="37" s="1"/>
  <c r="AD689" i="37"/>
  <c r="AH689" i="37"/>
  <c r="AI689" i="37" s="1"/>
  <c r="AC689" i="37" s="1"/>
  <c r="AD685" i="37"/>
  <c r="AH685" i="37"/>
  <c r="AI685" i="37" s="1"/>
  <c r="AC685" i="37" s="1"/>
  <c r="AD681" i="37"/>
  <c r="AH681" i="37"/>
  <c r="AI681" i="37" s="1"/>
  <c r="AC681" i="37" s="1"/>
  <c r="AD677" i="37"/>
  <c r="AH677" i="37"/>
  <c r="AI677" i="37" s="1"/>
  <c r="AC677" i="37" s="1"/>
  <c r="AD673" i="37"/>
  <c r="AH673" i="37"/>
  <c r="AI673" i="37" s="1"/>
  <c r="AC673" i="37" s="1"/>
  <c r="AD669" i="37"/>
  <c r="AD670" i="37" s="1"/>
  <c r="AH669" i="37"/>
  <c r="AI669" i="37" s="1"/>
  <c r="AC669" i="37" s="1"/>
  <c r="AD661" i="37"/>
  <c r="AH661" i="37"/>
  <c r="AI661" i="37" s="1"/>
  <c r="AC661" i="37" s="1"/>
  <c r="AD657" i="37"/>
  <c r="AH657" i="37"/>
  <c r="AI657" i="37" s="1"/>
  <c r="AC657" i="37" s="1"/>
  <c r="AD653" i="37"/>
  <c r="AH653" i="37"/>
  <c r="AI653" i="37" s="1"/>
  <c r="AC653" i="37" s="1"/>
  <c r="AD649" i="37"/>
  <c r="AH649" i="37"/>
  <c r="AI649" i="37" s="1"/>
  <c r="AC649" i="37" s="1"/>
  <c r="AD645" i="37"/>
  <c r="AH645" i="37"/>
  <c r="AI645" i="37" s="1"/>
  <c r="AC645" i="37" s="1"/>
  <c r="AD641" i="37"/>
  <c r="AH641" i="37"/>
  <c r="AI641" i="37" s="1"/>
  <c r="AC641" i="37" s="1"/>
  <c r="AD637" i="37"/>
  <c r="AH637" i="37"/>
  <c r="AI637" i="37" s="1"/>
  <c r="AC637" i="37" s="1"/>
  <c r="AA633" i="37"/>
  <c r="AD629" i="37"/>
  <c r="AH629" i="37"/>
  <c r="AI629" i="37" s="1"/>
  <c r="AC629" i="37" s="1"/>
  <c r="AD625" i="37"/>
  <c r="AD626" i="37" s="1"/>
  <c r="AH625" i="37"/>
  <c r="AI625" i="37" s="1"/>
  <c r="AC625" i="37" s="1"/>
  <c r="AA621" i="37"/>
  <c r="AD617" i="37"/>
  <c r="AH617" i="37"/>
  <c r="AI617" i="37" s="1"/>
  <c r="AC617" i="37" s="1"/>
  <c r="AA609" i="37"/>
  <c r="AD601" i="37"/>
  <c r="AD602" i="37" s="1"/>
  <c r="AH601" i="37"/>
  <c r="AI601" i="37" s="1"/>
  <c r="AC601" i="37" s="1"/>
  <c r="AD597" i="37"/>
  <c r="AH597" i="37"/>
  <c r="AI597" i="37" s="1"/>
  <c r="AC597" i="37" s="1"/>
  <c r="AD589" i="37"/>
  <c r="AH589" i="37"/>
  <c r="AI589" i="37" s="1"/>
  <c r="AC589" i="37" s="1"/>
  <c r="AD585" i="37"/>
  <c r="AH585" i="37"/>
  <c r="AI585" i="37" s="1"/>
  <c r="AC585" i="37" s="1"/>
  <c r="AD581" i="37"/>
  <c r="AH581" i="37"/>
  <c r="AI581" i="37" s="1"/>
  <c r="AC581" i="37" s="1"/>
  <c r="AD577" i="37"/>
  <c r="AH577" i="37"/>
  <c r="AI577" i="37" s="1"/>
  <c r="AC577" i="37" s="1"/>
  <c r="W3" i="37"/>
  <c r="Z349" i="37"/>
  <c r="AF349" i="37" s="1"/>
  <c r="Z274" i="37"/>
  <c r="AF274" i="37" s="1"/>
  <c r="Z163" i="37"/>
  <c r="AF163" i="37" s="1"/>
  <c r="Z607" i="37"/>
  <c r="AF607" i="37" s="1"/>
  <c r="AA725" i="37"/>
  <c r="AD739" i="37"/>
  <c r="AH739" i="37"/>
  <c r="AI739" i="37" s="1"/>
  <c r="AC739" i="37" s="1"/>
  <c r="AA735" i="37"/>
  <c r="AD695" i="37"/>
  <c r="AH695" i="37"/>
  <c r="AI695" i="37" s="1"/>
  <c r="AC695" i="37" s="1"/>
  <c r="AD671" i="37"/>
  <c r="AH671" i="37"/>
  <c r="AI671" i="37" s="1"/>
  <c r="AC671" i="37" s="1"/>
  <c r="AD647" i="37"/>
  <c r="AH647" i="37"/>
  <c r="AI647" i="37" s="1"/>
  <c r="AC647" i="37" s="1"/>
  <c r="AD619" i="37"/>
  <c r="AH619" i="37"/>
  <c r="AI619" i="37" s="1"/>
  <c r="AC619" i="37" s="1"/>
  <c r="AD510" i="37"/>
  <c r="AH510" i="37"/>
  <c r="AI510" i="37" s="1"/>
  <c r="AC510" i="37" s="1"/>
  <c r="AD490" i="37"/>
  <c r="AH490" i="37"/>
  <c r="AI490" i="37" s="1"/>
  <c r="AC490" i="37" s="1"/>
  <c r="AD470" i="37"/>
  <c r="AD471" i="37" s="1"/>
  <c r="AH470" i="37"/>
  <c r="AA458" i="37"/>
  <c r="AD438" i="37"/>
  <c r="AH438" i="37"/>
  <c r="AI438" i="37" s="1"/>
  <c r="AC438" i="37" s="1"/>
  <c r="AD410" i="37"/>
  <c r="AH410" i="37"/>
  <c r="AI410" i="37" s="1"/>
  <c r="AC410" i="37" s="1"/>
  <c r="AD386" i="37"/>
  <c r="AH386" i="37"/>
  <c r="AI386" i="37" s="1"/>
  <c r="AC386" i="37" s="1"/>
  <c r="AD366" i="37"/>
  <c r="AH366" i="37"/>
  <c r="AI366" i="37" s="1"/>
  <c r="AC366" i="37" s="1"/>
  <c r="AA362" i="37"/>
  <c r="AH342" i="37"/>
  <c r="AI342" i="37" s="1"/>
  <c r="AC342" i="37" s="1"/>
  <c r="AD342" i="37"/>
  <c r="AD326" i="37"/>
  <c r="AH326" i="37"/>
  <c r="AI326" i="37" s="1"/>
  <c r="AC326" i="37" s="1"/>
  <c r="AH314" i="37"/>
  <c r="AI314" i="37" s="1"/>
  <c r="AC314" i="37" s="1"/>
  <c r="AD314" i="37"/>
  <c r="AD298" i="37"/>
  <c r="AD299" i="37" s="1"/>
  <c r="AD300" i="37" s="1"/>
  <c r="AD301" i="37" s="1"/>
  <c r="AH298" i="37"/>
  <c r="AA286" i="37"/>
  <c r="AH270" i="37"/>
  <c r="AI270" i="37" s="1"/>
  <c r="AC270" i="37" s="1"/>
  <c r="AD270" i="37"/>
  <c r="AD258" i="37"/>
  <c r="AD259" i="37" s="1"/>
  <c r="AH258" i="37"/>
  <c r="AH246" i="37"/>
  <c r="AI246" i="37" s="1"/>
  <c r="AC246" i="37" s="1"/>
  <c r="AD246" i="37"/>
  <c r="AA234" i="37"/>
  <c r="AH218" i="37"/>
  <c r="AI218" i="37" s="1"/>
  <c r="AC218" i="37" s="1"/>
  <c r="AD218" i="37"/>
  <c r="AD210" i="37"/>
  <c r="AH210" i="37"/>
  <c r="AI210" i="37" s="1"/>
  <c r="AC210" i="37" s="1"/>
  <c r="AD202" i="37"/>
  <c r="AH202" i="37"/>
  <c r="AI202" i="37" s="1"/>
  <c r="AC202" i="37" s="1"/>
  <c r="AD186" i="37"/>
  <c r="AH186" i="37"/>
  <c r="AI186" i="37" s="1"/>
  <c r="AC186" i="37" s="1"/>
  <c r="AD32" i="37"/>
  <c r="AH32" i="37"/>
  <c r="AI32" i="37" s="1"/>
  <c r="AC32" i="37" s="1"/>
  <c r="AD742" i="37"/>
  <c r="AH742" i="37"/>
  <c r="AI742" i="37" s="1"/>
  <c r="AC742" i="37" s="1"/>
  <c r="AD730" i="37"/>
  <c r="AD731" i="37" s="1"/>
  <c r="AD732" i="37" s="1"/>
  <c r="AH730" i="37"/>
  <c r="AI730" i="37" s="1"/>
  <c r="AC730" i="37" s="1"/>
  <c r="AA722" i="37"/>
  <c r="AD706" i="37"/>
  <c r="AH706" i="37"/>
  <c r="AI706" i="37" s="1"/>
  <c r="AC706" i="37" s="1"/>
  <c r="AH690" i="37"/>
  <c r="AI690" i="37" s="1"/>
  <c r="AC690" i="37" s="1"/>
  <c r="AD690" i="37"/>
  <c r="AD678" i="37"/>
  <c r="AH678" i="37"/>
  <c r="AI678" i="37" s="1"/>
  <c r="AC678" i="37" s="1"/>
  <c r="AH666" i="37"/>
  <c r="AI666" i="37" s="1"/>
  <c r="AC666" i="37" s="1"/>
  <c r="AD666" i="37"/>
  <c r="AD650" i="37"/>
  <c r="AH650" i="37"/>
  <c r="AI650" i="37" s="1"/>
  <c r="AC650" i="37" s="1"/>
  <c r="AD634" i="37"/>
  <c r="AH634" i="37"/>
  <c r="AI634" i="37" s="1"/>
  <c r="AC634" i="37" s="1"/>
  <c r="AA626" i="37"/>
  <c r="AD594" i="37"/>
  <c r="AH594" i="37"/>
  <c r="AI594" i="37" s="1"/>
  <c r="AC594" i="37" s="1"/>
  <c r="AH574" i="37"/>
  <c r="AI574" i="37" s="1"/>
  <c r="AC574" i="37" s="1"/>
  <c r="AD574" i="37"/>
  <c r="AD558" i="37"/>
  <c r="AH558" i="37"/>
  <c r="AI558" i="37" s="1"/>
  <c r="AC558" i="37" s="1"/>
  <c r="AD542" i="37"/>
  <c r="AH542" i="37"/>
  <c r="AD526" i="37"/>
  <c r="AH526" i="37"/>
  <c r="AI526" i="37" s="1"/>
  <c r="AC526" i="37" s="1"/>
  <c r="Z372" i="37"/>
  <c r="AF372" i="37" s="1"/>
  <c r="Z343" i="37"/>
  <c r="AF343" i="37" s="1"/>
  <c r="Z675" i="37"/>
  <c r="AF675" i="37" s="1"/>
  <c r="AD521" i="37"/>
  <c r="AH521" i="37"/>
  <c r="AI521" i="37" s="1"/>
  <c r="AC521" i="37" s="1"/>
  <c r="AD509" i="37"/>
  <c r="AH509" i="37"/>
  <c r="AI509" i="37" s="1"/>
  <c r="AC509" i="37" s="1"/>
  <c r="AA501" i="37"/>
  <c r="AD489" i="37"/>
  <c r="AH489" i="37"/>
  <c r="AI489" i="37" s="1"/>
  <c r="AC489" i="37" s="1"/>
  <c r="AD477" i="37"/>
  <c r="AH477" i="37"/>
  <c r="AI477" i="37" s="1"/>
  <c r="AC477" i="37" s="1"/>
  <c r="AD461" i="37"/>
  <c r="AH461" i="37"/>
  <c r="AI461" i="37" s="1"/>
  <c r="AC461" i="37" s="1"/>
  <c r="AA449" i="37"/>
  <c r="AD433" i="37"/>
  <c r="AH433" i="37"/>
  <c r="AI433" i="37" s="1"/>
  <c r="AC433" i="37" s="1"/>
  <c r="AD417" i="37"/>
  <c r="AD418" i="37" s="1"/>
  <c r="AD419" i="37" s="1"/>
  <c r="AH417" i="37"/>
  <c r="AD31" i="37"/>
  <c r="AH31" i="37"/>
  <c r="AI31" i="37" s="1"/>
  <c r="AC31" i="37" s="1"/>
  <c r="AD520" i="37"/>
  <c r="AH520" i="37"/>
  <c r="AI520" i="37" s="1"/>
  <c r="AC520" i="37" s="1"/>
  <c r="AD516" i="37"/>
  <c r="AH516" i="37"/>
  <c r="AI516" i="37" s="1"/>
  <c r="AC516" i="37" s="1"/>
  <c r="AD512" i="37"/>
  <c r="AH512" i="37"/>
  <c r="AI512" i="37" s="1"/>
  <c r="AC512" i="37" s="1"/>
  <c r="AD508" i="37"/>
  <c r="AH508" i="37"/>
  <c r="AI508" i="37" s="1"/>
  <c r="AC508" i="37" s="1"/>
  <c r="AD500" i="37"/>
  <c r="AD501" i="37" s="1"/>
  <c r="AH500" i="37"/>
  <c r="AA496" i="37"/>
  <c r="AD492" i="37"/>
  <c r="AH492" i="37"/>
  <c r="AI492" i="37" s="1"/>
  <c r="AC492" i="37" s="1"/>
  <c r="AD488" i="37"/>
  <c r="AH488" i="37"/>
  <c r="AI488" i="37" s="1"/>
  <c r="AC488" i="37" s="1"/>
  <c r="AD484" i="37"/>
  <c r="AH484" i="37"/>
  <c r="AI484" i="37" s="1"/>
  <c r="AC484" i="37" s="1"/>
  <c r="AD480" i="37"/>
  <c r="AH480" i="37"/>
  <c r="AI480" i="37" s="1"/>
  <c r="AC480" i="37" s="1"/>
  <c r="AD476" i="37"/>
  <c r="AH476" i="37"/>
  <c r="AI476" i="37" s="1"/>
  <c r="AC476" i="37" s="1"/>
  <c r="AD472" i="37"/>
  <c r="AH472" i="37"/>
  <c r="AI472" i="37" s="1"/>
  <c r="AC472" i="37" s="1"/>
  <c r="AD468" i="37"/>
  <c r="AD469" i="37" s="1"/>
  <c r="AH468" i="37"/>
  <c r="AD464" i="37"/>
  <c r="AD465" i="37" s="1"/>
  <c r="AD466" i="37" s="1"/>
  <c r="AH464" i="37"/>
  <c r="AD460" i="37"/>
  <c r="AH460" i="37"/>
  <c r="AI460" i="37" s="1"/>
  <c r="AC460" i="37" s="1"/>
  <c r="AD456" i="37"/>
  <c r="AH456" i="37"/>
  <c r="AI456" i="37" s="1"/>
  <c r="AC456" i="37" s="1"/>
  <c r="AD452" i="37"/>
  <c r="AH452" i="37"/>
  <c r="AI452" i="37" s="1"/>
  <c r="AC452" i="37" s="1"/>
  <c r="AD444" i="37"/>
  <c r="AD445" i="37" s="1"/>
  <c r="AD446" i="37" s="1"/>
  <c r="AH444" i="37"/>
  <c r="AD440" i="37"/>
  <c r="AH440" i="37"/>
  <c r="AI440" i="37" s="1"/>
  <c r="AC440" i="37" s="1"/>
  <c r="AA436" i="37"/>
  <c r="AD432" i="37"/>
  <c r="AH432" i="37"/>
  <c r="AI432" i="37" s="1"/>
  <c r="AC432" i="37" s="1"/>
  <c r="AA428" i="37"/>
  <c r="AA424" i="37"/>
  <c r="AD420" i="37"/>
  <c r="AH420" i="37"/>
  <c r="AD416" i="37"/>
  <c r="AH416" i="37"/>
  <c r="AI416" i="37" s="1"/>
  <c r="AC416" i="37" s="1"/>
  <c r="AD412" i="37"/>
  <c r="AH412" i="37"/>
  <c r="AI412" i="37" s="1"/>
  <c r="AC412" i="37" s="1"/>
  <c r="AD408" i="37"/>
  <c r="AH408" i="37"/>
  <c r="AI408" i="37" s="1"/>
  <c r="AC408" i="37" s="1"/>
  <c r="AD404" i="37"/>
  <c r="AH404" i="37"/>
  <c r="AI404" i="37" s="1"/>
  <c r="AC404" i="37" s="1"/>
  <c r="AD400" i="37"/>
  <c r="AH400" i="37"/>
  <c r="AI400" i="37" s="1"/>
  <c r="AC400" i="37" s="1"/>
  <c r="AD396" i="37"/>
  <c r="AH396" i="37"/>
  <c r="AI396" i="37" s="1"/>
  <c r="AC396" i="37" s="1"/>
  <c r="AD392" i="37"/>
  <c r="AH392" i="37"/>
  <c r="AI392" i="37" s="1"/>
  <c r="AC392" i="37" s="1"/>
  <c r="AD388" i="37"/>
  <c r="AH388" i="37"/>
  <c r="AI388" i="37" s="1"/>
  <c r="AC388" i="37" s="1"/>
  <c r="AD384" i="37"/>
  <c r="AH384" i="37"/>
  <c r="AI384" i="37" s="1"/>
  <c r="AC384" i="37" s="1"/>
  <c r="AD380" i="37"/>
  <c r="AH380" i="37"/>
  <c r="AI380" i="37" s="1"/>
  <c r="AC380" i="37" s="1"/>
  <c r="AD376" i="37"/>
  <c r="AH376" i="37"/>
  <c r="AI376" i="37" s="1"/>
  <c r="AC376" i="37" s="1"/>
  <c r="AD372" i="37"/>
  <c r="AH372" i="37"/>
  <c r="AI372" i="37" s="1"/>
  <c r="AC372" i="37" s="1"/>
  <c r="AD368" i="37"/>
  <c r="AH368" i="37"/>
  <c r="AI368" i="37" s="1"/>
  <c r="AC368" i="37" s="1"/>
  <c r="AD364" i="37"/>
  <c r="AH364" i="37"/>
  <c r="AI364" i="37" s="1"/>
  <c r="AC364" i="37" s="1"/>
  <c r="AD360" i="37"/>
  <c r="AH360" i="37"/>
  <c r="AI360" i="37" s="1"/>
  <c r="AC360" i="37" s="1"/>
  <c r="AH356" i="37"/>
  <c r="AI356" i="37" s="1"/>
  <c r="AC356" i="37" s="1"/>
  <c r="AD356" i="37"/>
  <c r="AD352" i="37"/>
  <c r="AH352" i="37"/>
  <c r="AI352" i="37" s="1"/>
  <c r="AC352" i="37" s="1"/>
  <c r="AD348" i="37"/>
  <c r="AH348" i="37"/>
  <c r="AI348" i="37" s="1"/>
  <c r="AC348" i="37" s="1"/>
  <c r="AD344" i="37"/>
  <c r="AH344" i="37"/>
  <c r="AI344" i="37" s="1"/>
  <c r="AC344" i="37" s="1"/>
  <c r="AD336" i="37"/>
  <c r="AH336" i="37"/>
  <c r="AI336" i="37" s="1"/>
  <c r="AC336" i="37" s="1"/>
  <c r="AH332" i="37"/>
  <c r="AI332" i="37" s="1"/>
  <c r="AC332" i="37" s="1"/>
  <c r="AD332" i="37"/>
  <c r="AD328" i="37"/>
  <c r="AH328" i="37"/>
  <c r="AI328" i="37" s="1"/>
  <c r="AC328" i="37" s="1"/>
  <c r="AD324" i="37"/>
  <c r="AH324" i="37"/>
  <c r="AI324" i="37" s="1"/>
  <c r="AC324" i="37" s="1"/>
  <c r="AD320" i="37"/>
  <c r="AH320" i="37"/>
  <c r="AI320" i="37" s="1"/>
  <c r="AC320" i="37" s="1"/>
  <c r="AD316" i="37"/>
  <c r="AH316" i="37"/>
  <c r="AI316" i="37" s="1"/>
  <c r="AC316" i="37" s="1"/>
  <c r="AD312" i="37"/>
  <c r="AH312" i="37"/>
  <c r="AI312" i="37" s="1"/>
  <c r="AC312" i="37" s="1"/>
  <c r="AH308" i="37"/>
  <c r="AI308" i="37" s="1"/>
  <c r="AC308" i="37" s="1"/>
  <c r="AD308" i="37"/>
  <c r="AD304" i="37"/>
  <c r="AH304" i="37"/>
  <c r="AI304" i="37" s="1"/>
  <c r="AC304" i="37" s="1"/>
  <c r="AA300" i="37"/>
  <c r="AA292" i="37"/>
  <c r="AD284" i="37"/>
  <c r="AD285" i="37" s="1"/>
  <c r="AD286" i="37" s="1"/>
  <c r="AH284" i="37"/>
  <c r="AI284" i="37" s="1"/>
  <c r="AC284" i="37" s="1"/>
  <c r="AD280" i="37"/>
  <c r="AD281" i="37" s="1"/>
  <c r="AD282" i="37" s="1"/>
  <c r="AD283" i="37" s="1"/>
  <c r="AH280" i="37"/>
  <c r="AI280" i="37" s="1"/>
  <c r="AC280" i="37" s="1"/>
  <c r="AA276" i="37"/>
  <c r="AH272" i="37"/>
  <c r="AI272" i="37" s="1"/>
  <c r="AC272" i="37" s="1"/>
  <c r="AD272" i="37"/>
  <c r="AD260" i="37"/>
  <c r="AH260" i="37"/>
  <c r="AI260" i="37" s="1"/>
  <c r="AC260" i="37" s="1"/>
  <c r="Z96" i="37"/>
  <c r="AF96" i="37" s="1"/>
  <c r="Z348" i="37"/>
  <c r="AF348" i="37" s="1"/>
  <c r="Z192" i="37"/>
  <c r="AF192" i="37" s="1"/>
  <c r="Z680" i="37"/>
  <c r="AF680" i="37" s="1"/>
  <c r="AD29" i="37"/>
  <c r="AD30" i="37" s="1"/>
  <c r="AH29" i="37"/>
  <c r="AA13" i="37"/>
  <c r="AD707" i="37"/>
  <c r="AH707" i="37"/>
  <c r="AI707" i="37" s="1"/>
  <c r="AC707" i="37" s="1"/>
  <c r="AD683" i="37"/>
  <c r="AH683" i="37"/>
  <c r="AI683" i="37" s="1"/>
  <c r="AC683" i="37" s="1"/>
  <c r="AD663" i="37"/>
  <c r="AH663" i="37"/>
  <c r="AI663" i="37" s="1"/>
  <c r="AC663" i="37" s="1"/>
  <c r="AD639" i="37"/>
  <c r="AH639" i="37"/>
  <c r="AI639" i="37" s="1"/>
  <c r="AC639" i="37" s="1"/>
  <c r="AD518" i="37"/>
  <c r="AH518" i="37"/>
  <c r="AI518" i="37" s="1"/>
  <c r="AC518" i="37" s="1"/>
  <c r="AD498" i="37"/>
  <c r="AH498" i="37"/>
  <c r="AI498" i="37" s="1"/>
  <c r="AC498" i="37" s="1"/>
  <c r="AD478" i="37"/>
  <c r="AH478" i="37"/>
  <c r="AI478" i="37" s="1"/>
  <c r="AC478" i="37" s="1"/>
  <c r="AD454" i="37"/>
  <c r="AH454" i="37"/>
  <c r="AI454" i="37" s="1"/>
  <c r="AC454" i="37" s="1"/>
  <c r="AH434" i="37"/>
  <c r="AI434" i="37" s="1"/>
  <c r="AC434" i="37" s="1"/>
  <c r="AD434" i="37"/>
  <c r="AD414" i="37"/>
  <c r="AH414" i="37"/>
  <c r="AI414" i="37" s="1"/>
  <c r="AC414" i="37" s="1"/>
  <c r="AD390" i="37"/>
  <c r="AG389" i="37" s="1"/>
  <c r="AH390" i="37"/>
  <c r="AI390" i="37" s="1"/>
  <c r="AC390" i="37" s="1"/>
  <c r="AD370" i="37"/>
  <c r="AH370" i="37"/>
  <c r="AI370" i="37" s="1"/>
  <c r="AC370" i="37" s="1"/>
  <c r="AA358" i="37"/>
  <c r="AD338" i="37"/>
  <c r="AH338" i="37"/>
  <c r="AI338" i="37" s="1"/>
  <c r="AC338" i="37" s="1"/>
  <c r="AD322" i="37"/>
  <c r="AH322" i="37"/>
  <c r="AI322" i="37" s="1"/>
  <c r="AC322" i="37" s="1"/>
  <c r="AD306" i="37"/>
  <c r="AH306" i="37"/>
  <c r="AI306" i="37" s="1"/>
  <c r="AC306" i="37" s="1"/>
  <c r="AD278" i="37"/>
  <c r="AD279" i="37" s="1"/>
  <c r="AH278" i="37"/>
  <c r="AA274" i="37"/>
  <c r="AD262" i="37"/>
  <c r="AD263" i="37" s="1"/>
  <c r="AD264" i="37" s="1"/>
  <c r="AD265" i="37" s="1"/>
  <c r="AH262" i="37"/>
  <c r="AA254" i="37"/>
  <c r="AD242" i="37"/>
  <c r="AD243" i="37" s="1"/>
  <c r="AH242" i="37"/>
  <c r="AD206" i="37"/>
  <c r="AH206" i="37"/>
  <c r="AI206" i="37" s="1"/>
  <c r="AC206" i="37" s="1"/>
  <c r="AD182" i="37"/>
  <c r="AH182" i="37"/>
  <c r="AI182" i="37" s="1"/>
  <c r="AC182" i="37" s="1"/>
  <c r="AD738" i="37"/>
  <c r="AH738" i="37"/>
  <c r="AI738" i="37" s="1"/>
  <c r="AC738" i="37" s="1"/>
  <c r="AH718" i="37"/>
  <c r="AD718" i="37"/>
  <c r="AD719" i="37" s="1"/>
  <c r="AD720" i="37" s="1"/>
  <c r="AA714" i="37"/>
  <c r="AH698" i="37"/>
  <c r="AI698" i="37" s="1"/>
  <c r="AC698" i="37" s="1"/>
  <c r="AD698" i="37"/>
  <c r="AD686" i="37"/>
  <c r="AH686" i="37"/>
  <c r="AI686" i="37" s="1"/>
  <c r="AC686" i="37" s="1"/>
  <c r="AD674" i="37"/>
  <c r="AH674" i="37"/>
  <c r="AI674" i="37" s="1"/>
  <c r="AC674" i="37" s="1"/>
  <c r="AD662" i="37"/>
  <c r="AH662" i="37"/>
  <c r="AI662" i="37" s="1"/>
  <c r="AC662" i="37" s="1"/>
  <c r="AD646" i="37"/>
  <c r="AH646" i="37"/>
  <c r="AI646" i="37" s="1"/>
  <c r="AC646" i="37" s="1"/>
  <c r="AD630" i="37"/>
  <c r="AH630" i="37"/>
  <c r="AI630" i="37" s="1"/>
  <c r="AC630" i="37" s="1"/>
  <c r="AD606" i="37"/>
  <c r="AH606" i="37"/>
  <c r="AI606" i="37" s="1"/>
  <c r="AC606" i="37" s="1"/>
  <c r="AA602" i="37"/>
  <c r="AD586" i="37"/>
  <c r="AH586" i="37"/>
  <c r="AI586" i="37" s="1"/>
  <c r="AC586" i="37" s="1"/>
  <c r="AD570" i="37"/>
  <c r="AH570" i="37"/>
  <c r="AI570" i="37" s="1"/>
  <c r="AC570" i="37" s="1"/>
  <c r="AD554" i="37"/>
  <c r="AH554" i="37"/>
  <c r="AI554" i="37" s="1"/>
  <c r="AC554" i="37" s="1"/>
  <c r="AD538" i="37"/>
  <c r="AH538" i="37"/>
  <c r="AI538" i="37" s="1"/>
  <c r="AC538" i="37" s="1"/>
  <c r="Z151" i="37"/>
  <c r="AF151" i="37" s="1"/>
  <c r="AD517" i="37"/>
  <c r="AH517" i="37"/>
  <c r="AI517" i="37" s="1"/>
  <c r="AC517" i="37" s="1"/>
  <c r="AD505" i="37"/>
  <c r="AH505" i="37"/>
  <c r="AI505" i="37" s="1"/>
  <c r="AC505" i="37" s="1"/>
  <c r="AD493" i="37"/>
  <c r="AH493" i="37"/>
  <c r="AI493" i="37" s="1"/>
  <c r="AC493" i="37" s="1"/>
  <c r="AD481" i="37"/>
  <c r="AH481" i="37"/>
  <c r="AI481" i="37" s="1"/>
  <c r="AC481" i="37" s="1"/>
  <c r="AA469" i="37"/>
  <c r="AA465" i="37"/>
  <c r="AD453" i="37"/>
  <c r="AH453" i="37"/>
  <c r="AI453" i="37" s="1"/>
  <c r="AC453" i="37" s="1"/>
  <c r="AA445" i="37"/>
  <c r="AD429" i="37"/>
  <c r="AH429" i="37"/>
  <c r="AI429" i="37" s="1"/>
  <c r="AC429" i="37" s="1"/>
  <c r="AD413" i="37"/>
  <c r="AH413" i="37"/>
  <c r="AI413" i="37" s="1"/>
  <c r="AC413" i="37" s="1"/>
  <c r="AD524" i="37"/>
  <c r="AG524" i="37" s="1"/>
  <c r="AH524" i="37"/>
  <c r="AI524" i="37" s="1"/>
  <c r="AC524" i="37" s="1"/>
  <c r="AD504" i="37"/>
  <c r="AH504" i="37"/>
  <c r="AI504" i="37" s="1"/>
  <c r="AC504" i="37" s="1"/>
  <c r="AH34" i="37"/>
  <c r="AI34" i="37" s="1"/>
  <c r="AC34" i="37" s="1"/>
  <c r="AD34" i="37"/>
  <c r="AD26" i="37"/>
  <c r="AH26" i="37"/>
  <c r="AI26" i="37" s="1"/>
  <c r="AC26" i="37" s="1"/>
  <c r="AD18" i="37"/>
  <c r="AH18" i="37"/>
  <c r="AI18" i="37" s="1"/>
  <c r="AC18" i="37" s="1"/>
  <c r="AD14" i="37"/>
  <c r="AH14" i="37"/>
  <c r="AI14" i="37" s="1"/>
  <c r="AC14" i="37" s="1"/>
  <c r="AD10" i="37"/>
  <c r="AH10" i="37"/>
  <c r="AI10" i="37" s="1"/>
  <c r="AC10" i="37" s="1"/>
  <c r="AD6" i="37"/>
  <c r="AH6" i="37"/>
  <c r="AI6" i="37" s="1"/>
  <c r="AC6" i="37" s="1"/>
  <c r="AH744" i="37"/>
  <c r="AI744" i="37" s="1"/>
  <c r="AC744" i="37" s="1"/>
  <c r="AD744" i="37"/>
  <c r="AG744" i="37" s="1"/>
  <c r="AD740" i="37"/>
  <c r="AH740" i="37"/>
  <c r="AI740" i="37" s="1"/>
  <c r="AC740" i="37" s="1"/>
  <c r="AH736" i="37"/>
  <c r="AI736" i="37" s="1"/>
  <c r="AC736" i="37" s="1"/>
  <c r="AD736" i="37"/>
  <c r="AA732" i="37"/>
  <c r="AA724" i="37"/>
  <c r="AA720" i="37"/>
  <c r="AA716" i="37"/>
  <c r="AD712" i="37"/>
  <c r="AH712" i="37"/>
  <c r="AI712" i="37" s="1"/>
  <c r="AC712" i="37" s="1"/>
  <c r="AH708" i="37"/>
  <c r="AI708" i="37" s="1"/>
  <c r="AC708" i="37" s="1"/>
  <c r="AD708" i="37"/>
  <c r="AD704" i="37"/>
  <c r="AH704" i="37"/>
  <c r="AI704" i="37" s="1"/>
  <c r="AC704" i="37" s="1"/>
  <c r="AD700" i="37"/>
  <c r="AH700" i="37"/>
  <c r="AI700" i="37" s="1"/>
  <c r="AC700" i="37" s="1"/>
  <c r="AD696" i="37"/>
  <c r="AH696" i="37"/>
  <c r="AI696" i="37" s="1"/>
  <c r="AC696" i="37" s="1"/>
  <c r="AD692" i="37"/>
  <c r="AH692" i="37"/>
  <c r="AI692" i="37" s="1"/>
  <c r="AC692" i="37" s="1"/>
  <c r="AD688" i="37"/>
  <c r="AH688" i="37"/>
  <c r="AI688" i="37" s="1"/>
  <c r="AC688" i="37" s="1"/>
  <c r="AD684" i="37"/>
  <c r="AH684" i="37"/>
  <c r="AI684" i="37" s="1"/>
  <c r="AC684" i="37" s="1"/>
  <c r="AD680" i="37"/>
  <c r="AH680" i="37"/>
  <c r="AI680" i="37" s="1"/>
  <c r="AC680" i="37" s="1"/>
  <c r="AA676" i="37"/>
  <c r="AD672" i="37"/>
  <c r="AH672" i="37"/>
  <c r="AI672" i="37" s="1"/>
  <c r="AC672" i="37" s="1"/>
  <c r="AH668" i="37"/>
  <c r="AI668" i="37" s="1"/>
  <c r="AC668" i="37" s="1"/>
  <c r="AD668" i="37"/>
  <c r="AD664" i="37"/>
  <c r="AH664" i="37"/>
  <c r="AD660" i="37"/>
  <c r="AH660" i="37"/>
  <c r="AI660" i="37" s="1"/>
  <c r="AC660" i="37" s="1"/>
  <c r="AD656" i="37"/>
  <c r="AH656" i="37"/>
  <c r="AI656" i="37" s="1"/>
  <c r="AC656" i="37" s="1"/>
  <c r="AD652" i="37"/>
  <c r="AH652" i="37"/>
  <c r="AI652" i="37" s="1"/>
  <c r="AC652" i="37" s="1"/>
  <c r="AD648" i="37"/>
  <c r="AH648" i="37"/>
  <c r="AI648" i="37" s="1"/>
  <c r="AC648" i="37" s="1"/>
  <c r="AD644" i="37"/>
  <c r="AH644" i="37"/>
  <c r="AI644" i="37" s="1"/>
  <c r="AC644" i="37" s="1"/>
  <c r="AD640" i="37"/>
  <c r="AH640" i="37"/>
  <c r="AI640" i="37" s="1"/>
  <c r="AC640" i="37" s="1"/>
  <c r="AD636" i="37"/>
  <c r="AH636" i="37"/>
  <c r="AI636" i="37" s="1"/>
  <c r="AC636" i="37" s="1"/>
  <c r="AD632" i="37"/>
  <c r="AD633" i="37" s="1"/>
  <c r="AH632" i="37"/>
  <c r="AI632" i="37" s="1"/>
  <c r="AC632" i="37" s="1"/>
  <c r="AD628" i="37"/>
  <c r="AH628" i="37"/>
  <c r="AI628" i="37" s="1"/>
  <c r="AC628" i="37" s="1"/>
  <c r="AD624" i="37"/>
  <c r="AH624" i="37"/>
  <c r="AI624" i="37" s="1"/>
  <c r="AC624" i="37" s="1"/>
  <c r="AD620" i="37"/>
  <c r="AH620" i="37"/>
  <c r="AD616" i="37"/>
  <c r="AH616" i="37"/>
  <c r="AI616" i="37" s="1"/>
  <c r="AC616" i="37" s="1"/>
  <c r="AD612" i="37"/>
  <c r="AH612" i="37"/>
  <c r="AD608" i="37"/>
  <c r="AD609" i="37" s="1"/>
  <c r="AD610" i="37" s="1"/>
  <c r="AH608" i="37"/>
  <c r="AD604" i="37"/>
  <c r="AD605" i="37" s="1"/>
  <c r="AH604" i="37"/>
  <c r="AA600" i="37"/>
  <c r="AD596" i="37"/>
  <c r="AH596" i="37"/>
  <c r="AI596" i="37" s="1"/>
  <c r="AC596" i="37" s="1"/>
  <c r="AD592" i="37"/>
  <c r="AH592" i="37"/>
  <c r="Z317" i="37"/>
  <c r="AF317" i="37" s="1"/>
  <c r="Z287" i="37"/>
  <c r="AF287" i="37" s="1"/>
  <c r="Z169" i="37"/>
  <c r="AF169" i="37" s="1"/>
  <c r="Z687" i="37"/>
  <c r="AF687" i="37" s="1"/>
  <c r="Z656" i="37"/>
  <c r="AF656" i="37" s="1"/>
  <c r="AA20" i="37"/>
  <c r="AA448" i="37"/>
  <c r="AA285" i="37"/>
  <c r="AD33" i="37"/>
  <c r="AH33" i="37"/>
  <c r="AI33" i="37" s="1"/>
  <c r="AC33" i="37" s="1"/>
  <c r="AD21" i="37"/>
  <c r="AD22" i="37" s="1"/>
  <c r="AH21" i="37"/>
  <c r="AD9" i="37"/>
  <c r="AH9" i="37"/>
  <c r="AI9" i="37" s="1"/>
  <c r="AC9" i="37" s="1"/>
  <c r="AD699" i="37"/>
  <c r="AH699" i="37"/>
  <c r="AI699" i="37" s="1"/>
  <c r="AC699" i="37" s="1"/>
  <c r="AD679" i="37"/>
  <c r="AH679" i="37"/>
  <c r="AI679" i="37" s="1"/>
  <c r="AC679" i="37" s="1"/>
  <c r="AD655" i="37"/>
  <c r="AH655" i="37"/>
  <c r="AI655" i="37" s="1"/>
  <c r="AC655" i="37" s="1"/>
  <c r="AH635" i="37"/>
  <c r="AI635" i="37" s="1"/>
  <c r="AC635" i="37" s="1"/>
  <c r="AD635" i="37"/>
  <c r="Z145" i="37"/>
  <c r="AF145" i="37" s="1"/>
  <c r="AD502" i="37"/>
  <c r="AH502" i="37"/>
  <c r="AI502" i="37" s="1"/>
  <c r="AC502" i="37" s="1"/>
  <c r="AD482" i="37"/>
  <c r="AH482" i="37"/>
  <c r="AI482" i="37" s="1"/>
  <c r="AC482" i="37" s="1"/>
  <c r="AD450" i="37"/>
  <c r="AD451" i="37" s="1"/>
  <c r="AH450" i="37"/>
  <c r="AD426" i="37"/>
  <c r="AH426" i="37"/>
  <c r="AI426" i="37" s="1"/>
  <c r="AC426" i="37" s="1"/>
  <c r="AD406" i="37"/>
  <c r="AH406" i="37"/>
  <c r="AI406" i="37" s="1"/>
  <c r="AC406" i="37" s="1"/>
  <c r="AD382" i="37"/>
  <c r="AH382" i="37"/>
  <c r="AI382" i="37" s="1"/>
  <c r="AC382" i="37" s="1"/>
  <c r="AH346" i="37"/>
  <c r="AI346" i="37" s="1"/>
  <c r="AC346" i="37" s="1"/>
  <c r="AD346" i="37"/>
  <c r="AA290" i="37"/>
  <c r="AD642" i="37"/>
  <c r="AH642" i="37"/>
  <c r="AI642" i="37" s="1"/>
  <c r="AC642" i="37" s="1"/>
  <c r="AD622" i="37"/>
  <c r="AH622" i="37"/>
  <c r="AA610" i="37"/>
  <c r="AD590" i="37"/>
  <c r="AH590" i="37"/>
  <c r="AI590" i="37" s="1"/>
  <c r="AC590" i="37" s="1"/>
  <c r="AA582" i="37"/>
  <c r="AD566" i="37"/>
  <c r="AH566" i="37"/>
  <c r="AI566" i="37" s="1"/>
  <c r="AC566" i="37" s="1"/>
  <c r="AD550" i="37"/>
  <c r="AH550" i="37"/>
  <c r="AD534" i="37"/>
  <c r="AH534" i="37"/>
  <c r="AI534" i="37" s="1"/>
  <c r="AC534" i="37" s="1"/>
  <c r="AD523" i="37"/>
  <c r="AH523" i="37"/>
  <c r="AI523" i="37" s="1"/>
  <c r="AC523" i="37" s="1"/>
  <c r="AD519" i="37"/>
  <c r="AH519" i="37"/>
  <c r="AI519" i="37" s="1"/>
  <c r="AC519" i="37" s="1"/>
  <c r="AD515" i="37"/>
  <c r="AH515" i="37"/>
  <c r="AI515" i="37" s="1"/>
  <c r="AC515" i="37" s="1"/>
  <c r="AD511" i="37"/>
  <c r="AH511" i="37"/>
  <c r="AI511" i="37" s="1"/>
  <c r="AC511" i="37" s="1"/>
  <c r="AD507" i="37"/>
  <c r="AH507" i="37"/>
  <c r="AI507" i="37" s="1"/>
  <c r="AC507" i="37" s="1"/>
  <c r="AD503" i="37"/>
  <c r="AH503" i="37"/>
  <c r="AI503" i="37" s="1"/>
  <c r="AC503" i="37" s="1"/>
  <c r="AD499" i="37"/>
  <c r="AH499" i="37"/>
  <c r="AI499" i="37" s="1"/>
  <c r="AC499" i="37" s="1"/>
  <c r="AD495" i="37"/>
  <c r="AD496" i="37" s="1"/>
  <c r="AH495" i="37"/>
  <c r="AI495" i="37" s="1"/>
  <c r="AC495" i="37" s="1"/>
  <c r="AD491" i="37"/>
  <c r="AH491" i="37"/>
  <c r="AI491" i="37" s="1"/>
  <c r="AC491" i="37" s="1"/>
  <c r="AD487" i="37"/>
  <c r="AH487" i="37"/>
  <c r="AI487" i="37" s="1"/>
  <c r="AC487" i="37" s="1"/>
  <c r="AD483" i="37"/>
  <c r="AH483" i="37"/>
  <c r="AI483" i="37" s="1"/>
  <c r="AC483" i="37" s="1"/>
  <c r="AD479" i="37"/>
  <c r="AH479" i="37"/>
  <c r="AI479" i="37" s="1"/>
  <c r="AC479" i="37" s="1"/>
  <c r="AD475" i="37"/>
  <c r="AH475" i="37"/>
  <c r="AI475" i="37" s="1"/>
  <c r="AC475" i="37" s="1"/>
  <c r="AA471" i="37"/>
  <c r="AD467" i="37"/>
  <c r="AH467" i="37"/>
  <c r="AI467" i="37" s="1"/>
  <c r="AC467" i="37" s="1"/>
  <c r="AA463" i="37"/>
  <c r="AA459" i="37"/>
  <c r="AA455" i="37"/>
  <c r="AA451" i="37"/>
  <c r="AD447" i="37"/>
  <c r="AH447" i="37"/>
  <c r="AI447" i="37" s="1"/>
  <c r="AC447" i="37" s="1"/>
  <c r="AH443" i="37"/>
  <c r="AI443" i="37" s="1"/>
  <c r="AC443" i="37" s="1"/>
  <c r="AD443" i="37"/>
  <c r="AD439" i="37"/>
  <c r="AH439" i="37"/>
  <c r="AI439" i="37" s="1"/>
  <c r="AC439" i="37" s="1"/>
  <c r="AD435" i="37"/>
  <c r="AH435" i="37"/>
  <c r="AD431" i="37"/>
  <c r="AH431" i="37"/>
  <c r="AI431" i="37" s="1"/>
  <c r="AC431" i="37" s="1"/>
  <c r="AD427" i="37"/>
  <c r="AD428" i="37" s="1"/>
  <c r="AH427" i="37"/>
  <c r="AD423" i="37"/>
  <c r="AD424" i="37" s="1"/>
  <c r="AH423" i="37"/>
  <c r="AI423" i="37" s="1"/>
  <c r="AC423" i="37" s="1"/>
  <c r="AA419" i="37"/>
  <c r="AD415" i="37"/>
  <c r="AH415" i="37"/>
  <c r="AI415" i="37" s="1"/>
  <c r="AC415" i="37" s="1"/>
  <c r="AD411" i="37"/>
  <c r="AH411" i="37"/>
  <c r="AI411" i="37" s="1"/>
  <c r="AC411" i="37" s="1"/>
  <c r="AD407" i="37"/>
  <c r="AH407" i="37"/>
  <c r="AI407" i="37" s="1"/>
  <c r="AC407" i="37" s="1"/>
  <c r="AD403" i="37"/>
  <c r="AH403" i="37"/>
  <c r="AI403" i="37" s="1"/>
  <c r="AC403" i="37" s="1"/>
  <c r="AH399" i="37"/>
  <c r="AI399" i="37" s="1"/>
  <c r="AC399" i="37" s="1"/>
  <c r="AD399" i="37"/>
  <c r="AD395" i="37"/>
  <c r="AH395" i="37"/>
  <c r="AI395" i="37" s="1"/>
  <c r="AC395" i="37" s="1"/>
  <c r="AD391" i="37"/>
  <c r="AH391" i="37"/>
  <c r="AI391" i="37" s="1"/>
  <c r="AC391" i="37" s="1"/>
  <c r="AH387" i="37"/>
  <c r="AI387" i="37" s="1"/>
  <c r="AC387" i="37" s="1"/>
  <c r="AD387" i="37"/>
  <c r="AD383" i="37"/>
  <c r="AH383" i="37"/>
  <c r="AI383" i="37" s="1"/>
  <c r="AC383" i="37" s="1"/>
  <c r="AH379" i="37"/>
  <c r="AI379" i="37" s="1"/>
  <c r="AC379" i="37" s="1"/>
  <c r="AD379" i="37"/>
  <c r="AH375" i="37"/>
  <c r="AI375" i="37" s="1"/>
  <c r="AC375" i="37" s="1"/>
  <c r="AD375" i="37"/>
  <c r="AD371" i="37"/>
  <c r="AH371" i="37"/>
  <c r="AI371" i="37" s="1"/>
  <c r="AC371" i="37" s="1"/>
  <c r="AD367" i="37"/>
  <c r="AH367" i="37"/>
  <c r="AI367" i="37" s="1"/>
  <c r="AC367" i="37" s="1"/>
  <c r="AD363" i="37"/>
  <c r="AH363" i="37"/>
  <c r="AI363" i="37" s="1"/>
  <c r="AC363" i="37" s="1"/>
  <c r="AD359" i="37"/>
  <c r="AH359" i="37"/>
  <c r="AI359" i="37" s="1"/>
  <c r="AC359" i="37" s="1"/>
  <c r="AD355" i="37"/>
  <c r="AH355" i="37"/>
  <c r="AI355" i="37" s="1"/>
  <c r="AC355" i="37" s="1"/>
  <c r="AD351" i="37"/>
  <c r="AH351" i="37"/>
  <c r="AI351" i="37" s="1"/>
  <c r="AC351" i="37" s="1"/>
  <c r="AD347" i="37"/>
  <c r="AH347" i="37"/>
  <c r="AI347" i="37" s="1"/>
  <c r="AC347" i="37" s="1"/>
  <c r="AD343" i="37"/>
  <c r="AH343" i="37"/>
  <c r="AI343" i="37" s="1"/>
  <c r="AC343" i="37" s="1"/>
  <c r="AD339" i="37"/>
  <c r="AD340" i="37" s="1"/>
  <c r="AH339" i="37"/>
  <c r="AD335" i="37"/>
  <c r="AH335" i="37"/>
  <c r="AI335" i="37" s="1"/>
  <c r="AC335" i="37" s="1"/>
  <c r="AD331" i="37"/>
  <c r="AH331" i="37"/>
  <c r="AI331" i="37" s="1"/>
  <c r="AC331" i="37" s="1"/>
  <c r="AD327" i="37"/>
  <c r="AH327" i="37"/>
  <c r="AI327" i="37" s="1"/>
  <c r="AC327" i="37" s="1"/>
  <c r="AD323" i="37"/>
  <c r="AH323" i="37"/>
  <c r="AI323" i="37" s="1"/>
  <c r="AC323" i="37" s="1"/>
  <c r="AD319" i="37"/>
  <c r="AH319" i="37"/>
  <c r="AI319" i="37" s="1"/>
  <c r="AC319" i="37" s="1"/>
  <c r="AD315" i="37"/>
  <c r="AH315" i="37"/>
  <c r="AI315" i="37" s="1"/>
  <c r="AC315" i="37" s="1"/>
  <c r="AD311" i="37"/>
  <c r="AH311" i="37"/>
  <c r="AI311" i="37" s="1"/>
  <c r="AC311" i="37" s="1"/>
  <c r="AD307" i="37"/>
  <c r="AH307" i="37"/>
  <c r="AI307" i="37" s="1"/>
  <c r="AC307" i="37" s="1"/>
  <c r="AD303" i="37"/>
  <c r="AH303" i="37"/>
  <c r="AI303" i="37" s="1"/>
  <c r="AC303" i="37" s="1"/>
  <c r="AD295" i="37"/>
  <c r="AD296" i="37" s="1"/>
  <c r="AD297" i="37" s="1"/>
  <c r="AH295" i="37"/>
  <c r="AH291" i="37"/>
  <c r="AD291" i="37"/>
  <c r="AD292" i="37" s="1"/>
  <c r="AD293" i="37" s="1"/>
  <c r="AD294" i="37" s="1"/>
  <c r="AD287" i="37"/>
  <c r="AD288" i="37" s="1"/>
  <c r="AD289" i="37" s="1"/>
  <c r="AD290" i="37" s="1"/>
  <c r="AH287" i="37"/>
  <c r="AA279" i="37"/>
  <c r="AH271" i="37"/>
  <c r="AI271" i="37" s="1"/>
  <c r="AC271" i="37" s="1"/>
  <c r="AD271" i="37"/>
  <c r="AA263" i="37"/>
  <c r="AH251" i="37"/>
  <c r="AD251" i="37"/>
  <c r="AD252" i="37" s="1"/>
  <c r="AH247" i="37"/>
  <c r="AI247" i="37" s="1"/>
  <c r="AC247" i="37" s="1"/>
  <c r="AD247" i="37"/>
  <c r="AA243" i="37"/>
  <c r="AD239" i="37"/>
  <c r="AH239" i="37"/>
  <c r="AI239" i="37" s="1"/>
  <c r="AC239" i="37" s="1"/>
  <c r="AH235" i="37"/>
  <c r="AI235" i="37" s="1"/>
  <c r="AC235" i="37" s="1"/>
  <c r="AD235" i="37"/>
  <c r="AD231" i="37"/>
  <c r="AH231" i="37"/>
  <c r="AI231" i="37" s="1"/>
  <c r="AC231" i="37" s="1"/>
  <c r="AA227" i="37"/>
  <c r="AD223" i="37"/>
  <c r="AD224" i="37" s="1"/>
  <c r="AH223" i="37"/>
  <c r="AI223" i="37" s="1"/>
  <c r="AC223" i="37" s="1"/>
  <c r="AD219" i="37"/>
  <c r="AH219" i="37"/>
  <c r="AI219" i="37" s="1"/>
  <c r="AC219" i="37" s="1"/>
  <c r="AD215" i="37"/>
  <c r="AH215" i="37"/>
  <c r="AI215" i="37" s="1"/>
  <c r="AC215" i="37" s="1"/>
  <c r="AD211" i="37"/>
  <c r="AH211" i="37"/>
  <c r="AI211" i="37" s="1"/>
  <c r="AC211" i="37" s="1"/>
  <c r="AD207" i="37"/>
  <c r="AH207" i="37"/>
  <c r="AI207" i="37" s="1"/>
  <c r="AC207" i="37" s="1"/>
  <c r="AA203" i="37"/>
  <c r="AD199" i="37"/>
  <c r="AH199" i="37"/>
  <c r="AI199" i="37" s="1"/>
  <c r="AC199" i="37" s="1"/>
  <c r="AD195" i="37"/>
  <c r="AD196" i="37" s="1"/>
  <c r="AH195" i="37"/>
  <c r="AI195" i="37" s="1"/>
  <c r="AC195" i="37" s="1"/>
  <c r="AD191" i="37"/>
  <c r="AH191" i="37"/>
  <c r="AD187" i="37"/>
  <c r="AH187" i="37"/>
  <c r="AI187" i="37" s="1"/>
  <c r="AC187" i="37" s="1"/>
  <c r="AD183" i="37"/>
  <c r="AH183" i="37"/>
  <c r="AI183" i="37" s="1"/>
  <c r="AC183" i="37" s="1"/>
  <c r="AA179" i="37"/>
  <c r="AD175" i="37"/>
  <c r="AH175" i="37"/>
  <c r="AI175" i="37" s="1"/>
  <c r="AC175" i="37" s="1"/>
  <c r="AD171" i="37"/>
  <c r="AD172" i="37" s="1"/>
  <c r="AD173" i="37" s="1"/>
  <c r="AH171" i="37"/>
  <c r="AI171" i="37" s="1"/>
  <c r="AC171" i="37" s="1"/>
  <c r="AD167" i="37"/>
  <c r="AH167" i="37"/>
  <c r="AD163" i="37"/>
  <c r="AH163" i="37"/>
  <c r="AI163" i="37" s="1"/>
  <c r="AC163" i="37" s="1"/>
  <c r="AD159" i="37"/>
  <c r="AH159" i="37"/>
  <c r="AI159" i="37" s="1"/>
  <c r="AC159" i="37" s="1"/>
  <c r="AD155" i="37"/>
  <c r="AH155" i="37"/>
  <c r="AI155" i="37" s="1"/>
  <c r="AC155" i="37" s="1"/>
  <c r="AD151" i="37"/>
  <c r="AH151" i="37"/>
  <c r="AI151" i="37" s="1"/>
  <c r="AC151" i="37" s="1"/>
  <c r="AD147" i="37"/>
  <c r="AH147" i="37"/>
  <c r="AI147" i="37" s="1"/>
  <c r="AC147" i="37" s="1"/>
  <c r="AD143" i="37"/>
  <c r="AH143" i="37"/>
  <c r="AI143" i="37" s="1"/>
  <c r="AC143" i="37" s="1"/>
  <c r="AD139" i="37"/>
  <c r="AH139" i="37"/>
  <c r="AI139" i="37" s="1"/>
  <c r="AC139" i="37" s="1"/>
  <c r="AD135" i="37"/>
  <c r="AH135" i="37"/>
  <c r="AI135" i="37" s="1"/>
  <c r="AC135" i="37" s="1"/>
  <c r="AD131" i="37"/>
  <c r="AH131" i="37"/>
  <c r="AI131" i="37" s="1"/>
  <c r="AC131" i="37" s="1"/>
  <c r="AD127" i="37"/>
  <c r="AH127" i="37"/>
  <c r="AI127" i="37" s="1"/>
  <c r="AC127" i="37" s="1"/>
  <c r="AD123" i="37"/>
  <c r="AH123" i="37"/>
  <c r="AI123" i="37" s="1"/>
  <c r="AC123" i="37" s="1"/>
  <c r="AD119" i="37"/>
  <c r="AH119" i="37"/>
  <c r="AI119" i="37" s="1"/>
  <c r="AC119" i="37" s="1"/>
  <c r="AD115" i="37"/>
  <c r="AH115" i="37"/>
  <c r="AI115" i="37" s="1"/>
  <c r="AC115" i="37" s="1"/>
  <c r="AD111" i="37"/>
  <c r="AH111" i="37"/>
  <c r="AI111" i="37" s="1"/>
  <c r="AC111" i="37" s="1"/>
  <c r="AD107" i="37"/>
  <c r="AG106" i="37" s="1"/>
  <c r="AH107" i="37"/>
  <c r="AI107" i="37" s="1"/>
  <c r="AC107" i="37" s="1"/>
  <c r="AD103" i="37"/>
  <c r="AD104" i="37" s="1"/>
  <c r="AH103" i="37"/>
  <c r="AI103" i="37" s="1"/>
  <c r="AC103" i="37" s="1"/>
  <c r="AD99" i="37"/>
  <c r="AD100" i="37" s="1"/>
  <c r="AD101" i="37" s="1"/>
  <c r="AH99" i="37"/>
  <c r="AA95" i="37"/>
  <c r="AD91" i="37"/>
  <c r="AD92" i="37" s="1"/>
  <c r="AH91" i="37"/>
  <c r="AD87" i="37"/>
  <c r="AA87" i="37"/>
  <c r="AD83" i="37"/>
  <c r="AH83" i="37"/>
  <c r="AI83" i="37" s="1"/>
  <c r="AC83" i="37" s="1"/>
  <c r="AD79" i="37"/>
  <c r="AH79" i="37"/>
  <c r="AI79" i="37" s="1"/>
  <c r="AC79" i="37" s="1"/>
  <c r="AD75" i="37"/>
  <c r="AH75" i="37"/>
  <c r="AI75" i="37" s="1"/>
  <c r="AC75" i="37" s="1"/>
  <c r="AD71" i="37"/>
  <c r="AH71" i="37"/>
  <c r="AI71" i="37" s="1"/>
  <c r="AC71" i="37" s="1"/>
  <c r="AD67" i="37"/>
  <c r="AH67" i="37"/>
  <c r="AI67" i="37" s="1"/>
  <c r="AC67" i="37" s="1"/>
  <c r="AD63" i="37"/>
  <c r="AH63" i="37"/>
  <c r="AI63" i="37" s="1"/>
  <c r="AC63" i="37" s="1"/>
  <c r="AD59" i="37"/>
  <c r="AH59" i="37"/>
  <c r="AI59" i="37" s="1"/>
  <c r="AC59" i="37" s="1"/>
  <c r="AH55" i="37"/>
  <c r="AI55" i="37" s="1"/>
  <c r="AC55" i="37" s="1"/>
  <c r="AD55" i="37"/>
  <c r="AD51" i="37"/>
  <c r="AH51" i="37"/>
  <c r="AI51" i="37" s="1"/>
  <c r="AC51" i="37" s="1"/>
  <c r="AD47" i="37"/>
  <c r="AH47" i="37"/>
  <c r="AI47" i="37" s="1"/>
  <c r="AC47" i="37" s="1"/>
  <c r="AD43" i="37"/>
  <c r="AD44" i="37" s="1"/>
  <c r="AH43" i="37"/>
  <c r="AI43" i="37" s="1"/>
  <c r="AC43" i="37" s="1"/>
  <c r="AH39" i="37"/>
  <c r="AI39" i="37" s="1"/>
  <c r="AC39" i="37" s="1"/>
  <c r="AD39" i="37"/>
  <c r="Z109" i="37"/>
  <c r="AF109" i="37" s="1"/>
  <c r="Z71" i="37"/>
  <c r="AF71" i="37" s="1"/>
  <c r="Z330" i="37"/>
  <c r="AF330" i="37" s="1"/>
  <c r="Z316" i="37"/>
  <c r="AF316" i="37" s="1"/>
  <c r="Z257" i="37"/>
  <c r="AF257" i="37" s="1"/>
  <c r="Z233" i="37"/>
  <c r="AF233" i="37" s="1"/>
  <c r="Z168" i="37"/>
  <c r="AF168" i="37" s="1"/>
  <c r="Z702" i="37"/>
  <c r="AF702" i="37" s="1"/>
  <c r="Z694" i="37"/>
  <c r="AF694" i="37" s="1"/>
  <c r="Z686" i="37"/>
  <c r="AF686" i="37" s="1"/>
  <c r="Z573" i="37"/>
  <c r="AF573" i="37" s="1"/>
  <c r="Z362" i="37"/>
  <c r="AF362" i="37" s="1"/>
  <c r="AA267" i="37"/>
  <c r="Z118" i="37"/>
  <c r="AF118" i="37" s="1"/>
  <c r="Z384" i="37"/>
  <c r="AF384" i="37" s="1"/>
  <c r="Z351" i="37"/>
  <c r="AF351" i="37" s="1"/>
  <c r="Z325" i="37"/>
  <c r="AF325" i="37" s="1"/>
  <c r="Z306" i="37"/>
  <c r="AF306" i="37" s="1"/>
  <c r="Z270" i="37"/>
  <c r="AF270" i="37" s="1"/>
  <c r="Z253" i="37"/>
  <c r="AF253" i="37" s="1"/>
  <c r="Z241" i="37"/>
  <c r="AF241" i="37" s="1"/>
  <c r="Z235" i="37"/>
  <c r="AF235" i="37" s="1"/>
  <c r="Z153" i="37"/>
  <c r="AF153" i="37" s="1"/>
  <c r="Z135" i="37"/>
  <c r="AF135" i="37" s="1"/>
  <c r="Z741" i="37"/>
  <c r="AF741" i="37" s="1"/>
  <c r="Z734" i="37"/>
  <c r="AF734" i="37" s="1"/>
  <c r="Z718" i="37"/>
  <c r="AF718" i="37" s="1"/>
  <c r="Z658" i="37"/>
  <c r="AF658" i="37" s="1"/>
  <c r="Z513" i="37"/>
  <c r="AF513" i="37" s="1"/>
  <c r="Z696" i="37"/>
  <c r="AF696" i="37" s="1"/>
  <c r="AD615" i="37"/>
  <c r="AH615" i="37"/>
  <c r="AI615" i="37" s="1"/>
  <c r="AC615" i="37" s="1"/>
  <c r="AD607" i="37"/>
  <c r="AH607" i="37"/>
  <c r="AI607" i="37" s="1"/>
  <c r="AC607" i="37" s="1"/>
  <c r="AD603" i="37"/>
  <c r="AH603" i="37"/>
  <c r="AI603" i="37" s="1"/>
  <c r="AC603" i="37" s="1"/>
  <c r="AA599" i="37"/>
  <c r="AD595" i="37"/>
  <c r="AH595" i="37"/>
  <c r="AI595" i="37" s="1"/>
  <c r="AC595" i="37" s="1"/>
  <c r="AD591" i="37"/>
  <c r="AH591" i="37"/>
  <c r="AI591" i="37" s="1"/>
  <c r="AC591" i="37" s="1"/>
  <c r="AD587" i="37"/>
  <c r="AH587" i="37"/>
  <c r="AI587" i="37" s="1"/>
  <c r="AC587" i="37" s="1"/>
  <c r="AD583" i="37"/>
  <c r="AH583" i="37"/>
  <c r="AI583" i="37" s="1"/>
  <c r="AC583" i="37" s="1"/>
  <c r="AD579" i="37"/>
  <c r="AH579" i="37"/>
  <c r="AI579" i="37" s="1"/>
  <c r="AC579" i="37" s="1"/>
  <c r="AD575" i="37"/>
  <c r="AH575" i="37"/>
  <c r="AI575" i="37" s="1"/>
  <c r="AC575" i="37" s="1"/>
  <c r="AD571" i="37"/>
  <c r="AH571" i="37"/>
  <c r="AI571" i="37" s="1"/>
  <c r="AC571" i="37" s="1"/>
  <c r="AD567" i="37"/>
  <c r="AH567" i="37"/>
  <c r="AI567" i="37" s="1"/>
  <c r="AC567" i="37" s="1"/>
  <c r="AD563" i="37"/>
  <c r="AH563" i="37"/>
  <c r="AI563" i="37" s="1"/>
  <c r="AC563" i="37" s="1"/>
  <c r="AD559" i="37"/>
  <c r="AH559" i="37"/>
  <c r="AI559" i="37" s="1"/>
  <c r="AC559" i="37" s="1"/>
  <c r="AD555" i="37"/>
  <c r="AH555" i="37"/>
  <c r="AI555" i="37" s="1"/>
  <c r="AC555" i="37" s="1"/>
  <c r="AA551" i="37"/>
  <c r="AD547" i="37"/>
  <c r="AD548" i="37" s="1"/>
  <c r="AH547" i="37"/>
  <c r="AI547" i="37" s="1"/>
  <c r="AC547" i="37" s="1"/>
  <c r="AD539" i="37"/>
  <c r="AH539" i="37"/>
  <c r="AI539" i="37" s="1"/>
  <c r="AC539" i="37" s="1"/>
  <c r="AD535" i="37"/>
  <c r="AH535" i="37"/>
  <c r="AI535" i="37" s="1"/>
  <c r="AC535" i="37" s="1"/>
  <c r="AH531" i="37"/>
  <c r="AI531" i="37" s="1"/>
  <c r="AC531" i="37" s="1"/>
  <c r="AD531" i="37"/>
  <c r="AD527" i="37"/>
  <c r="AH527" i="37"/>
  <c r="AI527" i="37" s="1"/>
  <c r="AC527" i="37" s="1"/>
  <c r="Z394" i="37"/>
  <c r="AF394" i="37" s="1"/>
  <c r="Z378" i="37"/>
  <c r="AF378" i="37" s="1"/>
  <c r="Z350" i="37"/>
  <c r="AF350" i="37" s="1"/>
  <c r="Z344" i="37"/>
  <c r="AF344" i="37" s="1"/>
  <c r="Z324" i="37"/>
  <c r="AF324" i="37" s="1"/>
  <c r="Z312" i="37"/>
  <c r="AF312" i="37" s="1"/>
  <c r="Z199" i="37"/>
  <c r="AF199" i="37" s="1"/>
  <c r="Z717" i="37"/>
  <c r="AF717" i="37" s="1"/>
  <c r="Z676" i="37"/>
  <c r="AF676" i="37" s="1"/>
  <c r="Z657" i="37"/>
  <c r="AF657" i="37" s="1"/>
  <c r="Z555" i="37"/>
  <c r="AF555" i="37" s="1"/>
  <c r="Z224" i="37"/>
  <c r="AF224" i="37" s="1"/>
  <c r="Z187" i="37"/>
  <c r="AF187" i="37" s="1"/>
  <c r="AD253" i="37"/>
  <c r="AD254" i="37" s="1"/>
  <c r="AD255" i="37" s="1"/>
  <c r="AD256" i="37" s="1"/>
  <c r="AH253" i="37"/>
  <c r="AD249" i="37"/>
  <c r="AH249" i="37"/>
  <c r="AI249" i="37" s="1"/>
  <c r="AC249" i="37" s="1"/>
  <c r="AH245" i="37"/>
  <c r="AI245" i="37" s="1"/>
  <c r="AC245" i="37" s="1"/>
  <c r="AD245" i="37"/>
  <c r="AD241" i="37"/>
  <c r="AH241" i="37"/>
  <c r="AI241" i="37" s="1"/>
  <c r="AC241" i="37" s="1"/>
  <c r="AD237" i="37"/>
  <c r="AH237" i="37"/>
  <c r="AH233" i="37"/>
  <c r="AD233" i="37"/>
  <c r="AH229" i="37"/>
  <c r="AD229" i="37"/>
  <c r="AH225" i="37"/>
  <c r="AD225" i="37"/>
  <c r="AD226" i="37" s="1"/>
  <c r="AD227" i="37" s="1"/>
  <c r="AD221" i="37"/>
  <c r="AH221" i="37"/>
  <c r="AI221" i="37" s="1"/>
  <c r="AC221" i="37" s="1"/>
  <c r="AA217" i="37"/>
  <c r="AD213" i="37"/>
  <c r="AH213" i="37"/>
  <c r="AI213" i="37" s="1"/>
  <c r="AC213" i="37" s="1"/>
  <c r="AD209" i="37"/>
  <c r="AH209" i="37"/>
  <c r="AI209" i="37" s="1"/>
  <c r="AC209" i="37" s="1"/>
  <c r="AD205" i="37"/>
  <c r="AH205" i="37"/>
  <c r="AI205" i="37" s="1"/>
  <c r="AC205" i="37" s="1"/>
  <c r="AD201" i="37"/>
  <c r="AH201" i="37"/>
  <c r="AI201" i="37" s="1"/>
  <c r="AC201" i="37" s="1"/>
  <c r="AD197" i="37"/>
  <c r="AH197" i="37"/>
  <c r="AI197" i="37" s="1"/>
  <c r="AC197" i="37" s="1"/>
  <c r="AD193" i="37"/>
  <c r="AD194" i="37" s="1"/>
  <c r="AH193" i="37"/>
  <c r="AD189" i="37"/>
  <c r="AD190" i="37" s="1"/>
  <c r="AH189" i="37"/>
  <c r="AI189" i="37" s="1"/>
  <c r="AC189" i="37" s="1"/>
  <c r="AD185" i="37"/>
  <c r="AH185" i="37"/>
  <c r="AI185" i="37" s="1"/>
  <c r="AC185" i="37" s="1"/>
  <c r="AA181" i="37"/>
  <c r="AH177" i="37"/>
  <c r="AI177" i="37" s="1"/>
  <c r="AC177" i="37" s="1"/>
  <c r="AD177" i="37"/>
  <c r="AD178" i="37" s="1"/>
  <c r="AD179" i="37" s="1"/>
  <c r="AD169" i="37"/>
  <c r="AD170" i="37" s="1"/>
  <c r="AH169" i="37"/>
  <c r="AD165" i="37"/>
  <c r="AH165" i="37"/>
  <c r="AI165" i="37" s="1"/>
  <c r="AC165" i="37" s="1"/>
  <c r="AA161" i="37"/>
  <c r="AD153" i="37"/>
  <c r="AH153" i="37"/>
  <c r="AI153" i="37" s="1"/>
  <c r="AC153" i="37" s="1"/>
  <c r="AD149" i="37"/>
  <c r="AH149" i="37"/>
  <c r="AI149" i="37" s="1"/>
  <c r="AC149" i="37" s="1"/>
  <c r="AD145" i="37"/>
  <c r="AH145" i="37"/>
  <c r="AI145" i="37" s="1"/>
  <c r="AC145" i="37" s="1"/>
  <c r="AD141" i="37"/>
  <c r="AH141" i="37"/>
  <c r="AI141" i="37" s="1"/>
  <c r="AC141" i="37" s="1"/>
  <c r="AD137" i="37"/>
  <c r="AH137" i="37"/>
  <c r="AI137" i="37" s="1"/>
  <c r="AC137" i="37" s="1"/>
  <c r="AD133" i="37"/>
  <c r="AH133" i="37"/>
  <c r="AI133" i="37" s="1"/>
  <c r="AC133" i="37" s="1"/>
  <c r="AD129" i="37"/>
  <c r="AH129" i="37"/>
  <c r="AI129" i="37" s="1"/>
  <c r="AC129" i="37" s="1"/>
  <c r="AH125" i="37"/>
  <c r="AI125" i="37" s="1"/>
  <c r="AC125" i="37" s="1"/>
  <c r="AD125" i="37"/>
  <c r="AD121" i="37"/>
  <c r="AH121" i="37"/>
  <c r="AI121" i="37" s="1"/>
  <c r="AC121" i="37" s="1"/>
  <c r="AD117" i="37"/>
  <c r="AH117" i="37"/>
  <c r="AI117" i="37" s="1"/>
  <c r="AC117" i="37" s="1"/>
  <c r="AD113" i="37"/>
  <c r="AD114" i="37" s="1"/>
  <c r="AH113" i="37"/>
  <c r="AD109" i="37"/>
  <c r="AH109" i="37"/>
  <c r="AI109" i="37" s="1"/>
  <c r="AC109" i="37" s="1"/>
  <c r="AD105" i="37"/>
  <c r="AH105" i="37"/>
  <c r="AI105" i="37" s="1"/>
  <c r="AC105" i="37" s="1"/>
  <c r="AA97" i="37"/>
  <c r="AD93" i="37"/>
  <c r="AH93" i="37"/>
  <c r="AI93" i="37" s="1"/>
  <c r="AC93" i="37" s="1"/>
  <c r="AD89" i="37"/>
  <c r="AH89" i="37"/>
  <c r="AI89" i="37" s="1"/>
  <c r="AC89" i="37" s="1"/>
  <c r="AD85" i="37"/>
  <c r="AH85" i="37"/>
  <c r="AI85" i="37" s="1"/>
  <c r="AC85" i="37" s="1"/>
  <c r="AD81" i="37"/>
  <c r="AH81" i="37"/>
  <c r="AI81" i="37" s="1"/>
  <c r="AC81" i="37" s="1"/>
  <c r="AD77" i="37"/>
  <c r="AH77" i="37"/>
  <c r="AI77" i="37" s="1"/>
  <c r="AC77" i="37" s="1"/>
  <c r="AH73" i="37"/>
  <c r="AI73" i="37" s="1"/>
  <c r="AC73" i="37" s="1"/>
  <c r="AD73" i="37"/>
  <c r="AD69" i="37"/>
  <c r="AH69" i="37"/>
  <c r="AI69" i="37" s="1"/>
  <c r="AC69" i="37" s="1"/>
  <c r="AD65" i="37"/>
  <c r="AH65" i="37"/>
  <c r="AI65" i="37" s="1"/>
  <c r="AC65" i="37" s="1"/>
  <c r="AD61" i="37"/>
  <c r="AH61" i="37"/>
  <c r="AI61" i="37" s="1"/>
  <c r="AC61" i="37" s="1"/>
  <c r="AD57" i="37"/>
  <c r="AH57" i="37"/>
  <c r="AI57" i="37" s="1"/>
  <c r="AC57" i="37" s="1"/>
  <c r="AD53" i="37"/>
  <c r="AH53" i="37"/>
  <c r="AI53" i="37" s="1"/>
  <c r="AC53" i="37" s="1"/>
  <c r="AD49" i="37"/>
  <c r="AH49" i="37"/>
  <c r="AI49" i="37" s="1"/>
  <c r="AC49" i="37" s="1"/>
  <c r="AA45" i="37"/>
  <c r="AA41" i="37"/>
  <c r="AD37" i="37"/>
  <c r="AD38" i="37" s="1"/>
  <c r="AH37" i="37"/>
  <c r="Z94" i="37"/>
  <c r="AF94" i="37" s="1"/>
  <c r="Z392" i="37"/>
  <c r="AF392" i="37" s="1"/>
  <c r="Z376" i="37"/>
  <c r="AF376" i="37" s="1"/>
  <c r="Z367" i="37"/>
  <c r="AF367" i="37" s="1"/>
  <c r="Z354" i="37"/>
  <c r="AF354" i="37" s="1"/>
  <c r="Z335" i="37"/>
  <c r="AF335" i="37" s="1"/>
  <c r="Z244" i="37"/>
  <c r="AF244" i="37" s="1"/>
  <c r="Z227" i="37"/>
  <c r="AF227" i="37" s="1"/>
  <c r="Z215" i="37"/>
  <c r="AF215" i="37" s="1"/>
  <c r="Z173" i="37"/>
  <c r="AF173" i="37" s="1"/>
  <c r="Z722" i="37"/>
  <c r="AF722" i="37" s="1"/>
  <c r="Z700" i="37"/>
  <c r="AF700" i="37" s="1"/>
  <c r="Z692" i="37"/>
  <c r="AF692" i="37" s="1"/>
  <c r="Z595" i="37"/>
  <c r="AF595" i="37" s="1"/>
  <c r="Z356" i="37"/>
  <c r="AF356" i="37" s="1"/>
  <c r="Z309" i="37"/>
  <c r="AF309" i="37" s="1"/>
  <c r="Z209" i="37"/>
  <c r="AF209" i="37" s="1"/>
  <c r="Z101" i="37"/>
  <c r="AF101" i="37" s="1"/>
  <c r="AD573" i="37"/>
  <c r="AH573" i="37"/>
  <c r="AI573" i="37" s="1"/>
  <c r="AC573" i="37" s="1"/>
  <c r="AD569" i="37"/>
  <c r="AH569" i="37"/>
  <c r="AI569" i="37" s="1"/>
  <c r="AC569" i="37" s="1"/>
  <c r="AD565" i="37"/>
  <c r="AH565" i="37"/>
  <c r="AI565" i="37" s="1"/>
  <c r="AC565" i="37" s="1"/>
  <c r="AD561" i="37"/>
  <c r="AH561" i="37"/>
  <c r="AI561" i="37" s="1"/>
  <c r="AC561" i="37" s="1"/>
  <c r="AD557" i="37"/>
  <c r="AH557" i="37"/>
  <c r="AI557" i="37" s="1"/>
  <c r="AC557" i="37" s="1"/>
  <c r="AD553" i="37"/>
  <c r="AH553" i="37"/>
  <c r="AI553" i="37" s="1"/>
  <c r="AC553" i="37" s="1"/>
  <c r="AD549" i="37"/>
  <c r="AH549" i="37"/>
  <c r="AI549" i="37" s="1"/>
  <c r="AC549" i="37" s="1"/>
  <c r="AD545" i="37"/>
  <c r="AH545" i="37"/>
  <c r="AI545" i="37" s="1"/>
  <c r="AC545" i="37" s="1"/>
  <c r="AH541" i="37"/>
  <c r="AI541" i="37" s="1"/>
  <c r="AC541" i="37" s="1"/>
  <c r="AD541" i="37"/>
  <c r="AD537" i="37"/>
  <c r="AH537" i="37"/>
  <c r="AI537" i="37" s="1"/>
  <c r="AC537" i="37" s="1"/>
  <c r="AD533" i="37"/>
  <c r="AH533" i="37"/>
  <c r="AI533" i="37" s="1"/>
  <c r="AC533" i="37" s="1"/>
  <c r="AD529" i="37"/>
  <c r="AH529" i="37"/>
  <c r="AI529" i="37" s="1"/>
  <c r="AC529" i="37" s="1"/>
  <c r="Z114" i="37"/>
  <c r="AF114" i="37" s="1"/>
  <c r="Z386" i="37"/>
  <c r="AF386" i="37" s="1"/>
  <c r="Z366" i="37"/>
  <c r="AF366" i="37" s="1"/>
  <c r="Z360" i="37"/>
  <c r="AF360" i="37" s="1"/>
  <c r="Z334" i="37"/>
  <c r="AF334" i="37" s="1"/>
  <c r="Z328" i="37"/>
  <c r="AF328" i="37" s="1"/>
  <c r="Z308" i="37"/>
  <c r="AF308" i="37" s="1"/>
  <c r="Z279" i="37"/>
  <c r="AF279" i="37" s="1"/>
  <c r="Z214" i="37"/>
  <c r="AF214" i="37" s="1"/>
  <c r="Z190" i="37"/>
  <c r="AF190" i="37" s="1"/>
  <c r="Z155" i="37"/>
  <c r="AF155" i="37" s="1"/>
  <c r="Z637" i="37"/>
  <c r="AF637" i="37" s="1"/>
  <c r="Z605" i="37"/>
  <c r="AF605" i="37" s="1"/>
  <c r="Z303" i="37"/>
  <c r="AF303" i="37" s="1"/>
  <c r="Z259" i="37"/>
  <c r="AF259" i="37" s="1"/>
  <c r="Z147" i="37"/>
  <c r="AF147" i="37" s="1"/>
  <c r="AD248" i="37"/>
  <c r="AH248" i="37"/>
  <c r="AI248" i="37" s="1"/>
  <c r="AC248" i="37" s="1"/>
  <c r="AD244" i="37"/>
  <c r="AH244" i="37"/>
  <c r="AI244" i="37" s="1"/>
  <c r="AC244" i="37" s="1"/>
  <c r="AD240" i="37"/>
  <c r="AH240" i="37"/>
  <c r="AI240" i="37" s="1"/>
  <c r="AC240" i="37" s="1"/>
  <c r="AH236" i="37"/>
  <c r="AI236" i="37" s="1"/>
  <c r="AC236" i="37" s="1"/>
  <c r="AD236" i="37"/>
  <c r="AD232" i="37"/>
  <c r="AH232" i="37"/>
  <c r="AI232" i="37" s="1"/>
  <c r="AC232" i="37" s="1"/>
  <c r="AD228" i="37"/>
  <c r="AH228" i="37"/>
  <c r="AI228" i="37" s="1"/>
  <c r="AC228" i="37" s="1"/>
  <c r="AD220" i="37"/>
  <c r="AH220" i="37"/>
  <c r="AI220" i="37" s="1"/>
  <c r="AC220" i="37" s="1"/>
  <c r="AD216" i="37"/>
  <c r="AD217" i="37" s="1"/>
  <c r="AH216" i="37"/>
  <c r="AD212" i="37"/>
  <c r="AH212" i="37"/>
  <c r="AI212" i="37" s="1"/>
  <c r="AC212" i="37" s="1"/>
  <c r="AD208" i="37"/>
  <c r="AH208" i="37"/>
  <c r="AI208" i="37" s="1"/>
  <c r="AC208" i="37" s="1"/>
  <c r="AD204" i="37"/>
  <c r="AH204" i="37"/>
  <c r="AI204" i="37" s="1"/>
  <c r="AC204" i="37" s="1"/>
  <c r="AD200" i="37"/>
  <c r="AH200" i="37"/>
  <c r="AI200" i="37" s="1"/>
  <c r="AC200" i="37" s="1"/>
  <c r="AD188" i="37"/>
  <c r="AH188" i="37"/>
  <c r="AI188" i="37" s="1"/>
  <c r="AC188" i="37" s="1"/>
  <c r="AA184" i="37"/>
  <c r="AD180" i="37"/>
  <c r="AD181" i="37" s="1"/>
  <c r="AH180" i="37"/>
  <c r="AI180" i="37" s="1"/>
  <c r="AC180" i="37" s="1"/>
  <c r="AD176" i="37"/>
  <c r="AH176" i="37"/>
  <c r="AI176" i="37" s="1"/>
  <c r="AC176" i="37" s="1"/>
  <c r="AA172" i="37"/>
  <c r="AD164" i="37"/>
  <c r="AH164" i="37"/>
  <c r="AI164" i="37" s="1"/>
  <c r="AC164" i="37" s="1"/>
  <c r="AH160" i="37"/>
  <c r="AI160" i="37" s="1"/>
  <c r="AC160" i="37" s="1"/>
  <c r="AD160" i="37"/>
  <c r="AD156" i="37"/>
  <c r="AH156" i="37"/>
  <c r="AD152" i="37"/>
  <c r="AH152" i="37"/>
  <c r="AI152" i="37" s="1"/>
  <c r="AC152" i="37" s="1"/>
  <c r="AD148" i="37"/>
  <c r="AH148" i="37"/>
  <c r="AI148" i="37" s="1"/>
  <c r="AC148" i="37" s="1"/>
  <c r="AD144" i="37"/>
  <c r="AH144" i="37"/>
  <c r="AI144" i="37" s="1"/>
  <c r="AC144" i="37" s="1"/>
  <c r="AD140" i="37"/>
  <c r="AH140" i="37"/>
  <c r="AI140" i="37" s="1"/>
  <c r="AC140" i="37" s="1"/>
  <c r="AD136" i="37"/>
  <c r="AH136" i="37"/>
  <c r="AI136" i="37" s="1"/>
  <c r="AC136" i="37" s="1"/>
  <c r="AD132" i="37"/>
  <c r="AH132" i="37"/>
  <c r="AI132" i="37" s="1"/>
  <c r="AC132" i="37" s="1"/>
  <c r="AD128" i="37"/>
  <c r="AH128" i="37"/>
  <c r="AI128" i="37" s="1"/>
  <c r="AC128" i="37" s="1"/>
  <c r="AD124" i="37"/>
  <c r="AH124" i="37"/>
  <c r="AI124" i="37" s="1"/>
  <c r="AC124" i="37" s="1"/>
  <c r="AD120" i="37"/>
  <c r="AH120" i="37"/>
  <c r="AI120" i="37" s="1"/>
  <c r="AC120" i="37" s="1"/>
  <c r="AD116" i="37"/>
  <c r="AH116" i="37"/>
  <c r="AI116" i="37" s="1"/>
  <c r="AC116" i="37" s="1"/>
  <c r="AD112" i="37"/>
  <c r="AH112" i="37"/>
  <c r="AI112" i="37" s="1"/>
  <c r="AC112" i="37" s="1"/>
  <c r="AH108" i="37"/>
  <c r="AI108" i="37" s="1"/>
  <c r="AC108" i="37" s="1"/>
  <c r="AD108" i="37"/>
  <c r="AA104" i="37"/>
  <c r="AH96" i="37"/>
  <c r="AD96" i="37"/>
  <c r="AD97" i="37" s="1"/>
  <c r="AD98" i="37" s="1"/>
  <c r="AD88" i="37"/>
  <c r="AH88" i="37"/>
  <c r="AI88" i="37" s="1"/>
  <c r="AC88" i="37" s="1"/>
  <c r="AH84" i="37"/>
  <c r="AI84" i="37" s="1"/>
  <c r="AC84" i="37" s="1"/>
  <c r="AD84" i="37"/>
  <c r="AD80" i="37"/>
  <c r="AH80" i="37"/>
  <c r="AI80" i="37" s="1"/>
  <c r="AC80" i="37" s="1"/>
  <c r="AD76" i="37"/>
  <c r="AH76" i="37"/>
  <c r="AI76" i="37" s="1"/>
  <c r="AC76" i="37" s="1"/>
  <c r="AD72" i="37"/>
  <c r="AH72" i="37"/>
  <c r="AI72" i="37" s="1"/>
  <c r="AC72" i="37" s="1"/>
  <c r="AD68" i="37"/>
  <c r="AH68" i="37"/>
  <c r="AI68" i="37" s="1"/>
  <c r="AC68" i="37" s="1"/>
  <c r="AD64" i="37"/>
  <c r="AH64" i="37"/>
  <c r="AI64" i="37" s="1"/>
  <c r="AC64" i="37" s="1"/>
  <c r="AD60" i="37"/>
  <c r="AH60" i="37"/>
  <c r="AI60" i="37" s="1"/>
  <c r="AC60" i="37" s="1"/>
  <c r="AD56" i="37"/>
  <c r="AH56" i="37"/>
  <c r="AI56" i="37" s="1"/>
  <c r="AC56" i="37" s="1"/>
  <c r="AD52" i="37"/>
  <c r="AH52" i="37"/>
  <c r="AI52" i="37" s="1"/>
  <c r="AC52" i="37" s="1"/>
  <c r="AD48" i="37"/>
  <c r="AH48" i="37"/>
  <c r="AI48" i="37" s="1"/>
  <c r="AC48" i="37" s="1"/>
  <c r="AA44" i="37"/>
  <c r="AD40" i="37"/>
  <c r="AD41" i="37" s="1"/>
  <c r="AH40" i="37"/>
  <c r="AD36" i="37"/>
  <c r="AH36" i="37"/>
  <c r="AI36" i="37" s="1"/>
  <c r="AC36" i="37" s="1"/>
  <c r="Z105" i="37"/>
  <c r="AF105" i="37" s="1"/>
  <c r="Z365" i="37"/>
  <c r="AF365" i="37" s="1"/>
  <c r="Z359" i="37"/>
  <c r="AF359" i="37" s="1"/>
  <c r="Z346" i="37"/>
  <c r="AF346" i="37" s="1"/>
  <c r="Z333" i="37"/>
  <c r="AF333" i="37" s="1"/>
  <c r="Z327" i="37"/>
  <c r="AF327" i="37" s="1"/>
  <c r="Z314" i="37"/>
  <c r="AF314" i="37" s="1"/>
  <c r="Z231" i="37"/>
  <c r="AF231" i="37" s="1"/>
  <c r="Z213" i="37"/>
  <c r="AF213" i="37" s="1"/>
  <c r="Z143" i="37"/>
  <c r="AF143" i="37" s="1"/>
  <c r="Z728" i="37"/>
  <c r="AF728" i="37" s="1"/>
  <c r="Z629" i="37"/>
  <c r="AF629" i="37" s="1"/>
  <c r="Z545" i="37"/>
  <c r="AF545" i="37" s="1"/>
  <c r="AA92" i="37"/>
  <c r="Z736" i="37"/>
  <c r="AF736" i="37" s="1"/>
  <c r="Z698" i="37"/>
  <c r="AF698" i="37" s="1"/>
  <c r="Z589" i="37"/>
  <c r="AF589" i="37" s="1"/>
  <c r="AA196" i="37"/>
  <c r="AA173" i="37"/>
  <c r="AD588" i="37"/>
  <c r="AH588" i="37"/>
  <c r="AI588" i="37" s="1"/>
  <c r="AC588" i="37" s="1"/>
  <c r="AD584" i="37"/>
  <c r="AH584" i="37"/>
  <c r="AI584" i="37" s="1"/>
  <c r="AC584" i="37" s="1"/>
  <c r="AD580" i="37"/>
  <c r="AH580" i="37"/>
  <c r="AI580" i="37" s="1"/>
  <c r="AC580" i="37" s="1"/>
  <c r="AH576" i="37"/>
  <c r="AI576" i="37" s="1"/>
  <c r="AC576" i="37" s="1"/>
  <c r="AD576" i="37"/>
  <c r="AD572" i="37"/>
  <c r="AH572" i="37"/>
  <c r="AI572" i="37" s="1"/>
  <c r="AC572" i="37" s="1"/>
  <c r="AA568" i="37"/>
  <c r="AD564" i="37"/>
  <c r="AH564" i="37"/>
  <c r="AI564" i="37" s="1"/>
  <c r="AC564" i="37" s="1"/>
  <c r="AD560" i="37"/>
  <c r="AH560" i="37"/>
  <c r="AI560" i="37" s="1"/>
  <c r="AC560" i="37" s="1"/>
  <c r="AD556" i="37"/>
  <c r="AH556" i="37"/>
  <c r="AI556" i="37" s="1"/>
  <c r="AC556" i="37" s="1"/>
  <c r="AD552" i="37"/>
  <c r="AH552" i="37"/>
  <c r="AI552" i="37" s="1"/>
  <c r="AC552" i="37" s="1"/>
  <c r="AD544" i="37"/>
  <c r="AH544" i="37"/>
  <c r="AI544" i="37" s="1"/>
  <c r="AC544" i="37" s="1"/>
  <c r="AD540" i="37"/>
  <c r="AH540" i="37"/>
  <c r="AI540" i="37" s="1"/>
  <c r="AC540" i="37" s="1"/>
  <c r="AD536" i="37"/>
  <c r="AH536" i="37"/>
  <c r="AI536" i="37" s="1"/>
  <c r="AC536" i="37" s="1"/>
  <c r="AD532" i="37"/>
  <c r="AH532" i="37"/>
  <c r="AI532" i="37" s="1"/>
  <c r="AC532" i="37" s="1"/>
  <c r="AD528" i="37"/>
  <c r="AH528" i="37"/>
  <c r="AI528" i="37" s="1"/>
  <c r="AC528" i="37" s="1"/>
  <c r="Z99" i="37"/>
  <c r="AF99" i="37" s="1"/>
  <c r="Z364" i="37"/>
  <c r="AF364" i="37" s="1"/>
  <c r="Z358" i="37"/>
  <c r="AF358" i="37" s="1"/>
  <c r="Z352" i="37"/>
  <c r="AF352" i="37" s="1"/>
  <c r="Z271" i="37"/>
  <c r="AF271" i="37" s="1"/>
  <c r="Z201" i="37"/>
  <c r="AF201" i="37" s="1"/>
  <c r="Z183" i="37"/>
  <c r="AF183" i="37" s="1"/>
  <c r="Z165" i="37"/>
  <c r="AF165" i="37" s="1"/>
  <c r="Z148" i="37"/>
  <c r="AF148" i="37" s="1"/>
  <c r="Z735" i="37"/>
  <c r="AF735" i="37" s="1"/>
  <c r="Z683" i="37"/>
  <c r="AF683" i="37" s="1"/>
  <c r="Z671" i="37"/>
  <c r="AF671" i="37" s="1"/>
  <c r="Z569" i="37"/>
  <c r="AF569" i="37" s="1"/>
  <c r="Z719" i="37"/>
  <c r="AF719" i="37" s="1"/>
  <c r="Z322" i="37"/>
  <c r="AF322" i="37" s="1"/>
  <c r="AA252" i="37"/>
  <c r="Z229" i="37"/>
  <c r="AF229" i="37" s="1"/>
  <c r="Z539" i="37"/>
  <c r="AF539" i="37" s="1"/>
  <c r="Z710" i="37"/>
  <c r="AF710" i="37" s="1"/>
  <c r="Z593" i="37"/>
  <c r="AF593" i="37" s="1"/>
  <c r="Z577" i="37"/>
  <c r="AF577" i="37" s="1"/>
  <c r="Z684" i="37"/>
  <c r="AF684" i="37" s="1"/>
  <c r="Z583" i="37"/>
  <c r="AF583" i="37" s="1"/>
  <c r="Z529" i="37"/>
  <c r="AF529" i="37" s="1"/>
  <c r="Z519" i="37"/>
  <c r="AF519" i="37" s="1"/>
  <c r="Z473" i="37"/>
  <c r="AF473" i="37" s="1"/>
  <c r="Z716" i="37"/>
  <c r="AF716" i="37" s="1"/>
  <c r="Z708" i="37"/>
  <c r="AF708" i="37" s="1"/>
  <c r="Z691" i="37"/>
  <c r="AF691" i="37" s="1"/>
  <c r="Z666" i="37"/>
  <c r="AF666" i="37" s="1"/>
  <c r="Z621" i="37"/>
  <c r="AF621" i="37" s="1"/>
  <c r="Z613" i="37"/>
  <c r="AF613" i="37" s="1"/>
  <c r="Z591" i="37"/>
  <c r="AF591" i="37" s="1"/>
  <c r="Z575" i="37"/>
  <c r="AF575" i="37" s="1"/>
  <c r="Z551" i="37"/>
  <c r="AF551" i="37" s="1"/>
  <c r="Z487" i="37"/>
  <c r="AF487" i="37" s="1"/>
  <c r="AE525" i="37"/>
  <c r="U258" i="37"/>
  <c r="AG159" i="37" l="1"/>
  <c r="AG104" i="37"/>
  <c r="AG198" i="37"/>
  <c r="AH87" i="37"/>
  <c r="AI87" i="37" s="1"/>
  <c r="AC87" i="37" s="1"/>
  <c r="AE87" i="37" s="1"/>
  <c r="AG578" i="37"/>
  <c r="AG627" i="37"/>
  <c r="AH670" i="37"/>
  <c r="AI670" i="37" s="1"/>
  <c r="AC670" i="37" s="1"/>
  <c r="AE670" i="37" s="1"/>
  <c r="AG324" i="37"/>
  <c r="AH20" i="37"/>
  <c r="AI20" i="37" s="1"/>
  <c r="AC20" i="37" s="1"/>
  <c r="AG563" i="37"/>
  <c r="AG398" i="37"/>
  <c r="AG678" i="37"/>
  <c r="AG337" i="37"/>
  <c r="AE197" i="37"/>
  <c r="AE213" i="37"/>
  <c r="AE198" i="37"/>
  <c r="AE25" i="37"/>
  <c r="AG397" i="37"/>
  <c r="AG577" i="37"/>
  <c r="AG739" i="37"/>
  <c r="AG369" i="37"/>
  <c r="AG638" i="37"/>
  <c r="AG400" i="37"/>
  <c r="AG530" i="37"/>
  <c r="AG359" i="37"/>
  <c r="AG619" i="37"/>
  <c r="AG657" i="37"/>
  <c r="AG519" i="37"/>
  <c r="AG186" i="37"/>
  <c r="AG703" i="37"/>
  <c r="AE94" i="37"/>
  <c r="AG606" i="37"/>
  <c r="AE311" i="37"/>
  <c r="AE327" i="37"/>
  <c r="AE343" i="37"/>
  <c r="AG571" i="37"/>
  <c r="AG586" i="37"/>
  <c r="AE7" i="37"/>
  <c r="AG377" i="37"/>
  <c r="AG345" i="37"/>
  <c r="AG409" i="37"/>
  <c r="AG374" i="37"/>
  <c r="AG649" i="37"/>
  <c r="AG360" i="37"/>
  <c r="AG163" i="37"/>
  <c r="AG211" i="37"/>
  <c r="AG247" i="37"/>
  <c r="AG214" i="37"/>
  <c r="AG342" i="37"/>
  <c r="AG386" i="37"/>
  <c r="AG392" i="37"/>
  <c r="AG651" i="37"/>
  <c r="AG685" i="37"/>
  <c r="AG313" i="37"/>
  <c r="AG531" i="37"/>
  <c r="AG410" i="37"/>
  <c r="AG490" i="37"/>
  <c r="AG111" i="37"/>
  <c r="AG720" i="37"/>
  <c r="AG719" i="37" s="1"/>
  <c r="AG718" i="37" s="1"/>
  <c r="AG328" i="37"/>
  <c r="AG257" i="37"/>
  <c r="AG682" i="37"/>
  <c r="AG402" i="37"/>
  <c r="AE539" i="37"/>
  <c r="AE51" i="37"/>
  <c r="AE67" i="37"/>
  <c r="AE83" i="37"/>
  <c r="AE662" i="37"/>
  <c r="AE518" i="37"/>
  <c r="AE707" i="37"/>
  <c r="AG559" i="37"/>
  <c r="AH104" i="37"/>
  <c r="AI104" i="37" s="1"/>
  <c r="AC104" i="37" s="1"/>
  <c r="AE104" i="37" s="1"/>
  <c r="AG151" i="37"/>
  <c r="AE185" i="37"/>
  <c r="AE201" i="37"/>
  <c r="AE315" i="37"/>
  <c r="AE331" i="37"/>
  <c r="AE347" i="37"/>
  <c r="AE363" i="37"/>
  <c r="AE395" i="37"/>
  <c r="AE411" i="37"/>
  <c r="AG482" i="37"/>
  <c r="AG332" i="37"/>
  <c r="AG331" i="37"/>
  <c r="AG538" i="37"/>
  <c r="AG518" i="37"/>
  <c r="AE112" i="37"/>
  <c r="AE128" i="37"/>
  <c r="AG382" i="37"/>
  <c r="AG231" i="37"/>
  <c r="AE36" i="37"/>
  <c r="AE239" i="37"/>
  <c r="AE218" i="37"/>
  <c r="AE342" i="37"/>
  <c r="AE129" i="37"/>
  <c r="AE145" i="37"/>
  <c r="AH44" i="37"/>
  <c r="AI44" i="37" s="1"/>
  <c r="AC44" i="37" s="1"/>
  <c r="AE44" i="37" s="1"/>
  <c r="AE212" i="37"/>
  <c r="AG534" i="37"/>
  <c r="AE559" i="37"/>
  <c r="AE575" i="37"/>
  <c r="AE591" i="37"/>
  <c r="AG370" i="37"/>
  <c r="AG480" i="37"/>
  <c r="AG520" i="37"/>
  <c r="AE530" i="37"/>
  <c r="AE354" i="37"/>
  <c r="AE643" i="37"/>
  <c r="AE17" i="37"/>
  <c r="AE257" i="37"/>
  <c r="AE313" i="37"/>
  <c r="AE329" i="37"/>
  <c r="AE345" i="37"/>
  <c r="AE377" i="37"/>
  <c r="AE393" i="37"/>
  <c r="AE409" i="37"/>
  <c r="AH582" i="37"/>
  <c r="AI582" i="37" s="1"/>
  <c r="AC582" i="37" s="1"/>
  <c r="AH267" i="37"/>
  <c r="AH268" i="37" s="1"/>
  <c r="AH602" i="37"/>
  <c r="AI602" i="37" s="1"/>
  <c r="AC602" i="37" s="1"/>
  <c r="AE602" i="37" s="1"/>
  <c r="AH626" i="37"/>
  <c r="AI626" i="37" s="1"/>
  <c r="AC626" i="37" s="1"/>
  <c r="AE626" i="37" s="1"/>
  <c r="AH184" i="37"/>
  <c r="AI184" i="37" s="1"/>
  <c r="AC184" i="37" s="1"/>
  <c r="AE62" i="37"/>
  <c r="AG335" i="37"/>
  <c r="AE241" i="37"/>
  <c r="AE531" i="37"/>
  <c r="AE555" i="37"/>
  <c r="AE571" i="37"/>
  <c r="AE587" i="37"/>
  <c r="AE487" i="37"/>
  <c r="AE503" i="37"/>
  <c r="AE668" i="37"/>
  <c r="AE460" i="37"/>
  <c r="AE476" i="37"/>
  <c r="AE492" i="37"/>
  <c r="AE699" i="37"/>
  <c r="AG516" i="37"/>
  <c r="AG479" i="37"/>
  <c r="AG176" i="37"/>
  <c r="AE200" i="37"/>
  <c r="AE53" i="37"/>
  <c r="AE69" i="37"/>
  <c r="AE85" i="37"/>
  <c r="AG413" i="37"/>
  <c r="AE246" i="37"/>
  <c r="AG393" i="37"/>
  <c r="AG433" i="37"/>
  <c r="AE240" i="37"/>
  <c r="AG303" i="37"/>
  <c r="AE221" i="37"/>
  <c r="AG390" i="37"/>
  <c r="AG406" i="37"/>
  <c r="AE467" i="37"/>
  <c r="AE14" i="37"/>
  <c r="AG363" i="37"/>
  <c r="AE576" i="37"/>
  <c r="AE374" i="37"/>
  <c r="AG187" i="37"/>
  <c r="AE165" i="37"/>
  <c r="AE359" i="37"/>
  <c r="AE391" i="37"/>
  <c r="AE407" i="37"/>
  <c r="AE272" i="37"/>
  <c r="AE304" i="37"/>
  <c r="AE320" i="37"/>
  <c r="AE336" i="37"/>
  <c r="AE650" i="37"/>
  <c r="AE706" i="37"/>
  <c r="AE721" i="37"/>
  <c r="AE52" i="37"/>
  <c r="AE68" i="37"/>
  <c r="AE84" i="37"/>
  <c r="AE61" i="37"/>
  <c r="AE77" i="37"/>
  <c r="AE93" i="37"/>
  <c r="AG310" i="37"/>
  <c r="AG510" i="37"/>
  <c r="AG695" i="37"/>
  <c r="AE695" i="37"/>
  <c r="AE317" i="37"/>
  <c r="AE333" i="37"/>
  <c r="AE349" i="37"/>
  <c r="AE365" i="37"/>
  <c r="AE381" i="37"/>
  <c r="AE397" i="37"/>
  <c r="AE702" i="37"/>
  <c r="AE402" i="37"/>
  <c r="AE494" i="37"/>
  <c r="AG364" i="37"/>
  <c r="AG71" i="37"/>
  <c r="AE557" i="37"/>
  <c r="AE573" i="37"/>
  <c r="AE49" i="37"/>
  <c r="AE65" i="37"/>
  <c r="AE81" i="37"/>
  <c r="AG570" i="37"/>
  <c r="AE111" i="37"/>
  <c r="AE127" i="37"/>
  <c r="AE143" i="37"/>
  <c r="AE159" i="37"/>
  <c r="AE175" i="37"/>
  <c r="AG515" i="37"/>
  <c r="AG381" i="37"/>
  <c r="AG706" i="37"/>
  <c r="AE308" i="37"/>
  <c r="AE619" i="37"/>
  <c r="AE11" i="37"/>
  <c r="AE27" i="37"/>
  <c r="AE441" i="37"/>
  <c r="AE522" i="37"/>
  <c r="AE118" i="37"/>
  <c r="AE134" i="37"/>
  <c r="AE150" i="37"/>
  <c r="AE631" i="37"/>
  <c r="AE5" i="37"/>
  <c r="AE519" i="37"/>
  <c r="AE577" i="37"/>
  <c r="AE597" i="37"/>
  <c r="AE737" i="37"/>
  <c r="AG148" i="37"/>
  <c r="AG631" i="37"/>
  <c r="AE399" i="37"/>
  <c r="AG317" i="37"/>
  <c r="AG380" i="37"/>
  <c r="AG527" i="37"/>
  <c r="AG579" i="37"/>
  <c r="AE228" i="37"/>
  <c r="AE244" i="37"/>
  <c r="AE109" i="37"/>
  <c r="AE141" i="37"/>
  <c r="AH161" i="37"/>
  <c r="AI161" i="37" s="1"/>
  <c r="AC161" i="37" s="1"/>
  <c r="AG394" i="37"/>
  <c r="AE307" i="37"/>
  <c r="AE323" i="37"/>
  <c r="AE355" i="37"/>
  <c r="AE371" i="37"/>
  <c r="AE403" i="37"/>
  <c r="AG641" i="37"/>
  <c r="AE692" i="37"/>
  <c r="AG707" i="37"/>
  <c r="AG412" i="37"/>
  <c r="AG737" i="37"/>
  <c r="AG305" i="37"/>
  <c r="AE512" i="37"/>
  <c r="AG477" i="37"/>
  <c r="AG689" i="37"/>
  <c r="AE742" i="37"/>
  <c r="AE210" i="37"/>
  <c r="AE16" i="37"/>
  <c r="AE430" i="37"/>
  <c r="AG272" i="37"/>
  <c r="AG594" i="37"/>
  <c r="AG307" i="37"/>
  <c r="AH548" i="37"/>
  <c r="AI548" i="37" s="1"/>
  <c r="AC548" i="37" s="1"/>
  <c r="AE548" i="37" s="1"/>
  <c r="AH455" i="37"/>
  <c r="AI455" i="37" s="1"/>
  <c r="AC455" i="37" s="1"/>
  <c r="AH203" i="37"/>
  <c r="AI203" i="37" s="1"/>
  <c r="AC203" i="37" s="1"/>
  <c r="AH722" i="37"/>
  <c r="AI722" i="37" s="1"/>
  <c r="AC722" i="37" s="1"/>
  <c r="AE722" i="37" s="1"/>
  <c r="AH172" i="37"/>
  <c r="AI172" i="37" s="1"/>
  <c r="AC172" i="37" s="1"/>
  <c r="AE172" i="37" s="1"/>
  <c r="AH724" i="37"/>
  <c r="AH676" i="37"/>
  <c r="AI676" i="37" s="1"/>
  <c r="AC676" i="37" s="1"/>
  <c r="AE676" i="37" s="1"/>
  <c r="AH716" i="37"/>
  <c r="AI716" i="37" s="1"/>
  <c r="AC716" i="37" s="1"/>
  <c r="AE716" i="37" s="1"/>
  <c r="AH568" i="37"/>
  <c r="AI568" i="37" s="1"/>
  <c r="AC568" i="37" s="1"/>
  <c r="AD717" i="37"/>
  <c r="AG717" i="37" s="1"/>
  <c r="AG716" i="37" s="1"/>
  <c r="AG715" i="37" s="1"/>
  <c r="AG555" i="37"/>
  <c r="AG316" i="37"/>
  <c r="AE475" i="37"/>
  <c r="AE491" i="37"/>
  <c r="AE507" i="37"/>
  <c r="AE523" i="37"/>
  <c r="AE624" i="37"/>
  <c r="AE640" i="37"/>
  <c r="AE656" i="37"/>
  <c r="AE672" i="37"/>
  <c r="AG683" i="37"/>
  <c r="AE736" i="37"/>
  <c r="AE34" i="37"/>
  <c r="AE586" i="37"/>
  <c r="AE646" i="37"/>
  <c r="AH633" i="37"/>
  <c r="AI633" i="37" s="1"/>
  <c r="AC633" i="37" s="1"/>
  <c r="AE633" i="37" s="1"/>
  <c r="AG311" i="37"/>
  <c r="AE432" i="37"/>
  <c r="AE521" i="37"/>
  <c r="AG485" i="37"/>
  <c r="AG690" i="37"/>
  <c r="AE723" i="37"/>
  <c r="AE124" i="37"/>
  <c r="AE140" i="37"/>
  <c r="AG366" i="37"/>
  <c r="AE537" i="37"/>
  <c r="AE553" i="37"/>
  <c r="AG227" i="37"/>
  <c r="AG226" i="37" s="1"/>
  <c r="AE177" i="37"/>
  <c r="AG208" i="37"/>
  <c r="AG240" i="37"/>
  <c r="AE535" i="37"/>
  <c r="AE607" i="37"/>
  <c r="AG330" i="37"/>
  <c r="AE63" i="37"/>
  <c r="AE79" i="37"/>
  <c r="AE207" i="37"/>
  <c r="AE223" i="37"/>
  <c r="AE9" i="37"/>
  <c r="AE688" i="37"/>
  <c r="AE704" i="37"/>
  <c r="AE316" i="37"/>
  <c r="AE352" i="37"/>
  <c r="AE368" i="37"/>
  <c r="AE384" i="37"/>
  <c r="AE400" i="37"/>
  <c r="AE416" i="37"/>
  <c r="AE477" i="37"/>
  <c r="AE366" i="37"/>
  <c r="AE589" i="37"/>
  <c r="AE617" i="37"/>
  <c r="AE637" i="37"/>
  <c r="AE653" i="37"/>
  <c r="AE673" i="37"/>
  <c r="AE689" i="37"/>
  <c r="AE705" i="37"/>
  <c r="AE485" i="37"/>
  <c r="AE506" i="37"/>
  <c r="AE715" i="37"/>
  <c r="AG320" i="37"/>
  <c r="AE675" i="37"/>
  <c r="AE654" i="37"/>
  <c r="AE130" i="37"/>
  <c r="AE162" i="37"/>
  <c r="AE711" i="37"/>
  <c r="AE144" i="37"/>
  <c r="AE236" i="37"/>
  <c r="AE73" i="37"/>
  <c r="AH181" i="37"/>
  <c r="AI181" i="37" s="1"/>
  <c r="AC181" i="37" s="1"/>
  <c r="AE181" i="37" s="1"/>
  <c r="AE245" i="37"/>
  <c r="AG378" i="37"/>
  <c r="AG558" i="37"/>
  <c r="AG351" i="37"/>
  <c r="AH95" i="37"/>
  <c r="AI95" i="37" s="1"/>
  <c r="AC95" i="37" s="1"/>
  <c r="AE95" i="37" s="1"/>
  <c r="AG533" i="37"/>
  <c r="AG589" i="37"/>
  <c r="AG416" i="37"/>
  <c r="AG573" i="37"/>
  <c r="AE690" i="37"/>
  <c r="AG646" i="37"/>
  <c r="AE682" i="37"/>
  <c r="AE309" i="37"/>
  <c r="AE389" i="37"/>
  <c r="AG404" i="37"/>
  <c r="AG349" i="37"/>
  <c r="AE60" i="37"/>
  <c r="AE247" i="37"/>
  <c r="AE483" i="37"/>
  <c r="AE499" i="37"/>
  <c r="AE515" i="37"/>
  <c r="AE744" i="37"/>
  <c r="AG523" i="37"/>
  <c r="AH358" i="37"/>
  <c r="AI358" i="37" s="1"/>
  <c r="AC358" i="37" s="1"/>
  <c r="AE358" i="37" s="1"/>
  <c r="AG348" i="37"/>
  <c r="AE356" i="37"/>
  <c r="AG419" i="37"/>
  <c r="AE474" i="37"/>
  <c r="AE66" i="37"/>
  <c r="AE82" i="37"/>
  <c r="AE102" i="37"/>
  <c r="AG271" i="37"/>
  <c r="AG352" i="37"/>
  <c r="AE529" i="37"/>
  <c r="AE545" i="37"/>
  <c r="AE561" i="37"/>
  <c r="AG144" i="37"/>
  <c r="AE71" i="37"/>
  <c r="AG162" i="37"/>
  <c r="AG498" i="37"/>
  <c r="AE26" i="37"/>
  <c r="AE413" i="37"/>
  <c r="AE505" i="37"/>
  <c r="AE738" i="37"/>
  <c r="AE639" i="37"/>
  <c r="AG705" i="37"/>
  <c r="AE270" i="37"/>
  <c r="AE35" i="37"/>
  <c r="AE222" i="37"/>
  <c r="AG658" i="37"/>
  <c r="AG487" i="37"/>
  <c r="AG147" i="37"/>
  <c r="AG241" i="37"/>
  <c r="AE566" i="37"/>
  <c r="AG711" i="37"/>
  <c r="AG391" i="37"/>
  <c r="AG407" i="37"/>
  <c r="AH424" i="37"/>
  <c r="AI424" i="37" s="1"/>
  <c r="AC424" i="37" s="1"/>
  <c r="AE424" i="37" s="1"/>
  <c r="AG644" i="37"/>
  <c r="AG660" i="37"/>
  <c r="AG680" i="37"/>
  <c r="AG696" i="37"/>
  <c r="AG512" i="37"/>
  <c r="AE627" i="37"/>
  <c r="AH731" i="37"/>
  <c r="AG535" i="37"/>
  <c r="AG729" i="37"/>
  <c r="AG728" i="37" s="1"/>
  <c r="AE540" i="37"/>
  <c r="AE556" i="37"/>
  <c r="AE572" i="37"/>
  <c r="AE588" i="37"/>
  <c r="AE188" i="37"/>
  <c r="AE533" i="37"/>
  <c r="AE549" i="37"/>
  <c r="AE565" i="37"/>
  <c r="AE423" i="37"/>
  <c r="AE439" i="37"/>
  <c r="AG635" i="37"/>
  <c r="AG629" i="37"/>
  <c r="AE348" i="37"/>
  <c r="AE364" i="37"/>
  <c r="AE380" i="37"/>
  <c r="AE396" i="37"/>
  <c r="AE412" i="37"/>
  <c r="AG628" i="37"/>
  <c r="AE649" i="37"/>
  <c r="AE669" i="37"/>
  <c r="AE685" i="37"/>
  <c r="AE701" i="37"/>
  <c r="AG709" i="37"/>
  <c r="AE12" i="37"/>
  <c r="AH514" i="37"/>
  <c r="AI514" i="37" s="1"/>
  <c r="AC514" i="37" s="1"/>
  <c r="AE514" i="37" s="1"/>
  <c r="AE651" i="37"/>
  <c r="AE743" i="37"/>
  <c r="AE54" i="37"/>
  <c r="AE70" i="37"/>
  <c r="AE86" i="37"/>
  <c r="AE687" i="37"/>
  <c r="AG583" i="37"/>
  <c r="AE603" i="37"/>
  <c r="AI91" i="37"/>
  <c r="AC91" i="37" s="1"/>
  <c r="AE91" i="37" s="1"/>
  <c r="AH92" i="37"/>
  <c r="AI92" i="37" s="1"/>
  <c r="AC92" i="37" s="1"/>
  <c r="AE92" i="37" s="1"/>
  <c r="AE107" i="37"/>
  <c r="AE123" i="37"/>
  <c r="AE139" i="37"/>
  <c r="AE155" i="37"/>
  <c r="AE171" i="37"/>
  <c r="AH279" i="37"/>
  <c r="AI279" i="37" s="1"/>
  <c r="AC279" i="37" s="1"/>
  <c r="AE279" i="37" s="1"/>
  <c r="AI278" i="37"/>
  <c r="AC278" i="37" s="1"/>
  <c r="AE278" i="37" s="1"/>
  <c r="AG327" i="37"/>
  <c r="AH274" i="37"/>
  <c r="AI273" i="37"/>
  <c r="AC273" i="37" s="1"/>
  <c r="AE273" i="37" s="1"/>
  <c r="AG514" i="37"/>
  <c r="AG513" i="37" s="1"/>
  <c r="AG173" i="37"/>
  <c r="AG172" i="37" s="1"/>
  <c r="AI237" i="37"/>
  <c r="AC237" i="37" s="1"/>
  <c r="AE237" i="37" s="1"/>
  <c r="AH238" i="37"/>
  <c r="AI238" i="37" s="1"/>
  <c r="AC238" i="37" s="1"/>
  <c r="AH192" i="37"/>
  <c r="AI192" i="37" s="1"/>
  <c r="AC192" i="37" s="1"/>
  <c r="AI191" i="37"/>
  <c r="AC191" i="37" s="1"/>
  <c r="AE191" i="37" s="1"/>
  <c r="AI242" i="37"/>
  <c r="AC242" i="37" s="1"/>
  <c r="AE242" i="37" s="1"/>
  <c r="AH243" i="37"/>
  <c r="AI243" i="37" s="1"/>
  <c r="AC243" i="37" s="1"/>
  <c r="AE243" i="37" s="1"/>
  <c r="AG539" i="37"/>
  <c r="AH38" i="37"/>
  <c r="AI38" i="37" s="1"/>
  <c r="AC38" i="37" s="1"/>
  <c r="AE38" i="37" s="1"/>
  <c r="AI37" i="37"/>
  <c r="AC37" i="37" s="1"/>
  <c r="AE37" i="37" s="1"/>
  <c r="AG204" i="37"/>
  <c r="AD238" i="37"/>
  <c r="AG236" i="37"/>
  <c r="AE47" i="37"/>
  <c r="AI417" i="37"/>
  <c r="AC417" i="37" s="1"/>
  <c r="AE417" i="37" s="1"/>
  <c r="AH418" i="37"/>
  <c r="AG340" i="37"/>
  <c r="AG339" i="37" s="1"/>
  <c r="AG109" i="37"/>
  <c r="AI216" i="37"/>
  <c r="AC216" i="37" s="1"/>
  <c r="AE216" i="37" s="1"/>
  <c r="AH217" i="37"/>
  <c r="AI217" i="37" s="1"/>
  <c r="AC217" i="37" s="1"/>
  <c r="AE217" i="37" s="1"/>
  <c r="AI253" i="37"/>
  <c r="AC253" i="37" s="1"/>
  <c r="AE253" i="37" s="1"/>
  <c r="AH254" i="37"/>
  <c r="AG588" i="37"/>
  <c r="AG587" i="37"/>
  <c r="AI96" i="37"/>
  <c r="AC96" i="37" s="1"/>
  <c r="AE96" i="37" s="1"/>
  <c r="AH97" i="37"/>
  <c r="AE116" i="37"/>
  <c r="AE132" i="37"/>
  <c r="AE148" i="37"/>
  <c r="AE164" i="37"/>
  <c r="AE204" i="37"/>
  <c r="AE220" i="37"/>
  <c r="AG536" i="37"/>
  <c r="AG552" i="37"/>
  <c r="AH194" i="37"/>
  <c r="AI194" i="37" s="1"/>
  <c r="AC194" i="37" s="1"/>
  <c r="AE194" i="37" s="1"/>
  <c r="AI193" i="37"/>
  <c r="AC193" i="37" s="1"/>
  <c r="AE193" i="37" s="1"/>
  <c r="AE209" i="37"/>
  <c r="AH259" i="37"/>
  <c r="AI259" i="37" s="1"/>
  <c r="AC259" i="37" s="1"/>
  <c r="AE259" i="37" s="1"/>
  <c r="AI258" i="37"/>
  <c r="AC258" i="37" s="1"/>
  <c r="AE258" i="37" s="1"/>
  <c r="AH178" i="37"/>
  <c r="AH451" i="37"/>
  <c r="AI451" i="37" s="1"/>
  <c r="AC451" i="37" s="1"/>
  <c r="AE451" i="37" s="1"/>
  <c r="AI450" i="37"/>
  <c r="AC450" i="37" s="1"/>
  <c r="AE450" i="37" s="1"/>
  <c r="AH609" i="37"/>
  <c r="AI608" i="37"/>
  <c r="AC608" i="37" s="1"/>
  <c r="AE608" i="37" s="1"/>
  <c r="AG584" i="37"/>
  <c r="AD611" i="37"/>
  <c r="AG611" i="37" s="1"/>
  <c r="AG610" i="37" s="1"/>
  <c r="AG609" i="37" s="1"/>
  <c r="AG608" i="37" s="1"/>
  <c r="AG473" i="37"/>
  <c r="AG472" i="37"/>
  <c r="AI598" i="37"/>
  <c r="AC598" i="37" s="1"/>
  <c r="AE598" i="37" s="1"/>
  <c r="AH599" i="37"/>
  <c r="AE120" i="37"/>
  <c r="AE136" i="37"/>
  <c r="AE152" i="37"/>
  <c r="AE208" i="37"/>
  <c r="AH224" i="37"/>
  <c r="AI224" i="37" s="1"/>
  <c r="AC224" i="37" s="1"/>
  <c r="AE224" i="37" s="1"/>
  <c r="AE541" i="37"/>
  <c r="AG556" i="37"/>
  <c r="AG572" i="37"/>
  <c r="AG108" i="37"/>
  <c r="AE125" i="37"/>
  <c r="AH593" i="37"/>
  <c r="AI593" i="37" s="1"/>
  <c r="AC593" i="37" s="1"/>
  <c r="AI592" i="37"/>
  <c r="AC592" i="37" s="1"/>
  <c r="AE592" i="37" s="1"/>
  <c r="AI40" i="37"/>
  <c r="AC40" i="37" s="1"/>
  <c r="AE40" i="37" s="1"/>
  <c r="AH41" i="37"/>
  <c r="AI41" i="37" s="1"/>
  <c r="AC41" i="37" s="1"/>
  <c r="AE41" i="37" s="1"/>
  <c r="AI113" i="37"/>
  <c r="AC113" i="37" s="1"/>
  <c r="AE113" i="37" s="1"/>
  <c r="AH114" i="37"/>
  <c r="AI114" i="37" s="1"/>
  <c r="AC114" i="37" s="1"/>
  <c r="AE114" i="37" s="1"/>
  <c r="AD161" i="37"/>
  <c r="AH252" i="37"/>
  <c r="AI252" i="37" s="1"/>
  <c r="AC252" i="37" s="1"/>
  <c r="AE252" i="37" s="1"/>
  <c r="AI251" i="37"/>
  <c r="AC251" i="37" s="1"/>
  <c r="AE251" i="37" s="1"/>
  <c r="AH288" i="37"/>
  <c r="AI287" i="37"/>
  <c r="AC287" i="37" s="1"/>
  <c r="AE287" i="37" s="1"/>
  <c r="AI339" i="37"/>
  <c r="AC339" i="37" s="1"/>
  <c r="AE339" i="37" s="1"/>
  <c r="AH340" i="37"/>
  <c r="AI340" i="37" s="1"/>
  <c r="AC340" i="37" s="1"/>
  <c r="AE340" i="37" s="1"/>
  <c r="AH436" i="37"/>
  <c r="AI435" i="37"/>
  <c r="AC435" i="37" s="1"/>
  <c r="AE435" i="37" s="1"/>
  <c r="AG549" i="37"/>
  <c r="AD551" i="37"/>
  <c r="AG681" i="37"/>
  <c r="AE536" i="37"/>
  <c r="AE552" i="37"/>
  <c r="AE584" i="37"/>
  <c r="AG346" i="37"/>
  <c r="AE56" i="37"/>
  <c r="AE72" i="37"/>
  <c r="AE88" i="37"/>
  <c r="AG107" i="37"/>
  <c r="AH157" i="37"/>
  <c r="AI157" i="37" s="1"/>
  <c r="AC157" i="37" s="1"/>
  <c r="AI156" i="37"/>
  <c r="AC156" i="37" s="1"/>
  <c r="AE156" i="37" s="1"/>
  <c r="AD45" i="37"/>
  <c r="AE187" i="37"/>
  <c r="AE219" i="37"/>
  <c r="AE235" i="37"/>
  <c r="AG354" i="37"/>
  <c r="AE387" i="37"/>
  <c r="AG434" i="37"/>
  <c r="AD436" i="37"/>
  <c r="AD437" i="37" s="1"/>
  <c r="AG671" i="37"/>
  <c r="AG415" i="37"/>
  <c r="AG414" i="37"/>
  <c r="AD448" i="37"/>
  <c r="AD449" i="37" s="1"/>
  <c r="AG449" i="37" s="1"/>
  <c r="AG448" i="37" s="1"/>
  <c r="AG447" i="37" s="1"/>
  <c r="AG446" i="37"/>
  <c r="AG445" i="37" s="1"/>
  <c r="AG444" i="37" s="1"/>
  <c r="AE426" i="37"/>
  <c r="AH605" i="37"/>
  <c r="AI605" i="37" s="1"/>
  <c r="AC605" i="37" s="1"/>
  <c r="AE605" i="37" s="1"/>
  <c r="AI604" i="37"/>
  <c r="AC604" i="37" s="1"/>
  <c r="AE604" i="37" s="1"/>
  <c r="AH621" i="37"/>
  <c r="AI621" i="37" s="1"/>
  <c r="AC621" i="37" s="1"/>
  <c r="AI620" i="37"/>
  <c r="AC620" i="37" s="1"/>
  <c r="AE620" i="37" s="1"/>
  <c r="AE636" i="37"/>
  <c r="AE652" i="37"/>
  <c r="AG679" i="37"/>
  <c r="AE18" i="37"/>
  <c r="AE524" i="37"/>
  <c r="AE453" i="37"/>
  <c r="AE493" i="37"/>
  <c r="AE570" i="37"/>
  <c r="AG605" i="37"/>
  <c r="AG604" i="37" s="1"/>
  <c r="AG674" i="37"/>
  <c r="AG673" i="37"/>
  <c r="AE206" i="37"/>
  <c r="AE338" i="37"/>
  <c r="AE414" i="37"/>
  <c r="AE498" i="37"/>
  <c r="AH30" i="37"/>
  <c r="AI30" i="37" s="1"/>
  <c r="AC30" i="37" s="1"/>
  <c r="AE30" i="37" s="1"/>
  <c r="AI29" i="37"/>
  <c r="AC29" i="37" s="1"/>
  <c r="AE29" i="37" s="1"/>
  <c r="AG323" i="37"/>
  <c r="AG371" i="37"/>
  <c r="AG387" i="37"/>
  <c r="AG403" i="37"/>
  <c r="AE456" i="37"/>
  <c r="AE472" i="37"/>
  <c r="AE488" i="37"/>
  <c r="AE508" i="37"/>
  <c r="AE31" i="37"/>
  <c r="AE461" i="37"/>
  <c r="AE509" i="37"/>
  <c r="AE558" i="37"/>
  <c r="AE730" i="37"/>
  <c r="AE202" i="37"/>
  <c r="AH299" i="37"/>
  <c r="AI298" i="37"/>
  <c r="AC298" i="37" s="1"/>
  <c r="AE298" i="37" s="1"/>
  <c r="AE438" i="37"/>
  <c r="AE510" i="37"/>
  <c r="AD582" i="37"/>
  <c r="AG580" i="37"/>
  <c r="AG624" i="37"/>
  <c r="AG656" i="37"/>
  <c r="AG677" i="37"/>
  <c r="AG676" i="37"/>
  <c r="AG675" i="37" s="1"/>
  <c r="AG692" i="37"/>
  <c r="AG708" i="37"/>
  <c r="AE733" i="37"/>
  <c r="AD421" i="37"/>
  <c r="AD422" i="37" s="1"/>
  <c r="AG456" i="37"/>
  <c r="AE578" i="37"/>
  <c r="AE658" i="37"/>
  <c r="AE710" i="37"/>
  <c r="AG213" i="37"/>
  <c r="AE266" i="37"/>
  <c r="AE334" i="37"/>
  <c r="AE486" i="37"/>
  <c r="AG666" i="37"/>
  <c r="AG304" i="37"/>
  <c r="AG384" i="37"/>
  <c r="AG442" i="37"/>
  <c r="AG702" i="37"/>
  <c r="AG105" i="37"/>
  <c r="AH551" i="37"/>
  <c r="AI551" i="37" s="1"/>
  <c r="AC551" i="37" s="1"/>
  <c r="AI550" i="37"/>
  <c r="AC550" i="37" s="1"/>
  <c r="AE550" i="37" s="1"/>
  <c r="AG425" i="37"/>
  <c r="AE679" i="37"/>
  <c r="AE33" i="37"/>
  <c r="AE684" i="37"/>
  <c r="AE700" i="37"/>
  <c r="AG569" i="37"/>
  <c r="AE630" i="37"/>
  <c r="AE686" i="37"/>
  <c r="AH719" i="37"/>
  <c r="AI718" i="37"/>
  <c r="AC718" i="37" s="1"/>
  <c r="AE718" i="37" s="1"/>
  <c r="AE683" i="37"/>
  <c r="AE312" i="37"/>
  <c r="AE328" i="37"/>
  <c r="AE344" i="37"/>
  <c r="AE360" i="37"/>
  <c r="AE376" i="37"/>
  <c r="AE392" i="37"/>
  <c r="AE408" i="37"/>
  <c r="AE440" i="37"/>
  <c r="AG461" i="37"/>
  <c r="AG460" i="37"/>
  <c r="AG508" i="37"/>
  <c r="AG372" i="37"/>
  <c r="AG557" i="37"/>
  <c r="AE634" i="37"/>
  <c r="AD203" i="37"/>
  <c r="AG201" i="37"/>
  <c r="AE671" i="37"/>
  <c r="AE585" i="37"/>
  <c r="AE629" i="37"/>
  <c r="AE645" i="37"/>
  <c r="AE661" i="37"/>
  <c r="AE681" i="37"/>
  <c r="AE697" i="37"/>
  <c r="AE713" i="37"/>
  <c r="AE23" i="37"/>
  <c r="AE425" i="37"/>
  <c r="AE473" i="37"/>
  <c r="AE691" i="37"/>
  <c r="AG308" i="37"/>
  <c r="AE325" i="37"/>
  <c r="AE341" i="37"/>
  <c r="AE357" i="37"/>
  <c r="AE373" i="37"/>
  <c r="AE405" i="37"/>
  <c r="AE350" i="37"/>
  <c r="AG626" i="37"/>
  <c r="AG625" i="37" s="1"/>
  <c r="AE42" i="37"/>
  <c r="AE58" i="37"/>
  <c r="AE74" i="37"/>
  <c r="AE90" i="37"/>
  <c r="AE110" i="37"/>
  <c r="AE126" i="37"/>
  <c r="AE142" i="37"/>
  <c r="AE158" i="37"/>
  <c r="AE174" i="37"/>
  <c r="AG630" i="37"/>
  <c r="AH226" i="37"/>
  <c r="AI225" i="37"/>
  <c r="AC225" i="37" s="1"/>
  <c r="AE225" i="37" s="1"/>
  <c r="AG224" i="37"/>
  <c r="AG223" i="37" s="1"/>
  <c r="AG574" i="37"/>
  <c r="AG590" i="37"/>
  <c r="AG158" i="37"/>
  <c r="AD192" i="37"/>
  <c r="AG192" i="37" s="1"/>
  <c r="AG190" i="37"/>
  <c r="AE346" i="37"/>
  <c r="AD593" i="37"/>
  <c r="AG593" i="37" s="1"/>
  <c r="AG592" i="37" s="1"/>
  <c r="AG591" i="37"/>
  <c r="AG607" i="37"/>
  <c r="AG640" i="37"/>
  <c r="AG639" i="37"/>
  <c r="AE6" i="37"/>
  <c r="AG698" i="37"/>
  <c r="AG697" i="37"/>
  <c r="AE434" i="37"/>
  <c r="AG517" i="37"/>
  <c r="AH445" i="37"/>
  <c r="AI444" i="37"/>
  <c r="AC444" i="37" s="1"/>
  <c r="AE444" i="37" s="1"/>
  <c r="AE574" i="37"/>
  <c r="AG741" i="37"/>
  <c r="AG209" i="37"/>
  <c r="AE314" i="37"/>
  <c r="AG365" i="37"/>
  <c r="AD458" i="37"/>
  <c r="AD459" i="37" s="1"/>
  <c r="AG459" i="37" s="1"/>
  <c r="AG458" i="37" s="1"/>
  <c r="AG736" i="37"/>
  <c r="AG529" i="37"/>
  <c r="AH735" i="37"/>
  <c r="AI735" i="37" s="1"/>
  <c r="AC735" i="37" s="1"/>
  <c r="AE735" i="37" s="1"/>
  <c r="AI734" i="37"/>
  <c r="AC734" i="37" s="1"/>
  <c r="AE734" i="37" s="1"/>
  <c r="AG353" i="37"/>
  <c r="AG430" i="37"/>
  <c r="AG429" i="37"/>
  <c r="AH362" i="37"/>
  <c r="AI362" i="37" s="1"/>
  <c r="AC362" i="37" s="1"/>
  <c r="AE362" i="37" s="1"/>
  <c r="AI361" i="37"/>
  <c r="AC361" i="37" s="1"/>
  <c r="AE361" i="37" s="1"/>
  <c r="AG145" i="37"/>
  <c r="AE659" i="37"/>
  <c r="AG322" i="37"/>
  <c r="AG358" i="37"/>
  <c r="AG357" i="37" s="1"/>
  <c r="AE528" i="37"/>
  <c r="AE544" i="37"/>
  <c r="AE560" i="37"/>
  <c r="AG575" i="37"/>
  <c r="AE76" i="37"/>
  <c r="AE108" i="37"/>
  <c r="AD157" i="37"/>
  <c r="AG155" i="37"/>
  <c r="AE176" i="37"/>
  <c r="AE232" i="37"/>
  <c r="AE248" i="37"/>
  <c r="AG279" i="37"/>
  <c r="AG278" i="37" s="1"/>
  <c r="AG334" i="37"/>
  <c r="AG528" i="37"/>
  <c r="AG544" i="37"/>
  <c r="AG560" i="37"/>
  <c r="AE117" i="37"/>
  <c r="AE133" i="37"/>
  <c r="AE149" i="37"/>
  <c r="AG164" i="37"/>
  <c r="AG196" i="37"/>
  <c r="AG228" i="37"/>
  <c r="AE527" i="37"/>
  <c r="AE547" i="37"/>
  <c r="AE563" i="37"/>
  <c r="AE579" i="37"/>
  <c r="AE595" i="37"/>
  <c r="AE615" i="37"/>
  <c r="AH100" i="37"/>
  <c r="AI99" i="37"/>
  <c r="AC99" i="37" s="1"/>
  <c r="AE99" i="37" s="1"/>
  <c r="AE115" i="37"/>
  <c r="AE131" i="37"/>
  <c r="AE147" i="37"/>
  <c r="AE163" i="37"/>
  <c r="AE195" i="37"/>
  <c r="AE211" i="37"/>
  <c r="AH292" i="37"/>
  <c r="AI291" i="37"/>
  <c r="AC291" i="37" s="1"/>
  <c r="AE291" i="37" s="1"/>
  <c r="AE375" i="37"/>
  <c r="AG471" i="37"/>
  <c r="AG470" i="37" s="1"/>
  <c r="AG486" i="37"/>
  <c r="AG502" i="37"/>
  <c r="AG565" i="37"/>
  <c r="AH623" i="37"/>
  <c r="AI623" i="37" s="1"/>
  <c r="AC623" i="37" s="1"/>
  <c r="AI622" i="37"/>
  <c r="AC622" i="37" s="1"/>
  <c r="AE622" i="37" s="1"/>
  <c r="AE382" i="37"/>
  <c r="AE482" i="37"/>
  <c r="AE596" i="37"/>
  <c r="AH613" i="37"/>
  <c r="AI612" i="37"/>
  <c r="AC612" i="37" s="1"/>
  <c r="AE612" i="37" s="1"/>
  <c r="AE628" i="37"/>
  <c r="AE644" i="37"/>
  <c r="AE660" i="37"/>
  <c r="AG687" i="37"/>
  <c r="AG735" i="37"/>
  <c r="AG734" i="37" s="1"/>
  <c r="AE10" i="37"/>
  <c r="AE429" i="37"/>
  <c r="AE517" i="37"/>
  <c r="AE538" i="37"/>
  <c r="AG645" i="37"/>
  <c r="AE698" i="37"/>
  <c r="AE20" i="37"/>
  <c r="AE306" i="37"/>
  <c r="AE370" i="37"/>
  <c r="AE454" i="37"/>
  <c r="AH196" i="37"/>
  <c r="AI196" i="37" s="1"/>
  <c r="AC196" i="37" s="1"/>
  <c r="AE196" i="37" s="1"/>
  <c r="AE280" i="37"/>
  <c r="AG315" i="37"/>
  <c r="AE332" i="37"/>
  <c r="AG347" i="37"/>
  <c r="AG379" i="37"/>
  <c r="AG395" i="37"/>
  <c r="AG411" i="37"/>
  <c r="AG443" i="37"/>
  <c r="AH465" i="37"/>
  <c r="AI464" i="37"/>
  <c r="AC464" i="37" s="1"/>
  <c r="AE464" i="37" s="1"/>
  <c r="AE480" i="37"/>
  <c r="AE516" i="37"/>
  <c r="AE433" i="37"/>
  <c r="AE489" i="37"/>
  <c r="AE526" i="37"/>
  <c r="AE594" i="37"/>
  <c r="AE32" i="37"/>
  <c r="AE326" i="37"/>
  <c r="AE386" i="37"/>
  <c r="AH471" i="37"/>
  <c r="AI471" i="37" s="1"/>
  <c r="AC471" i="37" s="1"/>
  <c r="AE471" i="37" s="1"/>
  <c r="AI470" i="37"/>
  <c r="AC470" i="37" s="1"/>
  <c r="AE470" i="37" s="1"/>
  <c r="AG694" i="37"/>
  <c r="AG616" i="37"/>
  <c r="AG648" i="37"/>
  <c r="AG684" i="37"/>
  <c r="AG701" i="37"/>
  <c r="AG700" i="37"/>
  <c r="AE741" i="37"/>
  <c r="AE546" i="37"/>
  <c r="AE618" i="37"/>
  <c r="AE4" i="37"/>
  <c r="AE24" i="37"/>
  <c r="AH190" i="37"/>
  <c r="AI190" i="37" s="1"/>
  <c r="AC190" i="37" s="1"/>
  <c r="AE190" i="37" s="1"/>
  <c r="AD230" i="37"/>
  <c r="AG230" i="37" s="1"/>
  <c r="AE310" i="37"/>
  <c r="AE378" i="37"/>
  <c r="AG714" i="37"/>
  <c r="AG713" i="37" s="1"/>
  <c r="AE261" i="37"/>
  <c r="AG312" i="37"/>
  <c r="AG344" i="37"/>
  <c r="AG408" i="37"/>
  <c r="AG521" i="37"/>
  <c r="AG650" i="37"/>
  <c r="AG742" i="37"/>
  <c r="AE46" i="37"/>
  <c r="AE78" i="37"/>
  <c r="AE146" i="37"/>
  <c r="AG722" i="37"/>
  <c r="AG721" i="37" s="1"/>
  <c r="AG367" i="37"/>
  <c r="AH170" i="37"/>
  <c r="AI170" i="37" s="1"/>
  <c r="AC170" i="37" s="1"/>
  <c r="AE170" i="37" s="1"/>
  <c r="AI169" i="37"/>
  <c r="AC169" i="37" s="1"/>
  <c r="AE169" i="37" s="1"/>
  <c r="AH230" i="37"/>
  <c r="AI230" i="37" s="1"/>
  <c r="AC230" i="37" s="1"/>
  <c r="AI229" i="37"/>
  <c r="AC229" i="37" s="1"/>
  <c r="AE229" i="37" s="1"/>
  <c r="AG325" i="37"/>
  <c r="AG98" i="37"/>
  <c r="AG114" i="37"/>
  <c r="AG194" i="37"/>
  <c r="AH296" i="37"/>
  <c r="AI295" i="37"/>
  <c r="AC295" i="37" s="1"/>
  <c r="AE295" i="37" s="1"/>
  <c r="AH428" i="37"/>
  <c r="AI428" i="37" s="1"/>
  <c r="AC428" i="37" s="1"/>
  <c r="AE428" i="37" s="1"/>
  <c r="AI427" i="37"/>
  <c r="AC427" i="37" s="1"/>
  <c r="AE427" i="37" s="1"/>
  <c r="AD623" i="37"/>
  <c r="AG623" i="37" s="1"/>
  <c r="AG622" i="37" s="1"/>
  <c r="AG634" i="37"/>
  <c r="AG595" i="37"/>
  <c r="AD613" i="37"/>
  <c r="AD614" i="37" s="1"/>
  <c r="AG614" i="37" s="1"/>
  <c r="AG613" i="37" s="1"/>
  <c r="AG612" i="37" s="1"/>
  <c r="AG659" i="37"/>
  <c r="AG537" i="37"/>
  <c r="AG306" i="37"/>
  <c r="AD455" i="37"/>
  <c r="AG453" i="37"/>
  <c r="AH448" i="37"/>
  <c r="AH496" i="37"/>
  <c r="AI496" i="37" s="1"/>
  <c r="AC496" i="37" s="1"/>
  <c r="AE496" i="37" s="1"/>
  <c r="AG526" i="37"/>
  <c r="AG385" i="37"/>
  <c r="AG546" i="37"/>
  <c r="AG545" i="37"/>
  <c r="AG309" i="37"/>
  <c r="AG260" i="37"/>
  <c r="AH281" i="37"/>
  <c r="AE166" i="37"/>
  <c r="AG686" i="37"/>
  <c r="AE532" i="37"/>
  <c r="AE564" i="37"/>
  <c r="AE580" i="37"/>
  <c r="AE48" i="37"/>
  <c r="AE64" i="37"/>
  <c r="AE80" i="37"/>
  <c r="AG143" i="37"/>
  <c r="AE160" i="37"/>
  <c r="AE180" i="37"/>
  <c r="AG199" i="37"/>
  <c r="AG215" i="37"/>
  <c r="AG532" i="37"/>
  <c r="AG548" i="37"/>
  <c r="AG547" i="37" s="1"/>
  <c r="AG564" i="37"/>
  <c r="AG356" i="37"/>
  <c r="AG244" i="37"/>
  <c r="AE105" i="37"/>
  <c r="AE121" i="37"/>
  <c r="AE137" i="37"/>
  <c r="AE153" i="37"/>
  <c r="AG232" i="37"/>
  <c r="AE249" i="37"/>
  <c r="AG350" i="37"/>
  <c r="AE567" i="37"/>
  <c r="AE583" i="37"/>
  <c r="AG270" i="37"/>
  <c r="AG362" i="37"/>
  <c r="AG361" i="37" s="1"/>
  <c r="AE39" i="37"/>
  <c r="AE55" i="37"/>
  <c r="AE103" i="37"/>
  <c r="AE119" i="37"/>
  <c r="AE135" i="37"/>
  <c r="AE151" i="37"/>
  <c r="AH168" i="37"/>
  <c r="AI168" i="37" s="1"/>
  <c r="AC168" i="37" s="1"/>
  <c r="AI167" i="37"/>
  <c r="AC167" i="37" s="1"/>
  <c r="AE167" i="37" s="1"/>
  <c r="AE183" i="37"/>
  <c r="AE199" i="37"/>
  <c r="AE215" i="37"/>
  <c r="AE231" i="37"/>
  <c r="AE271" i="37"/>
  <c r="AG314" i="37"/>
  <c r="AE379" i="37"/>
  <c r="AG426" i="37"/>
  <c r="AE443" i="37"/>
  <c r="AE642" i="37"/>
  <c r="AE406" i="37"/>
  <c r="AE502" i="37"/>
  <c r="AE635" i="37"/>
  <c r="AE616" i="37"/>
  <c r="AE632" i="37"/>
  <c r="AE648" i="37"/>
  <c r="AH665" i="37"/>
  <c r="AI665" i="37" s="1"/>
  <c r="AC665" i="37" s="1"/>
  <c r="AI664" i="37"/>
  <c r="AC664" i="37" s="1"/>
  <c r="AE664" i="37" s="1"/>
  <c r="AG691" i="37"/>
  <c r="AE708" i="37"/>
  <c r="AE740" i="37"/>
  <c r="AE504" i="37"/>
  <c r="AE481" i="37"/>
  <c r="AE554" i="37"/>
  <c r="AG661" i="37"/>
  <c r="AH714" i="37"/>
  <c r="AI714" i="37" s="1"/>
  <c r="AC714" i="37" s="1"/>
  <c r="AE714" i="37" s="1"/>
  <c r="AE182" i="37"/>
  <c r="AH263" i="37"/>
  <c r="AI262" i="37"/>
  <c r="AC262" i="37" s="1"/>
  <c r="AE262" i="37" s="1"/>
  <c r="AE322" i="37"/>
  <c r="AE390" i="37"/>
  <c r="AE478" i="37"/>
  <c r="AH13" i="37"/>
  <c r="AI13" i="37" s="1"/>
  <c r="AC13" i="37" s="1"/>
  <c r="AE260" i="37"/>
  <c r="AE284" i="37"/>
  <c r="AG399" i="37"/>
  <c r="AG431" i="37"/>
  <c r="AE452" i="37"/>
  <c r="AH469" i="37"/>
  <c r="AI469" i="37" s="1"/>
  <c r="AC469" i="37" s="1"/>
  <c r="AE469" i="37" s="1"/>
  <c r="AI468" i="37"/>
  <c r="AC468" i="37" s="1"/>
  <c r="AE468" i="37" s="1"/>
  <c r="AE484" i="37"/>
  <c r="AH501" i="37"/>
  <c r="AI501" i="37" s="1"/>
  <c r="AC501" i="37" s="1"/>
  <c r="AE501" i="37" s="1"/>
  <c r="AI500" i="37"/>
  <c r="AC500" i="37" s="1"/>
  <c r="AE500" i="37" s="1"/>
  <c r="AE520" i="37"/>
  <c r="AH543" i="37"/>
  <c r="AI543" i="37" s="1"/>
  <c r="AC543" i="37" s="1"/>
  <c r="AI542" i="37"/>
  <c r="AC542" i="37" s="1"/>
  <c r="AE542" i="37" s="1"/>
  <c r="AE666" i="37"/>
  <c r="AE186" i="37"/>
  <c r="AG341" i="37"/>
  <c r="AE410" i="37"/>
  <c r="AE490" i="37"/>
  <c r="AG618" i="37"/>
  <c r="AG576" i="37"/>
  <c r="AD621" i="37"/>
  <c r="AG621" i="37" s="1"/>
  <c r="AG620" i="37" s="1"/>
  <c r="AG652" i="37"/>
  <c r="AG672" i="37"/>
  <c r="AG688" i="37"/>
  <c r="AG704" i="37"/>
  <c r="AE15" i="37"/>
  <c r="AG440" i="37"/>
  <c r="AE497" i="37"/>
  <c r="AE562" i="37"/>
  <c r="AE638" i="37"/>
  <c r="AE694" i="37"/>
  <c r="AE8" i="37"/>
  <c r="AE250" i="37"/>
  <c r="AE318" i="37"/>
  <c r="AE394" i="37"/>
  <c r="AH463" i="37"/>
  <c r="AI463" i="37" s="1"/>
  <c r="AC463" i="37" s="1"/>
  <c r="AE463" i="37" s="1"/>
  <c r="AI462" i="37"/>
  <c r="AC462" i="37" s="1"/>
  <c r="AE462" i="37" s="1"/>
  <c r="AG245" i="37"/>
  <c r="AG333" i="37"/>
  <c r="AG401" i="37"/>
  <c r="AG388" i="37"/>
  <c r="AG653" i="37"/>
  <c r="AE50" i="37"/>
  <c r="AG101" i="37"/>
  <c r="AG165" i="37"/>
  <c r="AE569" i="37"/>
  <c r="AG376" i="37"/>
  <c r="AE57" i="37"/>
  <c r="AE89" i="37"/>
  <c r="AG153" i="37"/>
  <c r="AE189" i="37"/>
  <c r="AE205" i="37"/>
  <c r="AH234" i="37"/>
  <c r="AI234" i="37" s="1"/>
  <c r="AC234" i="37" s="1"/>
  <c r="AI233" i="37"/>
  <c r="AC233" i="37" s="1"/>
  <c r="AE233" i="37" s="1"/>
  <c r="AD568" i="37"/>
  <c r="AG566" i="37"/>
  <c r="AG235" i="37"/>
  <c r="AE43" i="37"/>
  <c r="AE59" i="37"/>
  <c r="AE75" i="37"/>
  <c r="AG118" i="37"/>
  <c r="AG135" i="37"/>
  <c r="AD168" i="37"/>
  <c r="AG168" i="37" s="1"/>
  <c r="AG166" i="37"/>
  <c r="AD184" i="37"/>
  <c r="AG182" i="37"/>
  <c r="AE303" i="37"/>
  <c r="AE319" i="37"/>
  <c r="AE335" i="37"/>
  <c r="AE351" i="37"/>
  <c r="AE367" i="37"/>
  <c r="AE383" i="37"/>
  <c r="AE415" i="37"/>
  <c r="AE431" i="37"/>
  <c r="AE447" i="37"/>
  <c r="AE479" i="37"/>
  <c r="AE495" i="37"/>
  <c r="AE511" i="37"/>
  <c r="AE534" i="37"/>
  <c r="AE590" i="37"/>
  <c r="AG405" i="37"/>
  <c r="AE655" i="37"/>
  <c r="AH22" i="37"/>
  <c r="AI22" i="37" s="1"/>
  <c r="AC22" i="37" s="1"/>
  <c r="AE22" i="37" s="1"/>
  <c r="AI21" i="37"/>
  <c r="AC21" i="37" s="1"/>
  <c r="AE21" i="37" s="1"/>
  <c r="AG647" i="37"/>
  <c r="AD665" i="37"/>
  <c r="AG663" i="37"/>
  <c r="AE680" i="37"/>
  <c r="AE696" i="37"/>
  <c r="AE712" i="37"/>
  <c r="AG553" i="37"/>
  <c r="AE606" i="37"/>
  <c r="AE674" i="37"/>
  <c r="AE663" i="37"/>
  <c r="AD13" i="37"/>
  <c r="AG259" i="37"/>
  <c r="AG258" i="37" s="1"/>
  <c r="AE324" i="37"/>
  <c r="AG355" i="37"/>
  <c r="AE372" i="37"/>
  <c r="AE388" i="37"/>
  <c r="AE404" i="37"/>
  <c r="AH421" i="37"/>
  <c r="AI420" i="37"/>
  <c r="AC420" i="37" s="1"/>
  <c r="AE420" i="37" s="1"/>
  <c r="AG451" i="37"/>
  <c r="AG450" i="37" s="1"/>
  <c r="AG467" i="37"/>
  <c r="AG343" i="37"/>
  <c r="AD543" i="37"/>
  <c r="AG543" i="37" s="1"/>
  <c r="AG542" i="37" s="1"/>
  <c r="AG541" i="37"/>
  <c r="AE678" i="37"/>
  <c r="AG185" i="37"/>
  <c r="AD234" i="37"/>
  <c r="AG489" i="37"/>
  <c r="AE647" i="37"/>
  <c r="AE739" i="37"/>
  <c r="AE581" i="37"/>
  <c r="AE601" i="37"/>
  <c r="AE625" i="37"/>
  <c r="AE641" i="37"/>
  <c r="AE657" i="37"/>
  <c r="AE677" i="37"/>
  <c r="AE693" i="37"/>
  <c r="AE709" i="37"/>
  <c r="AE19" i="37"/>
  <c r="AH458" i="37"/>
  <c r="AI457" i="37"/>
  <c r="AC457" i="37" s="1"/>
  <c r="AE457" i="37" s="1"/>
  <c r="AE513" i="37"/>
  <c r="AG561" i="37"/>
  <c r="AG637" i="37"/>
  <c r="AG693" i="37"/>
  <c r="AH28" i="37"/>
  <c r="AI28" i="37" s="1"/>
  <c r="AC28" i="37" s="1"/>
  <c r="AE28" i="37" s="1"/>
  <c r="AE214" i="37"/>
  <c r="AE667" i="37"/>
  <c r="AH285" i="37"/>
  <c r="AE305" i="37"/>
  <c r="AE321" i="37"/>
  <c r="AE337" i="37"/>
  <c r="AE353" i="37"/>
  <c r="AE369" i="37"/>
  <c r="AE385" i="37"/>
  <c r="AE401" i="37"/>
  <c r="AE330" i="37"/>
  <c r="AE442" i="37"/>
  <c r="AE703" i="37"/>
  <c r="AE398" i="37"/>
  <c r="AG239" i="37"/>
  <c r="AE106" i="37"/>
  <c r="AE122" i="37"/>
  <c r="AE138" i="37"/>
  <c r="AE154" i="37"/>
  <c r="AG710" i="37"/>
  <c r="AD302" i="37"/>
  <c r="AI267" i="37" l="1"/>
  <c r="AC267" i="37" s="1"/>
  <c r="AE267" i="37" s="1"/>
  <c r="AE184" i="37"/>
  <c r="AH173" i="37"/>
  <c r="AI173" i="37" s="1"/>
  <c r="AC173" i="37" s="1"/>
  <c r="AE173" i="37" s="1"/>
  <c r="AH45" i="37"/>
  <c r="AI45" i="37" s="1"/>
  <c r="AC45" i="37" s="1"/>
  <c r="AE45" i="37" s="1"/>
  <c r="AE582" i="37"/>
  <c r="AE161" i="37"/>
  <c r="AE455" i="37"/>
  <c r="AE203" i="37"/>
  <c r="AE623" i="37"/>
  <c r="AG582" i="37"/>
  <c r="AG581" i="37" s="1"/>
  <c r="AH717" i="37"/>
  <c r="AI717" i="37" s="1"/>
  <c r="AC717" i="37" s="1"/>
  <c r="AE717" i="37" s="1"/>
  <c r="AI724" i="37"/>
  <c r="AC724" i="37" s="1"/>
  <c r="AE724" i="37" s="1"/>
  <c r="AH725" i="37"/>
  <c r="AE551" i="37"/>
  <c r="AE543" i="37"/>
  <c r="AI731" i="37"/>
  <c r="AC731" i="37" s="1"/>
  <c r="AE731" i="37" s="1"/>
  <c r="AH732" i="37"/>
  <c r="AI732" i="37" s="1"/>
  <c r="AC732" i="37" s="1"/>
  <c r="AE732" i="37" s="1"/>
  <c r="AE13" i="37"/>
  <c r="AG229" i="37"/>
  <c r="AI613" i="37"/>
  <c r="AC613" i="37" s="1"/>
  <c r="AE613" i="37" s="1"/>
  <c r="AH614" i="37"/>
  <c r="AI614" i="37" s="1"/>
  <c r="AC614" i="37" s="1"/>
  <c r="AE614" i="37" s="1"/>
  <c r="AI226" i="37"/>
  <c r="AC226" i="37" s="1"/>
  <c r="AE226" i="37" s="1"/>
  <c r="AH227" i="37"/>
  <c r="AI227" i="37" s="1"/>
  <c r="AC227" i="37" s="1"/>
  <c r="AE227" i="37" s="1"/>
  <c r="AG568" i="37"/>
  <c r="AG567" i="37" s="1"/>
  <c r="AE192" i="37"/>
  <c r="AH282" i="37"/>
  <c r="AI281" i="37"/>
  <c r="AC281" i="37" s="1"/>
  <c r="AE281" i="37" s="1"/>
  <c r="AE230" i="37"/>
  <c r="AI445" i="37"/>
  <c r="AC445" i="37" s="1"/>
  <c r="AE445" i="37" s="1"/>
  <c r="AH446" i="37"/>
  <c r="AI446" i="37" s="1"/>
  <c r="AC446" i="37" s="1"/>
  <c r="AE446" i="37" s="1"/>
  <c r="AE593" i="37"/>
  <c r="AH98" i="37"/>
  <c r="AI98" i="37" s="1"/>
  <c r="AC98" i="37" s="1"/>
  <c r="AE98" i="37" s="1"/>
  <c r="AI97" i="37"/>
  <c r="AC97" i="37" s="1"/>
  <c r="AE97" i="37" s="1"/>
  <c r="AE238" i="37"/>
  <c r="AE665" i="37"/>
  <c r="AE234" i="37"/>
  <c r="AE168" i="37"/>
  <c r="AH449" i="37"/>
  <c r="AI449" i="37" s="1"/>
  <c r="AC449" i="37" s="1"/>
  <c r="AE449" i="37" s="1"/>
  <c r="AI448" i="37"/>
  <c r="AC448" i="37" s="1"/>
  <c r="AE448" i="37" s="1"/>
  <c r="AI296" i="37"/>
  <c r="AC296" i="37" s="1"/>
  <c r="AE296" i="37" s="1"/>
  <c r="AH297" i="37"/>
  <c r="AI297" i="37" s="1"/>
  <c r="AC297" i="37" s="1"/>
  <c r="AE297" i="37" s="1"/>
  <c r="AE157" i="37"/>
  <c r="AI436" i="37"/>
  <c r="AC436" i="37" s="1"/>
  <c r="AE436" i="37" s="1"/>
  <c r="AH437" i="37"/>
  <c r="AI437" i="37" s="1"/>
  <c r="AC437" i="37" s="1"/>
  <c r="AE437" i="37" s="1"/>
  <c r="AI178" i="37"/>
  <c r="AC178" i="37" s="1"/>
  <c r="AE178" i="37" s="1"/>
  <c r="AH179" i="37"/>
  <c r="AI179" i="37" s="1"/>
  <c r="AC179" i="37" s="1"/>
  <c r="AE179" i="37" s="1"/>
  <c r="AI418" i="37"/>
  <c r="AC418" i="37" s="1"/>
  <c r="AE418" i="37" s="1"/>
  <c r="AH419" i="37"/>
  <c r="AI419" i="37" s="1"/>
  <c r="AC419" i="37" s="1"/>
  <c r="AE419" i="37" s="1"/>
  <c r="AH264" i="37"/>
  <c r="AI263" i="37"/>
  <c r="AC263" i="37" s="1"/>
  <c r="AE263" i="37" s="1"/>
  <c r="AI299" i="37"/>
  <c r="AC299" i="37" s="1"/>
  <c r="AE299" i="37" s="1"/>
  <c r="AH300" i="37"/>
  <c r="AE568" i="37"/>
  <c r="AI719" i="37"/>
  <c r="AC719" i="37" s="1"/>
  <c r="AE719" i="37" s="1"/>
  <c r="AH720" i="37"/>
  <c r="AI720" i="37" s="1"/>
  <c r="AC720" i="37" s="1"/>
  <c r="AE720" i="37" s="1"/>
  <c r="AI465" i="37"/>
  <c r="AC465" i="37" s="1"/>
  <c r="AE465" i="37" s="1"/>
  <c r="AH466" i="37"/>
  <c r="AI466" i="37" s="1"/>
  <c r="AC466" i="37" s="1"/>
  <c r="AE466" i="37" s="1"/>
  <c r="AE621" i="37"/>
  <c r="AI254" i="37"/>
  <c r="AC254" i="37" s="1"/>
  <c r="AE254" i="37" s="1"/>
  <c r="AH255" i="37"/>
  <c r="AG551" i="37"/>
  <c r="AG550" i="37" s="1"/>
  <c r="AI292" i="37"/>
  <c r="AC292" i="37" s="1"/>
  <c r="AE292" i="37" s="1"/>
  <c r="AH293" i="37"/>
  <c r="AI285" i="37"/>
  <c r="AC285" i="37" s="1"/>
  <c r="AE285" i="37" s="1"/>
  <c r="AH286" i="37"/>
  <c r="AI286" i="37" s="1"/>
  <c r="AC286" i="37" s="1"/>
  <c r="AE286" i="37" s="1"/>
  <c r="AI458" i="37"/>
  <c r="AC458" i="37" s="1"/>
  <c r="AE458" i="37" s="1"/>
  <c r="AH459" i="37"/>
  <c r="AI459" i="37" s="1"/>
  <c r="AC459" i="37" s="1"/>
  <c r="AE459" i="37" s="1"/>
  <c r="AI421" i="37"/>
  <c r="AC421" i="37" s="1"/>
  <c r="AE421" i="37" s="1"/>
  <c r="AH422" i="37"/>
  <c r="AI422" i="37" s="1"/>
  <c r="AC422" i="37" s="1"/>
  <c r="AE422" i="37" s="1"/>
  <c r="AI268" i="37"/>
  <c r="AC268" i="37" s="1"/>
  <c r="AE268" i="37" s="1"/>
  <c r="AH269" i="37"/>
  <c r="AI269" i="37" s="1"/>
  <c r="AC269" i="37" s="1"/>
  <c r="AE269" i="37" s="1"/>
  <c r="AI100" i="37"/>
  <c r="AC100" i="37" s="1"/>
  <c r="AE100" i="37" s="1"/>
  <c r="AH101" i="37"/>
  <c r="AI101" i="37" s="1"/>
  <c r="AC101" i="37" s="1"/>
  <c r="AE101" i="37" s="1"/>
  <c r="AH289" i="37"/>
  <c r="AI288" i="37"/>
  <c r="AC288" i="37" s="1"/>
  <c r="AE288" i="37" s="1"/>
  <c r="AI599" i="37"/>
  <c r="AC599" i="37" s="1"/>
  <c r="AE599" i="37" s="1"/>
  <c r="AH600" i="37"/>
  <c r="AI600" i="37" s="1"/>
  <c r="AC600" i="37" s="1"/>
  <c r="AE600" i="37" s="1"/>
  <c r="AI609" i="37"/>
  <c r="AC609" i="37" s="1"/>
  <c r="AE609" i="37" s="1"/>
  <c r="AH610" i="37"/>
  <c r="AH275" i="37"/>
  <c r="AI274" i="37"/>
  <c r="AC274" i="37" s="1"/>
  <c r="AE274" i="37" s="1"/>
  <c r="AI725" i="37" l="1"/>
  <c r="AC725" i="37" s="1"/>
  <c r="AE725" i="37" s="1"/>
  <c r="AH726" i="37"/>
  <c r="AI282" i="37"/>
  <c r="AC282" i="37" s="1"/>
  <c r="AE282" i="37" s="1"/>
  <c r="AH283" i="37"/>
  <c r="AI283" i="37" s="1"/>
  <c r="AC283" i="37" s="1"/>
  <c r="AE283" i="37" s="1"/>
  <c r="AI264" i="37"/>
  <c r="AC264" i="37" s="1"/>
  <c r="AE264" i="37" s="1"/>
  <c r="AH265" i="37"/>
  <c r="AI265" i="37" s="1"/>
  <c r="AC265" i="37" s="1"/>
  <c r="AE265" i="37" s="1"/>
  <c r="AI289" i="37"/>
  <c r="AC289" i="37" s="1"/>
  <c r="AE289" i="37" s="1"/>
  <c r="AH290" i="37"/>
  <c r="AI290" i="37" s="1"/>
  <c r="AC290" i="37" s="1"/>
  <c r="AE290" i="37" s="1"/>
  <c r="AI275" i="37"/>
  <c r="AC275" i="37" s="1"/>
  <c r="AE275" i="37" s="1"/>
  <c r="AH276" i="37"/>
  <c r="AH611" i="37"/>
  <c r="AI611" i="37" s="1"/>
  <c r="AC611" i="37" s="1"/>
  <c r="AE611" i="37" s="1"/>
  <c r="AI610" i="37"/>
  <c r="AC610" i="37" s="1"/>
  <c r="AE610" i="37" s="1"/>
  <c r="AI293" i="37"/>
  <c r="AC293" i="37" s="1"/>
  <c r="AE293" i="37" s="1"/>
  <c r="AH294" i="37"/>
  <c r="AI294" i="37" s="1"/>
  <c r="AC294" i="37" s="1"/>
  <c r="AE294" i="37" s="1"/>
  <c r="AH256" i="37"/>
  <c r="AI256" i="37" s="1"/>
  <c r="AC256" i="37" s="1"/>
  <c r="AE256" i="37" s="1"/>
  <c r="AI255" i="37"/>
  <c r="AC255" i="37" s="1"/>
  <c r="AE255" i="37" s="1"/>
  <c r="AH301" i="37"/>
  <c r="AI300" i="37"/>
  <c r="AC300" i="37" s="1"/>
  <c r="AE300" i="37" s="1"/>
  <c r="AI726" i="37" l="1"/>
  <c r="AC726" i="37" s="1"/>
  <c r="AE726" i="37" s="1"/>
  <c r="AH727" i="37"/>
  <c r="AH277" i="37"/>
  <c r="AI277" i="37" s="1"/>
  <c r="AC277" i="37" s="1"/>
  <c r="AE277" i="37" s="1"/>
  <c r="AI276" i="37"/>
  <c r="AC276" i="37" s="1"/>
  <c r="AE276" i="37" s="1"/>
  <c r="AH302" i="37"/>
  <c r="AI302" i="37" s="1"/>
  <c r="AC302" i="37" s="1"/>
  <c r="AE302" i="37" s="1"/>
  <c r="AI301" i="37"/>
  <c r="AC301" i="37" s="1"/>
  <c r="AE301" i="37" s="1"/>
  <c r="U47" i="37"/>
  <c r="U48" i="37"/>
  <c r="U49" i="37"/>
  <c r="U50" i="37"/>
  <c r="U51" i="37"/>
  <c r="U52" i="37"/>
  <c r="U53" i="37"/>
  <c r="U54" i="37"/>
  <c r="U55" i="37"/>
  <c r="U56" i="37"/>
  <c r="U57" i="37"/>
  <c r="U58" i="37"/>
  <c r="U59" i="37"/>
  <c r="U60" i="37"/>
  <c r="U61" i="37"/>
  <c r="U62" i="37"/>
  <c r="U63" i="37"/>
  <c r="U64" i="37"/>
  <c r="U65" i="37"/>
  <c r="U66" i="37"/>
  <c r="U67" i="37"/>
  <c r="U68" i="37"/>
  <c r="U69" i="37"/>
  <c r="U70" i="37"/>
  <c r="U71" i="37"/>
  <c r="U72" i="37"/>
  <c r="U73" i="37"/>
  <c r="U74" i="37"/>
  <c r="U75" i="37"/>
  <c r="U76" i="37"/>
  <c r="U77" i="37"/>
  <c r="U78" i="37"/>
  <c r="U79" i="37"/>
  <c r="U80" i="37"/>
  <c r="U81" i="37"/>
  <c r="U82" i="37"/>
  <c r="U83" i="37"/>
  <c r="U84" i="37"/>
  <c r="U85" i="37"/>
  <c r="U86" i="37"/>
  <c r="U87" i="37"/>
  <c r="U88" i="37"/>
  <c r="U89" i="37"/>
  <c r="U90" i="37"/>
  <c r="U91" i="37"/>
  <c r="U92" i="37"/>
  <c r="U93" i="37"/>
  <c r="U94" i="37"/>
  <c r="U95" i="37"/>
  <c r="U96" i="37"/>
  <c r="U97" i="37"/>
  <c r="U98" i="37"/>
  <c r="U99" i="37"/>
  <c r="U100" i="37"/>
  <c r="U101" i="37"/>
  <c r="U102" i="37"/>
  <c r="U103" i="37"/>
  <c r="U104" i="37"/>
  <c r="U105" i="37"/>
  <c r="U106" i="37"/>
  <c r="U107" i="37"/>
  <c r="U108" i="37"/>
  <c r="U109" i="37"/>
  <c r="U110" i="37"/>
  <c r="U111" i="37"/>
  <c r="U112" i="37"/>
  <c r="U113" i="37"/>
  <c r="U114" i="37"/>
  <c r="U115" i="37"/>
  <c r="U116" i="37"/>
  <c r="U117" i="37"/>
  <c r="U118" i="37"/>
  <c r="U119" i="37"/>
  <c r="U120" i="37"/>
  <c r="U121" i="37"/>
  <c r="U122" i="37"/>
  <c r="U123" i="37"/>
  <c r="U124" i="37"/>
  <c r="U125" i="37"/>
  <c r="U126" i="37"/>
  <c r="U127" i="37"/>
  <c r="U128" i="37"/>
  <c r="U129" i="37"/>
  <c r="U130" i="37"/>
  <c r="U131" i="37"/>
  <c r="U132" i="37"/>
  <c r="U133" i="37"/>
  <c r="U134" i="37"/>
  <c r="U135" i="37"/>
  <c r="U136" i="37"/>
  <c r="U137" i="37"/>
  <c r="U138" i="37"/>
  <c r="U139" i="37"/>
  <c r="U140" i="37"/>
  <c r="U141" i="37"/>
  <c r="U142" i="37"/>
  <c r="U143" i="37"/>
  <c r="U144" i="37"/>
  <c r="U145" i="37"/>
  <c r="U146" i="37"/>
  <c r="U147" i="37"/>
  <c r="U148" i="37"/>
  <c r="U149" i="37"/>
  <c r="U150" i="37"/>
  <c r="U151" i="37"/>
  <c r="U152" i="37"/>
  <c r="U153" i="37"/>
  <c r="U154" i="37"/>
  <c r="U155" i="37"/>
  <c r="U156" i="37"/>
  <c r="U157" i="37"/>
  <c r="U158" i="37"/>
  <c r="U159" i="37"/>
  <c r="U160" i="37"/>
  <c r="U161" i="37"/>
  <c r="U162" i="37"/>
  <c r="U163" i="37"/>
  <c r="U164" i="37"/>
  <c r="U165" i="37"/>
  <c r="U166" i="37"/>
  <c r="U167" i="37"/>
  <c r="U168" i="37"/>
  <c r="U169" i="37"/>
  <c r="U170" i="37"/>
  <c r="U171" i="37"/>
  <c r="U172" i="37"/>
  <c r="U173" i="37"/>
  <c r="U174" i="37"/>
  <c r="U175" i="37"/>
  <c r="U176" i="37"/>
  <c r="U177" i="37"/>
  <c r="U178" i="37"/>
  <c r="U179" i="37"/>
  <c r="U180" i="37"/>
  <c r="U181" i="37"/>
  <c r="U182" i="37"/>
  <c r="U183" i="37"/>
  <c r="U184" i="37"/>
  <c r="U185" i="37"/>
  <c r="U186" i="37"/>
  <c r="U187" i="37"/>
  <c r="U188" i="37"/>
  <c r="U189" i="37"/>
  <c r="U190" i="37"/>
  <c r="U191" i="37"/>
  <c r="U192" i="37"/>
  <c r="U193" i="37"/>
  <c r="U194" i="37"/>
  <c r="U195" i="37"/>
  <c r="U196" i="37"/>
  <c r="U197" i="37"/>
  <c r="U198" i="37"/>
  <c r="U199" i="37"/>
  <c r="U200" i="37"/>
  <c r="U201" i="37"/>
  <c r="U202" i="37"/>
  <c r="U203" i="37"/>
  <c r="U204" i="37"/>
  <c r="U205" i="37"/>
  <c r="U206" i="37"/>
  <c r="U207" i="37"/>
  <c r="U208" i="37"/>
  <c r="U209" i="37"/>
  <c r="U210" i="37"/>
  <c r="U211" i="37"/>
  <c r="U212" i="37"/>
  <c r="U213" i="37"/>
  <c r="U214" i="37"/>
  <c r="U215" i="37"/>
  <c r="U216" i="37"/>
  <c r="U217" i="37"/>
  <c r="U218" i="37"/>
  <c r="U219" i="37"/>
  <c r="U220" i="37"/>
  <c r="U221" i="37"/>
  <c r="U222" i="37"/>
  <c r="U223" i="37"/>
  <c r="U224" i="37"/>
  <c r="U225" i="37"/>
  <c r="U226" i="37"/>
  <c r="U227" i="37"/>
  <c r="U228" i="37"/>
  <c r="U229" i="37"/>
  <c r="U230" i="37"/>
  <c r="U231" i="37"/>
  <c r="U232" i="37"/>
  <c r="U233" i="37"/>
  <c r="U234" i="37"/>
  <c r="U235" i="37"/>
  <c r="U236" i="37"/>
  <c r="U237" i="37"/>
  <c r="U238" i="37"/>
  <c r="U239" i="37"/>
  <c r="U240" i="37"/>
  <c r="U241" i="37"/>
  <c r="U242" i="37"/>
  <c r="U243" i="37"/>
  <c r="U244" i="37"/>
  <c r="U245" i="37"/>
  <c r="U246" i="37"/>
  <c r="U247" i="37"/>
  <c r="U248" i="37"/>
  <c r="U249" i="37"/>
  <c r="U250" i="37"/>
  <c r="U251" i="37"/>
  <c r="U252" i="37"/>
  <c r="U253" i="37"/>
  <c r="U254" i="37"/>
  <c r="U255" i="37"/>
  <c r="U256" i="37"/>
  <c r="U257" i="37"/>
  <c r="U259" i="37"/>
  <c r="U260" i="37"/>
  <c r="U261" i="37"/>
  <c r="U262" i="37"/>
  <c r="U263" i="37"/>
  <c r="U264" i="37"/>
  <c r="U265" i="37"/>
  <c r="U266" i="37"/>
  <c r="U267" i="37"/>
  <c r="U268" i="37"/>
  <c r="U269" i="37"/>
  <c r="U270" i="37"/>
  <c r="U271" i="37"/>
  <c r="U272" i="37"/>
  <c r="U273" i="37"/>
  <c r="U274" i="37"/>
  <c r="U275" i="37"/>
  <c r="U276" i="37"/>
  <c r="U277" i="37"/>
  <c r="U278" i="37"/>
  <c r="U279" i="37"/>
  <c r="U280" i="37"/>
  <c r="U281" i="37"/>
  <c r="U282" i="37"/>
  <c r="U283" i="37"/>
  <c r="U284" i="37"/>
  <c r="U285" i="37"/>
  <c r="U286" i="37"/>
  <c r="U287" i="37"/>
  <c r="U288" i="37"/>
  <c r="U289" i="37"/>
  <c r="U290" i="37"/>
  <c r="U291" i="37"/>
  <c r="U292" i="37"/>
  <c r="U293" i="37"/>
  <c r="U294" i="37"/>
  <c r="U295" i="37"/>
  <c r="U296" i="37"/>
  <c r="U297" i="37"/>
  <c r="U298" i="37"/>
  <c r="U299" i="37"/>
  <c r="U300" i="37"/>
  <c r="U301" i="37"/>
  <c r="U302" i="37"/>
  <c r="U303" i="37"/>
  <c r="U304" i="37"/>
  <c r="U305" i="37"/>
  <c r="U306" i="37"/>
  <c r="U307" i="37"/>
  <c r="U308" i="37"/>
  <c r="U309" i="37"/>
  <c r="U310" i="37"/>
  <c r="U311" i="37"/>
  <c r="U312" i="37"/>
  <c r="U313" i="37"/>
  <c r="U314" i="37"/>
  <c r="U315" i="37"/>
  <c r="U316" i="37"/>
  <c r="U317" i="37"/>
  <c r="U318" i="37"/>
  <c r="U319" i="37"/>
  <c r="U320" i="37"/>
  <c r="U321" i="37"/>
  <c r="U322" i="37"/>
  <c r="U323" i="37"/>
  <c r="U324" i="37"/>
  <c r="U325" i="37"/>
  <c r="U326" i="37"/>
  <c r="U327" i="37"/>
  <c r="U328" i="37"/>
  <c r="U329" i="37"/>
  <c r="U330" i="37"/>
  <c r="U331" i="37"/>
  <c r="U332" i="37"/>
  <c r="U333" i="37"/>
  <c r="U334" i="37"/>
  <c r="U335" i="37"/>
  <c r="U336" i="37"/>
  <c r="U337" i="37"/>
  <c r="U338" i="37"/>
  <c r="U339" i="37"/>
  <c r="U340" i="37"/>
  <c r="U341" i="37"/>
  <c r="U342" i="37"/>
  <c r="U343" i="37"/>
  <c r="U344" i="37"/>
  <c r="U345" i="37"/>
  <c r="U346" i="37"/>
  <c r="U347" i="37"/>
  <c r="U348" i="37"/>
  <c r="U349" i="37"/>
  <c r="U350" i="37"/>
  <c r="U351" i="37"/>
  <c r="U352" i="37"/>
  <c r="U353" i="37"/>
  <c r="U354" i="37"/>
  <c r="U355" i="37"/>
  <c r="U356" i="37"/>
  <c r="U357" i="37"/>
  <c r="U358" i="37"/>
  <c r="U359" i="37"/>
  <c r="U360" i="37"/>
  <c r="U361" i="37"/>
  <c r="U362" i="37"/>
  <c r="U363" i="37"/>
  <c r="U364" i="37"/>
  <c r="U365" i="37"/>
  <c r="U366" i="37"/>
  <c r="U367" i="37"/>
  <c r="U368" i="37"/>
  <c r="U369" i="37"/>
  <c r="U370" i="37"/>
  <c r="U371" i="37"/>
  <c r="U372" i="37"/>
  <c r="U373" i="37"/>
  <c r="U374" i="37"/>
  <c r="U375" i="37"/>
  <c r="U376" i="37"/>
  <c r="U377" i="37"/>
  <c r="U378" i="37"/>
  <c r="U379" i="37"/>
  <c r="U380" i="37"/>
  <c r="U381" i="37"/>
  <c r="U382" i="37"/>
  <c r="U383" i="37"/>
  <c r="U384" i="37"/>
  <c r="U385" i="37"/>
  <c r="U386" i="37"/>
  <c r="U387" i="37"/>
  <c r="U388" i="37"/>
  <c r="U389" i="37"/>
  <c r="U390" i="37"/>
  <c r="U391" i="37"/>
  <c r="U392" i="37"/>
  <c r="U393" i="37"/>
  <c r="U394" i="37"/>
  <c r="U395" i="37"/>
  <c r="U396" i="37"/>
  <c r="U397" i="37"/>
  <c r="U398" i="37"/>
  <c r="U399" i="37"/>
  <c r="U400" i="37"/>
  <c r="U401" i="37"/>
  <c r="U402" i="37"/>
  <c r="U403" i="37"/>
  <c r="U404" i="37"/>
  <c r="U405" i="37"/>
  <c r="U406" i="37"/>
  <c r="U407" i="37"/>
  <c r="U408" i="37"/>
  <c r="U409" i="37"/>
  <c r="U410" i="37"/>
  <c r="U411" i="37"/>
  <c r="U412" i="37"/>
  <c r="U413" i="37"/>
  <c r="U414" i="37"/>
  <c r="U415" i="37"/>
  <c r="U416" i="37"/>
  <c r="U417" i="37"/>
  <c r="U418" i="37"/>
  <c r="U419" i="37"/>
  <c r="U420" i="37"/>
  <c r="U421" i="37"/>
  <c r="U422" i="37"/>
  <c r="U423" i="37"/>
  <c r="U424" i="37"/>
  <c r="U425" i="37"/>
  <c r="U426" i="37"/>
  <c r="U427" i="37"/>
  <c r="U428" i="37"/>
  <c r="U429" i="37"/>
  <c r="U430" i="37"/>
  <c r="U431" i="37"/>
  <c r="U432" i="37"/>
  <c r="U433" i="37"/>
  <c r="U434" i="37"/>
  <c r="U435" i="37"/>
  <c r="U436" i="37"/>
  <c r="U437" i="37"/>
  <c r="U438" i="37"/>
  <c r="U439" i="37"/>
  <c r="U440" i="37"/>
  <c r="U441" i="37"/>
  <c r="U442" i="37"/>
  <c r="U443" i="37"/>
  <c r="U444" i="37"/>
  <c r="U445" i="37"/>
  <c r="U446" i="37"/>
  <c r="U447" i="37"/>
  <c r="U448" i="37"/>
  <c r="U449" i="37"/>
  <c r="U450" i="37"/>
  <c r="U451" i="37"/>
  <c r="U452" i="37"/>
  <c r="U453" i="37"/>
  <c r="U454" i="37"/>
  <c r="U455" i="37"/>
  <c r="U456" i="37"/>
  <c r="U457" i="37"/>
  <c r="U458" i="37"/>
  <c r="U459" i="37"/>
  <c r="U460" i="37"/>
  <c r="U461" i="37"/>
  <c r="U462" i="37"/>
  <c r="U463" i="37"/>
  <c r="U464" i="37"/>
  <c r="U465" i="37"/>
  <c r="U466" i="37"/>
  <c r="U467" i="37"/>
  <c r="U468" i="37"/>
  <c r="U469" i="37"/>
  <c r="U470" i="37"/>
  <c r="U471" i="37"/>
  <c r="U472" i="37"/>
  <c r="U473" i="37"/>
  <c r="U474" i="37"/>
  <c r="U475" i="37"/>
  <c r="U476" i="37"/>
  <c r="U477" i="37"/>
  <c r="U478" i="37"/>
  <c r="U479" i="37"/>
  <c r="U480" i="37"/>
  <c r="U481" i="37"/>
  <c r="U482" i="37"/>
  <c r="U483" i="37"/>
  <c r="U484" i="37"/>
  <c r="U485" i="37"/>
  <c r="U486" i="37"/>
  <c r="U487" i="37"/>
  <c r="U488" i="37"/>
  <c r="U489" i="37"/>
  <c r="U490" i="37"/>
  <c r="U491" i="37"/>
  <c r="U492" i="37"/>
  <c r="U493" i="37"/>
  <c r="U494" i="37"/>
  <c r="U495" i="37"/>
  <c r="U496" i="37"/>
  <c r="U497" i="37"/>
  <c r="U498" i="37"/>
  <c r="U499" i="37"/>
  <c r="U500" i="37"/>
  <c r="U501" i="37"/>
  <c r="U502" i="37"/>
  <c r="U503" i="37"/>
  <c r="U504" i="37"/>
  <c r="U505" i="37"/>
  <c r="U506" i="37"/>
  <c r="U507" i="37"/>
  <c r="U508" i="37"/>
  <c r="U509" i="37"/>
  <c r="U510" i="37"/>
  <c r="U511" i="37"/>
  <c r="U512" i="37"/>
  <c r="U513" i="37"/>
  <c r="U514" i="37"/>
  <c r="U515" i="37"/>
  <c r="U516" i="37"/>
  <c r="U517" i="37"/>
  <c r="U518" i="37"/>
  <c r="U519" i="37"/>
  <c r="U520" i="37"/>
  <c r="U521" i="37"/>
  <c r="U522" i="37"/>
  <c r="U523" i="37"/>
  <c r="U524" i="37"/>
  <c r="U525" i="37"/>
  <c r="U526" i="37"/>
  <c r="U527" i="37"/>
  <c r="U528" i="37"/>
  <c r="U529" i="37"/>
  <c r="U530" i="37"/>
  <c r="U531" i="37"/>
  <c r="U532" i="37"/>
  <c r="U533" i="37"/>
  <c r="U534" i="37"/>
  <c r="U535" i="37"/>
  <c r="U536" i="37"/>
  <c r="U537" i="37"/>
  <c r="U538" i="37"/>
  <c r="U539" i="37"/>
  <c r="U540" i="37"/>
  <c r="U541" i="37"/>
  <c r="U542" i="37"/>
  <c r="U543" i="37"/>
  <c r="U544" i="37"/>
  <c r="U545" i="37"/>
  <c r="U546" i="37"/>
  <c r="U547" i="37"/>
  <c r="U548" i="37"/>
  <c r="U549" i="37"/>
  <c r="U550" i="37"/>
  <c r="U551" i="37"/>
  <c r="U552" i="37"/>
  <c r="U553" i="37"/>
  <c r="U554" i="37"/>
  <c r="U555" i="37"/>
  <c r="U556" i="37"/>
  <c r="U557" i="37"/>
  <c r="U558" i="37"/>
  <c r="U559" i="37"/>
  <c r="U560" i="37"/>
  <c r="U561" i="37"/>
  <c r="U562" i="37"/>
  <c r="U563" i="37"/>
  <c r="U564" i="37"/>
  <c r="U565" i="37"/>
  <c r="U566" i="37"/>
  <c r="U567" i="37"/>
  <c r="U568" i="37"/>
  <c r="U569" i="37"/>
  <c r="U570" i="37"/>
  <c r="U571" i="37"/>
  <c r="U572" i="37"/>
  <c r="U573" i="37"/>
  <c r="U574" i="37"/>
  <c r="U575" i="37"/>
  <c r="U576" i="37"/>
  <c r="U577" i="37"/>
  <c r="U578" i="37"/>
  <c r="U579" i="37"/>
  <c r="U580" i="37"/>
  <c r="U581" i="37"/>
  <c r="U582" i="37"/>
  <c r="U583" i="37"/>
  <c r="U584" i="37"/>
  <c r="U585" i="37"/>
  <c r="U586" i="37"/>
  <c r="U587" i="37"/>
  <c r="U588" i="37"/>
  <c r="U589" i="37"/>
  <c r="U590" i="37"/>
  <c r="U591" i="37"/>
  <c r="U592" i="37"/>
  <c r="U593" i="37"/>
  <c r="U594" i="37"/>
  <c r="U595" i="37"/>
  <c r="U596" i="37"/>
  <c r="U597" i="37"/>
  <c r="U598" i="37"/>
  <c r="U599" i="37"/>
  <c r="U600" i="37"/>
  <c r="U601" i="37"/>
  <c r="U602" i="37"/>
  <c r="U603" i="37"/>
  <c r="U604" i="37"/>
  <c r="U605" i="37"/>
  <c r="U606" i="37"/>
  <c r="U607" i="37"/>
  <c r="U608" i="37"/>
  <c r="U609" i="37"/>
  <c r="U610" i="37"/>
  <c r="U611" i="37"/>
  <c r="U612" i="37"/>
  <c r="U613" i="37"/>
  <c r="U614" i="37"/>
  <c r="U615" i="37"/>
  <c r="U616" i="37"/>
  <c r="U617" i="37"/>
  <c r="U618" i="37"/>
  <c r="U619" i="37"/>
  <c r="U620" i="37"/>
  <c r="U621" i="37"/>
  <c r="U622" i="37"/>
  <c r="U623" i="37"/>
  <c r="U624" i="37"/>
  <c r="U625" i="37"/>
  <c r="U626" i="37"/>
  <c r="U627" i="37"/>
  <c r="U628" i="37"/>
  <c r="U629" i="37"/>
  <c r="U630" i="37"/>
  <c r="U631" i="37"/>
  <c r="U632" i="37"/>
  <c r="U633" i="37"/>
  <c r="U634" i="37"/>
  <c r="U635" i="37"/>
  <c r="U636" i="37"/>
  <c r="U637" i="37"/>
  <c r="U638" i="37"/>
  <c r="U639" i="37"/>
  <c r="U640" i="37"/>
  <c r="U641" i="37"/>
  <c r="U642" i="37"/>
  <c r="U643" i="37"/>
  <c r="U644" i="37"/>
  <c r="U645" i="37"/>
  <c r="U646" i="37"/>
  <c r="U647" i="37"/>
  <c r="U648" i="37"/>
  <c r="U649" i="37"/>
  <c r="U650" i="37"/>
  <c r="U651" i="37"/>
  <c r="U652" i="37"/>
  <c r="U653" i="37"/>
  <c r="U654" i="37"/>
  <c r="U655" i="37"/>
  <c r="U656" i="37"/>
  <c r="U657" i="37"/>
  <c r="U658" i="37"/>
  <c r="U659" i="37"/>
  <c r="U660" i="37"/>
  <c r="U661" i="37"/>
  <c r="U662" i="37"/>
  <c r="U663" i="37"/>
  <c r="U664" i="37"/>
  <c r="U665" i="37"/>
  <c r="U666" i="37"/>
  <c r="U667" i="37"/>
  <c r="U668" i="37"/>
  <c r="U669" i="37"/>
  <c r="U670" i="37"/>
  <c r="U671" i="37"/>
  <c r="U672" i="37"/>
  <c r="U673" i="37"/>
  <c r="U674" i="37"/>
  <c r="U675" i="37"/>
  <c r="U676" i="37"/>
  <c r="U677" i="37"/>
  <c r="U678" i="37"/>
  <c r="U679" i="37"/>
  <c r="U680" i="37"/>
  <c r="U681" i="37"/>
  <c r="U682" i="37"/>
  <c r="U683" i="37"/>
  <c r="U684" i="37"/>
  <c r="U685" i="37"/>
  <c r="U686" i="37"/>
  <c r="U687" i="37"/>
  <c r="U688" i="37"/>
  <c r="U689" i="37"/>
  <c r="U690" i="37"/>
  <c r="U691" i="37"/>
  <c r="U692" i="37"/>
  <c r="U693" i="37"/>
  <c r="U694" i="37"/>
  <c r="U695" i="37"/>
  <c r="U696" i="37"/>
  <c r="U697" i="37"/>
  <c r="U698" i="37"/>
  <c r="U699" i="37"/>
  <c r="U700" i="37"/>
  <c r="U701" i="37"/>
  <c r="U702" i="37"/>
  <c r="U703" i="37"/>
  <c r="U704" i="37"/>
  <c r="U705" i="37"/>
  <c r="U706" i="37"/>
  <c r="U707" i="37"/>
  <c r="U708" i="37"/>
  <c r="U709" i="37"/>
  <c r="U710" i="37"/>
  <c r="U711" i="37"/>
  <c r="U712" i="37"/>
  <c r="U713" i="37"/>
  <c r="U714" i="37"/>
  <c r="U715" i="37"/>
  <c r="U716" i="37"/>
  <c r="U717" i="37"/>
  <c r="U718" i="37"/>
  <c r="U719" i="37"/>
  <c r="U720" i="37"/>
  <c r="U721" i="37"/>
  <c r="U722" i="37"/>
  <c r="U723" i="37"/>
  <c r="U724" i="37"/>
  <c r="U725" i="37"/>
  <c r="U726" i="37"/>
  <c r="U727" i="37"/>
  <c r="U728" i="37"/>
  <c r="U729" i="37"/>
  <c r="U730" i="37"/>
  <c r="U731" i="37"/>
  <c r="U732" i="37"/>
  <c r="U733" i="37"/>
  <c r="U734" i="37"/>
  <c r="U735" i="37"/>
  <c r="U736" i="37"/>
  <c r="U737" i="37"/>
  <c r="U738" i="37"/>
  <c r="U739" i="37"/>
  <c r="U740" i="37"/>
  <c r="U741" i="37"/>
  <c r="U742" i="37"/>
  <c r="U743" i="37"/>
  <c r="U744" i="37"/>
  <c r="U5" i="37"/>
  <c r="U6" i="37"/>
  <c r="U7" i="37"/>
  <c r="U8" i="37"/>
  <c r="U9" i="37"/>
  <c r="U10" i="37"/>
  <c r="U11" i="37"/>
  <c r="U12" i="37"/>
  <c r="U13" i="37"/>
  <c r="U14" i="37"/>
  <c r="U15" i="37"/>
  <c r="U16" i="37"/>
  <c r="U17" i="37"/>
  <c r="U18" i="37"/>
  <c r="U19" i="37"/>
  <c r="U20" i="37"/>
  <c r="U21" i="37"/>
  <c r="U22" i="37"/>
  <c r="U23" i="37"/>
  <c r="U24" i="37"/>
  <c r="U25" i="37"/>
  <c r="U26" i="37"/>
  <c r="U27" i="37"/>
  <c r="U28" i="37"/>
  <c r="U29" i="37"/>
  <c r="U30" i="37"/>
  <c r="U31" i="37"/>
  <c r="U32" i="37"/>
  <c r="U33" i="37"/>
  <c r="U34" i="37"/>
  <c r="U35" i="37"/>
  <c r="U36" i="37"/>
  <c r="U37" i="37"/>
  <c r="U38" i="37"/>
  <c r="U39" i="37"/>
  <c r="U40" i="37"/>
  <c r="U41" i="37"/>
  <c r="U42" i="37"/>
  <c r="U43" i="37"/>
  <c r="U44" i="37"/>
  <c r="U45" i="37"/>
  <c r="U46" i="37"/>
  <c r="P45" i="37"/>
  <c r="W45" i="37" s="1"/>
  <c r="P44" i="37"/>
  <c r="W44" i="37" s="1"/>
  <c r="P43" i="37"/>
  <c r="W43" i="37" s="1"/>
  <c r="P42" i="37"/>
  <c r="W42" i="37" s="1"/>
  <c r="P41" i="37"/>
  <c r="W41" i="37" s="1"/>
  <c r="P40" i="37"/>
  <c r="W40" i="37" s="1"/>
  <c r="P39" i="37"/>
  <c r="W39" i="37" s="1"/>
  <c r="P38" i="37"/>
  <c r="W38" i="37" s="1"/>
  <c r="P37" i="37"/>
  <c r="W37" i="37" s="1"/>
  <c r="P36" i="37"/>
  <c r="W36" i="37" s="1"/>
  <c r="P35" i="37"/>
  <c r="W35" i="37" s="1"/>
  <c r="P34" i="37"/>
  <c r="W34" i="37" s="1"/>
  <c r="P33" i="37"/>
  <c r="W33" i="37" s="1"/>
  <c r="P32" i="37"/>
  <c r="W32" i="37" s="1"/>
  <c r="P31" i="37"/>
  <c r="W31" i="37" s="1"/>
  <c r="P30" i="37"/>
  <c r="W30" i="37" s="1"/>
  <c r="P29" i="37"/>
  <c r="W29" i="37" s="1"/>
  <c r="P28" i="37"/>
  <c r="W28" i="37" s="1"/>
  <c r="P27" i="37"/>
  <c r="W27" i="37" s="1"/>
  <c r="P26" i="37"/>
  <c r="W26" i="37" s="1"/>
  <c r="P25" i="37"/>
  <c r="W25" i="37" s="1"/>
  <c r="P24" i="37"/>
  <c r="W24" i="37" s="1"/>
  <c r="P23" i="37"/>
  <c r="W23" i="37" s="1"/>
  <c r="P22" i="37"/>
  <c r="W22" i="37" s="1"/>
  <c r="P21" i="37"/>
  <c r="W21" i="37" s="1"/>
  <c r="P20" i="37"/>
  <c r="W20" i="37" s="1"/>
  <c r="P19" i="37"/>
  <c r="W19" i="37" s="1"/>
  <c r="P18" i="37"/>
  <c r="W18" i="37" s="1"/>
  <c r="P17" i="37"/>
  <c r="W17" i="37" s="1"/>
  <c r="P16" i="37"/>
  <c r="W16" i="37" s="1"/>
  <c r="P15" i="37"/>
  <c r="W15" i="37" s="1"/>
  <c r="P14" i="37"/>
  <c r="W14" i="37" s="1"/>
  <c r="P13" i="37"/>
  <c r="W13" i="37" s="1"/>
  <c r="P12" i="37"/>
  <c r="W12" i="37" s="1"/>
  <c r="P11" i="37"/>
  <c r="W11" i="37" s="1"/>
  <c r="P10" i="37"/>
  <c r="W10" i="37" s="1"/>
  <c r="P9" i="37"/>
  <c r="W9" i="37" s="1"/>
  <c r="P8" i="37"/>
  <c r="W8" i="37" s="1"/>
  <c r="P7" i="37"/>
  <c r="W7" i="37" s="1"/>
  <c r="P6" i="37"/>
  <c r="W6" i="37" s="1"/>
  <c r="P5" i="37"/>
  <c r="W5" i="37" s="1"/>
  <c r="P46" i="37"/>
  <c r="W46" i="37" s="1"/>
  <c r="AI727" i="37" l="1"/>
  <c r="AC727" i="37" s="1"/>
  <c r="AE727" i="37" s="1"/>
  <c r="AH728" i="37"/>
  <c r="P76" i="37"/>
  <c r="W76" i="37" s="1"/>
  <c r="P75" i="37"/>
  <c r="W75" i="37" s="1"/>
  <c r="P74" i="37"/>
  <c r="W74" i="37" s="1"/>
  <c r="P73" i="37"/>
  <c r="W73" i="37" s="1"/>
  <c r="P72" i="37"/>
  <c r="W72" i="37" s="1"/>
  <c r="P71" i="37"/>
  <c r="W71" i="37" s="1"/>
  <c r="P70" i="37"/>
  <c r="W70" i="37" s="1"/>
  <c r="P69" i="37"/>
  <c r="W69" i="37" s="1"/>
  <c r="P68" i="37"/>
  <c r="W68" i="37" s="1"/>
  <c r="P67" i="37"/>
  <c r="W67" i="37" s="1"/>
  <c r="P66" i="37"/>
  <c r="W66" i="37" s="1"/>
  <c r="P65" i="37"/>
  <c r="W65" i="37" s="1"/>
  <c r="P64" i="37"/>
  <c r="W64" i="37" s="1"/>
  <c r="P63" i="37"/>
  <c r="W63" i="37" s="1"/>
  <c r="P62" i="37"/>
  <c r="W62" i="37" s="1"/>
  <c r="P61" i="37"/>
  <c r="W61" i="37" s="1"/>
  <c r="P60" i="37"/>
  <c r="W60" i="37" s="1"/>
  <c r="P59" i="37"/>
  <c r="W59" i="37" s="1"/>
  <c r="P58" i="37"/>
  <c r="W58" i="37" s="1"/>
  <c r="P57" i="37"/>
  <c r="W57" i="37" s="1"/>
  <c r="P56" i="37"/>
  <c r="W56" i="37" s="1"/>
  <c r="P55" i="37"/>
  <c r="W55" i="37" s="1"/>
  <c r="P54" i="37"/>
  <c r="W54" i="37" s="1"/>
  <c r="P53" i="37"/>
  <c r="W53" i="37" s="1"/>
  <c r="P52" i="37"/>
  <c r="W52" i="37" s="1"/>
  <c r="P51" i="37"/>
  <c r="W51" i="37" s="1"/>
  <c r="P50" i="37"/>
  <c r="W50" i="37" s="1"/>
  <c r="P49" i="37"/>
  <c r="W49" i="37" s="1"/>
  <c r="P48" i="37"/>
  <c r="W48" i="37" s="1"/>
  <c r="P47" i="37"/>
  <c r="W47" i="37" s="1"/>
  <c r="P77" i="37"/>
  <c r="W77" i="37" s="1"/>
  <c r="AH729" i="37" l="1"/>
  <c r="AI729" i="37" s="1"/>
  <c r="AC729" i="37" s="1"/>
  <c r="AE729" i="37" s="1"/>
  <c r="AI728" i="37"/>
  <c r="AC728" i="37" s="1"/>
  <c r="AE728" i="37" s="1"/>
  <c r="AA587" i="37"/>
  <c r="AA744" i="37"/>
  <c r="AA590" i="37"/>
  <c r="P238" i="37"/>
  <c r="W238" i="37" s="1"/>
  <c r="AA570" i="37" l="1"/>
  <c r="AA390" i="37"/>
  <c r="AA518" i="37"/>
  <c r="AA586" i="37"/>
  <c r="AA310" i="37"/>
  <c r="AA350" i="37"/>
  <c r="AA414" i="37"/>
  <c r="AA106" i="37"/>
  <c r="AA323" i="37"/>
  <c r="AA406" i="37"/>
  <c r="AA467" i="37"/>
  <c r="AA434" i="37"/>
  <c r="AA387" i="37"/>
  <c r="AA186" i="37"/>
  <c r="AA571" i="37"/>
  <c r="AA539" i="37"/>
  <c r="AA342" i="37"/>
  <c r="AA536" i="37"/>
  <c r="AA681" i="37"/>
  <c r="AA479" i="37"/>
  <c r="AA382" i="37"/>
  <c r="AA331" i="37"/>
  <c r="AA682" i="37"/>
  <c r="AA691" i="37"/>
  <c r="AA687" i="37"/>
  <c r="AA209" i="37"/>
  <c r="AA555" i="37"/>
  <c r="AA431" i="37"/>
  <c r="AA349" i="37"/>
  <c r="AA558" i="37"/>
  <c r="AA702" i="37"/>
  <c r="AA651" i="37"/>
  <c r="AA619" i="37"/>
  <c r="AA442" i="37"/>
  <c r="AA486" i="37"/>
  <c r="AA379" i="37"/>
  <c r="AA355" i="37"/>
  <c r="AA707" i="37"/>
  <c r="AA426" i="37"/>
  <c r="AA198" i="37"/>
  <c r="AA270" i="37"/>
  <c r="AA566" i="37"/>
  <c r="AA703" i="37"/>
  <c r="AA334" i="37"/>
  <c r="AA366" i="37"/>
  <c r="AA398" i="37"/>
  <c r="AA606" i="37"/>
  <c r="AA678" i="37"/>
  <c r="AA534" i="37"/>
  <c r="AA411" i="37"/>
  <c r="AA315" i="37"/>
  <c r="AA347" i="37"/>
  <c r="AA698" i="37"/>
  <c r="AA683" i="37"/>
  <c r="AA666" i="37"/>
  <c r="AA443" i="37"/>
  <c r="AA394" i="37"/>
  <c r="AA705" i="37"/>
  <c r="AA231" i="37"/>
  <c r="AA541" i="37"/>
  <c r="AA706" i="37"/>
  <c r="AA639" i="37"/>
  <c r="AA595" i="37"/>
  <c r="AA244" i="37"/>
  <c r="AA502" i="37"/>
  <c r="AA345" i="37"/>
  <c r="AA307" i="37"/>
  <c r="AA403" i="37"/>
  <c r="AA563" i="37"/>
  <c r="AA564" i="37"/>
  <c r="AA552" i="37"/>
  <c r="AA569" i="37"/>
  <c r="AA371" i="37"/>
  <c r="AA694" i="37"/>
  <c r="AA532" i="37"/>
  <c r="AA737" i="37"/>
  <c r="AA304" i="37"/>
  <c r="AA309" i="37"/>
  <c r="AA645" i="37"/>
  <c r="AA673" i="37"/>
  <c r="AA327" i="37"/>
  <c r="AA440" i="37"/>
  <c r="AA616" i="37"/>
  <c r="AA164" i="37"/>
  <c r="AA213" i="37"/>
  <c r="AA573" i="37"/>
  <c r="AA574" i="37"/>
  <c r="AA312" i="37"/>
  <c r="AA657" i="37"/>
  <c r="AA108" i="37"/>
  <c r="AA144" i="37"/>
  <c r="AA372" i="37"/>
  <c r="AA620" i="37"/>
  <c r="AA317" i="37"/>
  <c r="AA374" i="37"/>
  <c r="AA510" i="37"/>
  <c r="AA631" i="37"/>
  <c r="AA688" i="37"/>
  <c r="AA523" i="37"/>
  <c r="AA591" i="37"/>
  <c r="AA734" i="37"/>
  <c r="AA399" i="37"/>
  <c r="AA240" i="37"/>
  <c r="AA537" i="37"/>
  <c r="AA649" i="37"/>
  <c r="AA325" i="37"/>
  <c r="AA578" i="37"/>
  <c r="AA404" i="37"/>
  <c r="AA214" i="37"/>
  <c r="AA363" i="37"/>
  <c r="AA159" i="37"/>
  <c r="AA215" i="37"/>
  <c r="AA247" i="37"/>
  <c r="AA278" i="37"/>
  <c r="AA311" i="37"/>
  <c r="AA535" i="37"/>
  <c r="AA567" i="37"/>
  <c r="AA236" i="37"/>
  <c r="AA524" i="37"/>
  <c r="AA708" i="37"/>
  <c r="AA332" i="37"/>
  <c r="AA364" i="37"/>
  <c r="AA544" i="37"/>
  <c r="AA576" i="37"/>
  <c r="AA660" i="37"/>
  <c r="AA696" i="37"/>
  <c r="AA145" i="37"/>
  <c r="AA241" i="37"/>
  <c r="AA561" i="37"/>
  <c r="AA381" i="37"/>
  <c r="AA413" i="37"/>
  <c r="AA473" i="37"/>
  <c r="AA637" i="37"/>
  <c r="AA354" i="37"/>
  <c r="AA638" i="37"/>
  <c r="AA684" i="37"/>
  <c r="AA158" i="37"/>
  <c r="AA482" i="37"/>
  <c r="AA542" i="37"/>
  <c r="AA395" i="37"/>
  <c r="AA583" i="37"/>
  <c r="AA647" i="37"/>
  <c r="AA187" i="37"/>
  <c r="AA199" i="37"/>
  <c r="AA351" i="37"/>
  <c r="AA415" i="37"/>
  <c r="AA736" i="37"/>
  <c r="AA704" i="37"/>
  <c r="AA344" i="37"/>
  <c r="AA376" i="37"/>
  <c r="AA408" i="37"/>
  <c r="AA556" i="37"/>
  <c r="AA584" i="37"/>
  <c r="AA648" i="37"/>
  <c r="AA709" i="37"/>
  <c r="AA208" i="37"/>
  <c r="AA308" i="37"/>
  <c r="AA588" i="37"/>
  <c r="AA672" i="37"/>
  <c r="AA377" i="37"/>
  <c r="AA409" i="37"/>
  <c r="AA641" i="37"/>
  <c r="AA677" i="37"/>
  <c r="AA533" i="37"/>
  <c r="AA565" i="37"/>
  <c r="AA697" i="37"/>
  <c r="AA686" i="37"/>
  <c r="AA330" i="37"/>
  <c r="AA742" i="37"/>
  <c r="AA741" i="37"/>
  <c r="AA635" i="37"/>
  <c r="AA176" i="37"/>
  <c r="AA257" i="37"/>
  <c r="AA348" i="37"/>
  <c r="AA412" i="37"/>
  <c r="AA460" i="37"/>
  <c r="AA680" i="37"/>
  <c r="AA385" i="37"/>
  <c r="AA685" i="37"/>
  <c r="AA109" i="37"/>
  <c r="AA305" i="37"/>
  <c r="AA333" i="37"/>
  <c r="AA389" i="37"/>
  <c r="AA429" i="37"/>
  <c r="AA489" i="37"/>
  <c r="AA430" i="37"/>
  <c r="AA490" i="37"/>
  <c r="AA674" i="37"/>
  <c r="AA235" i="37"/>
  <c r="AA361" i="37"/>
  <c r="AA547" i="37"/>
  <c r="AA546" i="37"/>
  <c r="AA581" i="37"/>
  <c r="AA646" i="37"/>
  <c r="AA135" i="37"/>
  <c r="AA151" i="37"/>
  <c r="AA391" i="37"/>
  <c r="AA487" i="37"/>
  <c r="AA550" i="37"/>
  <c r="AA320" i="37"/>
  <c r="AA352" i="37"/>
  <c r="AA416" i="37"/>
  <c r="AA456" i="37"/>
  <c r="AA508" i="37"/>
  <c r="AA572" i="37"/>
  <c r="AA718" i="37"/>
  <c r="AA316" i="37"/>
  <c r="AA380" i="37"/>
  <c r="AA560" i="37"/>
  <c r="AA644" i="37"/>
  <c r="AA477" i="37"/>
  <c r="AA245" i="37"/>
  <c r="AA365" i="37"/>
  <c r="AA517" i="37"/>
  <c r="AA713" i="37"/>
  <c r="AA306" i="37"/>
  <c r="AA370" i="37"/>
  <c r="AA402" i="37"/>
  <c r="AA690" i="37"/>
  <c r="AA607" i="37"/>
  <c r="AA604" i="37"/>
  <c r="AA447" i="37"/>
  <c r="AA341" i="37"/>
  <c r="AA470" i="37"/>
  <c r="AA656" i="37"/>
  <c r="AA107" i="37"/>
  <c r="AA155" i="37"/>
  <c r="AA271" i="37"/>
  <c r="AA303" i="37"/>
  <c r="AA367" i="37"/>
  <c r="AA519" i="37"/>
  <c r="AA579" i="37"/>
  <c r="AA260" i="37"/>
  <c r="AA328" i="37"/>
  <c r="AA472" i="37"/>
  <c r="AA628" i="37"/>
  <c r="AA692" i="37"/>
  <c r="AA388" i="37"/>
  <c r="AA625" i="37"/>
  <c r="AA624" i="37"/>
  <c r="AA353" i="37"/>
  <c r="AA393" i="37"/>
  <c r="AA545" i="37"/>
  <c r="AA577" i="37"/>
  <c r="AA693" i="37"/>
  <c r="AA549" i="37"/>
  <c r="AA653" i="37"/>
  <c r="AA314" i="37"/>
  <c r="AA346" i="37"/>
  <c r="AA410" i="37"/>
  <c r="AA498" i="37"/>
  <c r="AA618" i="37"/>
  <c r="AA650" i="37"/>
  <c r="AA695" i="37"/>
  <c r="AA627" i="37"/>
  <c r="AA663" i="37"/>
  <c r="AA335" i="37"/>
  <c r="AA559" i="37"/>
  <c r="AA622" i="37"/>
  <c r="AA228" i="37"/>
  <c r="AA360" i="37"/>
  <c r="AA392" i="37"/>
  <c r="AA580" i="37"/>
  <c r="AA223" i="37"/>
  <c r="AA324" i="37"/>
  <c r="AA356" i="37"/>
  <c r="AA652" i="37"/>
  <c r="AA337" i="37"/>
  <c r="AA453" i="37"/>
  <c r="AA485" i="37"/>
  <c r="AA634" i="37"/>
  <c r="AA701" i="37"/>
  <c r="AA313" i="37"/>
  <c r="AA405" i="37"/>
  <c r="AA461" i="37"/>
  <c r="AA557" i="37"/>
  <c r="AA629" i="37"/>
  <c r="AA661" i="37"/>
  <c r="AA378" i="37"/>
  <c r="AA594" i="37"/>
  <c r="AA357" i="37"/>
  <c r="AA359" i="37"/>
  <c r="AA450" i="37"/>
  <c r="AA575" i="37"/>
  <c r="AA671" i="37"/>
  <c r="AA111" i="37"/>
  <c r="AA143" i="37"/>
  <c r="AA343" i="37"/>
  <c r="AA407" i="37"/>
  <c r="AA679" i="37"/>
  <c r="AA272" i="37"/>
  <c r="AA400" i="37"/>
  <c r="AA480" i="37"/>
  <c r="AA608" i="37"/>
  <c r="AA640" i="37"/>
  <c r="AA700" i="37"/>
  <c r="AA232" i="37"/>
  <c r="AA612" i="37"/>
  <c r="AA369" i="37"/>
  <c r="AA401" i="37"/>
  <c r="AA425" i="37"/>
  <c r="AA521" i="37"/>
  <c r="AA553" i="37"/>
  <c r="AA589" i="37"/>
  <c r="AA711" i="37"/>
  <c r="AA710" i="37"/>
  <c r="AA153" i="37"/>
  <c r="AA201" i="37"/>
  <c r="AA689" i="37"/>
  <c r="AA322" i="37"/>
  <c r="AA386" i="37"/>
  <c r="AA538" i="37"/>
  <c r="AA630" i="37"/>
  <c r="AA659" i="37"/>
  <c r="AA658" i="37"/>
  <c r="AA721" i="37"/>
  <c r="P88" i="37"/>
  <c r="W88" i="37" s="1"/>
  <c r="P87" i="37"/>
  <c r="W87" i="37" s="1"/>
  <c r="P86" i="37"/>
  <c r="W86" i="37" s="1"/>
  <c r="P85" i="37"/>
  <c r="W85" i="37" s="1"/>
  <c r="P84" i="37"/>
  <c r="W84" i="37" s="1"/>
  <c r="P83" i="37"/>
  <c r="W83" i="37" s="1"/>
  <c r="P82" i="37"/>
  <c r="W82" i="37" s="1"/>
  <c r="P81" i="37"/>
  <c r="W81" i="37" s="1"/>
  <c r="P80" i="37"/>
  <c r="W80" i="37" s="1"/>
  <c r="P79" i="37"/>
  <c r="W79" i="37" s="1"/>
  <c r="P78" i="37"/>
  <c r="W78" i="37" s="1"/>
  <c r="AA444" i="37" l="1"/>
  <c r="AA592" i="37"/>
  <c r="AA715" i="37"/>
  <c r="AA675" i="37"/>
  <c r="AA229" i="37"/>
  <c r="P93" i="37"/>
  <c r="W93" i="37" s="1"/>
  <c r="P92" i="37"/>
  <c r="W92" i="37" s="1"/>
  <c r="P91" i="37"/>
  <c r="W91" i="37" s="1"/>
  <c r="P90" i="37"/>
  <c r="W90" i="37" s="1"/>
  <c r="P89" i="37"/>
  <c r="W89" i="37" s="1"/>
  <c r="P94" i="37"/>
  <c r="W94" i="37" s="1"/>
  <c r="P95" i="37" l="1"/>
  <c r="W95" i="37" s="1"/>
  <c r="P96" i="37"/>
  <c r="W96" i="37" s="1"/>
  <c r="P97" i="37"/>
  <c r="W97" i="37" s="1"/>
  <c r="P98" i="37"/>
  <c r="W98" i="37" s="1"/>
  <c r="P99" i="37"/>
  <c r="W99" i="37" s="1"/>
  <c r="P100" i="37"/>
  <c r="W100" i="37" s="1"/>
  <c r="P101" i="37"/>
  <c r="W101" i="37" s="1"/>
  <c r="P102" i="37"/>
  <c r="W102" i="37" s="1"/>
  <c r="P103" i="37"/>
  <c r="W103" i="37" s="1"/>
  <c r="P104" i="37"/>
  <c r="W104" i="37" s="1"/>
  <c r="P105" i="37"/>
  <c r="W105" i="37" s="1"/>
  <c r="P106" i="37"/>
  <c r="W106" i="37" s="1"/>
  <c r="P107" i="37"/>
  <c r="W107" i="37" s="1"/>
  <c r="P108" i="37"/>
  <c r="W108" i="37" s="1"/>
  <c r="P109" i="37"/>
  <c r="W109" i="37" s="1"/>
  <c r="P110" i="37"/>
  <c r="W110" i="37" s="1"/>
  <c r="P111" i="37"/>
  <c r="W111" i="37" s="1"/>
  <c r="P112" i="37"/>
  <c r="W112" i="37" s="1"/>
  <c r="P113" i="37"/>
  <c r="W113" i="37" s="1"/>
  <c r="P114" i="37"/>
  <c r="W114" i="37" s="1"/>
  <c r="P115" i="37"/>
  <c r="W115" i="37" s="1"/>
  <c r="P116" i="37"/>
  <c r="W116" i="37" s="1"/>
  <c r="P117" i="37"/>
  <c r="W117" i="37" s="1"/>
  <c r="P118" i="37"/>
  <c r="W118" i="37" s="1"/>
  <c r="P119" i="37"/>
  <c r="W119" i="37" s="1"/>
  <c r="P120" i="37"/>
  <c r="W120" i="37" s="1"/>
  <c r="P121" i="37"/>
  <c r="W121" i="37" s="1"/>
  <c r="P122" i="37"/>
  <c r="W122" i="37" s="1"/>
  <c r="P123" i="37"/>
  <c r="W123" i="37" s="1"/>
  <c r="P124" i="37"/>
  <c r="W124" i="37" s="1"/>
  <c r="P125" i="37"/>
  <c r="W125" i="37" s="1"/>
  <c r="P126" i="37"/>
  <c r="W126" i="37" s="1"/>
  <c r="P127" i="37"/>
  <c r="W127" i="37" s="1"/>
  <c r="P128" i="37"/>
  <c r="W128" i="37" s="1"/>
  <c r="P129" i="37"/>
  <c r="W129" i="37" s="1"/>
  <c r="P130" i="37"/>
  <c r="W130" i="37" s="1"/>
  <c r="P131" i="37"/>
  <c r="W131" i="37" s="1"/>
  <c r="P132" i="37"/>
  <c r="W132" i="37" s="1"/>
  <c r="P133" i="37"/>
  <c r="W133" i="37" s="1"/>
  <c r="P134" i="37"/>
  <c r="W134" i="37" s="1"/>
  <c r="P135" i="37"/>
  <c r="W135" i="37" s="1"/>
  <c r="P136" i="37"/>
  <c r="W136" i="37" s="1"/>
  <c r="P137" i="37"/>
  <c r="W137" i="37" s="1"/>
  <c r="P138" i="37"/>
  <c r="W138" i="37" s="1"/>
  <c r="P139" i="37"/>
  <c r="W139" i="37" s="1"/>
  <c r="P140" i="37"/>
  <c r="W140" i="37" s="1"/>
  <c r="P141" i="37"/>
  <c r="W141" i="37" s="1"/>
  <c r="P142" i="37"/>
  <c r="W142" i="37" s="1"/>
  <c r="P143" i="37"/>
  <c r="W143" i="37" s="1"/>
  <c r="P144" i="37"/>
  <c r="W144" i="37" s="1"/>
  <c r="P145" i="37"/>
  <c r="W145" i="37" s="1"/>
  <c r="P146" i="37"/>
  <c r="W146" i="37" s="1"/>
  <c r="P147" i="37"/>
  <c r="W147" i="37" s="1"/>
  <c r="P148" i="37"/>
  <c r="W148" i="37" s="1"/>
  <c r="P149" i="37"/>
  <c r="W149" i="37" s="1"/>
  <c r="P150" i="37"/>
  <c r="W150" i="37" s="1"/>
  <c r="P151" i="37"/>
  <c r="W151" i="37" s="1"/>
  <c r="P152" i="37"/>
  <c r="W152" i="37" s="1"/>
  <c r="P153" i="37"/>
  <c r="W153" i="37" s="1"/>
  <c r="P154" i="37"/>
  <c r="W154" i="37" s="1"/>
  <c r="P155" i="37"/>
  <c r="W155" i="37" s="1"/>
  <c r="P156" i="37"/>
  <c r="W156" i="37" s="1"/>
  <c r="P157" i="37"/>
  <c r="W157" i="37" s="1"/>
  <c r="P158" i="37"/>
  <c r="W158" i="37" s="1"/>
  <c r="P159" i="37"/>
  <c r="W159" i="37" s="1"/>
  <c r="P160" i="37"/>
  <c r="W160" i="37" s="1"/>
  <c r="P161" i="37"/>
  <c r="W161" i="37" s="1"/>
  <c r="P162" i="37"/>
  <c r="W162" i="37" s="1"/>
  <c r="P163" i="37"/>
  <c r="W163" i="37" s="1"/>
  <c r="P164" i="37"/>
  <c r="W164" i="37" s="1"/>
  <c r="P165" i="37"/>
  <c r="W165" i="37" s="1"/>
  <c r="P166" i="37"/>
  <c r="W166" i="37" s="1"/>
  <c r="P167" i="37"/>
  <c r="W167" i="37" s="1"/>
  <c r="P168" i="37"/>
  <c r="W168" i="37" s="1"/>
  <c r="P169" i="37"/>
  <c r="W169" i="37" s="1"/>
  <c r="P170" i="37"/>
  <c r="W170" i="37" s="1"/>
  <c r="P171" i="37"/>
  <c r="W171" i="37" s="1"/>
  <c r="P172" i="37"/>
  <c r="W172" i="37" s="1"/>
  <c r="P173" i="37"/>
  <c r="W173" i="37" s="1"/>
  <c r="P174" i="37"/>
  <c r="W174" i="37" s="1"/>
  <c r="P175" i="37"/>
  <c r="W175" i="37" s="1"/>
  <c r="P176" i="37"/>
  <c r="W176" i="37" s="1"/>
  <c r="P177" i="37"/>
  <c r="W177" i="37" s="1"/>
  <c r="P178" i="37"/>
  <c r="W178" i="37" s="1"/>
  <c r="P179" i="37"/>
  <c r="W179" i="37" s="1"/>
  <c r="P180" i="37"/>
  <c r="W180" i="37" s="1"/>
  <c r="P181" i="37"/>
  <c r="W181" i="37" s="1"/>
  <c r="P182" i="37"/>
  <c r="W182" i="37" s="1"/>
  <c r="P183" i="37"/>
  <c r="W183" i="37" s="1"/>
  <c r="P184" i="37"/>
  <c r="W184" i="37" s="1"/>
  <c r="P185" i="37"/>
  <c r="W185" i="37" s="1"/>
  <c r="P186" i="37"/>
  <c r="W186" i="37" s="1"/>
  <c r="P187" i="37"/>
  <c r="W187" i="37" s="1"/>
  <c r="P188" i="37"/>
  <c r="W188" i="37" s="1"/>
  <c r="P189" i="37"/>
  <c r="W189" i="37" s="1"/>
  <c r="P190" i="37"/>
  <c r="W190" i="37" s="1"/>
  <c r="P191" i="37"/>
  <c r="W191" i="37" s="1"/>
  <c r="P192" i="37"/>
  <c r="W192" i="37" s="1"/>
  <c r="P193" i="37"/>
  <c r="W193" i="37" s="1"/>
  <c r="P194" i="37"/>
  <c r="W194" i="37" s="1"/>
  <c r="P195" i="37"/>
  <c r="W195" i="37" s="1"/>
  <c r="P196" i="37"/>
  <c r="W196" i="37" s="1"/>
  <c r="P197" i="37"/>
  <c r="W197" i="37" s="1"/>
  <c r="P198" i="37"/>
  <c r="W198" i="37" s="1"/>
  <c r="P199" i="37"/>
  <c r="W199" i="37" s="1"/>
  <c r="P200" i="37"/>
  <c r="W200" i="37" s="1"/>
  <c r="P201" i="37"/>
  <c r="W201" i="37" s="1"/>
  <c r="P202" i="37"/>
  <c r="W202" i="37" s="1"/>
  <c r="P203" i="37"/>
  <c r="W203" i="37" s="1"/>
  <c r="P204" i="37"/>
  <c r="W204" i="37" s="1"/>
  <c r="P205" i="37"/>
  <c r="W205" i="37" s="1"/>
  <c r="P206" i="37"/>
  <c r="W206" i="37" s="1"/>
  <c r="P207" i="37"/>
  <c r="W207" i="37" s="1"/>
  <c r="P208" i="37"/>
  <c r="W208" i="37" s="1"/>
  <c r="P209" i="37"/>
  <c r="W209" i="37" s="1"/>
  <c r="P210" i="37"/>
  <c r="W210" i="37" s="1"/>
  <c r="P211" i="37"/>
  <c r="W211" i="37" s="1"/>
  <c r="P212" i="37"/>
  <c r="W212" i="37" s="1"/>
  <c r="P213" i="37"/>
  <c r="W213" i="37" s="1"/>
  <c r="P214" i="37"/>
  <c r="W214" i="37" s="1"/>
  <c r="P215" i="37"/>
  <c r="W215" i="37" s="1"/>
  <c r="P216" i="37"/>
  <c r="W216" i="37" s="1"/>
  <c r="P217" i="37"/>
  <c r="W217" i="37" s="1"/>
  <c r="P218" i="37"/>
  <c r="W218" i="37" s="1"/>
  <c r="P219" i="37"/>
  <c r="W219" i="37" s="1"/>
  <c r="P220" i="37"/>
  <c r="W220" i="37" s="1"/>
  <c r="P221" i="37"/>
  <c r="W221" i="37" s="1"/>
  <c r="P222" i="37"/>
  <c r="W222" i="37" s="1"/>
  <c r="P223" i="37"/>
  <c r="W223" i="37" s="1"/>
  <c r="P224" i="37"/>
  <c r="W224" i="37" s="1"/>
  <c r="P225" i="37"/>
  <c r="W225" i="37" s="1"/>
  <c r="P226" i="37"/>
  <c r="W226" i="37" s="1"/>
  <c r="P227" i="37"/>
  <c r="W227" i="37" s="1"/>
  <c r="P228" i="37"/>
  <c r="W228" i="37" s="1"/>
  <c r="P229" i="37"/>
  <c r="W229" i="37" s="1"/>
  <c r="P230" i="37"/>
  <c r="W230" i="37" s="1"/>
  <c r="P231" i="37"/>
  <c r="W231" i="37" s="1"/>
  <c r="P232" i="37"/>
  <c r="W232" i="37" s="1"/>
  <c r="P233" i="37"/>
  <c r="W233" i="37" s="1"/>
  <c r="P234" i="37"/>
  <c r="W234" i="37" s="1"/>
  <c r="P235" i="37"/>
  <c r="W235" i="37" s="1"/>
  <c r="P236" i="37"/>
  <c r="W236" i="37" s="1"/>
  <c r="P237" i="37"/>
  <c r="W237" i="37" s="1"/>
  <c r="P239" i="37"/>
  <c r="W239" i="37" s="1"/>
  <c r="P240" i="37"/>
  <c r="W240" i="37" s="1"/>
  <c r="P241" i="37"/>
  <c r="W241" i="37" s="1"/>
  <c r="P242" i="37"/>
  <c r="W242" i="37" s="1"/>
  <c r="P243" i="37"/>
  <c r="W243" i="37" s="1"/>
  <c r="P244" i="37"/>
  <c r="W244" i="37" s="1"/>
  <c r="P245" i="37"/>
  <c r="W245" i="37" s="1"/>
  <c r="P246" i="37"/>
  <c r="W246" i="37" s="1"/>
  <c r="P247" i="37"/>
  <c r="W247" i="37" s="1"/>
  <c r="P248" i="37"/>
  <c r="W248" i="37" s="1"/>
  <c r="P249" i="37"/>
  <c r="W249" i="37" s="1"/>
  <c r="P250" i="37"/>
  <c r="W250" i="37" s="1"/>
  <c r="P251" i="37"/>
  <c r="W251" i="37" s="1"/>
  <c r="P252" i="37"/>
  <c r="W252" i="37" s="1"/>
  <c r="P253" i="37"/>
  <c r="W253" i="37" s="1"/>
  <c r="P254" i="37"/>
  <c r="W254" i="37" s="1"/>
  <c r="P255" i="37"/>
  <c r="W255" i="37" s="1"/>
  <c r="P256" i="37"/>
  <c r="W256" i="37" s="1"/>
  <c r="P257" i="37"/>
  <c r="W257" i="37" s="1"/>
  <c r="P258" i="37"/>
  <c r="W258" i="37" s="1"/>
  <c r="P259" i="37"/>
  <c r="W259" i="37" s="1"/>
  <c r="P260" i="37"/>
  <c r="W260" i="37" s="1"/>
  <c r="P261" i="37"/>
  <c r="W261" i="37" s="1"/>
  <c r="P262" i="37"/>
  <c r="W262" i="37" s="1"/>
  <c r="P263" i="37"/>
  <c r="W263" i="37" s="1"/>
  <c r="P264" i="37"/>
  <c r="W264" i="37" s="1"/>
  <c r="P265" i="37"/>
  <c r="W265" i="37" s="1"/>
  <c r="P266" i="37"/>
  <c r="W266" i="37" s="1"/>
  <c r="P267" i="37"/>
  <c r="W267" i="37" s="1"/>
  <c r="P268" i="37"/>
  <c r="W268" i="37" s="1"/>
  <c r="P269" i="37"/>
  <c r="W269" i="37" s="1"/>
  <c r="P270" i="37"/>
  <c r="W270" i="37" s="1"/>
  <c r="P271" i="37"/>
  <c r="W271" i="37" s="1"/>
  <c r="P272" i="37"/>
  <c r="W272" i="37" s="1"/>
  <c r="P273" i="37"/>
  <c r="W273" i="37" s="1"/>
  <c r="P274" i="37"/>
  <c r="W274" i="37" s="1"/>
  <c r="P275" i="37"/>
  <c r="W275" i="37" s="1"/>
  <c r="P276" i="37"/>
  <c r="W276" i="37" s="1"/>
  <c r="P277" i="37"/>
  <c r="W277" i="37" s="1"/>
  <c r="P278" i="37"/>
  <c r="W278" i="37" s="1"/>
  <c r="P279" i="37"/>
  <c r="W279" i="37" s="1"/>
  <c r="P280" i="37"/>
  <c r="W280" i="37" s="1"/>
  <c r="P281" i="37"/>
  <c r="W281" i="37" s="1"/>
  <c r="P282" i="37"/>
  <c r="W282" i="37" s="1"/>
  <c r="P283" i="37"/>
  <c r="W283" i="37" s="1"/>
  <c r="P284" i="37"/>
  <c r="W284" i="37" s="1"/>
  <c r="P285" i="37"/>
  <c r="W285" i="37" s="1"/>
  <c r="P286" i="37"/>
  <c r="W286" i="37" s="1"/>
  <c r="P287" i="37"/>
  <c r="W287" i="37" s="1"/>
  <c r="P288" i="37"/>
  <c r="W288" i="37" s="1"/>
  <c r="P289" i="37"/>
  <c r="W289" i="37" s="1"/>
  <c r="P290" i="37"/>
  <c r="W290" i="37" s="1"/>
  <c r="P291" i="37"/>
  <c r="W291" i="37" s="1"/>
  <c r="P292" i="37"/>
  <c r="W292" i="37" s="1"/>
  <c r="P293" i="37"/>
  <c r="W293" i="37" s="1"/>
  <c r="P294" i="37"/>
  <c r="W294" i="37" s="1"/>
  <c r="P295" i="37"/>
  <c r="W295" i="37" s="1"/>
  <c r="P296" i="37"/>
  <c r="W296" i="37" s="1"/>
  <c r="P297" i="37"/>
  <c r="W297" i="37" s="1"/>
  <c r="P298" i="37"/>
  <c r="W298" i="37" s="1"/>
  <c r="P299" i="37"/>
  <c r="W299" i="37" s="1"/>
  <c r="P300" i="37"/>
  <c r="W300" i="37" s="1"/>
  <c r="P301" i="37"/>
  <c r="W301" i="37" s="1"/>
  <c r="P302" i="37"/>
  <c r="W302" i="37" s="1"/>
  <c r="P303" i="37"/>
  <c r="W303" i="37" s="1"/>
  <c r="P304" i="37"/>
  <c r="W304" i="37" s="1"/>
  <c r="P305" i="37"/>
  <c r="W305" i="37" s="1"/>
  <c r="P306" i="37"/>
  <c r="W306" i="37" s="1"/>
  <c r="P307" i="37"/>
  <c r="W307" i="37" s="1"/>
  <c r="P308" i="37"/>
  <c r="W308" i="37" s="1"/>
  <c r="P309" i="37"/>
  <c r="W309" i="37" s="1"/>
  <c r="P310" i="37"/>
  <c r="W310" i="37" s="1"/>
  <c r="P311" i="37"/>
  <c r="W311" i="37" s="1"/>
  <c r="P312" i="37"/>
  <c r="W312" i="37" s="1"/>
  <c r="P313" i="37"/>
  <c r="W313" i="37" s="1"/>
  <c r="P314" i="37"/>
  <c r="W314" i="37" s="1"/>
  <c r="P315" i="37"/>
  <c r="W315" i="37" s="1"/>
  <c r="P316" i="37"/>
  <c r="W316" i="37" s="1"/>
  <c r="P317" i="37"/>
  <c r="W317" i="37" s="1"/>
  <c r="P318" i="37"/>
  <c r="W318" i="37" s="1"/>
  <c r="P319" i="37"/>
  <c r="W319" i="37" s="1"/>
  <c r="P320" i="37"/>
  <c r="W320" i="37" s="1"/>
  <c r="P321" i="37"/>
  <c r="W321" i="37" s="1"/>
  <c r="P322" i="37"/>
  <c r="W322" i="37" s="1"/>
  <c r="P323" i="37"/>
  <c r="W323" i="37" s="1"/>
  <c r="P324" i="37"/>
  <c r="W324" i="37" s="1"/>
  <c r="P325" i="37"/>
  <c r="W325" i="37" s="1"/>
  <c r="P326" i="37"/>
  <c r="W326" i="37" s="1"/>
  <c r="P327" i="37"/>
  <c r="W327" i="37" s="1"/>
  <c r="P328" i="37"/>
  <c r="W328" i="37" s="1"/>
  <c r="P329" i="37"/>
  <c r="W329" i="37" s="1"/>
  <c r="P330" i="37"/>
  <c r="W330" i="37" s="1"/>
  <c r="P331" i="37"/>
  <c r="W331" i="37" s="1"/>
  <c r="P332" i="37"/>
  <c r="W332" i="37" s="1"/>
  <c r="P333" i="37"/>
  <c r="W333" i="37" s="1"/>
  <c r="P334" i="37"/>
  <c r="W334" i="37" s="1"/>
  <c r="P335" i="37"/>
  <c r="W335" i="37" s="1"/>
  <c r="P336" i="37"/>
  <c r="W336" i="37" s="1"/>
  <c r="P337" i="37"/>
  <c r="W337" i="37" s="1"/>
  <c r="P338" i="37"/>
  <c r="W338" i="37" s="1"/>
  <c r="P339" i="37"/>
  <c r="W339" i="37" s="1"/>
  <c r="P340" i="37"/>
  <c r="W340" i="37" s="1"/>
  <c r="P341" i="37"/>
  <c r="W341" i="37" s="1"/>
  <c r="P342" i="37"/>
  <c r="W342" i="37" s="1"/>
  <c r="P343" i="37"/>
  <c r="W343" i="37" s="1"/>
  <c r="P344" i="37"/>
  <c r="W344" i="37" s="1"/>
  <c r="P345" i="37"/>
  <c r="W345" i="37" s="1"/>
  <c r="P346" i="37"/>
  <c r="W346" i="37" s="1"/>
  <c r="P347" i="37"/>
  <c r="W347" i="37" s="1"/>
  <c r="P348" i="37"/>
  <c r="W348" i="37" s="1"/>
  <c r="P349" i="37"/>
  <c r="W349" i="37" s="1"/>
  <c r="P350" i="37"/>
  <c r="W350" i="37" s="1"/>
  <c r="P351" i="37"/>
  <c r="W351" i="37" s="1"/>
  <c r="P352" i="37"/>
  <c r="W352" i="37" s="1"/>
  <c r="P353" i="37"/>
  <c r="W353" i="37" s="1"/>
  <c r="P354" i="37"/>
  <c r="W354" i="37" s="1"/>
  <c r="P355" i="37"/>
  <c r="W355" i="37" s="1"/>
  <c r="P356" i="37"/>
  <c r="W356" i="37" s="1"/>
  <c r="P357" i="37"/>
  <c r="W357" i="37" s="1"/>
  <c r="P358" i="37"/>
  <c r="W358" i="37" s="1"/>
  <c r="P359" i="37"/>
  <c r="W359" i="37" s="1"/>
  <c r="P360" i="37"/>
  <c r="W360" i="37" s="1"/>
  <c r="P361" i="37"/>
  <c r="W361" i="37" s="1"/>
  <c r="P362" i="37"/>
  <c r="W362" i="37" s="1"/>
  <c r="P363" i="37"/>
  <c r="W363" i="37" s="1"/>
  <c r="P364" i="37"/>
  <c r="W364" i="37" s="1"/>
  <c r="P365" i="37"/>
  <c r="W365" i="37" s="1"/>
  <c r="P366" i="37"/>
  <c r="W366" i="37" s="1"/>
  <c r="P367" i="37"/>
  <c r="W367" i="37" s="1"/>
  <c r="P368" i="37"/>
  <c r="W368" i="37" s="1"/>
  <c r="P369" i="37"/>
  <c r="W369" i="37" s="1"/>
  <c r="P370" i="37"/>
  <c r="W370" i="37" s="1"/>
  <c r="P371" i="37"/>
  <c r="W371" i="37" s="1"/>
  <c r="P372" i="37"/>
  <c r="W372" i="37" s="1"/>
  <c r="P373" i="37"/>
  <c r="W373" i="37" s="1"/>
  <c r="P374" i="37"/>
  <c r="W374" i="37" s="1"/>
  <c r="P375" i="37"/>
  <c r="W375" i="37" s="1"/>
  <c r="P376" i="37"/>
  <c r="W376" i="37" s="1"/>
  <c r="P377" i="37"/>
  <c r="W377" i="37" s="1"/>
  <c r="P378" i="37"/>
  <c r="W378" i="37" s="1"/>
  <c r="P379" i="37"/>
  <c r="W379" i="37" s="1"/>
  <c r="P380" i="37"/>
  <c r="W380" i="37" s="1"/>
  <c r="P381" i="37"/>
  <c r="W381" i="37" s="1"/>
  <c r="P382" i="37"/>
  <c r="W382" i="37" s="1"/>
  <c r="P383" i="37"/>
  <c r="W383" i="37" s="1"/>
  <c r="P384" i="37"/>
  <c r="W384" i="37" s="1"/>
  <c r="P385" i="37"/>
  <c r="W385" i="37" s="1"/>
  <c r="P386" i="37"/>
  <c r="W386" i="37" s="1"/>
  <c r="P387" i="37"/>
  <c r="W387" i="37" s="1"/>
  <c r="P388" i="37"/>
  <c r="W388" i="37" s="1"/>
  <c r="P389" i="37"/>
  <c r="W389" i="37" s="1"/>
  <c r="P390" i="37"/>
  <c r="W390" i="37" s="1"/>
  <c r="P391" i="37"/>
  <c r="W391" i="37" s="1"/>
  <c r="P392" i="37"/>
  <c r="W392" i="37" s="1"/>
  <c r="P393" i="37"/>
  <c r="W393" i="37" s="1"/>
  <c r="P394" i="37"/>
  <c r="W394" i="37" s="1"/>
  <c r="P395" i="37"/>
  <c r="W395" i="37" s="1"/>
  <c r="P396" i="37"/>
  <c r="W396" i="37" s="1"/>
  <c r="P397" i="37"/>
  <c r="W397" i="37" s="1"/>
  <c r="P398" i="37"/>
  <c r="W398" i="37" s="1"/>
  <c r="P399" i="37"/>
  <c r="W399" i="37" s="1"/>
  <c r="P400" i="37"/>
  <c r="W400" i="37" s="1"/>
  <c r="P401" i="37"/>
  <c r="W401" i="37" s="1"/>
  <c r="P402" i="37"/>
  <c r="W402" i="37" s="1"/>
  <c r="P403" i="37"/>
  <c r="W403" i="37" s="1"/>
  <c r="P404" i="37"/>
  <c r="W404" i="37" s="1"/>
  <c r="P405" i="37"/>
  <c r="W405" i="37" s="1"/>
  <c r="P406" i="37"/>
  <c r="W406" i="37" s="1"/>
  <c r="P407" i="37"/>
  <c r="W407" i="37" s="1"/>
  <c r="P408" i="37"/>
  <c r="W408" i="37" s="1"/>
  <c r="P409" i="37"/>
  <c r="W409" i="37" s="1"/>
  <c r="P410" i="37"/>
  <c r="W410" i="37" s="1"/>
  <c r="P411" i="37"/>
  <c r="W411" i="37" s="1"/>
  <c r="P412" i="37"/>
  <c r="W412" i="37" s="1"/>
  <c r="P413" i="37"/>
  <c r="W413" i="37" s="1"/>
  <c r="P414" i="37"/>
  <c r="W414" i="37" s="1"/>
  <c r="P415" i="37"/>
  <c r="W415" i="37" s="1"/>
  <c r="P416" i="37"/>
  <c r="W416" i="37" s="1"/>
  <c r="P417" i="37"/>
  <c r="W417" i="37" s="1"/>
  <c r="P418" i="37"/>
  <c r="W418" i="37" s="1"/>
  <c r="P419" i="37"/>
  <c r="W419" i="37" s="1"/>
  <c r="P420" i="37"/>
  <c r="W420" i="37" s="1"/>
  <c r="P421" i="37"/>
  <c r="W421" i="37" s="1"/>
  <c r="P422" i="37"/>
  <c r="W422" i="37" s="1"/>
  <c r="P423" i="37"/>
  <c r="W423" i="37" s="1"/>
  <c r="P424" i="37"/>
  <c r="W424" i="37" s="1"/>
  <c r="P425" i="37"/>
  <c r="W425" i="37" s="1"/>
  <c r="P426" i="37"/>
  <c r="W426" i="37" s="1"/>
  <c r="P427" i="37"/>
  <c r="W427" i="37" s="1"/>
  <c r="P428" i="37"/>
  <c r="W428" i="37" s="1"/>
  <c r="P429" i="37"/>
  <c r="W429" i="37" s="1"/>
  <c r="P430" i="37"/>
  <c r="W430" i="37" s="1"/>
  <c r="P431" i="37"/>
  <c r="W431" i="37" s="1"/>
  <c r="P432" i="37"/>
  <c r="W432" i="37" s="1"/>
  <c r="P433" i="37"/>
  <c r="W433" i="37" s="1"/>
  <c r="P434" i="37"/>
  <c r="W434" i="37" s="1"/>
  <c r="P435" i="37"/>
  <c r="W435" i="37" s="1"/>
  <c r="P436" i="37"/>
  <c r="W436" i="37" s="1"/>
  <c r="P437" i="37"/>
  <c r="W437" i="37" s="1"/>
  <c r="P438" i="37"/>
  <c r="W438" i="37" s="1"/>
  <c r="P439" i="37"/>
  <c r="W439" i="37" s="1"/>
  <c r="P440" i="37"/>
  <c r="W440" i="37" s="1"/>
  <c r="P441" i="37"/>
  <c r="W441" i="37" s="1"/>
  <c r="P442" i="37"/>
  <c r="W442" i="37" s="1"/>
  <c r="P443" i="37"/>
  <c r="W443" i="37" s="1"/>
  <c r="P444" i="37"/>
  <c r="W444" i="37" s="1"/>
  <c r="P445" i="37"/>
  <c r="W445" i="37" s="1"/>
  <c r="P446" i="37"/>
  <c r="W446" i="37" s="1"/>
  <c r="P447" i="37"/>
  <c r="W447" i="37" s="1"/>
  <c r="P448" i="37"/>
  <c r="W448" i="37" s="1"/>
  <c r="P449" i="37"/>
  <c r="W449" i="37" s="1"/>
  <c r="P450" i="37"/>
  <c r="W450" i="37" s="1"/>
  <c r="P451" i="37"/>
  <c r="W451" i="37" s="1"/>
  <c r="P452" i="37"/>
  <c r="W452" i="37" s="1"/>
  <c r="P453" i="37"/>
  <c r="W453" i="37" s="1"/>
  <c r="P454" i="37"/>
  <c r="W454" i="37" s="1"/>
  <c r="P455" i="37"/>
  <c r="W455" i="37" s="1"/>
  <c r="P456" i="37"/>
  <c r="W456" i="37" s="1"/>
  <c r="P457" i="37"/>
  <c r="W457" i="37" s="1"/>
  <c r="P458" i="37"/>
  <c r="W458" i="37" s="1"/>
  <c r="P459" i="37"/>
  <c r="W459" i="37" s="1"/>
  <c r="P460" i="37"/>
  <c r="W460" i="37" s="1"/>
  <c r="P461" i="37"/>
  <c r="W461" i="37" s="1"/>
  <c r="P462" i="37"/>
  <c r="W462" i="37" s="1"/>
  <c r="P463" i="37"/>
  <c r="W463" i="37" s="1"/>
  <c r="P464" i="37"/>
  <c r="W464" i="37" s="1"/>
  <c r="P465" i="37"/>
  <c r="W465" i="37" s="1"/>
  <c r="P466" i="37"/>
  <c r="W466" i="37" s="1"/>
  <c r="P467" i="37"/>
  <c r="W467" i="37" s="1"/>
  <c r="P468" i="37"/>
  <c r="W468" i="37" s="1"/>
  <c r="P469" i="37"/>
  <c r="W469" i="37" s="1"/>
  <c r="P470" i="37"/>
  <c r="W470" i="37" s="1"/>
  <c r="P471" i="37"/>
  <c r="W471" i="37" s="1"/>
  <c r="P472" i="37"/>
  <c r="W472" i="37" s="1"/>
  <c r="P473" i="37"/>
  <c r="W473" i="37" s="1"/>
  <c r="P474" i="37"/>
  <c r="W474" i="37" s="1"/>
  <c r="P475" i="37"/>
  <c r="W475" i="37" s="1"/>
  <c r="P476" i="37"/>
  <c r="W476" i="37" s="1"/>
  <c r="P477" i="37"/>
  <c r="W477" i="37" s="1"/>
  <c r="P478" i="37"/>
  <c r="W478" i="37" s="1"/>
  <c r="P479" i="37"/>
  <c r="W479" i="37" s="1"/>
  <c r="P480" i="37"/>
  <c r="W480" i="37" s="1"/>
  <c r="P481" i="37"/>
  <c r="W481" i="37" s="1"/>
  <c r="P482" i="37"/>
  <c r="W482" i="37" s="1"/>
  <c r="P483" i="37"/>
  <c r="W483" i="37" s="1"/>
  <c r="P484" i="37"/>
  <c r="W484" i="37" s="1"/>
  <c r="P485" i="37"/>
  <c r="W485" i="37" s="1"/>
  <c r="P486" i="37"/>
  <c r="W486" i="37" s="1"/>
  <c r="P487" i="37"/>
  <c r="W487" i="37" s="1"/>
  <c r="P488" i="37"/>
  <c r="W488" i="37" s="1"/>
  <c r="P489" i="37"/>
  <c r="W489" i="37" s="1"/>
  <c r="P490" i="37"/>
  <c r="W490" i="37" s="1"/>
  <c r="P491" i="37"/>
  <c r="W491" i="37" s="1"/>
  <c r="P492" i="37"/>
  <c r="W492" i="37" s="1"/>
  <c r="P493" i="37"/>
  <c r="W493" i="37" s="1"/>
  <c r="P494" i="37"/>
  <c r="W494" i="37" s="1"/>
  <c r="P495" i="37"/>
  <c r="W495" i="37" s="1"/>
  <c r="P496" i="37"/>
  <c r="W496" i="37" s="1"/>
  <c r="P497" i="37"/>
  <c r="W497" i="37" s="1"/>
  <c r="P498" i="37"/>
  <c r="W498" i="37" s="1"/>
  <c r="P499" i="37"/>
  <c r="W499" i="37" s="1"/>
  <c r="P500" i="37"/>
  <c r="W500" i="37" s="1"/>
  <c r="P501" i="37"/>
  <c r="W501" i="37" s="1"/>
  <c r="P502" i="37"/>
  <c r="W502" i="37" s="1"/>
  <c r="P503" i="37"/>
  <c r="W503" i="37" s="1"/>
  <c r="P504" i="37"/>
  <c r="W504" i="37" s="1"/>
  <c r="P505" i="37"/>
  <c r="W505" i="37" s="1"/>
  <c r="P506" i="37"/>
  <c r="W506" i="37" s="1"/>
  <c r="P507" i="37"/>
  <c r="W507" i="37" s="1"/>
  <c r="P508" i="37"/>
  <c r="W508" i="37" s="1"/>
  <c r="P509" i="37"/>
  <c r="W509" i="37" s="1"/>
  <c r="P510" i="37"/>
  <c r="W510" i="37" s="1"/>
  <c r="P511" i="37"/>
  <c r="W511" i="37" s="1"/>
  <c r="P512" i="37"/>
  <c r="W512" i="37" s="1"/>
  <c r="P513" i="37"/>
  <c r="W513" i="37" s="1"/>
  <c r="P514" i="37"/>
  <c r="W514" i="37" s="1"/>
  <c r="P515" i="37"/>
  <c r="W515" i="37" s="1"/>
  <c r="P516" i="37"/>
  <c r="W516" i="37" s="1"/>
  <c r="P517" i="37"/>
  <c r="W517" i="37" s="1"/>
  <c r="P518" i="37"/>
  <c r="W518" i="37" s="1"/>
  <c r="P519" i="37"/>
  <c r="W519" i="37" s="1"/>
  <c r="P520" i="37"/>
  <c r="W520" i="37" s="1"/>
  <c r="P521" i="37"/>
  <c r="W521" i="37" s="1"/>
  <c r="P522" i="37"/>
  <c r="W522" i="37" s="1"/>
  <c r="P523" i="37"/>
  <c r="W523" i="37" s="1"/>
  <c r="P524" i="37"/>
  <c r="W524" i="37" s="1"/>
  <c r="P525" i="37"/>
  <c r="W525" i="37" s="1"/>
  <c r="P526" i="37"/>
  <c r="W526" i="37" s="1"/>
  <c r="P527" i="37"/>
  <c r="W527" i="37" s="1"/>
  <c r="P528" i="37"/>
  <c r="W528" i="37" s="1"/>
  <c r="P529" i="37"/>
  <c r="W529" i="37" s="1"/>
  <c r="P530" i="37"/>
  <c r="W530" i="37" s="1"/>
  <c r="P531" i="37"/>
  <c r="W531" i="37" s="1"/>
  <c r="P532" i="37"/>
  <c r="W532" i="37" s="1"/>
  <c r="P533" i="37"/>
  <c r="W533" i="37" s="1"/>
  <c r="P534" i="37"/>
  <c r="W534" i="37" s="1"/>
  <c r="P535" i="37"/>
  <c r="W535" i="37" s="1"/>
  <c r="P536" i="37"/>
  <c r="W536" i="37" s="1"/>
  <c r="P537" i="37"/>
  <c r="W537" i="37" s="1"/>
  <c r="P538" i="37"/>
  <c r="W538" i="37" s="1"/>
  <c r="P539" i="37"/>
  <c r="W539" i="37" s="1"/>
  <c r="P540" i="37"/>
  <c r="W540" i="37" s="1"/>
  <c r="P541" i="37"/>
  <c r="W541" i="37" s="1"/>
  <c r="P542" i="37"/>
  <c r="W542" i="37" s="1"/>
  <c r="P543" i="37"/>
  <c r="W543" i="37" s="1"/>
  <c r="P544" i="37"/>
  <c r="W544" i="37" s="1"/>
  <c r="P545" i="37"/>
  <c r="W545" i="37" s="1"/>
  <c r="P546" i="37"/>
  <c r="W546" i="37" s="1"/>
  <c r="P547" i="37"/>
  <c r="W547" i="37" s="1"/>
  <c r="P548" i="37"/>
  <c r="W548" i="37" s="1"/>
  <c r="P549" i="37"/>
  <c r="W549" i="37" s="1"/>
  <c r="P550" i="37"/>
  <c r="W550" i="37" s="1"/>
  <c r="P551" i="37"/>
  <c r="W551" i="37" s="1"/>
  <c r="P552" i="37"/>
  <c r="W552" i="37" s="1"/>
  <c r="P553" i="37"/>
  <c r="W553" i="37" s="1"/>
  <c r="P554" i="37"/>
  <c r="W554" i="37" s="1"/>
  <c r="P555" i="37"/>
  <c r="W555" i="37" s="1"/>
  <c r="P556" i="37"/>
  <c r="W556" i="37" s="1"/>
  <c r="P557" i="37"/>
  <c r="W557" i="37" s="1"/>
  <c r="P558" i="37"/>
  <c r="W558" i="37" s="1"/>
  <c r="P559" i="37"/>
  <c r="W559" i="37" s="1"/>
  <c r="P560" i="37"/>
  <c r="W560" i="37" s="1"/>
  <c r="P561" i="37"/>
  <c r="W561" i="37" s="1"/>
  <c r="P562" i="37"/>
  <c r="W562" i="37" s="1"/>
  <c r="P563" i="37"/>
  <c r="W563" i="37" s="1"/>
  <c r="P564" i="37"/>
  <c r="W564" i="37" s="1"/>
  <c r="P565" i="37"/>
  <c r="W565" i="37" s="1"/>
  <c r="P566" i="37"/>
  <c r="W566" i="37" s="1"/>
  <c r="P567" i="37"/>
  <c r="W567" i="37" s="1"/>
  <c r="P568" i="37"/>
  <c r="W568" i="37" s="1"/>
  <c r="P569" i="37"/>
  <c r="W569" i="37" s="1"/>
  <c r="P570" i="37"/>
  <c r="W570" i="37" s="1"/>
  <c r="P571" i="37"/>
  <c r="W571" i="37" s="1"/>
  <c r="P572" i="37"/>
  <c r="W572" i="37" s="1"/>
  <c r="P573" i="37"/>
  <c r="W573" i="37" s="1"/>
  <c r="P574" i="37"/>
  <c r="W574" i="37" s="1"/>
  <c r="P575" i="37"/>
  <c r="W575" i="37" s="1"/>
  <c r="P576" i="37"/>
  <c r="W576" i="37" s="1"/>
  <c r="P577" i="37"/>
  <c r="W577" i="37" s="1"/>
  <c r="P578" i="37"/>
  <c r="W578" i="37" s="1"/>
  <c r="P579" i="37"/>
  <c r="W579" i="37" s="1"/>
  <c r="P580" i="37"/>
  <c r="W580" i="37" s="1"/>
  <c r="P581" i="37"/>
  <c r="W581" i="37" s="1"/>
  <c r="P582" i="37"/>
  <c r="W582" i="37" s="1"/>
  <c r="P583" i="37"/>
  <c r="W583" i="37" s="1"/>
  <c r="P584" i="37"/>
  <c r="W584" i="37" s="1"/>
  <c r="P585" i="37"/>
  <c r="W585" i="37" s="1"/>
  <c r="P586" i="37"/>
  <c r="W586" i="37" s="1"/>
  <c r="P587" i="37"/>
  <c r="W587" i="37" s="1"/>
  <c r="P588" i="37"/>
  <c r="W588" i="37" s="1"/>
  <c r="P589" i="37"/>
  <c r="W589" i="37" s="1"/>
  <c r="P590" i="37"/>
  <c r="W590" i="37" s="1"/>
  <c r="P591" i="37"/>
  <c r="W591" i="37" s="1"/>
  <c r="P592" i="37"/>
  <c r="W592" i="37" s="1"/>
  <c r="P593" i="37"/>
  <c r="W593" i="37" s="1"/>
  <c r="P594" i="37"/>
  <c r="W594" i="37" s="1"/>
  <c r="P595" i="37"/>
  <c r="W595" i="37" s="1"/>
  <c r="P596" i="37"/>
  <c r="W596" i="37" s="1"/>
  <c r="P597" i="37"/>
  <c r="W597" i="37" s="1"/>
  <c r="P598" i="37"/>
  <c r="W598" i="37" s="1"/>
  <c r="P599" i="37"/>
  <c r="W599" i="37" s="1"/>
  <c r="P600" i="37"/>
  <c r="W600" i="37" s="1"/>
  <c r="P601" i="37"/>
  <c r="W601" i="37" s="1"/>
  <c r="P602" i="37"/>
  <c r="W602" i="37" s="1"/>
  <c r="P603" i="37"/>
  <c r="W603" i="37" s="1"/>
  <c r="P604" i="37"/>
  <c r="W604" i="37" s="1"/>
  <c r="P605" i="37"/>
  <c r="W605" i="37" s="1"/>
  <c r="P606" i="37"/>
  <c r="W606" i="37" s="1"/>
  <c r="P607" i="37"/>
  <c r="W607" i="37" s="1"/>
  <c r="P608" i="37"/>
  <c r="W608" i="37" s="1"/>
  <c r="P609" i="37"/>
  <c r="W609" i="37" s="1"/>
  <c r="P610" i="37"/>
  <c r="W610" i="37" s="1"/>
  <c r="P611" i="37"/>
  <c r="W611" i="37" s="1"/>
  <c r="P612" i="37"/>
  <c r="W612" i="37" s="1"/>
  <c r="P613" i="37"/>
  <c r="W613" i="37" s="1"/>
  <c r="P614" i="37"/>
  <c r="W614" i="37" s="1"/>
  <c r="P615" i="37"/>
  <c r="W615" i="37" s="1"/>
  <c r="P616" i="37"/>
  <c r="W616" i="37" s="1"/>
  <c r="P617" i="37"/>
  <c r="W617" i="37" s="1"/>
  <c r="P618" i="37"/>
  <c r="W618" i="37" s="1"/>
  <c r="P619" i="37"/>
  <c r="W619" i="37" s="1"/>
  <c r="P620" i="37"/>
  <c r="W620" i="37" s="1"/>
  <c r="P621" i="37"/>
  <c r="W621" i="37" s="1"/>
  <c r="P622" i="37"/>
  <c r="W622" i="37" s="1"/>
  <c r="P623" i="37"/>
  <c r="W623" i="37" s="1"/>
  <c r="P624" i="37"/>
  <c r="W624" i="37" s="1"/>
  <c r="P625" i="37"/>
  <c r="W625" i="37" s="1"/>
  <c r="P626" i="37"/>
  <c r="W626" i="37" s="1"/>
  <c r="P627" i="37"/>
  <c r="W627" i="37" s="1"/>
  <c r="P628" i="37"/>
  <c r="W628" i="37" s="1"/>
  <c r="P629" i="37"/>
  <c r="W629" i="37" s="1"/>
  <c r="P630" i="37"/>
  <c r="W630" i="37" s="1"/>
  <c r="P631" i="37"/>
  <c r="W631" i="37" s="1"/>
  <c r="P632" i="37"/>
  <c r="W632" i="37" s="1"/>
  <c r="P633" i="37"/>
  <c r="W633" i="37" s="1"/>
  <c r="P634" i="37"/>
  <c r="W634" i="37" s="1"/>
  <c r="P635" i="37"/>
  <c r="W635" i="37" s="1"/>
  <c r="P636" i="37"/>
  <c r="W636" i="37" s="1"/>
  <c r="P637" i="37"/>
  <c r="W637" i="37" s="1"/>
  <c r="P638" i="37"/>
  <c r="W638" i="37" s="1"/>
  <c r="P639" i="37"/>
  <c r="W639" i="37" s="1"/>
  <c r="P640" i="37"/>
  <c r="W640" i="37" s="1"/>
  <c r="P641" i="37"/>
  <c r="W641" i="37" s="1"/>
  <c r="P642" i="37"/>
  <c r="W642" i="37" s="1"/>
  <c r="P643" i="37"/>
  <c r="W643" i="37" s="1"/>
  <c r="P644" i="37"/>
  <c r="W644" i="37" s="1"/>
  <c r="P645" i="37"/>
  <c r="W645" i="37" s="1"/>
  <c r="P646" i="37"/>
  <c r="W646" i="37" s="1"/>
  <c r="P647" i="37"/>
  <c r="W647" i="37" s="1"/>
  <c r="P648" i="37"/>
  <c r="W648" i="37" s="1"/>
  <c r="P649" i="37"/>
  <c r="W649" i="37" s="1"/>
  <c r="P650" i="37"/>
  <c r="W650" i="37" s="1"/>
  <c r="P651" i="37"/>
  <c r="W651" i="37" s="1"/>
  <c r="P652" i="37"/>
  <c r="W652" i="37" s="1"/>
  <c r="P653" i="37"/>
  <c r="W653" i="37" s="1"/>
  <c r="P654" i="37"/>
  <c r="W654" i="37" s="1"/>
  <c r="P655" i="37"/>
  <c r="W655" i="37" s="1"/>
  <c r="P656" i="37"/>
  <c r="W656" i="37" s="1"/>
  <c r="P657" i="37"/>
  <c r="W657" i="37" s="1"/>
  <c r="P658" i="37"/>
  <c r="W658" i="37" s="1"/>
  <c r="P659" i="37"/>
  <c r="W659" i="37" s="1"/>
  <c r="P660" i="37"/>
  <c r="W660" i="37" s="1"/>
  <c r="P661" i="37"/>
  <c r="W661" i="37" s="1"/>
  <c r="P662" i="37"/>
  <c r="W662" i="37" s="1"/>
  <c r="P663" i="37"/>
  <c r="W663" i="37" s="1"/>
  <c r="P664" i="37"/>
  <c r="W664" i="37" s="1"/>
  <c r="P665" i="37"/>
  <c r="W665" i="37" s="1"/>
  <c r="P666" i="37"/>
  <c r="W666" i="37" s="1"/>
  <c r="P667" i="37"/>
  <c r="W667" i="37" s="1"/>
  <c r="P668" i="37"/>
  <c r="W668" i="37" s="1"/>
  <c r="P669" i="37"/>
  <c r="W669" i="37" s="1"/>
  <c r="P670" i="37"/>
  <c r="W670" i="37" s="1"/>
  <c r="P671" i="37"/>
  <c r="W671" i="37" s="1"/>
  <c r="P672" i="37"/>
  <c r="W672" i="37" s="1"/>
  <c r="P673" i="37"/>
  <c r="W673" i="37" s="1"/>
  <c r="P674" i="37"/>
  <c r="W674" i="37" s="1"/>
  <c r="P675" i="37"/>
  <c r="W675" i="37" s="1"/>
  <c r="P676" i="37"/>
  <c r="W676" i="37" s="1"/>
  <c r="P677" i="37"/>
  <c r="W677" i="37" s="1"/>
  <c r="P678" i="37"/>
  <c r="W678" i="37" s="1"/>
  <c r="P679" i="37"/>
  <c r="W679" i="37" s="1"/>
  <c r="P680" i="37"/>
  <c r="W680" i="37" s="1"/>
  <c r="P681" i="37"/>
  <c r="W681" i="37" s="1"/>
  <c r="P682" i="37"/>
  <c r="W682" i="37" s="1"/>
  <c r="P683" i="37"/>
  <c r="W683" i="37" s="1"/>
  <c r="P684" i="37"/>
  <c r="W684" i="37" s="1"/>
  <c r="P685" i="37"/>
  <c r="W685" i="37" s="1"/>
  <c r="P686" i="37"/>
  <c r="W686" i="37" s="1"/>
  <c r="P687" i="37"/>
  <c r="W687" i="37" s="1"/>
  <c r="P688" i="37"/>
  <c r="W688" i="37" s="1"/>
  <c r="P689" i="37"/>
  <c r="W689" i="37" s="1"/>
  <c r="P690" i="37"/>
  <c r="W690" i="37" s="1"/>
  <c r="P691" i="37"/>
  <c r="W691" i="37" s="1"/>
  <c r="P692" i="37"/>
  <c r="W692" i="37" s="1"/>
  <c r="P693" i="37"/>
  <c r="W693" i="37" s="1"/>
  <c r="P694" i="37"/>
  <c r="W694" i="37" s="1"/>
  <c r="P695" i="37"/>
  <c r="W695" i="37" s="1"/>
  <c r="P696" i="37"/>
  <c r="W696" i="37" s="1"/>
  <c r="P697" i="37"/>
  <c r="W697" i="37" s="1"/>
  <c r="P698" i="37"/>
  <c r="W698" i="37" s="1"/>
  <c r="P699" i="37"/>
  <c r="W699" i="37" s="1"/>
  <c r="P700" i="37"/>
  <c r="W700" i="37" s="1"/>
  <c r="P701" i="37"/>
  <c r="W701" i="37" s="1"/>
  <c r="P702" i="37"/>
  <c r="W702" i="37" s="1"/>
  <c r="P703" i="37"/>
  <c r="W703" i="37" s="1"/>
  <c r="P704" i="37"/>
  <c r="W704" i="37" s="1"/>
  <c r="P705" i="37"/>
  <c r="W705" i="37" s="1"/>
  <c r="P706" i="37"/>
  <c r="W706" i="37" s="1"/>
  <c r="P707" i="37"/>
  <c r="W707" i="37" s="1"/>
  <c r="P708" i="37"/>
  <c r="W708" i="37" s="1"/>
  <c r="P709" i="37"/>
  <c r="W709" i="37" s="1"/>
  <c r="P710" i="37"/>
  <c r="W710" i="37" s="1"/>
  <c r="P711" i="37"/>
  <c r="W711" i="37" s="1"/>
  <c r="P712" i="37"/>
  <c r="W712" i="37" s="1"/>
  <c r="P713" i="37"/>
  <c r="W713" i="37" s="1"/>
  <c r="P714" i="37"/>
  <c r="W714" i="37" s="1"/>
  <c r="P715" i="37"/>
  <c r="W715" i="37" s="1"/>
  <c r="P716" i="37"/>
  <c r="W716" i="37" s="1"/>
  <c r="P717" i="37"/>
  <c r="W717" i="37" s="1"/>
  <c r="P718" i="37"/>
  <c r="W718" i="37" s="1"/>
  <c r="P719" i="37"/>
  <c r="W719" i="37" s="1"/>
  <c r="P720" i="37"/>
  <c r="W720" i="37" s="1"/>
  <c r="P721" i="37"/>
  <c r="W721" i="37" s="1"/>
  <c r="P722" i="37"/>
  <c r="W722" i="37" s="1"/>
  <c r="P723" i="37"/>
  <c r="W723" i="37" s="1"/>
  <c r="P724" i="37"/>
  <c r="W724" i="37" s="1"/>
  <c r="P725" i="37"/>
  <c r="W725" i="37" s="1"/>
  <c r="P726" i="37"/>
  <c r="W726" i="37" s="1"/>
  <c r="P727" i="37"/>
  <c r="W727" i="37" s="1"/>
  <c r="P728" i="37"/>
  <c r="W728" i="37" s="1"/>
  <c r="P729" i="37"/>
  <c r="W729" i="37" s="1"/>
  <c r="P730" i="37"/>
  <c r="W730" i="37" s="1"/>
  <c r="P731" i="37"/>
  <c r="W731" i="37" s="1"/>
  <c r="P732" i="37"/>
  <c r="W732" i="37" s="1"/>
  <c r="P733" i="37"/>
  <c r="W733" i="37" s="1"/>
  <c r="P734" i="37"/>
  <c r="W734" i="37" s="1"/>
  <c r="P735" i="37"/>
  <c r="W735" i="37" s="1"/>
  <c r="P736" i="37"/>
  <c r="W736" i="37" s="1"/>
  <c r="P737" i="37"/>
  <c r="W737" i="37" s="1"/>
  <c r="P738" i="37"/>
  <c r="W738" i="37" s="1"/>
  <c r="P739" i="37"/>
  <c r="W739" i="37" s="1"/>
  <c r="P740" i="37"/>
  <c r="W740" i="37" s="1"/>
  <c r="P741" i="37"/>
  <c r="W741" i="37" s="1"/>
  <c r="P742" i="37"/>
  <c r="W742" i="37" s="1"/>
  <c r="P743" i="37"/>
  <c r="W743" i="37" s="1"/>
  <c r="P744" i="37"/>
  <c r="W744" i="37" s="1"/>
  <c r="Z103" i="37" l="1"/>
  <c r="AF103" i="37" s="1"/>
  <c r="AG103" i="37" s="1"/>
  <c r="AA103" i="37" s="1"/>
  <c r="Z115" i="37"/>
  <c r="AF115" i="37" s="1"/>
  <c r="AG115" i="37" s="1"/>
  <c r="Z119" i="37"/>
  <c r="AF119" i="37" s="1"/>
  <c r="AG119" i="37" s="1"/>
  <c r="Z123" i="37"/>
  <c r="AF123" i="37" s="1"/>
  <c r="AG123" i="37" s="1"/>
  <c r="Z127" i="37"/>
  <c r="AF127" i="37" s="1"/>
  <c r="AG127" i="37" s="1"/>
  <c r="Z131" i="37"/>
  <c r="AF131" i="37" s="1"/>
  <c r="AG131" i="37" s="1"/>
  <c r="Z139" i="37"/>
  <c r="AF139" i="37" s="1"/>
  <c r="AG139" i="37" s="1"/>
  <c r="Z167" i="37"/>
  <c r="AF167" i="37" s="1"/>
  <c r="AG167" i="37" s="1"/>
  <c r="Z171" i="37"/>
  <c r="AF171" i="37" s="1"/>
  <c r="AG171" i="37" s="1"/>
  <c r="Z175" i="37"/>
  <c r="AF175" i="37" s="1"/>
  <c r="AG175" i="37" s="1"/>
  <c r="Z179" i="37"/>
  <c r="AF179" i="37" s="1"/>
  <c r="AG179" i="37" s="1"/>
  <c r="Z191" i="37"/>
  <c r="AF191" i="37" s="1"/>
  <c r="AG191" i="37" s="1"/>
  <c r="Z195" i="37"/>
  <c r="AF195" i="37" s="1"/>
  <c r="AG195" i="37" s="1"/>
  <c r="Z203" i="37"/>
  <c r="AF203" i="37" s="1"/>
  <c r="AG203" i="37" s="1"/>
  <c r="Z207" i="37"/>
  <c r="AF207" i="37" s="1"/>
  <c r="AG207" i="37" s="1"/>
  <c r="Z219" i="37"/>
  <c r="AF219" i="37" s="1"/>
  <c r="AG219" i="37" s="1"/>
  <c r="Z243" i="37"/>
  <c r="AF243" i="37" s="1"/>
  <c r="AG243" i="37" s="1"/>
  <c r="Z251" i="37"/>
  <c r="AF251" i="37" s="1"/>
  <c r="Z255" i="37"/>
  <c r="AF255" i="37" s="1"/>
  <c r="Z263" i="37"/>
  <c r="AF263" i="37" s="1"/>
  <c r="Z267" i="37"/>
  <c r="AF267" i="37" s="1"/>
  <c r="Z275" i="37"/>
  <c r="AF275" i="37" s="1"/>
  <c r="Z283" i="37"/>
  <c r="AF283" i="37" s="1"/>
  <c r="AG283" i="37" s="1"/>
  <c r="Z295" i="37"/>
  <c r="AF295" i="37" s="1"/>
  <c r="Z299" i="37"/>
  <c r="AF299" i="37" s="1"/>
  <c r="Z319" i="37"/>
  <c r="AF319" i="37" s="1"/>
  <c r="AG319" i="37" s="1"/>
  <c r="Z375" i="37"/>
  <c r="AF375" i="37" s="1"/>
  <c r="AG375" i="37" s="1"/>
  <c r="Z383" i="37"/>
  <c r="AF383" i="37" s="1"/>
  <c r="AG383" i="37" s="1"/>
  <c r="Z427" i="37"/>
  <c r="AF427" i="37" s="1"/>
  <c r="Z439" i="37"/>
  <c r="AF439" i="37" s="1"/>
  <c r="AG439" i="37" s="1"/>
  <c r="Z455" i="37"/>
  <c r="AF455" i="37" s="1"/>
  <c r="AG455" i="37" s="1"/>
  <c r="AG454" i="37" s="1"/>
  <c r="Z463" i="37"/>
  <c r="AF463" i="37" s="1"/>
  <c r="AG463" i="37" s="1"/>
  <c r="AG462" i="37" s="1"/>
  <c r="Z475" i="37"/>
  <c r="AF475" i="37" s="1"/>
  <c r="AG475" i="37" s="1"/>
  <c r="Z483" i="37"/>
  <c r="AF483" i="37" s="1"/>
  <c r="AG483" i="37" s="1"/>
  <c r="Z491" i="37"/>
  <c r="AF491" i="37" s="1"/>
  <c r="AG491" i="37" s="1"/>
  <c r="Z495" i="37"/>
  <c r="AF495" i="37" s="1"/>
  <c r="Z499" i="37"/>
  <c r="AF499" i="37" s="1"/>
  <c r="AG499" i="37" s="1"/>
  <c r="Z503" i="37"/>
  <c r="AF503" i="37" s="1"/>
  <c r="AG503" i="37" s="1"/>
  <c r="Z507" i="37"/>
  <c r="AF507" i="37" s="1"/>
  <c r="AG507" i="37" s="1"/>
  <c r="Z511" i="37"/>
  <c r="AF511" i="37" s="1"/>
  <c r="AG511" i="37" s="1"/>
  <c r="Z603" i="37"/>
  <c r="AF603" i="37" s="1"/>
  <c r="AG603" i="37" s="1"/>
  <c r="Z615" i="37"/>
  <c r="AF615" i="37" s="1"/>
  <c r="AG615" i="37" s="1"/>
  <c r="Z643" i="37"/>
  <c r="AF643" i="37" s="1"/>
  <c r="AG643" i="37" s="1"/>
  <c r="Z100" i="37"/>
  <c r="AF100" i="37" s="1"/>
  <c r="AG100" i="37" s="1"/>
  <c r="AG99" i="37" s="1"/>
  <c r="Z120" i="37"/>
  <c r="AF120" i="37" s="1"/>
  <c r="AG120" i="37" s="1"/>
  <c r="Z125" i="37"/>
  <c r="AF125" i="37" s="1"/>
  <c r="AG125" i="37" s="1"/>
  <c r="Z130" i="37"/>
  <c r="AF130" i="37" s="1"/>
  <c r="AG130" i="37" s="1"/>
  <c r="Z154" i="37"/>
  <c r="AF154" i="37" s="1"/>
  <c r="AG154" i="37" s="1"/>
  <c r="Z188" i="37"/>
  <c r="AF188" i="37" s="1"/>
  <c r="AG188" i="37" s="1"/>
  <c r="Z193" i="37"/>
  <c r="AF193" i="37" s="1"/>
  <c r="AG193" i="37" s="1"/>
  <c r="Z217" i="37"/>
  <c r="AF217" i="37" s="1"/>
  <c r="AG217" i="37" s="1"/>
  <c r="AG216" i="37" s="1"/>
  <c r="Z222" i="37"/>
  <c r="AF222" i="37" s="1"/>
  <c r="AG222" i="37" s="1"/>
  <c r="Z249" i="37"/>
  <c r="AF249" i="37" s="1"/>
  <c r="AG249" i="37" s="1"/>
  <c r="Z254" i="37"/>
  <c r="AF254" i="37" s="1"/>
  <c r="Z285" i="37"/>
  <c r="AF285" i="37" s="1"/>
  <c r="Z294" i="37"/>
  <c r="AF294" i="37" s="1"/>
  <c r="AG294" i="37" s="1"/>
  <c r="Z373" i="37"/>
  <c r="AF373" i="37" s="1"/>
  <c r="AG373" i="37" s="1"/>
  <c r="Z424" i="37"/>
  <c r="AF424" i="37" s="1"/>
  <c r="AG424" i="37" s="1"/>
  <c r="AG423" i="37" s="1"/>
  <c r="AA423" i="37" s="1"/>
  <c r="Z438" i="37"/>
  <c r="AF438" i="37" s="1"/>
  <c r="AG438" i="37" s="1"/>
  <c r="Z452" i="37"/>
  <c r="AF452" i="37" s="1"/>
  <c r="AG452" i="37" s="1"/>
  <c r="Z465" i="37"/>
  <c r="AF465" i="37" s="1"/>
  <c r="Z484" i="37"/>
  <c r="AF484" i="37" s="1"/>
  <c r="AG484" i="37" s="1"/>
  <c r="Z522" i="37"/>
  <c r="AF522" i="37" s="1"/>
  <c r="AG522" i="37" s="1"/>
  <c r="Z554" i="37"/>
  <c r="AF554" i="37" s="1"/>
  <c r="AG554" i="37" s="1"/>
  <c r="Z562" i="37"/>
  <c r="AF562" i="37" s="1"/>
  <c r="AG562" i="37" s="1"/>
  <c r="Z602" i="37"/>
  <c r="AF602" i="37" s="1"/>
  <c r="AG602" i="37" s="1"/>
  <c r="Z110" i="37"/>
  <c r="AF110" i="37" s="1"/>
  <c r="AG110" i="37" s="1"/>
  <c r="Z136" i="37"/>
  <c r="AF136" i="37" s="1"/>
  <c r="AG136" i="37" s="1"/>
  <c r="Z141" i="37"/>
  <c r="AF141" i="37" s="1"/>
  <c r="AG141" i="37" s="1"/>
  <c r="Z150" i="37"/>
  <c r="AF150" i="37" s="1"/>
  <c r="AG150" i="37" s="1"/>
  <c r="Z174" i="37"/>
  <c r="AF174" i="37" s="1"/>
  <c r="AG174" i="37" s="1"/>
  <c r="Z184" i="37"/>
  <c r="AF184" i="37" s="1"/>
  <c r="AG184" i="37" s="1"/>
  <c r="AG183" i="37" s="1"/>
  <c r="Z268" i="37"/>
  <c r="AF268" i="37" s="1"/>
  <c r="Z277" i="37"/>
  <c r="AF277" i="37" s="1"/>
  <c r="AG277" i="37" s="1"/>
  <c r="Z281" i="37"/>
  <c r="AF281" i="37" s="1"/>
  <c r="Z290" i="37"/>
  <c r="AF290" i="37" s="1"/>
  <c r="AG290" i="37" s="1"/>
  <c r="Z300" i="37"/>
  <c r="AF300" i="37" s="1"/>
  <c r="Z318" i="37"/>
  <c r="AF318" i="37" s="1"/>
  <c r="AG318" i="37" s="1"/>
  <c r="Z457" i="37"/>
  <c r="AF457" i="37" s="1"/>
  <c r="AG457" i="37" s="1"/>
  <c r="Z474" i="37"/>
  <c r="AF474" i="37" s="1"/>
  <c r="AG474" i="37" s="1"/>
  <c r="Z494" i="37"/>
  <c r="AF494" i="37" s="1"/>
  <c r="AG494" i="37" s="1"/>
  <c r="Z500" i="37"/>
  <c r="AF500" i="37" s="1"/>
  <c r="Z505" i="37"/>
  <c r="AF505" i="37" s="1"/>
  <c r="AG505" i="37" s="1"/>
  <c r="Z664" i="37"/>
  <c r="AF664" i="37" s="1"/>
  <c r="Z668" i="37"/>
  <c r="AF668" i="37" s="1"/>
  <c r="AG668" i="37" s="1"/>
  <c r="Z712" i="37"/>
  <c r="AF712" i="37" s="1"/>
  <c r="AG712" i="37" s="1"/>
  <c r="Z732" i="37"/>
  <c r="AF732" i="37" s="1"/>
  <c r="AG732" i="37" s="1"/>
  <c r="AG731" i="37" s="1"/>
  <c r="AG730" i="37" s="1"/>
  <c r="Z740" i="37"/>
  <c r="AF740" i="37" s="1"/>
  <c r="AG740" i="37" s="1"/>
  <c r="Z466" i="37"/>
  <c r="AF466" i="37" s="1"/>
  <c r="AG466" i="37" s="1"/>
  <c r="Z116" i="37"/>
  <c r="AF116" i="37" s="1"/>
  <c r="AG116" i="37" s="1"/>
  <c r="Z121" i="37"/>
  <c r="AF121" i="37" s="1"/>
  <c r="AG121" i="37" s="1"/>
  <c r="Z126" i="37"/>
  <c r="Z132" i="37"/>
  <c r="AF132" i="37" s="1"/>
  <c r="AG132" i="37" s="1"/>
  <c r="Z146" i="37"/>
  <c r="Z160" i="37"/>
  <c r="AF160" i="37" s="1"/>
  <c r="Z180" i="37"/>
  <c r="AF180" i="37" s="1"/>
  <c r="Z189" i="37"/>
  <c r="AF189" i="37" s="1"/>
  <c r="AG189" i="37" s="1"/>
  <c r="Z218" i="37"/>
  <c r="AF218" i="37" s="1"/>
  <c r="AG218" i="37" s="1"/>
  <c r="Z250" i="37"/>
  <c r="AF250" i="37" s="1"/>
  <c r="AG250" i="37" s="1"/>
  <c r="Z264" i="37"/>
  <c r="AF264" i="37" s="1"/>
  <c r="Z273" i="37"/>
  <c r="AF273" i="37" s="1"/>
  <c r="Z286" i="37"/>
  <c r="AF286" i="37" s="1"/>
  <c r="AG286" i="37" s="1"/>
  <c r="Z296" i="37"/>
  <c r="AF296" i="37" s="1"/>
  <c r="Z138" i="37"/>
  <c r="AF138" i="37" s="1"/>
  <c r="AG138" i="37" s="1"/>
  <c r="Z157" i="37"/>
  <c r="AF157" i="37" s="1"/>
  <c r="AG157" i="37" s="1"/>
  <c r="AG156" i="37" s="1"/>
  <c r="Z177" i="37"/>
  <c r="AF177" i="37" s="1"/>
  <c r="Z225" i="37"/>
  <c r="AF225" i="37" s="1"/>
  <c r="AG225" i="37" s="1"/>
  <c r="Z238" i="37"/>
  <c r="AF238" i="37" s="1"/>
  <c r="AG238" i="37" s="1"/>
  <c r="AG237" i="37" s="1"/>
  <c r="Z261" i="37"/>
  <c r="AF261" i="37" s="1"/>
  <c r="AG261" i="37" s="1"/>
  <c r="Z288" i="37"/>
  <c r="AF288" i="37" s="1"/>
  <c r="Z302" i="37"/>
  <c r="AF302" i="37" s="1"/>
  <c r="AG302" i="37" s="1"/>
  <c r="Z321" i="37"/>
  <c r="AF321" i="37" s="1"/>
  <c r="AG321" i="37" s="1"/>
  <c r="Z418" i="37"/>
  <c r="AF418" i="37" s="1"/>
  <c r="AG418" i="37" s="1"/>
  <c r="AG417" i="37" s="1"/>
  <c r="AA417" i="37" s="1"/>
  <c r="Z422" i="37"/>
  <c r="AF422" i="37" s="1"/>
  <c r="AG422" i="37" s="1"/>
  <c r="AG421" i="37" s="1"/>
  <c r="AG420" i="37" s="1"/>
  <c r="AA420" i="37" s="1"/>
  <c r="Z432" i="37"/>
  <c r="AF432" i="37" s="1"/>
  <c r="AG432" i="37" s="1"/>
  <c r="Z468" i="37"/>
  <c r="AF468" i="37" s="1"/>
  <c r="Z492" i="37"/>
  <c r="AF492" i="37" s="1"/>
  <c r="AG492" i="37" s="1"/>
  <c r="Z497" i="37"/>
  <c r="AF497" i="37" s="1"/>
  <c r="AG497" i="37" s="1"/>
  <c r="Z113" i="37"/>
  <c r="AF113" i="37" s="1"/>
  <c r="AG113" i="37" s="1"/>
  <c r="Z140" i="37"/>
  <c r="AF140" i="37" s="1"/>
  <c r="AG140" i="37" s="1"/>
  <c r="Z282" i="37"/>
  <c r="AF282" i="37" s="1"/>
  <c r="Z326" i="37"/>
  <c r="AF326" i="37" s="1"/>
  <c r="AG326" i="37" s="1"/>
  <c r="Z338" i="37"/>
  <c r="AF338" i="37" s="1"/>
  <c r="AG338" i="37" s="1"/>
  <c r="Z428" i="37"/>
  <c r="AF428" i="37" s="1"/>
  <c r="AG428" i="37" s="1"/>
  <c r="Z441" i="37"/>
  <c r="AF441" i="37" s="1"/>
  <c r="AG441" i="37" s="1"/>
  <c r="Z585" i="37"/>
  <c r="AF585" i="37" s="1"/>
  <c r="AG585" i="37" s="1"/>
  <c r="Z655" i="37"/>
  <c r="AF655" i="37" s="1"/>
  <c r="AG655" i="37" s="1"/>
  <c r="Z665" i="37"/>
  <c r="AF665" i="37" s="1"/>
  <c r="AG665" i="37" s="1"/>
  <c r="Z670" i="37"/>
  <c r="AF670" i="37" s="1"/>
  <c r="AG670" i="37" s="1"/>
  <c r="AG669" i="37" s="1"/>
  <c r="Z725" i="37"/>
  <c r="AF725" i="37" s="1"/>
  <c r="Z206" i="37"/>
  <c r="AF206" i="37" s="1"/>
  <c r="AG206" i="37" s="1"/>
  <c r="Z436" i="37"/>
  <c r="AF436" i="37" s="1"/>
  <c r="Z504" i="37"/>
  <c r="AF504" i="37" s="1"/>
  <c r="AG504" i="37" s="1"/>
  <c r="Z122" i="37"/>
  <c r="AF122" i="37" s="1"/>
  <c r="AG122" i="37" s="1"/>
  <c r="Z133" i="37"/>
  <c r="AF133" i="37" s="1"/>
  <c r="AG133" i="37" s="1"/>
  <c r="Z142" i="37"/>
  <c r="AF142" i="37" s="1"/>
  <c r="AG142" i="37" s="1"/>
  <c r="Z181" i="37"/>
  <c r="AF181" i="37" s="1"/>
  <c r="AG181" i="37" s="1"/>
  <c r="Z200" i="37"/>
  <c r="AF200" i="37" s="1"/>
  <c r="AG200" i="37" s="1"/>
  <c r="Z205" i="37"/>
  <c r="AF205" i="37" s="1"/>
  <c r="AG205" i="37" s="1"/>
  <c r="Z212" i="37"/>
  <c r="AF212" i="37" s="1"/>
  <c r="AG212" i="37" s="1"/>
  <c r="Z248" i="37"/>
  <c r="AF248" i="37" s="1"/>
  <c r="AG248" i="37" s="1"/>
  <c r="Z289" i="37"/>
  <c r="AF289" i="37" s="1"/>
  <c r="Z301" i="37"/>
  <c r="AF301" i="37" s="1"/>
  <c r="Z478" i="37"/>
  <c r="AF478" i="37" s="1"/>
  <c r="AG478" i="37" s="1"/>
  <c r="Z493" i="37"/>
  <c r="AF493" i="37" s="1"/>
  <c r="AG493" i="37" s="1"/>
  <c r="Z596" i="37"/>
  <c r="AF596" i="37" s="1"/>
  <c r="AG596" i="37" s="1"/>
  <c r="Z601" i="37"/>
  <c r="AF601" i="37" s="1"/>
  <c r="Z636" i="37"/>
  <c r="AF636" i="37" s="1"/>
  <c r="AG636" i="37" s="1"/>
  <c r="Z738" i="37"/>
  <c r="AF738" i="37" s="1"/>
  <c r="AG738" i="37" s="1"/>
  <c r="Z743" i="37"/>
  <c r="AF743" i="37" s="1"/>
  <c r="AG743" i="37" s="1"/>
  <c r="Z242" i="37"/>
  <c r="AF242" i="37" s="1"/>
  <c r="Z368" i="37"/>
  <c r="AF368" i="37" s="1"/>
  <c r="AG368" i="37" s="1"/>
  <c r="Z496" i="37"/>
  <c r="AF496" i="37" s="1"/>
  <c r="AG496" i="37" s="1"/>
  <c r="Z597" i="37"/>
  <c r="AF597" i="37" s="1"/>
  <c r="AG597" i="37" s="1"/>
  <c r="Z617" i="37"/>
  <c r="AF617" i="37" s="1"/>
  <c r="AG617" i="37" s="1"/>
  <c r="Z632" i="37"/>
  <c r="AF632" i="37" s="1"/>
  <c r="Z437" i="37"/>
  <c r="AF437" i="37" s="1"/>
  <c r="AG437" i="37" s="1"/>
  <c r="Z727" i="37"/>
  <c r="AF727" i="37" s="1"/>
  <c r="AG727" i="37" s="1"/>
  <c r="AG726" i="37" s="1"/>
  <c r="Z117" i="37"/>
  <c r="AF117" i="37" s="1"/>
  <c r="AG117" i="37" s="1"/>
  <c r="Z128" i="37"/>
  <c r="AF128" i="37" s="1"/>
  <c r="AG128" i="37" s="1"/>
  <c r="Z137" i="37"/>
  <c r="AF137" i="37" s="1"/>
  <c r="AG137" i="37" s="1"/>
  <c r="Z152" i="37"/>
  <c r="AF152" i="37" s="1"/>
  <c r="AG152" i="37" s="1"/>
  <c r="Z178" i="37"/>
  <c r="AF178" i="37" s="1"/>
  <c r="AG178" i="37" s="1"/>
  <c r="Z124" i="37"/>
  <c r="AF124" i="37" s="1"/>
  <c r="AG124" i="37" s="1"/>
  <c r="Z134" i="37"/>
  <c r="AF134" i="37" s="1"/>
  <c r="AG134" i="37" s="1"/>
  <c r="AA134" i="37" s="1"/>
  <c r="Z220" i="37"/>
  <c r="AF220" i="37" s="1"/>
  <c r="AG220" i="37" s="1"/>
  <c r="Z256" i="37"/>
  <c r="AF256" i="37" s="1"/>
  <c r="AG256" i="37" s="1"/>
  <c r="Z642" i="37"/>
  <c r="AF642" i="37" s="1"/>
  <c r="AG642" i="37" s="1"/>
  <c r="Z662" i="37"/>
  <c r="AF662" i="37" s="1"/>
  <c r="AG662" i="37" s="1"/>
  <c r="Z202" i="37"/>
  <c r="AF202" i="37" s="1"/>
  <c r="Z149" i="37"/>
  <c r="AF149" i="37" s="1"/>
  <c r="AG149" i="37" s="1"/>
  <c r="Z221" i="37"/>
  <c r="AF221" i="37" s="1"/>
  <c r="AG221" i="37" s="1"/>
  <c r="Z284" i="37"/>
  <c r="AF284" i="37" s="1"/>
  <c r="Z297" i="37"/>
  <c r="AF297" i="37" s="1"/>
  <c r="AG297" i="37" s="1"/>
  <c r="Z506" i="37"/>
  <c r="AF506" i="37" s="1"/>
  <c r="AG506" i="37" s="1"/>
  <c r="Z699" i="37"/>
  <c r="AF699" i="37" s="1"/>
  <c r="AG699" i="37" s="1"/>
  <c r="Z102" i="37"/>
  <c r="AF102" i="37" s="1"/>
  <c r="AG102" i="37" s="1"/>
  <c r="Z170" i="37"/>
  <c r="AF170" i="37" s="1"/>
  <c r="AG170" i="37" s="1"/>
  <c r="AG169" i="37" s="1"/>
  <c r="Z252" i="37"/>
  <c r="AF252" i="37" s="1"/>
  <c r="AG252" i="37" s="1"/>
  <c r="Z329" i="37"/>
  <c r="AF329" i="37" s="1"/>
  <c r="AG329" i="37" s="1"/>
  <c r="Z488" i="37"/>
  <c r="AF488" i="37" s="1"/>
  <c r="AG488" i="37" s="1"/>
  <c r="Z540" i="37"/>
  <c r="AF540" i="37" s="1"/>
  <c r="AG540" i="37" s="1"/>
  <c r="Z633" i="37"/>
  <c r="AF633" i="37" s="1"/>
  <c r="AG633" i="37" s="1"/>
  <c r="Z667" i="37"/>
  <c r="AF667" i="37" s="1"/>
  <c r="AG667" i="37" s="1"/>
  <c r="Z197" i="37"/>
  <c r="AF197" i="37" s="1"/>
  <c r="AG197" i="37" s="1"/>
  <c r="Z129" i="37"/>
  <c r="AF129" i="37" s="1"/>
  <c r="AG129" i="37" s="1"/>
  <c r="Z246" i="37"/>
  <c r="AF246" i="37" s="1"/>
  <c r="AG246" i="37" s="1"/>
  <c r="Z280" i="37"/>
  <c r="AF280" i="37" s="1"/>
  <c r="Z336" i="37"/>
  <c r="AF336" i="37" s="1"/>
  <c r="AG336" i="37" s="1"/>
  <c r="Z501" i="37"/>
  <c r="AF501" i="37" s="1"/>
  <c r="AG501" i="37" s="1"/>
  <c r="Z654" i="37"/>
  <c r="AF654" i="37" s="1"/>
  <c r="AG654" i="37" s="1"/>
  <c r="Z112" i="37"/>
  <c r="AF112" i="37" s="1"/>
  <c r="AG112" i="37" s="1"/>
  <c r="Z161" i="37"/>
  <c r="AF161" i="37" s="1"/>
  <c r="AG161" i="37" s="1"/>
  <c r="Z210" i="37"/>
  <c r="AF210" i="37" s="1"/>
  <c r="AG210" i="37" s="1"/>
  <c r="Z234" i="37"/>
  <c r="AF234" i="37" s="1"/>
  <c r="AG234" i="37" s="1"/>
  <c r="AG233" i="37" s="1"/>
  <c r="Z265" i="37"/>
  <c r="AF265" i="37" s="1"/>
  <c r="AG265" i="37" s="1"/>
  <c r="Z276" i="37"/>
  <c r="AF276" i="37" s="1"/>
  <c r="Z293" i="37"/>
  <c r="AF293" i="37" s="1"/>
  <c r="Z464" i="37"/>
  <c r="AF464" i="37" s="1"/>
  <c r="Z509" i="37"/>
  <c r="AF509" i="37" s="1"/>
  <c r="AG509" i="37" s="1"/>
  <c r="Z600" i="37"/>
  <c r="AF600" i="37" s="1"/>
  <c r="AG600" i="37" s="1"/>
  <c r="AG599" i="37" s="1"/>
  <c r="AG598" i="37" s="1"/>
  <c r="Z733" i="37"/>
  <c r="AF733" i="37" s="1"/>
  <c r="AG733" i="37" s="1"/>
  <c r="Z525" i="37"/>
  <c r="AF525" i="37" s="1"/>
  <c r="AG525" i="37" s="1"/>
  <c r="Z396" i="37"/>
  <c r="AF396" i="37" s="1"/>
  <c r="AG396" i="37" s="1"/>
  <c r="Z723" i="37"/>
  <c r="AF723" i="37" s="1"/>
  <c r="Z298" i="37"/>
  <c r="AF298" i="37" s="1"/>
  <c r="Z476" i="37"/>
  <c r="AF476" i="37" s="1"/>
  <c r="AG476" i="37" s="1"/>
  <c r="Z469" i="37"/>
  <c r="AF469" i="37" s="1"/>
  <c r="AG469" i="37" s="1"/>
  <c r="Z292" i="37"/>
  <c r="AF292" i="37" s="1"/>
  <c r="Z269" i="37"/>
  <c r="AF269" i="37" s="1"/>
  <c r="AG269" i="37" s="1"/>
  <c r="Z481" i="37"/>
  <c r="AF481" i="37" s="1"/>
  <c r="AG481" i="37" s="1"/>
  <c r="Z3" i="37"/>
  <c r="AF3" i="37" s="1"/>
  <c r="Z7" i="37"/>
  <c r="Z11" i="37"/>
  <c r="Z15" i="37"/>
  <c r="Z19" i="37"/>
  <c r="AF19" i="37" s="1"/>
  <c r="Z23" i="37"/>
  <c r="AF23" i="37" s="1"/>
  <c r="AG23" i="37" s="1"/>
  <c r="AA23" i="37" s="1"/>
  <c r="Z27" i="37"/>
  <c r="AF27" i="37" s="1"/>
  <c r="Z31" i="37"/>
  <c r="Z35" i="37"/>
  <c r="Z39" i="37"/>
  <c r="Z43" i="37"/>
  <c r="AF43" i="37" s="1"/>
  <c r="Z47" i="37"/>
  <c r="Z51" i="37"/>
  <c r="Z55" i="37"/>
  <c r="Z59" i="37"/>
  <c r="AF59" i="37" s="1"/>
  <c r="AG59" i="37" s="1"/>
  <c r="AA59" i="37" s="1"/>
  <c r="Z63" i="37"/>
  <c r="Z67" i="37"/>
  <c r="Z75" i="37"/>
  <c r="AF75" i="37" s="1"/>
  <c r="AG75" i="37" s="1"/>
  <c r="AA75" i="37" s="1"/>
  <c r="Z79" i="37"/>
  <c r="AF79" i="37" s="1"/>
  <c r="AG79" i="37" s="1"/>
  <c r="Z83" i="37"/>
  <c r="Z87" i="37"/>
  <c r="AF87" i="37" s="1"/>
  <c r="AG87" i="37" s="1"/>
  <c r="Z91" i="37"/>
  <c r="AF91" i="37" s="1"/>
  <c r="Z95" i="37"/>
  <c r="AF95" i="37" s="1"/>
  <c r="AG95" i="37" s="1"/>
  <c r="AG94" i="37" s="1"/>
  <c r="Z13" i="37"/>
  <c r="AF13" i="37" s="1"/>
  <c r="AG13" i="37" s="1"/>
  <c r="Z90" i="37"/>
  <c r="AF90" i="37" s="1"/>
  <c r="AG90" i="37" s="1"/>
  <c r="Z9" i="37"/>
  <c r="AF9" i="37" s="1"/>
  <c r="AG9" i="37" s="1"/>
  <c r="AA9" i="37" s="1"/>
  <c r="Z21" i="37"/>
  <c r="AF21" i="37" s="1"/>
  <c r="Z29" i="37"/>
  <c r="AF29" i="37" s="1"/>
  <c r="Z37" i="37"/>
  <c r="AF37" i="37" s="1"/>
  <c r="Z45" i="37"/>
  <c r="AF45" i="37" s="1"/>
  <c r="AG45" i="37" s="1"/>
  <c r="Z53" i="37"/>
  <c r="AF53" i="37" s="1"/>
  <c r="AG53" i="37" s="1"/>
  <c r="AA53" i="37" s="1"/>
  <c r="Z61" i="37"/>
  <c r="Z69" i="37"/>
  <c r="Z77" i="37"/>
  <c r="AF77" i="37" s="1"/>
  <c r="AG77" i="37" s="1"/>
  <c r="Z85" i="37"/>
  <c r="AF85" i="37" s="1"/>
  <c r="AG85" i="37" s="1"/>
  <c r="Z93" i="37"/>
  <c r="AF93" i="37" s="1"/>
  <c r="AG93" i="37" s="1"/>
  <c r="Z97" i="37"/>
  <c r="AF97" i="37" s="1"/>
  <c r="AG97" i="37" s="1"/>
  <c r="AG96" i="37" s="1"/>
  <c r="Z18" i="37"/>
  <c r="Z4" i="37"/>
  <c r="AF4" i="37" s="1"/>
  <c r="AG4" i="37" s="1"/>
  <c r="AA4" i="37" s="1"/>
  <c r="Z8" i="37"/>
  <c r="AF8" i="37" s="1"/>
  <c r="AG8" i="37" s="1"/>
  <c r="AA8" i="37" s="1"/>
  <c r="Z12" i="37"/>
  <c r="AF12" i="37" s="1"/>
  <c r="Z16" i="37"/>
  <c r="Z20" i="37"/>
  <c r="AF20" i="37" s="1"/>
  <c r="AG20" i="37" s="1"/>
  <c r="Z24" i="37"/>
  <c r="Z28" i="37"/>
  <c r="AF28" i="37" s="1"/>
  <c r="AG28" i="37" s="1"/>
  <c r="Z32" i="37"/>
  <c r="AF32" i="37" s="1"/>
  <c r="AG32" i="37" s="1"/>
  <c r="AA32" i="37" s="1"/>
  <c r="Z36" i="37"/>
  <c r="AF36" i="37" s="1"/>
  <c r="AG36" i="37" s="1"/>
  <c r="AA36" i="37" s="1"/>
  <c r="Z40" i="37"/>
  <c r="AF40" i="37" s="1"/>
  <c r="Z44" i="37"/>
  <c r="AF44" i="37" s="1"/>
  <c r="Z48" i="37"/>
  <c r="Z52" i="37"/>
  <c r="Z56" i="37"/>
  <c r="Z60" i="37"/>
  <c r="Z64" i="37"/>
  <c r="Z68" i="37"/>
  <c r="AF68" i="37" s="1"/>
  <c r="AG68" i="37" s="1"/>
  <c r="AA68" i="37" s="1"/>
  <c r="Z72" i="37"/>
  <c r="Z76" i="37"/>
  <c r="Z80" i="37"/>
  <c r="AF80" i="37" s="1"/>
  <c r="AG80" i="37" s="1"/>
  <c r="Z84" i="37"/>
  <c r="AF84" i="37" s="1"/>
  <c r="AG84" i="37" s="1"/>
  <c r="Z88" i="37"/>
  <c r="AF88" i="37" s="1"/>
  <c r="AG88" i="37" s="1"/>
  <c r="Z92" i="37"/>
  <c r="AF92" i="37" s="1"/>
  <c r="AG92" i="37" s="1"/>
  <c r="Z5" i="37"/>
  <c r="Z17" i="37"/>
  <c r="AF17" i="37" s="1"/>
  <c r="AG17" i="37" s="1"/>
  <c r="AA17" i="37" s="1"/>
  <c r="Z25" i="37"/>
  <c r="Z33" i="37"/>
  <c r="Z41" i="37"/>
  <c r="AF41" i="37" s="1"/>
  <c r="AG41" i="37" s="1"/>
  <c r="Z49" i="37"/>
  <c r="Z57" i="37"/>
  <c r="Z65" i="37"/>
  <c r="Z73" i="37"/>
  <c r="Z81" i="37"/>
  <c r="AF81" i="37" s="1"/>
  <c r="AG81" i="37" s="1"/>
  <c r="Z89" i="37"/>
  <c r="AF89" i="37" s="1"/>
  <c r="AG89" i="37" s="1"/>
  <c r="Z26" i="37"/>
  <c r="Z6" i="37"/>
  <c r="Z10" i="37"/>
  <c r="Z14" i="37"/>
  <c r="Z22" i="37"/>
  <c r="AF22" i="37" s="1"/>
  <c r="AG22" i="37" s="1"/>
  <c r="Z30" i="37"/>
  <c r="AF30" i="37" s="1"/>
  <c r="AG30" i="37" s="1"/>
  <c r="Z34" i="37"/>
  <c r="AF34" i="37" s="1"/>
  <c r="AG34" i="37" s="1"/>
  <c r="AA34" i="37" s="1"/>
  <c r="Z38" i="37"/>
  <c r="AF38" i="37" s="1"/>
  <c r="AG38" i="37" s="1"/>
  <c r="Z42" i="37"/>
  <c r="Z46" i="37"/>
  <c r="AF46" i="37" s="1"/>
  <c r="AG46" i="37" s="1"/>
  <c r="Z50" i="37"/>
  <c r="Z54" i="37"/>
  <c r="Z58" i="37"/>
  <c r="Z62" i="37"/>
  <c r="Z66" i="37"/>
  <c r="AF66" i="37" s="1"/>
  <c r="AG66" i="37" s="1"/>
  <c r="AA66" i="37" s="1"/>
  <c r="Z70" i="37"/>
  <c r="AF70" i="37" s="1"/>
  <c r="AG70" i="37" s="1"/>
  <c r="AA70" i="37" s="1"/>
  <c r="Z74" i="37"/>
  <c r="Z78" i="37"/>
  <c r="AF78" i="37" s="1"/>
  <c r="AG78" i="37" s="1"/>
  <c r="Z82" i="37"/>
  <c r="AF82" i="37" s="1"/>
  <c r="AG82" i="37" s="1"/>
  <c r="Z86" i="37"/>
  <c r="AF86" i="37" s="1"/>
  <c r="X398" i="37"/>
  <c r="X400" i="37"/>
  <c r="X402" i="37"/>
  <c r="X404" i="37"/>
  <c r="X406" i="37"/>
  <c r="X408" i="37"/>
  <c r="X410" i="37"/>
  <c r="X412" i="37"/>
  <c r="X414" i="37"/>
  <c r="X416" i="37"/>
  <c r="X418" i="37"/>
  <c r="X420" i="37"/>
  <c r="X422" i="37"/>
  <c r="X424" i="37"/>
  <c r="X426" i="37"/>
  <c r="X428" i="37"/>
  <c r="X430" i="37"/>
  <c r="X432" i="37"/>
  <c r="X434" i="37"/>
  <c r="X436" i="37"/>
  <c r="X438" i="37"/>
  <c r="X440" i="37"/>
  <c r="X442" i="37"/>
  <c r="X444" i="37"/>
  <c r="X446" i="37"/>
  <c r="X448" i="37"/>
  <c r="X450" i="37"/>
  <c r="X452" i="37"/>
  <c r="X454" i="37"/>
  <c r="X456" i="37"/>
  <c r="X458" i="37"/>
  <c r="X460" i="37"/>
  <c r="X462" i="37"/>
  <c r="X464" i="37"/>
  <c r="X466" i="37"/>
  <c r="X468" i="37"/>
  <c r="X470" i="37"/>
  <c r="X472" i="37"/>
  <c r="X474" i="37"/>
  <c r="X476" i="37"/>
  <c r="X478" i="37"/>
  <c r="X480" i="37"/>
  <c r="X482" i="37"/>
  <c r="X484" i="37"/>
  <c r="X486" i="37"/>
  <c r="X488" i="37"/>
  <c r="X490" i="37"/>
  <c r="X492" i="37"/>
  <c r="X494" i="37"/>
  <c r="X496" i="37"/>
  <c r="X498" i="37"/>
  <c r="X500" i="37"/>
  <c r="X502" i="37"/>
  <c r="X504" i="37"/>
  <c r="X506" i="37"/>
  <c r="X508" i="37"/>
  <c r="X510" i="37"/>
  <c r="X512" i="37"/>
  <c r="X514" i="37"/>
  <c r="X516" i="37"/>
  <c r="X518" i="37"/>
  <c r="X520" i="37"/>
  <c r="X522" i="37"/>
  <c r="X524" i="37"/>
  <c r="X526" i="37"/>
  <c r="X528" i="37"/>
  <c r="X530" i="37"/>
  <c r="X532" i="37"/>
  <c r="X534" i="37"/>
  <c r="X536" i="37"/>
  <c r="X538" i="37"/>
  <c r="X540" i="37"/>
  <c r="X542" i="37"/>
  <c r="X544" i="37"/>
  <c r="X546" i="37"/>
  <c r="X548" i="37"/>
  <c r="X550" i="37"/>
  <c r="X552" i="37"/>
  <c r="X554" i="37"/>
  <c r="X556" i="37"/>
  <c r="X558" i="37"/>
  <c r="X560" i="37"/>
  <c r="X562" i="37"/>
  <c r="X564" i="37"/>
  <c r="X566" i="37"/>
  <c r="Y402" i="37"/>
  <c r="X409" i="37"/>
  <c r="Y411" i="37"/>
  <c r="Y418" i="37"/>
  <c r="X425" i="37"/>
  <c r="Y427" i="37"/>
  <c r="Y434" i="37"/>
  <c r="X441" i="37"/>
  <c r="Y443" i="37"/>
  <c r="Y450" i="37"/>
  <c r="X457" i="37"/>
  <c r="Y459" i="37"/>
  <c r="Y466" i="37"/>
  <c r="X473" i="37"/>
  <c r="Y475" i="37"/>
  <c r="Y482" i="37"/>
  <c r="X489" i="37"/>
  <c r="Y491" i="37"/>
  <c r="Y498" i="37"/>
  <c r="X505" i="37"/>
  <c r="Y507" i="37"/>
  <c r="Y514" i="37"/>
  <c r="X521" i="37"/>
  <c r="Y523" i="37"/>
  <c r="Y530" i="37"/>
  <c r="X537" i="37"/>
  <c r="Y539" i="37"/>
  <c r="Y546" i="37"/>
  <c r="X553" i="37"/>
  <c r="Y555" i="37"/>
  <c r="Y562" i="37"/>
  <c r="X607" i="37"/>
  <c r="X609" i="37"/>
  <c r="X611" i="37"/>
  <c r="X613" i="37"/>
  <c r="X615" i="37"/>
  <c r="X617" i="37"/>
  <c r="X619" i="37"/>
  <c r="X621" i="37"/>
  <c r="X623" i="37"/>
  <c r="X625" i="37"/>
  <c r="X627" i="37"/>
  <c r="X629" i="37"/>
  <c r="X631" i="37"/>
  <c r="X633" i="37"/>
  <c r="X635" i="37"/>
  <c r="X637" i="37"/>
  <c r="X639" i="37"/>
  <c r="X641" i="37"/>
  <c r="X643" i="37"/>
  <c r="X645" i="37"/>
  <c r="X647" i="37"/>
  <c r="X649" i="37"/>
  <c r="X651" i="37"/>
  <c r="X653" i="37"/>
  <c r="Y655" i="37"/>
  <c r="X660" i="37"/>
  <c r="Y662" i="37"/>
  <c r="Y398" i="37"/>
  <c r="Y400" i="37"/>
  <c r="X405" i="37"/>
  <c r="Y407" i="37"/>
  <c r="X417" i="37"/>
  <c r="Y424" i="37"/>
  <c r="Y429" i="37"/>
  <c r="Y441" i="37"/>
  <c r="Y446" i="37"/>
  <c r="X451" i="37"/>
  <c r="Y453" i="37"/>
  <c r="Y458" i="37"/>
  <c r="X463" i="37"/>
  <c r="Y465" i="37"/>
  <c r="Y470" i="37"/>
  <c r="Y480" i="37"/>
  <c r="X485" i="37"/>
  <c r="Y490" i="37"/>
  <c r="X495" i="37"/>
  <c r="Y497" i="37"/>
  <c r="Y502" i="37"/>
  <c r="Y512" i="37"/>
  <c r="X517" i="37"/>
  <c r="Y522" i="37"/>
  <c r="X527" i="37"/>
  <c r="Y529" i="37"/>
  <c r="Y534" i="37"/>
  <c r="Y544" i="37"/>
  <c r="X549" i="37"/>
  <c r="Y554" i="37"/>
  <c r="X559" i="37"/>
  <c r="Y561" i="37"/>
  <c r="Y566" i="37"/>
  <c r="X571" i="37"/>
  <c r="Y573" i="37"/>
  <c r="X580" i="37"/>
  <c r="Y582" i="37"/>
  <c r="X587" i="37"/>
  <c r="Y589" i="37"/>
  <c r="X596" i="37"/>
  <c r="Y598" i="37"/>
  <c r="X603" i="37"/>
  <c r="Y605" i="37"/>
  <c r="X610" i="37"/>
  <c r="Y612" i="37"/>
  <c r="Y619" i="37"/>
  <c r="X626" i="37"/>
  <c r="Y628" i="37"/>
  <c r="Y635" i="37"/>
  <c r="X642" i="37"/>
  <c r="Y644" i="37"/>
  <c r="Y651" i="37"/>
  <c r="Y656" i="37"/>
  <c r="X661" i="37"/>
  <c r="X666" i="37"/>
  <c r="X673" i="37"/>
  <c r="Y675" i="37"/>
  <c r="X680" i="37"/>
  <c r="Y682" i="37"/>
  <c r="X689" i="37"/>
  <c r="Y691" i="37"/>
  <c r="X696" i="37"/>
  <c r="Y698" i="37"/>
  <c r="X705" i="37"/>
  <c r="Y707" i="37"/>
  <c r="X712" i="37"/>
  <c r="Y714" i="37"/>
  <c r="Y716" i="37"/>
  <c r="Y718" i="37"/>
  <c r="Y720" i="37"/>
  <c r="Y722" i="37"/>
  <c r="Y724" i="37"/>
  <c r="Y726" i="37"/>
  <c r="Y728" i="37"/>
  <c r="Y730" i="37"/>
  <c r="Y732" i="37"/>
  <c r="Y734" i="37"/>
  <c r="Y736" i="37"/>
  <c r="Y738" i="37"/>
  <c r="Y740" i="37"/>
  <c r="Y742" i="37"/>
  <c r="Y744" i="37"/>
  <c r="Y403" i="37"/>
  <c r="X413" i="37"/>
  <c r="Y415" i="37"/>
  <c r="Y420" i="37"/>
  <c r="Y432" i="37"/>
  <c r="X437" i="37"/>
  <c r="Y439" i="37"/>
  <c r="X449" i="37"/>
  <c r="Y456" i="37"/>
  <c r="Y461" i="37"/>
  <c r="X471" i="37"/>
  <c r="Y476" i="37"/>
  <c r="Y483" i="37"/>
  <c r="Y488" i="37"/>
  <c r="Y493" i="37"/>
  <c r="X503" i="37"/>
  <c r="Y508" i="37"/>
  <c r="Y515" i="37"/>
  <c r="Y520" i="37"/>
  <c r="Y525" i="37"/>
  <c r="X535" i="37"/>
  <c r="Y540" i="37"/>
  <c r="Y547" i="37"/>
  <c r="Y552" i="37"/>
  <c r="Y557" i="37"/>
  <c r="X567" i="37"/>
  <c r="Y569" i="37"/>
  <c r="X576" i="37"/>
  <c r="Y578" i="37"/>
  <c r="X583" i="37"/>
  <c r="Y585" i="37"/>
  <c r="X592" i="37"/>
  <c r="Y594" i="37"/>
  <c r="X599" i="37"/>
  <c r="Y601" i="37"/>
  <c r="X606" i="37"/>
  <c r="Y608" i="37"/>
  <c r="Y615" i="37"/>
  <c r="X622" i="37"/>
  <c r="Y624" i="37"/>
  <c r="Y631" i="37"/>
  <c r="X638" i="37"/>
  <c r="Y640" i="37"/>
  <c r="Y647" i="37"/>
  <c r="Y654" i="37"/>
  <c r="X659" i="37"/>
  <c r="Y664" i="37"/>
  <c r="X669" i="37"/>
  <c r="Y671" i="37"/>
  <c r="X676" i="37"/>
  <c r="Y678" i="37"/>
  <c r="X685" i="37"/>
  <c r="Y687" i="37"/>
  <c r="X692" i="37"/>
  <c r="Y694" i="37"/>
  <c r="X701" i="37"/>
  <c r="Y703" i="37"/>
  <c r="X708" i="37"/>
  <c r="Y710" i="37"/>
  <c r="X401" i="37"/>
  <c r="Y408" i="37"/>
  <c r="Y413" i="37"/>
  <c r="Y425" i="37"/>
  <c r="Y430" i="37"/>
  <c r="X435" i="37"/>
  <c r="Y437" i="37"/>
  <c r="Y442" i="37"/>
  <c r="X447" i="37"/>
  <c r="Y449" i="37"/>
  <c r="Y454" i="37"/>
  <c r="X459" i="37"/>
  <c r="Y471" i="37"/>
  <c r="X481" i="37"/>
  <c r="X491" i="37"/>
  <c r="Y503" i="37"/>
  <c r="X513" i="37"/>
  <c r="X523" i="37"/>
  <c r="Y535" i="37"/>
  <c r="X545" i="37"/>
  <c r="X555" i="37"/>
  <c r="Y567" i="37"/>
  <c r="X574" i="37"/>
  <c r="Y576" i="37"/>
  <c r="X581" i="37"/>
  <c r="Y583" i="37"/>
  <c r="X590" i="37"/>
  <c r="Y592" i="37"/>
  <c r="X597" i="37"/>
  <c r="Y599" i="37"/>
  <c r="Y606" i="37"/>
  <c r="Y613" i="37"/>
  <c r="X620" i="37"/>
  <c r="Y622" i="37"/>
  <c r="Y629" i="37"/>
  <c r="X636" i="37"/>
  <c r="Y638" i="37"/>
  <c r="Y645" i="37"/>
  <c r="X652" i="37"/>
  <c r="X657" i="37"/>
  <c r="Y659" i="37"/>
  <c r="X662" i="37"/>
  <c r="X667" i="37"/>
  <c r="Y669" i="37"/>
  <c r="X674" i="37"/>
  <c r="Y676" i="37"/>
  <c r="X683" i="37"/>
  <c r="Y685" i="37"/>
  <c r="X690" i="37"/>
  <c r="Y692" i="37"/>
  <c r="X699" i="37"/>
  <c r="Y701" i="37"/>
  <c r="X706" i="37"/>
  <c r="Y708" i="37"/>
  <c r="X715" i="37"/>
  <c r="X717" i="37"/>
  <c r="X719" i="37"/>
  <c r="X721" i="37"/>
  <c r="X723" i="37"/>
  <c r="X725" i="37"/>
  <c r="X727" i="37"/>
  <c r="X729" i="37"/>
  <c r="X731" i="37"/>
  <c r="X733" i="37"/>
  <c r="X735" i="37"/>
  <c r="X737" i="37"/>
  <c r="X739" i="37"/>
  <c r="X741" i="37"/>
  <c r="X743" i="37"/>
  <c r="Y409" i="37"/>
  <c r="Y414" i="37"/>
  <c r="X419" i="37"/>
  <c r="Y421" i="37"/>
  <c r="Y426" i="37"/>
  <c r="X431" i="37"/>
  <c r="Y433" i="37"/>
  <c r="Y438" i="37"/>
  <c r="X443" i="37"/>
  <c r="X455" i="37"/>
  <c r="Y460" i="37"/>
  <c r="Y467" i="37"/>
  <c r="Y472" i="37"/>
  <c r="Y477" i="37"/>
  <c r="X487" i="37"/>
  <c r="Y492" i="37"/>
  <c r="Y499" i="37"/>
  <c r="Y504" i="37"/>
  <c r="Y509" i="37"/>
  <c r="X519" i="37"/>
  <c r="Y524" i="37"/>
  <c r="Y531" i="37"/>
  <c r="Y536" i="37"/>
  <c r="Y541" i="37"/>
  <c r="X551" i="37"/>
  <c r="Y556" i="37"/>
  <c r="Y563" i="37"/>
  <c r="X568" i="37"/>
  <c r="Y570" i="37"/>
  <c r="X575" i="37"/>
  <c r="Y577" i="37"/>
  <c r="X584" i="37"/>
  <c r="Y586" i="37"/>
  <c r="X591" i="37"/>
  <c r="Y593" i="37"/>
  <c r="X600" i="37"/>
  <c r="Y602" i="37"/>
  <c r="Y607" i="37"/>
  <c r="X614" i="37"/>
  <c r="Y616" i="37"/>
  <c r="Y623" i="37"/>
  <c r="X630" i="37"/>
  <c r="Y632" i="37"/>
  <c r="Y639" i="37"/>
  <c r="X646" i="37"/>
  <c r="Y648" i="37"/>
  <c r="X658" i="37"/>
  <c r="X663" i="37"/>
  <c r="Y665" i="37"/>
  <c r="X668" i="37"/>
  <c r="Y670" i="37"/>
  <c r="X677" i="37"/>
  <c r="Y679" i="37"/>
  <c r="X684" i="37"/>
  <c r="Y686" i="37"/>
  <c r="X693" i="37"/>
  <c r="Y695" i="37"/>
  <c r="X700" i="37"/>
  <c r="Y702" i="37"/>
  <c r="X709" i="37"/>
  <c r="Y711" i="37"/>
  <c r="Y406" i="37"/>
  <c r="Y412" i="37"/>
  <c r="Y452" i="37"/>
  <c r="Y455" i="37"/>
  <c r="Y474" i="37"/>
  <c r="Y494" i="37"/>
  <c r="X497" i="37"/>
  <c r="Y500" i="37"/>
  <c r="X507" i="37"/>
  <c r="Y510" i="37"/>
  <c r="Y513" i="37"/>
  <c r="Y549" i="37"/>
  <c r="Y565" i="37"/>
  <c r="X569" i="37"/>
  <c r="X572" i="37"/>
  <c r="Y575" i="37"/>
  <c r="X585" i="37"/>
  <c r="X588" i="37"/>
  <c r="Y591" i="37"/>
  <c r="X601" i="37"/>
  <c r="X604" i="37"/>
  <c r="Y617" i="37"/>
  <c r="Y626" i="37"/>
  <c r="X648" i="37"/>
  <c r="Y658" i="37"/>
  <c r="X665" i="37"/>
  <c r="Y700" i="37"/>
  <c r="X704" i="37"/>
  <c r="X707" i="37"/>
  <c r="Y741" i="37"/>
  <c r="X744" i="37"/>
  <c r="X563" i="37"/>
  <c r="Y572" i="37"/>
  <c r="X579" i="37"/>
  <c r="Y588" i="37"/>
  <c r="Y604" i="37"/>
  <c r="X608" i="37"/>
  <c r="Y680" i="37"/>
  <c r="X687" i="37"/>
  <c r="X694" i="37"/>
  <c r="X714" i="37"/>
  <c r="X722" i="37"/>
  <c r="X730" i="37"/>
  <c r="X738" i="37"/>
  <c r="Y505" i="37"/>
  <c r="X511" i="37"/>
  <c r="X586" i="37"/>
  <c r="X602" i="37"/>
  <c r="X618" i="37"/>
  <c r="X640" i="37"/>
  <c r="Y723" i="37"/>
  <c r="Y440" i="37"/>
  <c r="Y462" i="37"/>
  <c r="Y484" i="37"/>
  <c r="Y487" i="37"/>
  <c r="Y527" i="37"/>
  <c r="X533" i="37"/>
  <c r="Y537" i="37"/>
  <c r="X543" i="37"/>
  <c r="X557" i="37"/>
  <c r="X595" i="37"/>
  <c r="Y614" i="37"/>
  <c r="Y620" i="37"/>
  <c r="Y633" i="37"/>
  <c r="Y642" i="37"/>
  <c r="Y683" i="37"/>
  <c r="Y690" i="37"/>
  <c r="X697" i="37"/>
  <c r="Y704" i="37"/>
  <c r="X711" i="37"/>
  <c r="X718" i="37"/>
  <c r="X726" i="37"/>
  <c r="X734" i="37"/>
  <c r="X475" i="37"/>
  <c r="Y649" i="37"/>
  <c r="Y697" i="37"/>
  <c r="X501" i="37"/>
  <c r="X688" i="37"/>
  <c r="Y715" i="37"/>
  <c r="Y731" i="37"/>
  <c r="Y401" i="37"/>
  <c r="Y404" i="37"/>
  <c r="Y410" i="37"/>
  <c r="Y416" i="37"/>
  <c r="Y419" i="37"/>
  <c r="Y422" i="37"/>
  <c r="Y428" i="37"/>
  <c r="Y431" i="37"/>
  <c r="Y444" i="37"/>
  <c r="X465" i="37"/>
  <c r="Y468" i="37"/>
  <c r="Y478" i="37"/>
  <c r="Y481" i="37"/>
  <c r="Y517" i="37"/>
  <c r="Y533" i="37"/>
  <c r="Y543" i="37"/>
  <c r="X547" i="37"/>
  <c r="Y553" i="37"/>
  <c r="Y560" i="37"/>
  <c r="Y579" i="37"/>
  <c r="X582" i="37"/>
  <c r="Y595" i="37"/>
  <c r="X598" i="37"/>
  <c r="Y611" i="37"/>
  <c r="X624" i="37"/>
  <c r="Y630" i="37"/>
  <c r="Y636" i="37"/>
  <c r="X655" i="37"/>
  <c r="Y666" i="37"/>
  <c r="X670" i="37"/>
  <c r="Y673" i="37"/>
  <c r="Y677" i="37"/>
  <c r="X407" i="37"/>
  <c r="Y447" i="37"/>
  <c r="X453" i="37"/>
  <c r="Y495" i="37"/>
  <c r="X525" i="37"/>
  <c r="X531" i="37"/>
  <c r="X541" i="37"/>
  <c r="Y550" i="37"/>
  <c r="X570" i="37"/>
  <c r="X573" i="37"/>
  <c r="X589" i="37"/>
  <c r="X605" i="37"/>
  <c r="Y621" i="37"/>
  <c r="Y627" i="37"/>
  <c r="Y646" i="37"/>
  <c r="Y652" i="37"/>
  <c r="Y663" i="37"/>
  <c r="Y684" i="37"/>
  <c r="X691" i="37"/>
  <c r="Y712" i="37"/>
  <c r="Y719" i="37"/>
  <c r="Y727" i="37"/>
  <c r="Y735" i="37"/>
  <c r="Y739" i="37"/>
  <c r="X742" i="37"/>
  <c r="X399" i="37"/>
  <c r="Y435" i="37"/>
  <c r="Y463" i="37"/>
  <c r="Y485" i="37"/>
  <c r="Y501" i="37"/>
  <c r="Y511" i="37"/>
  <c r="X515" i="37"/>
  <c r="Y521" i="37"/>
  <c r="Y528" i="37"/>
  <c r="Y538" i="37"/>
  <c r="Y558" i="37"/>
  <c r="X561" i="37"/>
  <c r="Y564" i="37"/>
  <c r="X577" i="37"/>
  <c r="X593" i="37"/>
  <c r="Y609" i="37"/>
  <c r="Y618" i="37"/>
  <c r="X634" i="37"/>
  <c r="Y637" i="37"/>
  <c r="Y643" i="37"/>
  <c r="X656" i="37"/>
  <c r="Y660" i="37"/>
  <c r="Y667" i="37"/>
  <c r="X671" i="37"/>
  <c r="Y674" i="37"/>
  <c r="X678" i="37"/>
  <c r="X681" i="37"/>
  <c r="Y688" i="37"/>
  <c r="X695" i="37"/>
  <c r="X698" i="37"/>
  <c r="X702" i="37"/>
  <c r="Y705" i="37"/>
  <c r="Y709" i="37"/>
  <c r="Y399" i="37"/>
  <c r="Y405" i="37"/>
  <c r="X411" i="37"/>
  <c r="Y417" i="37"/>
  <c r="X423" i="37"/>
  <c r="X429" i="37"/>
  <c r="X445" i="37"/>
  <c r="Y451" i="37"/>
  <c r="Y457" i="37"/>
  <c r="X469" i="37"/>
  <c r="Y473" i="37"/>
  <c r="X479" i="37"/>
  <c r="X493" i="37"/>
  <c r="X499" i="37"/>
  <c r="X509" i="37"/>
  <c r="Y518" i="37"/>
  <c r="Y548" i="37"/>
  <c r="Y551" i="37"/>
  <c r="Y571" i="37"/>
  <c r="Y580" i="37"/>
  <c r="Y587" i="37"/>
  <c r="Y596" i="37"/>
  <c r="Y603" i="37"/>
  <c r="X612" i="37"/>
  <c r="Y625" i="37"/>
  <c r="Y634" i="37"/>
  <c r="X650" i="37"/>
  <c r="Y653" i="37"/>
  <c r="X664" i="37"/>
  <c r="Y681" i="37"/>
  <c r="X716" i="37"/>
  <c r="X720" i="37"/>
  <c r="X724" i="37"/>
  <c r="X728" i="37"/>
  <c r="X732" i="37"/>
  <c r="X736" i="37"/>
  <c r="Y743" i="37"/>
  <c r="Y423" i="37"/>
  <c r="X439" i="37"/>
  <c r="Y445" i="37"/>
  <c r="Y448" i="37"/>
  <c r="X461" i="37"/>
  <c r="Y469" i="37"/>
  <c r="Y479" i="37"/>
  <c r="X483" i="37"/>
  <c r="Y489" i="37"/>
  <c r="Y496" i="37"/>
  <c r="Y506" i="37"/>
  <c r="Y526" i="37"/>
  <c r="X529" i="37"/>
  <c r="Y532" i="37"/>
  <c r="X539" i="37"/>
  <c r="Y542" i="37"/>
  <c r="Y545" i="37"/>
  <c r="Y568" i="37"/>
  <c r="Y574" i="37"/>
  <c r="Y584" i="37"/>
  <c r="Y590" i="37"/>
  <c r="Y600" i="37"/>
  <c r="X616" i="37"/>
  <c r="X628" i="37"/>
  <c r="Y641" i="37"/>
  <c r="Y650" i="37"/>
  <c r="Y657" i="37"/>
  <c r="Y668" i="37"/>
  <c r="X672" i="37"/>
  <c r="X675" i="37"/>
  <c r="Y696" i="37"/>
  <c r="Y699" i="37"/>
  <c r="X703" i="37"/>
  <c r="Y706" i="37"/>
  <c r="X710" i="37"/>
  <c r="X713" i="37"/>
  <c r="X740" i="37"/>
  <c r="X403" i="37"/>
  <c r="X415" i="37"/>
  <c r="X421" i="37"/>
  <c r="X427" i="37"/>
  <c r="X433" i="37"/>
  <c r="Y436" i="37"/>
  <c r="Y464" i="37"/>
  <c r="X467" i="37"/>
  <c r="X477" i="37"/>
  <c r="Y486" i="37"/>
  <c r="Y516" i="37"/>
  <c r="Y519" i="37"/>
  <c r="Y559" i="37"/>
  <c r="X565" i="37"/>
  <c r="X578" i="37"/>
  <c r="Y581" i="37"/>
  <c r="X594" i="37"/>
  <c r="Y597" i="37"/>
  <c r="Y610" i="37"/>
  <c r="X632" i="37"/>
  <c r="X644" i="37"/>
  <c r="X654" i="37"/>
  <c r="Y661" i="37"/>
  <c r="Y672" i="37"/>
  <c r="X679" i="37"/>
  <c r="X682" i="37"/>
  <c r="X686" i="37"/>
  <c r="Y689" i="37"/>
  <c r="Y693" i="37"/>
  <c r="Y713" i="37"/>
  <c r="Y717" i="37"/>
  <c r="Y721" i="37"/>
  <c r="Y725" i="37"/>
  <c r="Y729" i="37"/>
  <c r="Y733" i="37"/>
  <c r="Y737" i="37"/>
  <c r="X135" i="37"/>
  <c r="Y137" i="37"/>
  <c r="X144" i="37"/>
  <c r="Y146" i="37"/>
  <c r="X151" i="37"/>
  <c r="Y153" i="37"/>
  <c r="X160" i="37"/>
  <c r="Y162" i="37"/>
  <c r="X167" i="37"/>
  <c r="Y169" i="37"/>
  <c r="X176" i="37"/>
  <c r="Y178" i="37"/>
  <c r="X183" i="37"/>
  <c r="Y185" i="37"/>
  <c r="X192" i="37"/>
  <c r="Y194" i="37"/>
  <c r="X199" i="37"/>
  <c r="Y201" i="37"/>
  <c r="X208" i="37"/>
  <c r="Y210" i="37"/>
  <c r="X215" i="37"/>
  <c r="Y217" i="37"/>
  <c r="X224" i="37"/>
  <c r="Y226" i="37"/>
  <c r="X231" i="37"/>
  <c r="Y233" i="37"/>
  <c r="X240" i="37"/>
  <c r="Y242" i="37"/>
  <c r="X247" i="37"/>
  <c r="Y249" i="37"/>
  <c r="X256" i="37"/>
  <c r="Y258" i="37"/>
  <c r="X263" i="37"/>
  <c r="Y265" i="37"/>
  <c r="X272" i="37"/>
  <c r="Y274" i="37"/>
  <c r="X279" i="37"/>
  <c r="Y281" i="37"/>
  <c r="X288" i="37"/>
  <c r="Y290" i="37"/>
  <c r="X295" i="37"/>
  <c r="Y297" i="37"/>
  <c r="X133" i="37"/>
  <c r="Y135" i="37"/>
  <c r="X142" i="37"/>
  <c r="Y144" i="37"/>
  <c r="X149" i="37"/>
  <c r="Y151" i="37"/>
  <c r="X158" i="37"/>
  <c r="Y160" i="37"/>
  <c r="X165" i="37"/>
  <c r="Y167" i="37"/>
  <c r="X174" i="37"/>
  <c r="Y176" i="37"/>
  <c r="X181" i="37"/>
  <c r="Y183" i="37"/>
  <c r="X190" i="37"/>
  <c r="Y192" i="37"/>
  <c r="X197" i="37"/>
  <c r="Y199" i="37"/>
  <c r="X206" i="37"/>
  <c r="Y208" i="37"/>
  <c r="X213" i="37"/>
  <c r="Y215" i="37"/>
  <c r="X222" i="37"/>
  <c r="Y224" i="37"/>
  <c r="X229" i="37"/>
  <c r="Y231" i="37"/>
  <c r="X238" i="37"/>
  <c r="Y240" i="37"/>
  <c r="X245" i="37"/>
  <c r="Y247" i="37"/>
  <c r="X254" i="37"/>
  <c r="Y256" i="37"/>
  <c r="X261" i="37"/>
  <c r="Y263" i="37"/>
  <c r="X270" i="37"/>
  <c r="Y272" i="37"/>
  <c r="X277" i="37"/>
  <c r="Y279" i="37"/>
  <c r="X286" i="37"/>
  <c r="Y288" i="37"/>
  <c r="X293" i="37"/>
  <c r="Y295" i="37"/>
  <c r="X302" i="37"/>
  <c r="X304" i="37"/>
  <c r="X306" i="37"/>
  <c r="X308" i="37"/>
  <c r="X310" i="37"/>
  <c r="X312" i="37"/>
  <c r="X314" i="37"/>
  <c r="X316" i="37"/>
  <c r="X318" i="37"/>
  <c r="X320" i="37"/>
  <c r="X322" i="37"/>
  <c r="X324" i="37"/>
  <c r="X326" i="37"/>
  <c r="X328" i="37"/>
  <c r="X330" i="37"/>
  <c r="X332" i="37"/>
  <c r="X334" i="37"/>
  <c r="X336" i="37"/>
  <c r="X338" i="37"/>
  <c r="X340" i="37"/>
  <c r="X342" i="37"/>
  <c r="X344" i="37"/>
  <c r="X346" i="37"/>
  <c r="X348" i="37"/>
  <c r="X350" i="37"/>
  <c r="X352" i="37"/>
  <c r="X354" i="37"/>
  <c r="X356" i="37"/>
  <c r="X358" i="37"/>
  <c r="X360" i="37"/>
  <c r="X362" i="37"/>
  <c r="X364" i="37"/>
  <c r="X366" i="37"/>
  <c r="X368" i="37"/>
  <c r="X370" i="37"/>
  <c r="X372" i="37"/>
  <c r="X374" i="37"/>
  <c r="Y133" i="37"/>
  <c r="X138" i="37"/>
  <c r="Y140" i="37"/>
  <c r="X145" i="37"/>
  <c r="Y147" i="37"/>
  <c r="Y136" i="37"/>
  <c r="Y139" i="37"/>
  <c r="Y142" i="37"/>
  <c r="Y148" i="37"/>
  <c r="X154" i="37"/>
  <c r="Y156" i="37"/>
  <c r="Y159" i="37"/>
  <c r="X162" i="37"/>
  <c r="Y170" i="37"/>
  <c r="Y181" i="37"/>
  <c r="X184" i="37"/>
  <c r="X189" i="37"/>
  <c r="X195" i="37"/>
  <c r="Y200" i="37"/>
  <c r="X203" i="37"/>
  <c r="Y205" i="37"/>
  <c r="Y211" i="37"/>
  <c r="Y219" i="37"/>
  <c r="X225" i="37"/>
  <c r="X230" i="37"/>
  <c r="X233" i="37"/>
  <c r="Y238" i="37"/>
  <c r="Y241" i="37"/>
  <c r="Y246" i="37"/>
  <c r="X260" i="37"/>
  <c r="X268" i="37"/>
  <c r="X271" i="37"/>
  <c r="Y276" i="37"/>
  <c r="X282" i="37"/>
  <c r="Y284" i="37"/>
  <c r="Y287" i="37"/>
  <c r="X290" i="37"/>
  <c r="Y298" i="37"/>
  <c r="Y303" i="37"/>
  <c r="Y306" i="37"/>
  <c r="Y311" i="37"/>
  <c r="Y314" i="37"/>
  <c r="Y319" i="37"/>
  <c r="Y322" i="37"/>
  <c r="Y327" i="37"/>
  <c r="Y330" i="37"/>
  <c r="Y335" i="37"/>
  <c r="Y338" i="37"/>
  <c r="Y343" i="37"/>
  <c r="Y346" i="37"/>
  <c r="Y351" i="37"/>
  <c r="Y354" i="37"/>
  <c r="Y359" i="37"/>
  <c r="Y362" i="37"/>
  <c r="Y367" i="37"/>
  <c r="Y374" i="37"/>
  <c r="Y376" i="37"/>
  <c r="Y378" i="37"/>
  <c r="Y380" i="37"/>
  <c r="Y382" i="37"/>
  <c r="Y384" i="37"/>
  <c r="Y386" i="37"/>
  <c r="Y388" i="37"/>
  <c r="Y390" i="37"/>
  <c r="Y392" i="37"/>
  <c r="Y394" i="37"/>
  <c r="Y396" i="37"/>
  <c r="X137" i="37"/>
  <c r="X163" i="37"/>
  <c r="Y168" i="37"/>
  <c r="X171" i="37"/>
  <c r="Y173" i="37"/>
  <c r="X193" i="37"/>
  <c r="X198" i="37"/>
  <c r="X201" i="37"/>
  <c r="Y206" i="37"/>
  <c r="X228" i="37"/>
  <c r="Y252" i="37"/>
  <c r="Y266" i="37"/>
  <c r="X280" i="37"/>
  <c r="X291" i="37"/>
  <c r="Y301" i="37"/>
  <c r="Y328" i="37"/>
  <c r="Y352" i="37"/>
  <c r="Y365" i="37"/>
  <c r="Y143" i="37"/>
  <c r="X182" i="37"/>
  <c r="X220" i="37"/>
  <c r="Y236" i="37"/>
  <c r="X242" i="37"/>
  <c r="Y250" i="37"/>
  <c r="X264" i="37"/>
  <c r="X315" i="37"/>
  <c r="X323" i="37"/>
  <c r="X339" i="37"/>
  <c r="X347" i="37"/>
  <c r="X381" i="37"/>
  <c r="X387" i="37"/>
  <c r="X389" i="37"/>
  <c r="X395" i="37"/>
  <c r="Y134" i="37"/>
  <c r="Y177" i="37"/>
  <c r="X196" i="37"/>
  <c r="X207" i="37"/>
  <c r="Y223" i="37"/>
  <c r="X259" i="37"/>
  <c r="Y264" i="37"/>
  <c r="X267" i="37"/>
  <c r="Y269" i="37"/>
  <c r="X297" i="37"/>
  <c r="Y323" i="37"/>
  <c r="Y355" i="37"/>
  <c r="Y363" i="37"/>
  <c r="Y154" i="37"/>
  <c r="Y165" i="37"/>
  <c r="X168" i="37"/>
  <c r="X173" i="37"/>
  <c r="X179" i="37"/>
  <c r="Y184" i="37"/>
  <c r="X187" i="37"/>
  <c r="Y189" i="37"/>
  <c r="Y195" i="37"/>
  <c r="Y203" i="37"/>
  <c r="X209" i="37"/>
  <c r="X214" i="37"/>
  <c r="X217" i="37"/>
  <c r="Y222" i="37"/>
  <c r="Y225" i="37"/>
  <c r="Y230" i="37"/>
  <c r="X244" i="37"/>
  <c r="X252" i="37"/>
  <c r="X255" i="37"/>
  <c r="Y260" i="37"/>
  <c r="X266" i="37"/>
  <c r="Y268" i="37"/>
  <c r="Y271" i="37"/>
  <c r="X274" i="37"/>
  <c r="Y282" i="37"/>
  <c r="Y293" i="37"/>
  <c r="X296" i="37"/>
  <c r="X301" i="37"/>
  <c r="X309" i="37"/>
  <c r="X317" i="37"/>
  <c r="X325" i="37"/>
  <c r="X333" i="37"/>
  <c r="X341" i="37"/>
  <c r="X349" i="37"/>
  <c r="X357" i="37"/>
  <c r="X365" i="37"/>
  <c r="Y372" i="37"/>
  <c r="X143" i="37"/>
  <c r="X146" i="37"/>
  <c r="Y149" i="37"/>
  <c r="X152" i="37"/>
  <c r="X157" i="37"/>
  <c r="Y179" i="37"/>
  <c r="Y187" i="37"/>
  <c r="Y209" i="37"/>
  <c r="Y214" i="37"/>
  <c r="X236" i="37"/>
  <c r="X239" i="37"/>
  <c r="Y244" i="37"/>
  <c r="X250" i="37"/>
  <c r="Y255" i="37"/>
  <c r="X258" i="37"/>
  <c r="Y277" i="37"/>
  <c r="X285" i="37"/>
  <c r="Y296" i="37"/>
  <c r="X299" i="37"/>
  <c r="Y304" i="37"/>
  <c r="Y309" i="37"/>
  <c r="Y312" i="37"/>
  <c r="Y317" i="37"/>
  <c r="Y320" i="37"/>
  <c r="Y325" i="37"/>
  <c r="Y333" i="37"/>
  <c r="Y336" i="37"/>
  <c r="Y341" i="37"/>
  <c r="Y344" i="37"/>
  <c r="Y349" i="37"/>
  <c r="Y357" i="37"/>
  <c r="Y360" i="37"/>
  <c r="Y370" i="37"/>
  <c r="X134" i="37"/>
  <c r="Y152" i="37"/>
  <c r="X155" i="37"/>
  <c r="Y157" i="37"/>
  <c r="Y163" i="37"/>
  <c r="Y171" i="37"/>
  <c r="X177" i="37"/>
  <c r="X185" i="37"/>
  <c r="Y190" i="37"/>
  <c r="Y193" i="37"/>
  <c r="Y198" i="37"/>
  <c r="X212" i="37"/>
  <c r="X223" i="37"/>
  <c r="Y228" i="37"/>
  <c r="X234" i="37"/>
  <c r="Y239" i="37"/>
  <c r="Y261" i="37"/>
  <c r="X269" i="37"/>
  <c r="Y280" i="37"/>
  <c r="X283" i="37"/>
  <c r="Y285" i="37"/>
  <c r="X331" i="37"/>
  <c r="Y368" i="37"/>
  <c r="X375" i="37"/>
  <c r="X377" i="37"/>
  <c r="X379" i="37"/>
  <c r="X383" i="37"/>
  <c r="X391" i="37"/>
  <c r="X397" i="37"/>
  <c r="Y155" i="37"/>
  <c r="X161" i="37"/>
  <c r="X166" i="37"/>
  <c r="X204" i="37"/>
  <c r="Y220" i="37"/>
  <c r="X226" i="37"/>
  <c r="Y234" i="37"/>
  <c r="X248" i="37"/>
  <c r="Y283" i="37"/>
  <c r="X294" i="37"/>
  <c r="Y302" i="37"/>
  <c r="Y310" i="37"/>
  <c r="Y318" i="37"/>
  <c r="Y326" i="37"/>
  <c r="Y331" i="37"/>
  <c r="Y339" i="37"/>
  <c r="Y347" i="37"/>
  <c r="X140" i="37"/>
  <c r="X275" i="37"/>
  <c r="Y291" i="37"/>
  <c r="Y299" i="37"/>
  <c r="X307" i="37"/>
  <c r="X355" i="37"/>
  <c r="X363" i="37"/>
  <c r="X385" i="37"/>
  <c r="X393" i="37"/>
  <c r="X147" i="37"/>
  <c r="X169" i="37"/>
  <c r="Y174" i="37"/>
  <c r="Y182" i="37"/>
  <c r="Y212" i="37"/>
  <c r="X218" i="37"/>
  <c r="Y245" i="37"/>
  <c r="X253" i="37"/>
  <c r="Y275" i="37"/>
  <c r="X289" i="37"/>
  <c r="Y307" i="37"/>
  <c r="Y315" i="37"/>
  <c r="Y334" i="37"/>
  <c r="Y342" i="37"/>
  <c r="Y350" i="37"/>
  <c r="Y358" i="37"/>
  <c r="Y366" i="37"/>
  <c r="Y141" i="37"/>
  <c r="Y150" i="37"/>
  <c r="X164" i="37"/>
  <c r="X172" i="37"/>
  <c r="X175" i="37"/>
  <c r="Y180" i="37"/>
  <c r="X186" i="37"/>
  <c r="Y188" i="37"/>
  <c r="Y191" i="37"/>
  <c r="X194" i="37"/>
  <c r="Y202" i="37"/>
  <c r="Y213" i="37"/>
  <c r="X216" i="37"/>
  <c r="X221" i="37"/>
  <c r="X227" i="37"/>
  <c r="Y232" i="37"/>
  <c r="X235" i="37"/>
  <c r="Y237" i="37"/>
  <c r="Y243" i="37"/>
  <c r="Y251" i="37"/>
  <c r="X257" i="37"/>
  <c r="X262" i="37"/>
  <c r="X265" i="37"/>
  <c r="Y270" i="37"/>
  <c r="Y273" i="37"/>
  <c r="Y278" i="37"/>
  <c r="X292" i="37"/>
  <c r="X300" i="37"/>
  <c r="Y305" i="37"/>
  <c r="Y308" i="37"/>
  <c r="Y313" i="37"/>
  <c r="Y316" i="37"/>
  <c r="Y321" i="37"/>
  <c r="Y324" i="37"/>
  <c r="Y329" i="37"/>
  <c r="Y332" i="37"/>
  <c r="Y337" i="37"/>
  <c r="Y340" i="37"/>
  <c r="Y345" i="37"/>
  <c r="Y348" i="37"/>
  <c r="Y353" i="37"/>
  <c r="Y356" i="37"/>
  <c r="Y361" i="37"/>
  <c r="Y364" i="37"/>
  <c r="X369" i="37"/>
  <c r="Y371" i="37"/>
  <c r="X136" i="37"/>
  <c r="X139" i="37"/>
  <c r="Y145" i="37"/>
  <c r="X148" i="37"/>
  <c r="X156" i="37"/>
  <c r="X159" i="37"/>
  <c r="Y164" i="37"/>
  <c r="X170" i="37"/>
  <c r="Y172" i="37"/>
  <c r="Y175" i="37"/>
  <c r="X178" i="37"/>
  <c r="Y186" i="37"/>
  <c r="Y197" i="37"/>
  <c r="Y138" i="37"/>
  <c r="X180" i="37"/>
  <c r="Y218" i="37"/>
  <c r="X232" i="37"/>
  <c r="Y259" i="37"/>
  <c r="Y369" i="37"/>
  <c r="X382" i="37"/>
  <c r="Y385" i="37"/>
  <c r="X191" i="37"/>
  <c r="Y196" i="37"/>
  <c r="X205" i="37"/>
  <c r="X237" i="37"/>
  <c r="X251" i="37"/>
  <c r="Y292" i="37"/>
  <c r="X373" i="37"/>
  <c r="X376" i="37"/>
  <c r="Y379" i="37"/>
  <c r="X392" i="37"/>
  <c r="Y395" i="37"/>
  <c r="X150" i="37"/>
  <c r="X210" i="37"/>
  <c r="X219" i="37"/>
  <c r="Y229" i="37"/>
  <c r="X284" i="37"/>
  <c r="Y373" i="37"/>
  <c r="X386" i="37"/>
  <c r="Y389" i="37"/>
  <c r="X202" i="37"/>
  <c r="X243" i="37"/>
  <c r="Y248" i="37"/>
  <c r="X276" i="37"/>
  <c r="Y289" i="37"/>
  <c r="X298" i="37"/>
  <c r="X303" i="37"/>
  <c r="X313" i="37"/>
  <c r="X319" i="37"/>
  <c r="X329" i="37"/>
  <c r="X335" i="37"/>
  <c r="X345" i="37"/>
  <c r="X351" i="37"/>
  <c r="X361" i="37"/>
  <c r="X367" i="37"/>
  <c r="X380" i="37"/>
  <c r="Y383" i="37"/>
  <c r="X396" i="37"/>
  <c r="X141" i="37"/>
  <c r="Y253" i="37"/>
  <c r="Y300" i="37"/>
  <c r="Y161" i="37"/>
  <c r="Y207" i="37"/>
  <c r="X211" i="37"/>
  <c r="Y216" i="37"/>
  <c r="Y257" i="37"/>
  <c r="X281" i="37"/>
  <c r="Y377" i="37"/>
  <c r="X390" i="37"/>
  <c r="Y393" i="37"/>
  <c r="Y166" i="37"/>
  <c r="X188" i="37"/>
  <c r="Y235" i="37"/>
  <c r="X249" i="37"/>
  <c r="Y286" i="37"/>
  <c r="Y294" i="37"/>
  <c r="X371" i="37"/>
  <c r="X384" i="37"/>
  <c r="Y387" i="37"/>
  <c r="X305" i="37"/>
  <c r="Y221" i="37"/>
  <c r="Y227" i="37"/>
  <c r="Y262" i="37"/>
  <c r="Y267" i="37"/>
  <c r="X378" i="37"/>
  <c r="Y381" i="37"/>
  <c r="X394" i="37"/>
  <c r="Y397" i="37"/>
  <c r="X153" i="37"/>
  <c r="Y158" i="37"/>
  <c r="X200" i="37"/>
  <c r="Y204" i="37"/>
  <c r="X241" i="37"/>
  <c r="X246" i="37"/>
  <c r="Y254" i="37"/>
  <c r="X273" i="37"/>
  <c r="X278" i="37"/>
  <c r="X287" i="37"/>
  <c r="X311" i="37"/>
  <c r="X321" i="37"/>
  <c r="X327" i="37"/>
  <c r="X337" i="37"/>
  <c r="X343" i="37"/>
  <c r="X353" i="37"/>
  <c r="X359" i="37"/>
  <c r="Y375" i="37"/>
  <c r="X388" i="37"/>
  <c r="Y391" i="37"/>
  <c r="Y114" i="37"/>
  <c r="X111" i="37"/>
  <c r="X121" i="37"/>
  <c r="X127" i="37"/>
  <c r="Y113" i="37"/>
  <c r="Y119" i="37"/>
  <c r="Y123" i="37"/>
  <c r="Y129" i="37"/>
  <c r="Y112" i="37"/>
  <c r="Y118" i="37"/>
  <c r="Y122" i="37"/>
  <c r="Y126" i="37"/>
  <c r="Y130" i="37"/>
  <c r="X113" i="37"/>
  <c r="X119" i="37"/>
  <c r="X125" i="37"/>
  <c r="X131" i="37"/>
  <c r="Y115" i="37"/>
  <c r="Y121" i="37"/>
  <c r="Y127" i="37"/>
  <c r="X110" i="37"/>
  <c r="X112" i="37"/>
  <c r="X114" i="37"/>
  <c r="X116" i="37"/>
  <c r="X118" i="37"/>
  <c r="X120" i="37"/>
  <c r="X122" i="37"/>
  <c r="X124" i="37"/>
  <c r="X126" i="37"/>
  <c r="X128" i="37"/>
  <c r="X130" i="37"/>
  <c r="X132" i="37"/>
  <c r="Y110" i="37"/>
  <c r="Y116" i="37"/>
  <c r="Y120" i="37"/>
  <c r="Y124" i="37"/>
  <c r="Y128" i="37"/>
  <c r="Y132" i="37"/>
  <c r="X115" i="37"/>
  <c r="X117" i="37"/>
  <c r="X123" i="37"/>
  <c r="X129" i="37"/>
  <c r="Y111" i="37"/>
  <c r="Y117" i="37"/>
  <c r="Y125" i="37"/>
  <c r="Y131" i="37"/>
  <c r="X3" i="37"/>
  <c r="X5" i="37"/>
  <c r="X7" i="37"/>
  <c r="X9" i="37"/>
  <c r="X11" i="37"/>
  <c r="X13" i="37"/>
  <c r="X15" i="37"/>
  <c r="X17" i="37"/>
  <c r="X19" i="37"/>
  <c r="X21" i="37"/>
  <c r="X23" i="37"/>
  <c r="X25" i="37"/>
  <c r="X27" i="37"/>
  <c r="X29" i="37"/>
  <c r="X31" i="37"/>
  <c r="X33" i="37"/>
  <c r="X35" i="37"/>
  <c r="X37" i="37"/>
  <c r="X39" i="37"/>
  <c r="X41" i="37"/>
  <c r="X43" i="37"/>
  <c r="X45" i="37"/>
  <c r="X47" i="37"/>
  <c r="X49" i="37"/>
  <c r="X51" i="37"/>
  <c r="X53" i="37"/>
  <c r="X55" i="37"/>
  <c r="X57" i="37"/>
  <c r="X59" i="37"/>
  <c r="X61" i="37"/>
  <c r="X63" i="37"/>
  <c r="X8" i="37"/>
  <c r="X16" i="37"/>
  <c r="X24" i="37"/>
  <c r="X32" i="37"/>
  <c r="X40" i="37"/>
  <c r="X48" i="37"/>
  <c r="X56" i="37"/>
  <c r="X64" i="37"/>
  <c r="Y66" i="37"/>
  <c r="X71" i="37"/>
  <c r="Y73" i="37"/>
  <c r="X80" i="37"/>
  <c r="Y82" i="37"/>
  <c r="X87" i="37"/>
  <c r="Y89" i="37"/>
  <c r="X96" i="37"/>
  <c r="Y98" i="37"/>
  <c r="X103" i="37"/>
  <c r="Y105" i="37"/>
  <c r="Y3" i="37"/>
  <c r="Y8" i="37"/>
  <c r="Y11" i="37"/>
  <c r="Y16" i="37"/>
  <c r="Y19" i="37"/>
  <c r="Y24" i="37"/>
  <c r="Y27" i="37"/>
  <c r="Y32" i="37"/>
  <c r="Y35" i="37"/>
  <c r="Y40" i="37"/>
  <c r="Y43" i="37"/>
  <c r="Y48" i="37"/>
  <c r="Y51" i="37"/>
  <c r="Y56" i="37"/>
  <c r="Y59" i="37"/>
  <c r="Y64" i="37"/>
  <c r="X69" i="37"/>
  <c r="Y71" i="37"/>
  <c r="X78" i="37"/>
  <c r="Y80" i="37"/>
  <c r="X85" i="37"/>
  <c r="Y87" i="37"/>
  <c r="X94" i="37"/>
  <c r="Y96" i="37"/>
  <c r="X101" i="37"/>
  <c r="Y103" i="37"/>
  <c r="X6" i="37"/>
  <c r="X14" i="37"/>
  <c r="X22" i="37"/>
  <c r="X30" i="37"/>
  <c r="X38" i="37"/>
  <c r="X46" i="37"/>
  <c r="X54" i="37"/>
  <c r="X62" i="37"/>
  <c r="X67" i="37"/>
  <c r="Y69" i="37"/>
  <c r="X76" i="37"/>
  <c r="Y78" i="37"/>
  <c r="X83" i="37"/>
  <c r="Y85" i="37"/>
  <c r="X92" i="37"/>
  <c r="Y94" i="37"/>
  <c r="X99" i="37"/>
  <c r="Y101" i="37"/>
  <c r="X108" i="37"/>
  <c r="Y6" i="37"/>
  <c r="Y9" i="37"/>
  <c r="Y14" i="37"/>
  <c r="Y17" i="37"/>
  <c r="Y22" i="37"/>
  <c r="Y25" i="37"/>
  <c r="Y30" i="37"/>
  <c r="Y33" i="37"/>
  <c r="Y38" i="37"/>
  <c r="Y41" i="37"/>
  <c r="Y46" i="37"/>
  <c r="Y49" i="37"/>
  <c r="Y54" i="37"/>
  <c r="Y57" i="37"/>
  <c r="Y62" i="37"/>
  <c r="X65" i="37"/>
  <c r="Y67" i="37"/>
  <c r="X74" i="37"/>
  <c r="Y76" i="37"/>
  <c r="X10" i="37"/>
  <c r="Y13" i="37"/>
  <c r="Y20" i="37"/>
  <c r="Y31" i="37"/>
  <c r="X42" i="37"/>
  <c r="Y45" i="37"/>
  <c r="Y52" i="37"/>
  <c r="Y63" i="37"/>
  <c r="X70" i="37"/>
  <c r="X73" i="37"/>
  <c r="Y91" i="37"/>
  <c r="Y100" i="37"/>
  <c r="Y106" i="37"/>
  <c r="X109" i="37"/>
  <c r="X68" i="37"/>
  <c r="Y74" i="37"/>
  <c r="Y77" i="37"/>
  <c r="X81" i="37"/>
  <c r="Y23" i="37"/>
  <c r="Y37" i="37"/>
  <c r="Y44" i="37"/>
  <c r="Y75" i="37"/>
  <c r="X97" i="37"/>
  <c r="Y88" i="37"/>
  <c r="Y10" i="37"/>
  <c r="X28" i="37"/>
  <c r="Y42" i="37"/>
  <c r="X60" i="37"/>
  <c r="Y70" i="37"/>
  <c r="Y83" i="37"/>
  <c r="X86" i="37"/>
  <c r="X89" i="37"/>
  <c r="X95" i="37"/>
  <c r="X104" i="37"/>
  <c r="Y109" i="37"/>
  <c r="Y7" i="37"/>
  <c r="X18" i="37"/>
  <c r="Y21" i="37"/>
  <c r="Y28" i="37"/>
  <c r="Y39" i="37"/>
  <c r="X50" i="37"/>
  <c r="Y53" i="37"/>
  <c r="Y60" i="37"/>
  <c r="X77" i="37"/>
  <c r="Y86" i="37"/>
  <c r="Y95" i="37"/>
  <c r="X98" i="37"/>
  <c r="Y104" i="37"/>
  <c r="X107" i="37"/>
  <c r="X4" i="37"/>
  <c r="Y18" i="37"/>
  <c r="X36" i="37"/>
  <c r="Y50" i="37"/>
  <c r="Y92" i="37"/>
  <c r="Y107" i="37"/>
  <c r="Y84" i="37"/>
  <c r="Y12" i="37"/>
  <c r="Y93" i="37"/>
  <c r="Y108" i="37"/>
  <c r="Y34" i="37"/>
  <c r="X82" i="37"/>
  <c r="Y4" i="37"/>
  <c r="Y15" i="37"/>
  <c r="X26" i="37"/>
  <c r="Y29" i="37"/>
  <c r="Y36" i="37"/>
  <c r="Y47" i="37"/>
  <c r="X58" i="37"/>
  <c r="Y61" i="37"/>
  <c r="Y65" i="37"/>
  <c r="Y68" i="37"/>
  <c r="Y81" i="37"/>
  <c r="X84" i="37"/>
  <c r="X90" i="37"/>
  <c r="Y99" i="37"/>
  <c r="X102" i="37"/>
  <c r="X105" i="37"/>
  <c r="X12" i="37"/>
  <c r="Y26" i="37"/>
  <c r="X44" i="37"/>
  <c r="Y58" i="37"/>
  <c r="X72" i="37"/>
  <c r="X75" i="37"/>
  <c r="Y90" i="37"/>
  <c r="X93" i="37"/>
  <c r="Y102" i="37"/>
  <c r="Y5" i="37"/>
  <c r="X34" i="37"/>
  <c r="Y55" i="37"/>
  <c r="Y72" i="37"/>
  <c r="X79" i="37"/>
  <c r="X88" i="37"/>
  <c r="X20" i="37"/>
  <c r="X52" i="37"/>
  <c r="X66" i="37"/>
  <c r="Y79" i="37"/>
  <c r="X91" i="37"/>
  <c r="Y97" i="37"/>
  <c r="X100" i="37"/>
  <c r="X106" i="37"/>
  <c r="AA71" i="37"/>
  <c r="AA182" i="37"/>
  <c r="AA118" i="37"/>
  <c r="AG301" i="37" l="1"/>
  <c r="AG300" i="37" s="1"/>
  <c r="AG299" i="37" s="1"/>
  <c r="AG298" i="37" s="1"/>
  <c r="AA298" i="37" s="1"/>
  <c r="AG242" i="37"/>
  <c r="AA242" i="37" s="1"/>
  <c r="AG180" i="37"/>
  <c r="AA180" i="37" s="1"/>
  <c r="AG601" i="37"/>
  <c r="AA601" i="37" s="1"/>
  <c r="AG37" i="37"/>
  <c r="AA37" i="37" s="1"/>
  <c r="AG276" i="37"/>
  <c r="AG275" i="37" s="1"/>
  <c r="AG274" i="37" s="1"/>
  <c r="AG273" i="37" s="1"/>
  <c r="AA273" i="37" s="1"/>
  <c r="AG465" i="37"/>
  <c r="AG464" i="37" s="1"/>
  <c r="AA464" i="37" s="1"/>
  <c r="AG427" i="37"/>
  <c r="AA427" i="37" s="1"/>
  <c r="AG29" i="37"/>
  <c r="AA29" i="37" s="1"/>
  <c r="AG296" i="37"/>
  <c r="AG295" i="37" s="1"/>
  <c r="AA295" i="37" s="1"/>
  <c r="AG160" i="37"/>
  <c r="AA160" i="37" s="1"/>
  <c r="AG285" i="37"/>
  <c r="AG284" i="37" s="1"/>
  <c r="AA284" i="37" s="1"/>
  <c r="AG44" i="37"/>
  <c r="AG43" i="37" s="1"/>
  <c r="AA43" i="37" s="1"/>
  <c r="AG12" i="37"/>
  <c r="AA12" i="37" s="1"/>
  <c r="AG202" i="37"/>
  <c r="AA202" i="37" s="1"/>
  <c r="AG725" i="37"/>
  <c r="AG724" i="37" s="1"/>
  <c r="AG723" i="37" s="1"/>
  <c r="AA723" i="37" s="1"/>
  <c r="AG86" i="37"/>
  <c r="AA86" i="37" s="1"/>
  <c r="AG293" i="37"/>
  <c r="AG292" i="37" s="1"/>
  <c r="AG291" i="37" s="1"/>
  <c r="AA291" i="37" s="1"/>
  <c r="AG289" i="37"/>
  <c r="AG288" i="37" s="1"/>
  <c r="AG287" i="37" s="1"/>
  <c r="AA287" i="37" s="1"/>
  <c r="AG632" i="37"/>
  <c r="AA632" i="37" s="1"/>
  <c r="AG436" i="37"/>
  <c r="AG435" i="37" s="1"/>
  <c r="AA435" i="37" s="1"/>
  <c r="AG468" i="37"/>
  <c r="AA468" i="37" s="1"/>
  <c r="AG264" i="37"/>
  <c r="AG263" i="37" s="1"/>
  <c r="AG262" i="37" s="1"/>
  <c r="AA262" i="37" s="1"/>
  <c r="AG664" i="37"/>
  <c r="AA664" i="37" s="1"/>
  <c r="AG495" i="37"/>
  <c r="AA495" i="37" s="1"/>
  <c r="AG255" i="37"/>
  <c r="AG254" i="37" s="1"/>
  <c r="AG253" i="37" s="1"/>
  <c r="AA253" i="37" s="1"/>
  <c r="AG500" i="37"/>
  <c r="AA500" i="37" s="1"/>
  <c r="AG251" i="37"/>
  <c r="AA251" i="37" s="1"/>
  <c r="AG282" i="37"/>
  <c r="AG281" i="37" s="1"/>
  <c r="AG280" i="37" s="1"/>
  <c r="AA280" i="37" s="1"/>
  <c r="AG268" i="37"/>
  <c r="AG267" i="37" s="1"/>
  <c r="AG266" i="37" s="1"/>
  <c r="AA266" i="37" s="1"/>
  <c r="AF58" i="37"/>
  <c r="AG58" i="37" s="1"/>
  <c r="AA58" i="37" s="1"/>
  <c r="AF65" i="37"/>
  <c r="AG65" i="37" s="1"/>
  <c r="AA65" i="37" s="1"/>
  <c r="AF60" i="37"/>
  <c r="AG60" i="37" s="1"/>
  <c r="AA60" i="37" s="1"/>
  <c r="AF51" i="37"/>
  <c r="AG51" i="37" s="1"/>
  <c r="AA51" i="37" s="1"/>
  <c r="AG19" i="37"/>
  <c r="AA19" i="37" s="1"/>
  <c r="AF54" i="37"/>
  <c r="AG54" i="37" s="1"/>
  <c r="AA54" i="37" s="1"/>
  <c r="AF14" i="37"/>
  <c r="AG14" i="37" s="1"/>
  <c r="AA14" i="37" s="1"/>
  <c r="AF57" i="37"/>
  <c r="AG57" i="37" s="1"/>
  <c r="AA57" i="37" s="1"/>
  <c r="AF56" i="37"/>
  <c r="AG56" i="37" s="1"/>
  <c r="AA56" i="37" s="1"/>
  <c r="AF24" i="37"/>
  <c r="AG24" i="37" s="1"/>
  <c r="AA24" i="37" s="1"/>
  <c r="AF83" i="37"/>
  <c r="AG83" i="37" s="1"/>
  <c r="AA83" i="37" s="1"/>
  <c r="AF47" i="37"/>
  <c r="AG47" i="37" s="1"/>
  <c r="AA47" i="37" s="1"/>
  <c r="AF15" i="37"/>
  <c r="AG15" i="37" s="1"/>
  <c r="AA15" i="37" s="1"/>
  <c r="AF50" i="37"/>
  <c r="AG50" i="37" s="1"/>
  <c r="AA50" i="37" s="1"/>
  <c r="AF10" i="37"/>
  <c r="AG10" i="37" s="1"/>
  <c r="AA10" i="37" s="1"/>
  <c r="AF49" i="37"/>
  <c r="AG49" i="37" s="1"/>
  <c r="AA49" i="37" s="1"/>
  <c r="AF52" i="37"/>
  <c r="AG52" i="37" s="1"/>
  <c r="AA52" i="37" s="1"/>
  <c r="AG21" i="37"/>
  <c r="AA21" i="37" s="1"/>
  <c r="AF11" i="37"/>
  <c r="AG11" i="37" s="1"/>
  <c r="AA11" i="37" s="1"/>
  <c r="AF146" i="37"/>
  <c r="AG146" i="37" s="1"/>
  <c r="AA146" i="37" s="1"/>
  <c r="AF6" i="37"/>
  <c r="AG6" i="37" s="1"/>
  <c r="AA6" i="37" s="1"/>
  <c r="AF48" i="37"/>
  <c r="AG48" i="37" s="1"/>
  <c r="AA48" i="37" s="1"/>
  <c r="AF16" i="37"/>
  <c r="AG16" i="37" s="1"/>
  <c r="AA16" i="37" s="1"/>
  <c r="AF39" i="37"/>
  <c r="AG39" i="37" s="1"/>
  <c r="AA39" i="37" s="1"/>
  <c r="AF7" i="37"/>
  <c r="AG7" i="37" s="1"/>
  <c r="AA7" i="37" s="1"/>
  <c r="AF74" i="37"/>
  <c r="AG74" i="37" s="1"/>
  <c r="AA74" i="37" s="1"/>
  <c r="AF42" i="37"/>
  <c r="AG42" i="37" s="1"/>
  <c r="AA42" i="37" s="1"/>
  <c r="AF26" i="37"/>
  <c r="AG26" i="37" s="1"/>
  <c r="AA26" i="37" s="1"/>
  <c r="AF33" i="37"/>
  <c r="AG33" i="37" s="1"/>
  <c r="AA33" i="37" s="1"/>
  <c r="AF76" i="37"/>
  <c r="AG76" i="37" s="1"/>
  <c r="AA76" i="37" s="1"/>
  <c r="AF69" i="37"/>
  <c r="AG69" i="37" s="1"/>
  <c r="AA69" i="37" s="1"/>
  <c r="AF67" i="37"/>
  <c r="AG67" i="37" s="1"/>
  <c r="AA67" i="37" s="1"/>
  <c r="AF35" i="37"/>
  <c r="AG35" i="37" s="1"/>
  <c r="AA35" i="37" s="1"/>
  <c r="AF126" i="37"/>
  <c r="AG126" i="37" s="1"/>
  <c r="AA126" i="37" s="1"/>
  <c r="AF25" i="37"/>
  <c r="AG25" i="37" s="1"/>
  <c r="AA25" i="37" s="1"/>
  <c r="AF72" i="37"/>
  <c r="AG72" i="37" s="1"/>
  <c r="AA72" i="37" s="1"/>
  <c r="AG40" i="37"/>
  <c r="AA40" i="37" s="1"/>
  <c r="AF61" i="37"/>
  <c r="AG61" i="37" s="1"/>
  <c r="AA61" i="37" s="1"/>
  <c r="AF63" i="37"/>
  <c r="AG63" i="37" s="1"/>
  <c r="AA63" i="37" s="1"/>
  <c r="AF31" i="37"/>
  <c r="AG31" i="37" s="1"/>
  <c r="AA31" i="37" s="1"/>
  <c r="AG27" i="37"/>
  <c r="AA27" i="37" s="1"/>
  <c r="AG177" i="37"/>
  <c r="AA177" i="37" s="1"/>
  <c r="AF62" i="37"/>
  <c r="AG62" i="37" s="1"/>
  <c r="AA62" i="37" s="1"/>
  <c r="AF73" i="37"/>
  <c r="AG73" i="37" s="1"/>
  <c r="AA73" i="37" s="1"/>
  <c r="AF5" i="37"/>
  <c r="AG5" i="37" s="1"/>
  <c r="AA5" i="37" s="1"/>
  <c r="AF64" i="37"/>
  <c r="AG64" i="37" s="1"/>
  <c r="AA64" i="37" s="1"/>
  <c r="AF18" i="37"/>
  <c r="AG18" i="37" s="1"/>
  <c r="AA18" i="37" s="1"/>
  <c r="AG91" i="37"/>
  <c r="AA91" i="37" s="1"/>
  <c r="AF55" i="37"/>
  <c r="AG55" i="37" s="1"/>
  <c r="AA55" i="37" s="1"/>
  <c r="AA258" i="37"/>
  <c r="AA225" i="37"/>
  <c r="AA154" i="37"/>
  <c r="AA116" i="37"/>
  <c r="AA585" i="37"/>
  <c r="AA512" i="37"/>
  <c r="AA457" i="37"/>
  <c r="AA396" i="37"/>
  <c r="AA336" i="37"/>
  <c r="AA210" i="37"/>
  <c r="AA140" i="37"/>
  <c r="AA669" i="37"/>
  <c r="AA522" i="37"/>
  <c r="AA667" i="37"/>
  <c r="AA636" i="37"/>
  <c r="AA530" i="37"/>
  <c r="AA516" i="37"/>
  <c r="AA505" i="37"/>
  <c r="AA481" i="37"/>
  <c r="AA438" i="37"/>
  <c r="AA368" i="37"/>
  <c r="AA318" i="37"/>
  <c r="AA261" i="37"/>
  <c r="AA237" i="37"/>
  <c r="AA216" i="37"/>
  <c r="AA171" i="37"/>
  <c r="AA528" i="37"/>
  <c r="AA476" i="37"/>
  <c r="AA397" i="37"/>
  <c r="AA211" i="37"/>
  <c r="AA167" i="37"/>
  <c r="AA99" i="37"/>
  <c r="AA743" i="37"/>
  <c r="AA617" i="37"/>
  <c r="AA475" i="37"/>
  <c r="AA248" i="37"/>
  <c r="AA166" i="37"/>
  <c r="AA115" i="37"/>
  <c r="AA738" i="37"/>
  <c r="AA643" i="37"/>
  <c r="AA507" i="37"/>
  <c r="AA730" i="37"/>
  <c r="AA598" i="37"/>
  <c r="AA597" i="37"/>
  <c r="AA529" i="37"/>
  <c r="AA515" i="37"/>
  <c r="AA504" i="37"/>
  <c r="AA494" i="37"/>
  <c r="AA478" i="37"/>
  <c r="AA339" i="37"/>
  <c r="AA250" i="37"/>
  <c r="AA233" i="37"/>
  <c r="AA212" i="37"/>
  <c r="AA191" i="37"/>
  <c r="AA169" i="37"/>
  <c r="AA156" i="37"/>
  <c r="AA142" i="37"/>
  <c r="AA133" i="37"/>
  <c r="AA125" i="37"/>
  <c r="AA117" i="37"/>
  <c r="AA102" i="37"/>
  <c r="AA90" i="37"/>
  <c r="AA82" i="37"/>
  <c r="AA596" i="37"/>
  <c r="AA462" i="37"/>
  <c r="AA132" i="37"/>
  <c r="AA189" i="37"/>
  <c r="AA131" i="37"/>
  <c r="AA740" i="37"/>
  <c r="AA712" i="37"/>
  <c r="AA655" i="37"/>
  <c r="AA615" i="37"/>
  <c r="AA562" i="37"/>
  <c r="AA526" i="37"/>
  <c r="AA511" i="37"/>
  <c r="AA491" i="37"/>
  <c r="AA474" i="37"/>
  <c r="AA454" i="37"/>
  <c r="AA432" i="37"/>
  <c r="AA384" i="37"/>
  <c r="AA329" i="37"/>
  <c r="AA246" i="37"/>
  <c r="AA221" i="37"/>
  <c r="AA207" i="37"/>
  <c r="AA188" i="37"/>
  <c r="AA165" i="37"/>
  <c r="AA150" i="37"/>
  <c r="AA139" i="37"/>
  <c r="AA130" i="37"/>
  <c r="AA122" i="37"/>
  <c r="AA113" i="37"/>
  <c r="AA79" i="37"/>
  <c r="AA513" i="37"/>
  <c r="AA493" i="37"/>
  <c r="AA338" i="37"/>
  <c r="AA249" i="37"/>
  <c r="AA200" i="37"/>
  <c r="AA141" i="37"/>
  <c r="AA89" i="37"/>
  <c r="AA81" i="37"/>
  <c r="AA662" i="37"/>
  <c r="AA492" i="37"/>
  <c r="AA123" i="37"/>
  <c r="AA739" i="37"/>
  <c r="AA699" i="37"/>
  <c r="AA654" i="37"/>
  <c r="AA603" i="37"/>
  <c r="AA554" i="37"/>
  <c r="AA525" i="37"/>
  <c r="AA509" i="37"/>
  <c r="AA499" i="37"/>
  <c r="AA488" i="37"/>
  <c r="AA452" i="37"/>
  <c r="AA383" i="37"/>
  <c r="AA326" i="37"/>
  <c r="AA220" i="37"/>
  <c r="AA206" i="37"/>
  <c r="AA195" i="37"/>
  <c r="AA185" i="37"/>
  <c r="AA163" i="37"/>
  <c r="AA149" i="37"/>
  <c r="AA138" i="37"/>
  <c r="AA129" i="37"/>
  <c r="AA121" i="37"/>
  <c r="AA112" i="37"/>
  <c r="AA94" i="37"/>
  <c r="AA78" i="37"/>
  <c r="AA128" i="37"/>
  <c r="AA120" i="37"/>
  <c r="AA110" i="37"/>
  <c r="AA93" i="37"/>
  <c r="AA85" i="37"/>
  <c r="AA77" i="37"/>
  <c r="AA503" i="37"/>
  <c r="AA124" i="37"/>
  <c r="AA527" i="37"/>
  <c r="AA433" i="37"/>
  <c r="AA222" i="37"/>
  <c r="AA197" i="37"/>
  <c r="AA152" i="37"/>
  <c r="AA96" i="37"/>
  <c r="AA88" i="37"/>
  <c r="AA80" i="37"/>
  <c r="AA540" i="37"/>
  <c r="AA497" i="37"/>
  <c r="AA484" i="37"/>
  <c r="AA441" i="37"/>
  <c r="AA375" i="37"/>
  <c r="AA321" i="37"/>
  <c r="AA219" i="37"/>
  <c r="AA205" i="37"/>
  <c r="AA175" i="37"/>
  <c r="AA162" i="37"/>
  <c r="AA148" i="37"/>
  <c r="AA137" i="37"/>
  <c r="AA733" i="37"/>
  <c r="AA668" i="37"/>
  <c r="AA642" i="37"/>
  <c r="AA531" i="37"/>
  <c r="AA520" i="37"/>
  <c r="AA506" i="37"/>
  <c r="AA483" i="37"/>
  <c r="AA439" i="37"/>
  <c r="AA373" i="37"/>
  <c r="AA319" i="37"/>
  <c r="AA239" i="37"/>
  <c r="AA218" i="37"/>
  <c r="AA204" i="37"/>
  <c r="AA193" i="37"/>
  <c r="AA183" i="37"/>
  <c r="AA174" i="37"/>
  <c r="AA147" i="37"/>
  <c r="AA136" i="37"/>
  <c r="AA127" i="37"/>
  <c r="AA119" i="37"/>
  <c r="AA105" i="37"/>
  <c r="AA84" i="37"/>
  <c r="AA46" i="37"/>
  <c r="P54" i="40" l="1"/>
  <c r="P53" i="40" l="1"/>
  <c r="P52" i="40"/>
  <c r="P51" i="40"/>
  <c r="P50" i="40"/>
  <c r="P49" i="40"/>
  <c r="P48" i="40"/>
  <c r="P47" i="40"/>
  <c r="P46" i="40"/>
  <c r="P45" i="40"/>
  <c r="P44" i="40"/>
  <c r="P43" i="40"/>
  <c r="P42" i="40"/>
  <c r="P41" i="40"/>
  <c r="P40" i="40"/>
  <c r="P39" i="40"/>
  <c r="P38" i="40"/>
  <c r="P37" i="40"/>
  <c r="P36" i="40"/>
  <c r="P35" i="40"/>
  <c r="P34" i="40"/>
  <c r="P33" i="40"/>
  <c r="P32" i="40"/>
  <c r="P31" i="40"/>
  <c r="P30" i="40"/>
  <c r="P29" i="40"/>
  <c r="P28" i="40"/>
  <c r="P27" i="40"/>
  <c r="P26" i="40"/>
  <c r="P25" i="40"/>
  <c r="P24" i="40"/>
  <c r="P23" i="40"/>
  <c r="P22" i="40"/>
  <c r="P21" i="40"/>
  <c r="P20" i="40"/>
  <c r="P19" i="40"/>
  <c r="P18" i="40"/>
  <c r="P17" i="40"/>
  <c r="P16" i="40"/>
  <c r="P15" i="40"/>
  <c r="P14" i="40"/>
  <c r="P13" i="40"/>
  <c r="P12" i="40"/>
  <c r="P11" i="40"/>
  <c r="P10" i="40"/>
  <c r="P9" i="40"/>
  <c r="P8" i="40"/>
  <c r="V2" i="37"/>
  <c r="U2" i="37"/>
  <c r="AE765" i="37"/>
  <c r="B2" i="37"/>
  <c r="A2" i="37"/>
  <c r="AH2" i="37" s="1"/>
  <c r="AI2" i="37" l="1"/>
  <c r="AH3" i="37"/>
  <c r="AI3" i="37" s="1"/>
  <c r="AC3" i="37" s="1"/>
  <c r="AE883" i="37"/>
  <c r="AE904" i="37"/>
  <c r="AE939" i="37"/>
  <c r="AE953" i="37"/>
  <c r="AE906" i="37"/>
  <c r="AC2" i="37"/>
  <c r="AE786" i="37"/>
  <c r="AE788" i="37" s="1"/>
  <c r="AE807" i="37"/>
  <c r="AE809" i="37" s="1"/>
  <c r="AE772" i="37"/>
  <c r="AE779" i="37"/>
  <c r="AE781" i="37" s="1"/>
  <c r="AE793" i="37"/>
  <c r="AE795" i="37" s="1"/>
  <c r="AE800" i="37"/>
  <c r="AE802" i="37" s="1"/>
  <c r="AE842" i="37"/>
  <c r="AE844" i="37" s="1"/>
  <c r="AE865" i="37"/>
  <c r="R40" i="40" s="1"/>
  <c r="AE863" i="37"/>
  <c r="AE912" i="37"/>
  <c r="AE891" i="37"/>
  <c r="AE898" i="37"/>
  <c r="AE907" i="37"/>
  <c r="R33" i="40" s="1"/>
  <c r="AE905" i="37"/>
  <c r="AE828" i="37"/>
  <c r="AE830" i="37" s="1"/>
  <c r="AE835" i="37"/>
  <c r="AE849" i="37"/>
  <c r="AE856" i="37"/>
  <c r="AE870" i="37"/>
  <c r="AE884" i="37"/>
  <c r="AE816" i="37"/>
  <c r="AE814" i="37"/>
  <c r="AE821" i="37"/>
  <c r="AE877" i="37"/>
  <c r="AE940" i="37"/>
  <c r="AE954" i="37"/>
  <c r="AE975" i="37"/>
  <c r="AD2" i="37"/>
  <c r="AD3" i="37" s="1"/>
  <c r="AG3" i="37" s="1"/>
  <c r="W2" i="37"/>
  <c r="AE767" i="37" s="1"/>
  <c r="AE1003" i="37"/>
  <c r="AE1010" i="37"/>
  <c r="AE1024" i="37"/>
  <c r="AE1087" i="37"/>
  <c r="AE1073" i="37"/>
  <c r="AE758" i="37"/>
  <c r="AE919" i="37"/>
  <c r="AE947" i="37"/>
  <c r="AE982" i="37"/>
  <c r="AE984" i="37" s="1"/>
  <c r="R23" i="40" s="1"/>
  <c r="AE1017" i="37"/>
  <c r="AE1038" i="37"/>
  <c r="AE1059" i="37"/>
  <c r="AE1066" i="37"/>
  <c r="AE961" i="37"/>
  <c r="AE968" i="37"/>
  <c r="AE996" i="37"/>
  <c r="AE1031" i="37"/>
  <c r="AE1052" i="37"/>
  <c r="AE926" i="37"/>
  <c r="AE933" i="37"/>
  <c r="AE989" i="37"/>
  <c r="AE1045" i="37"/>
  <c r="AE1080" i="37"/>
  <c r="Z2" i="37"/>
  <c r="AF2" i="37" s="1"/>
  <c r="Y2" i="37"/>
  <c r="AG2" i="37" l="1"/>
  <c r="AE3" i="37"/>
  <c r="X2" i="37"/>
  <c r="AE2" i="37"/>
  <c r="AE942" i="37"/>
  <c r="R29" i="40" s="1"/>
  <c r="AE956" i="37"/>
  <c r="R26" i="40" s="1"/>
  <c r="AE815" i="37"/>
  <c r="AE851" i="37"/>
  <c r="R42" i="40" s="1"/>
  <c r="AE893" i="37"/>
  <c r="R36" i="40" s="1"/>
  <c r="AE823" i="37"/>
  <c r="R46" i="40" s="1"/>
  <c r="AE837" i="37"/>
  <c r="R44" i="40" s="1"/>
  <c r="AE900" i="37"/>
  <c r="R35" i="40" s="1"/>
  <c r="AE914" i="37"/>
  <c r="R34" i="40" s="1"/>
  <c r="AE774" i="37"/>
  <c r="AE886" i="37"/>
  <c r="R37" i="40" s="1"/>
  <c r="AE858" i="37"/>
  <c r="R41" i="40" s="1"/>
  <c r="AE879" i="37"/>
  <c r="R38" i="40" s="1"/>
  <c r="AE872" i="37"/>
  <c r="R39" i="40" s="1"/>
  <c r="AE911" i="37"/>
  <c r="AE913" i="37" s="1"/>
  <c r="AE897" i="37"/>
  <c r="AE899" i="37" s="1"/>
  <c r="AE890" i="37"/>
  <c r="AE892" i="37" s="1"/>
  <c r="AE885" i="37"/>
  <c r="AE876" i="37"/>
  <c r="AE878" i="37" s="1"/>
  <c r="AE869" i="37"/>
  <c r="AE871" i="37" s="1"/>
  <c r="AE864" i="37"/>
  <c r="AE862" i="37"/>
  <c r="AE855" i="37"/>
  <c r="AE857" i="37" s="1"/>
  <c r="AE848" i="37"/>
  <c r="AE850" i="37" s="1"/>
  <c r="AE841" i="37"/>
  <c r="AE843" i="37" s="1"/>
  <c r="AE834" i="37"/>
  <c r="AE836" i="37" s="1"/>
  <c r="AE827" i="37"/>
  <c r="AE829" i="37" s="1"/>
  <c r="AE820" i="37"/>
  <c r="AE822" i="37" s="1"/>
  <c r="AE813" i="37"/>
  <c r="AE806" i="37"/>
  <c r="AE808" i="37" s="1"/>
  <c r="AE764" i="37"/>
  <c r="AE799" i="37"/>
  <c r="AE801" i="37" s="1"/>
  <c r="AE792" i="37"/>
  <c r="AE794" i="37" s="1"/>
  <c r="AE785" i="37"/>
  <c r="AE787" i="37" s="1"/>
  <c r="AE778" i="37"/>
  <c r="AE780" i="37" s="1"/>
  <c r="AE771" i="37"/>
  <c r="AE773" i="37" s="1"/>
  <c r="R49" i="40"/>
  <c r="R43" i="40"/>
  <c r="AE1033" i="37"/>
  <c r="R16" i="40" s="1"/>
  <c r="AE963" i="37"/>
  <c r="R27" i="40" s="1"/>
  <c r="AE998" i="37"/>
  <c r="R21" i="40" s="1"/>
  <c r="R45" i="40"/>
  <c r="AE941" i="37"/>
  <c r="AE955" i="37"/>
  <c r="Q33" i="40"/>
  <c r="R50" i="40"/>
  <c r="AE1075" i="37"/>
  <c r="R11" i="40" s="1"/>
  <c r="R48" i="40"/>
  <c r="AE1047" i="37"/>
  <c r="R14" i="40" s="1"/>
  <c r="AE1019" i="37"/>
  <c r="R18" i="40" s="1"/>
  <c r="AE1012" i="37"/>
  <c r="R19" i="40" s="1"/>
  <c r="AE928" i="37"/>
  <c r="R31" i="40" s="1"/>
  <c r="R47" i="40"/>
  <c r="R51" i="40"/>
  <c r="AE949" i="37"/>
  <c r="R25" i="40" s="1"/>
  <c r="AE921" i="37"/>
  <c r="R32" i="40" s="1"/>
  <c r="AE1068" i="37"/>
  <c r="R12" i="40" s="1"/>
  <c r="AE1054" i="37"/>
  <c r="R13" i="40" s="1"/>
  <c r="AE1026" i="37"/>
  <c r="R17" i="40" s="1"/>
  <c r="AE977" i="37"/>
  <c r="R28" i="40" s="1"/>
  <c r="AE935" i="37"/>
  <c r="R30" i="40" s="1"/>
  <c r="AE1082" i="37"/>
  <c r="R9" i="40" s="1"/>
  <c r="AE1061" i="37"/>
  <c r="R10" i="40" s="1"/>
  <c r="AE991" i="37"/>
  <c r="R22" i="40" s="1"/>
  <c r="AE1040" i="37"/>
  <c r="R15" i="40" s="1"/>
  <c r="AE970" i="37"/>
  <c r="R24" i="40" s="1"/>
  <c r="AE1005" i="37"/>
  <c r="R20" i="40" s="1"/>
  <c r="AE1089" i="37"/>
  <c r="R8" i="40" s="1"/>
  <c r="W745" i="37"/>
  <c r="AE760" i="37" s="1"/>
  <c r="AE1002" i="37"/>
  <c r="AE1004" i="37" s="1"/>
  <c r="AE981" i="37"/>
  <c r="AE983" i="37" s="1"/>
  <c r="AE946" i="37"/>
  <c r="AE948" i="37" s="1"/>
  <c r="AE960" i="37"/>
  <c r="AE962" i="37" s="1"/>
  <c r="AE1058" i="37"/>
  <c r="AE1060" i="37" s="1"/>
  <c r="AE1086" i="37"/>
  <c r="AE1088" i="37" s="1"/>
  <c r="AE1030" i="37"/>
  <c r="AE1032" i="37" s="1"/>
  <c r="AE995" i="37"/>
  <c r="AE997" i="37" s="1"/>
  <c r="AE918" i="37"/>
  <c r="AE920" i="37" s="1"/>
  <c r="AE967" i="37"/>
  <c r="AE969" i="37" s="1"/>
  <c r="Y745" i="37"/>
  <c r="AE757" i="37" s="1"/>
  <c r="AE1009" i="37"/>
  <c r="AE1011" i="37" s="1"/>
  <c r="AE1079" i="37"/>
  <c r="AE1081" i="37" s="1"/>
  <c r="AE1065" i="37"/>
  <c r="AE1067" i="37" s="1"/>
  <c r="AE932" i="37"/>
  <c r="AE934" i="37" s="1"/>
  <c r="AE1023" i="37"/>
  <c r="AE1025" i="37" s="1"/>
  <c r="AE1037" i="37"/>
  <c r="AE1039" i="37" s="1"/>
  <c r="AE925" i="37"/>
  <c r="AE927" i="37" s="1"/>
  <c r="AE974" i="37"/>
  <c r="AE976" i="37" s="1"/>
  <c r="AE1072" i="37"/>
  <c r="AE1074" i="37" s="1"/>
  <c r="AE988" i="37"/>
  <c r="AE990" i="37" s="1"/>
  <c r="AE1051" i="37"/>
  <c r="AE1053" i="37" s="1"/>
  <c r="AE1044" i="37"/>
  <c r="AE1046" i="37" s="1"/>
  <c r="AE1016" i="37"/>
  <c r="AE1018" i="37" s="1"/>
  <c r="Q20" i="40" l="1"/>
  <c r="Q43" i="40"/>
  <c r="Q35" i="40"/>
  <c r="Q37" i="40"/>
  <c r="Q17" i="40"/>
  <c r="Q47" i="40"/>
  <c r="Q14" i="40"/>
  <c r="Q13" i="40"/>
  <c r="Q12" i="40"/>
  <c r="Q8" i="40"/>
  <c r="Q10" i="40"/>
  <c r="Q48" i="40"/>
  <c r="Q41" i="40"/>
  <c r="Q34" i="40"/>
  <c r="Q36" i="40"/>
  <c r="Q16" i="40"/>
  <c r="Q22" i="40"/>
  <c r="Q9" i="40"/>
  <c r="Q27" i="40"/>
  <c r="Q15" i="40"/>
  <c r="Q32" i="40"/>
  <c r="Q30" i="40"/>
  <c r="Q23" i="40"/>
  <c r="Q42" i="40"/>
  <c r="Q11" i="40"/>
  <c r="Q19" i="40"/>
  <c r="Q24" i="40"/>
  <c r="Q25" i="40"/>
  <c r="Q26" i="40"/>
  <c r="Q46" i="40"/>
  <c r="Q40" i="40"/>
  <c r="Q50" i="40"/>
  <c r="Q29" i="40"/>
  <c r="Q45" i="40"/>
  <c r="Q39" i="40"/>
  <c r="Q49" i="40"/>
  <c r="Q18" i="40"/>
  <c r="Q21" i="40"/>
  <c r="Q28" i="40"/>
  <c r="Q31" i="40"/>
  <c r="Q51" i="40"/>
  <c r="Q44" i="40"/>
  <c r="Q38" i="40"/>
  <c r="AE766" i="37"/>
  <c r="X745" i="37"/>
  <c r="AE759" i="37" s="1"/>
  <c r="R55" i="40"/>
  <c r="M8" i="40"/>
  <c r="L22" i="40" s="1"/>
  <c r="M22" i="40" s="1"/>
  <c r="Q55" i="40" l="1"/>
  <c r="M7" i="40"/>
  <c r="L12" i="40" l="1"/>
  <c r="M12" i="40" s="1"/>
  <c r="AA2" i="3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laquijano</author>
    <author xml:space="preserve">CONTRALORIA </author>
    <author>jmzambrano</author>
    <author>Administrador</author>
    <author>William Alfonso Artunduaga Bonilla</author>
    <author>WILLIAM ART.</author>
  </authors>
  <commentList>
    <comment ref="A1" authorId="0" shapeId="0" xr:uid="{00000000-0006-0000-0200-000001000000}">
      <text>
        <r>
          <rPr>
            <b/>
            <sz val="8"/>
            <color indexed="8"/>
            <rFont val="Tahoma"/>
            <family val="2"/>
          </rPr>
          <t xml:space="preserve">
Liste consecutivamente los hallazgos definidos  en el informe partiendo de uno.  
Nota: cuando una acción correctiva soluciona varios hallazgos de una misma naturaleza se debe agrupar.</t>
        </r>
        <r>
          <rPr>
            <sz val="8"/>
            <color indexed="8"/>
            <rFont val="Tahoma"/>
            <family val="2"/>
          </rPr>
          <t xml:space="preserve">
</t>
        </r>
      </text>
    </comment>
    <comment ref="G1" authorId="0" shapeId="0" xr:uid="{00000000-0006-0000-0200-000002000000}">
      <text>
        <r>
          <rPr>
            <b/>
            <sz val="8"/>
            <color indexed="8"/>
            <rFont val="Tahoma"/>
            <family val="2"/>
          </rPr>
          <t xml:space="preserve">Seleccione el numero del código correspondiente a la naturaleza del hallazgo y su origen en las diferentes áreas de la administración, según la clasificación establecida por la CGR. </t>
        </r>
        <r>
          <rPr>
            <sz val="8"/>
            <color indexed="8"/>
            <rFont val="Tahoma"/>
            <family val="2"/>
          </rPr>
          <t xml:space="preserve">
</t>
        </r>
      </text>
    </comment>
    <comment ref="H1" authorId="1" shapeId="0" xr:uid="{00000000-0006-0000-0200-000003000000}">
      <text>
        <r>
          <rPr>
            <b/>
            <sz val="8"/>
            <color indexed="8"/>
            <rFont val="Tahoma"/>
            <family val="2"/>
          </rPr>
          <t xml:space="preserve">DESCRIBA BREVEMENTE EL HALLAZGO ( NO MAS DE 50 PALABRAS).
</t>
        </r>
      </text>
    </comment>
    <comment ref="I1" authorId="1" shapeId="0" xr:uid="{00000000-0006-0000-0200-000004000000}">
      <text>
        <r>
          <rPr>
            <b/>
            <sz val="8"/>
            <color indexed="8"/>
            <rFont val="Tahoma"/>
            <family val="2"/>
          </rPr>
          <t>RELACIONE EL FACTOR GENERADOR DE LA FALLA ADMINISTRATIVA.</t>
        </r>
      </text>
    </comment>
    <comment ref="J1" authorId="0" shapeId="0" xr:uid="{00000000-0006-0000-0200-000005000000}">
      <text>
        <r>
          <rPr>
            <b/>
            <sz val="8"/>
            <color indexed="8"/>
            <rFont val="Tahoma"/>
            <family val="2"/>
          </rPr>
          <t>Registre la acción (correctiva y/o preventiva) que adopta la entidad para subsanar o corregir la causa que genera el  hallazgo.</t>
        </r>
        <r>
          <rPr>
            <sz val="8"/>
            <color indexed="8"/>
            <rFont val="Tahoma"/>
            <family val="2"/>
          </rPr>
          <t xml:space="preserve">
</t>
        </r>
      </text>
    </comment>
    <comment ref="K1" authorId="0" shapeId="0" xr:uid="{00000000-0006-0000-0200-000006000000}">
      <text>
        <r>
          <rPr>
            <b/>
            <sz val="8"/>
            <color indexed="8"/>
            <rFont val="Tahoma"/>
            <family val="2"/>
          </rPr>
          <t>Relacione y cuantifique las actividades a desarrollar para el cumplimiento de las metas parciales y finales que permitan medir el avance y cumplimiento del propósito  de mejoramiento. 
Se deben incluir tantas filas como metas sean necesarias.</t>
        </r>
      </text>
    </comment>
    <comment ref="L1" authorId="0" shapeId="0" xr:uid="{00000000-0006-0000-0200-000007000000}">
      <text>
        <r>
          <rPr>
            <b/>
            <sz val="8"/>
            <color indexed="8"/>
            <rFont val="Tahoma"/>
            <family val="2"/>
          </rPr>
          <t xml:space="preserve">Relacione el nombre de la unidad de medida que se  utiliza para medir el grado de avance de la actividad .
(unidades o porcentaje) 
</t>
        </r>
      </text>
    </comment>
    <comment ref="M1" authorId="0" shapeId="0" xr:uid="{00000000-0006-0000-0200-000008000000}">
      <text>
        <r>
          <rPr>
            <b/>
            <sz val="8"/>
            <color indexed="8"/>
            <rFont val="Tahoma"/>
            <family val="2"/>
          </rPr>
          <t xml:space="preserve">Relacione la cantidad, Volumen o tamaño de la actividad, establecido en unidades o porcentajes. 
</t>
        </r>
      </text>
    </comment>
    <comment ref="N1" authorId="0" shapeId="0" xr:uid="{00000000-0006-0000-0200-000009000000}">
      <text>
        <r>
          <rPr>
            <b/>
            <sz val="8"/>
            <color indexed="8"/>
            <rFont val="Tahoma"/>
            <family val="2"/>
          </rPr>
          <t xml:space="preserve">Fecha programada para la iniciación de cada actividad para el cumplimiento de la meta final. </t>
        </r>
        <r>
          <rPr>
            <sz val="8"/>
            <color indexed="8"/>
            <rFont val="Tahoma"/>
            <family val="2"/>
          </rPr>
          <t xml:space="preserve">
</t>
        </r>
      </text>
    </comment>
    <comment ref="O1" authorId="0" shapeId="0" xr:uid="{00000000-0006-0000-0200-00000A000000}">
      <text>
        <r>
          <rPr>
            <b/>
            <sz val="8"/>
            <color indexed="8"/>
            <rFont val="Tahoma"/>
            <family val="2"/>
          </rPr>
          <t>Fecha programada para la terminación de cada actividad para el cumplimiento de la meta final.</t>
        </r>
      </text>
    </comment>
    <comment ref="P1" authorId="0" shapeId="0" xr:uid="{00000000-0006-0000-0200-00000B000000}">
      <text>
        <r>
          <rPr>
            <b/>
            <sz val="8"/>
            <color indexed="8"/>
            <rFont val="Tahoma"/>
            <family val="2"/>
          </rPr>
          <t xml:space="preserve">La hoja calcula automáticamente el plazo de duración de la actividad  de mejoramiento teniendo en cuenta las fechas de inicio y terminación de la meta.
</t>
        </r>
      </text>
    </comment>
    <comment ref="Q1" authorId="2" shapeId="0" xr:uid="{00000000-0006-0000-0200-00000C000000}">
      <text>
        <r>
          <rPr>
            <b/>
            <sz val="8"/>
            <color indexed="8"/>
            <rFont val="Tahoma"/>
            <family val="2"/>
          </rPr>
          <t xml:space="preserve">Relacione el Nombre de la Dependencia (s) responsable por el cumplimiento de la meta.
</t>
        </r>
      </text>
    </comment>
    <comment ref="S1" authorId="0" shapeId="0" xr:uid="{00000000-0006-0000-0200-00000D000000}">
      <text>
        <r>
          <rPr>
            <sz val="8"/>
            <color indexed="8"/>
            <rFont val="Tahoma"/>
            <family val="2"/>
          </rPr>
          <t>Registre el avance físico de la ejecución de la actividad.</t>
        </r>
        <r>
          <rPr>
            <sz val="8"/>
            <color indexed="8"/>
            <rFont val="Tahoma"/>
            <family val="2"/>
          </rPr>
          <t xml:space="preserve">
</t>
        </r>
      </text>
    </comment>
    <comment ref="V1" authorId="0" shapeId="0" xr:uid="{00000000-0006-0000-0200-00000F000000}">
      <text>
        <r>
          <rPr>
            <sz val="8"/>
            <color indexed="8"/>
            <rFont val="Tahoma"/>
            <family val="2"/>
          </rPr>
          <t>Calcula el avance porcentual de la actividad dividiendo la ejecución informada en la columna N sobre la columna J</t>
        </r>
        <r>
          <rPr>
            <sz val="8"/>
            <color indexed="8"/>
            <rFont val="Tahoma"/>
            <family val="2"/>
          </rPr>
          <t xml:space="preserve">
</t>
        </r>
      </text>
    </comment>
    <comment ref="J184" authorId="3" shapeId="0" xr:uid="{B04C490B-14C4-4F56-8A87-70E2EFFF5100}">
      <text>
        <r>
          <rPr>
            <b/>
            <sz val="8"/>
            <color indexed="81"/>
            <rFont val="Tahoma"/>
            <family val="2"/>
          </rPr>
          <t xml:space="preserve">
ICOCIV: Índice de Costos de la Construcción de Obras Civiles.</t>
        </r>
      </text>
    </comment>
    <comment ref="L257" authorId="3" shapeId="0" xr:uid="{BC0C6B45-DFA1-4A21-8EFF-B7F4D5B030EF}">
      <text>
        <r>
          <rPr>
            <sz val="9"/>
            <color indexed="81"/>
            <rFont val="Tahoma"/>
            <family val="2"/>
          </rPr>
          <t xml:space="preserve">
Incorporar en las minutas las disposiciones contenidas en los artículos 13 y 14 de la Ley 1682 de 2013.
</t>
        </r>
      </text>
    </comment>
    <comment ref="T433" authorId="4" shapeId="0" xr:uid="{F753BE39-B5BE-4C76-8A69-B465C4ABEB82}">
      <text>
        <r>
          <rPr>
            <b/>
            <sz val="9"/>
            <color indexed="81"/>
            <rFont val="Tahoma"/>
            <family val="2"/>
          </rPr>
          <t xml:space="preserve">
21/02/2024: Papel de trabajo de SVR.
22/02/2024: Papel de trabajo de SGI.</t>
        </r>
      </text>
    </comment>
    <comment ref="O435" authorId="5" shapeId="0" xr:uid="{04382472-4ED2-4F01-88B6-6E384571348D}">
      <text>
        <r>
          <rPr>
            <b/>
            <sz val="9"/>
            <color indexed="81"/>
            <rFont val="Tahoma"/>
            <family val="2"/>
          </rPr>
          <t xml:space="preserve">
Acción 2 y 3 - 30-12-2020</t>
        </r>
      </text>
    </comment>
    <comment ref="T535" authorId="3" shapeId="0" xr:uid="{4E467CC0-2C95-4FD7-88E1-470F60C65ECD}">
      <text>
        <r>
          <rPr>
            <b/>
            <sz val="9"/>
            <color indexed="81"/>
            <rFont val="Tahoma"/>
            <family val="2"/>
          </rPr>
          <t xml:space="preserve">
Complemento 10 de agosto de 2022.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Administrador</author>
  </authors>
  <commentList>
    <comment ref="L7" authorId="0" shapeId="0" xr:uid="{E0E56A40-4ADD-4B36-99C5-A70900537B8A}">
      <text>
        <r>
          <rPr>
            <b/>
            <sz val="9"/>
            <color indexed="81"/>
            <rFont val="Tahoma"/>
            <family val="2"/>
          </rPr>
          <t xml:space="preserve">
Fórmula: CPM = POMMVi / PBEC</t>
        </r>
      </text>
    </comment>
    <comment ref="L8" authorId="0" shapeId="0" xr:uid="{D1D98EB9-8BB0-4E27-AE10-B0ABDF74229D}">
      <text>
        <r>
          <rPr>
            <b/>
            <sz val="9"/>
            <color indexed="81"/>
            <rFont val="Tahoma"/>
            <family val="2"/>
          </rPr>
          <t xml:space="preserve">
Fórmula: AP =  POMi / PBEA</t>
        </r>
      </text>
    </comment>
  </commentList>
</comments>
</file>

<file path=xl/sharedStrings.xml><?xml version="1.0" encoding="utf-8"?>
<sst xmlns="http://schemas.openxmlformats.org/spreadsheetml/2006/main" count="8855" uniqueCount="3179">
  <si>
    <t>TOTALES</t>
  </si>
  <si>
    <t>PBEC</t>
  </si>
  <si>
    <t>PBEA</t>
  </si>
  <si>
    <t>CPM = POMMVi / PBEC</t>
  </si>
  <si>
    <t xml:space="preserve">Puntaje Logrado por las Actividades  Vencidas (PLAVI)  </t>
  </si>
  <si>
    <t>Puntaje  Logrado  por las Actividades  (PLAI)</t>
  </si>
  <si>
    <t>Puntaje atribuido a las actividades vencidas (PAAVI)</t>
  </si>
  <si>
    <t>Reporte</t>
  </si>
  <si>
    <t>Informe</t>
  </si>
  <si>
    <t>Informe con registro fotográfico</t>
  </si>
  <si>
    <t>EN TERMINO</t>
  </si>
  <si>
    <t>Total general</t>
  </si>
  <si>
    <t>8. Código hallazgo</t>
  </si>
  <si>
    <t>16. Causa del hallazgo</t>
  </si>
  <si>
    <t>20. Acción de mejora</t>
  </si>
  <si>
    <t>11 01 002</t>
  </si>
  <si>
    <t>14 04 004</t>
  </si>
  <si>
    <t>16 04 001</t>
  </si>
  <si>
    <t>Informe trimestral</t>
  </si>
  <si>
    <t>18 01 004</t>
  </si>
  <si>
    <t>11 03 002</t>
  </si>
  <si>
    <t>12 02 002</t>
  </si>
  <si>
    <t>11 02 002</t>
  </si>
  <si>
    <t>14 04 006</t>
  </si>
  <si>
    <t>14 02 014</t>
  </si>
  <si>
    <t>11 03 001</t>
  </si>
  <si>
    <t>11 02 001</t>
  </si>
  <si>
    <t>21 04 001</t>
  </si>
  <si>
    <t>21 01 001</t>
  </si>
  <si>
    <t>21 05 001</t>
  </si>
  <si>
    <t>18 02 001</t>
  </si>
  <si>
    <t>14 02 003</t>
  </si>
  <si>
    <t>14 02 001</t>
  </si>
  <si>
    <t>FIRMA DEL REPRESENTANTE LEGAL</t>
  </si>
  <si>
    <t xml:space="preserve">Convenciones: </t>
  </si>
  <si>
    <t xml:space="preserve">Columnas de calculo automático </t>
  </si>
  <si>
    <t>Fila de Totales</t>
  </si>
  <si>
    <t>Código interno  hallazgo</t>
  </si>
  <si>
    <t>Dichas situaciones dificultan realizar su evaluación y seguimiento; además evidencian debilidades de control, por parte del Invías.</t>
  </si>
  <si>
    <t>Las anteriores situaciones evidencian que no se manejan datos unificados del proyecto, pues tal y como se consignó anteriormente, existen diferencias de información en los reportes correspondientes a la Ficha EPI-FR-03 del proyecto, el informe de gestión y la descrita en el acta N.04 del 06 de mayo de 2014, del Consejo Directivo;</t>
  </si>
  <si>
    <t>Lo anterior presuntamente se produce por debilidades de control propio del contratista que no permiten advertir oportunamente el problema, lo que trae como consecuencias un riesgo importante de accidentes laborales.</t>
  </si>
  <si>
    <t>Reporte trimestral</t>
  </si>
  <si>
    <t>No se considera un daño patrimonial en consideración a que es un agente diferente al INVÍAS el que solicita se realicen unos diseños nuevos, no obstante se evidencia una falta de planeación y coordinación interinstitucional entre las entidades del mismo Sector del Ejecutivo.</t>
  </si>
  <si>
    <t>No se ha corregido este detalle constructivo, el cual de no ser atendido oportunamente puede traer como consecuencia la afectación estructural del puente.</t>
  </si>
  <si>
    <t>El argumento esgrimido por parte del Instituto para la no terminación de esas obras es la falta de recursos que asciende a los $9.000 millones de pesos.</t>
  </si>
  <si>
    <t xml:space="preserve">Lo anterior debido a la presunta carencia, insuficiencia o inoportunidad en la aplicación de mecanismos de control para el eficaz cumplimiento de las funciones y obligaciones conferidas legalmente a la Interventoría y Gestores de INVÍAS. </t>
  </si>
  <si>
    <t>Las anteriores situaciones evidencian deficiencias de planeación para el  cumplimiento de las metas físicas contratadas; lo que pone en riesgo el cumplimiento de las obligaciones establecidas en el contrato, así como el proceso de liquidación</t>
  </si>
  <si>
    <t>Las anteriores circunstancias,  denotan debilidades de control y seguimiento del proceso contractual y afectan el cumplimiento tanto del objeto como del plazo establecido en el contrato.</t>
  </si>
  <si>
    <t>Lo cual denota debilidad en la aplicación de las condiciones y requisitos establecidos en el proceso de selección, cuyas disposiciones deben ser acatadas íntegramente.</t>
  </si>
  <si>
    <t>Situación que denota debilidades en la aplicación del Principio de Planeación, lo que puede afectar el cumplimiento del objeto contractual.</t>
  </si>
  <si>
    <t>Así las cosas, se ejecutó la rehabilitación con unos estudios diferentes a los inicialmente aportados y  pagados por el Instituto.</t>
  </si>
  <si>
    <t xml:space="preserve">Debido a deficiencias en la planeación de los estudios y diseños </t>
  </si>
  <si>
    <t xml:space="preserve">Debido a deficiencias en la planeación contractual en la determinación de los plazos de conformidad con los estudios y actividades constructivas </t>
  </si>
  <si>
    <t>Plazo contractual.</t>
  </si>
  <si>
    <t>Debido a deficiencias en la estructuración del presupuesto de obra y en estudios previos insuficientes puesto que solo se identifica  la necesidad y las metas físicas</t>
  </si>
  <si>
    <t>Lo anterior evidencia el  presunto incumplimiento tanto de las funciones de los Supervisores (Gestores) designados por INVÍAS establecidas en la Resolución 3376 de 2010,</t>
  </si>
  <si>
    <t>Esta situación evidencia fallas administrativas y de supervisión por parte de la Interventoría y del INVÍAS</t>
  </si>
  <si>
    <t>Se evidencia que hubo falta de planeación en la priorización y escogencia de los sitios donde se van a implantar los puentes</t>
  </si>
  <si>
    <t>Denotan debilidades en el plazo asignado para la ejecución del contrato.</t>
  </si>
  <si>
    <t>Deficiencias en los mecanismos de seguimiento y monitoreo del Instituto.</t>
  </si>
  <si>
    <t>Falta de control y seguimiento por parte de la interventoría contratada por el INVIAS.</t>
  </si>
  <si>
    <t>No evidencia de estudios previos</t>
  </si>
  <si>
    <t>Presuntas deficiencias en la planeación y control y seguimiento, efectuado a las obligaciones de la Gobernación por parte del INVÍAS.</t>
  </si>
  <si>
    <t>Informe y registro fotográfico</t>
  </si>
  <si>
    <t>Por deficiencias en la estructuración de estudios previos, lo cual conlleva a recorte e incumplimiento de las metas físicas definidas en el contrato.</t>
  </si>
  <si>
    <t>Deficiencias en la etapa de planeación contractual de los convenios interadministrativos. No. 901 de 2013 y 902 de 2013 celebrado entre INVÍAS y Alcaldía del Municipio de Mocoa (Putumayo).</t>
  </si>
  <si>
    <t>Deficiencias en la etapa de planeación contractual del Convenio en la elaboración de estudios previos</t>
  </si>
  <si>
    <t>Debilidades en la supervisión y control</t>
  </si>
  <si>
    <t>16 01 004</t>
  </si>
  <si>
    <t xml:space="preserve">Debilidades en los mecanismos de seguimiento y monitoreo. </t>
  </si>
  <si>
    <t xml:space="preserve">Control inadecuado de sus inmuebles.                                                                                                                                                                                                                                                                                               </t>
  </si>
  <si>
    <t>Deficiencias en el control y administración sobre los bienes del Invías</t>
  </si>
  <si>
    <t>18 04 001</t>
  </si>
  <si>
    <t>Falta de control adecuado sobre la propiedad de los bienes del Invías.</t>
  </si>
  <si>
    <t>Invías no tiene pleno dominio de los corredores férreos</t>
  </si>
  <si>
    <t>Se aplica la regla pactada para contratos laborales a contratos por prestación de servicios</t>
  </si>
  <si>
    <t>No tener criterios predefinidos para el pago prestaciones y primas; no exigir especificaciones mínimas, etc.</t>
  </si>
  <si>
    <t>Debilidades en el proceso de supervisión por parte de Invías.</t>
  </si>
  <si>
    <t>22 01 001</t>
  </si>
  <si>
    <t>No se observa que la Entidad haya tomado correctivos respecto a dichos atrasos en la gestión predial.</t>
  </si>
  <si>
    <t>12 01 003</t>
  </si>
  <si>
    <t>Débil supervisión en el seguimiento del cumplimiento de las obligaciones emanadas del contrato, específicamente en lo atinente al aseguramiento de la Entidad</t>
  </si>
  <si>
    <t>18 01 001</t>
  </si>
  <si>
    <t>No permite tener la claridad suficiente para el adecuado análisis de la información contenida en los Estados Contables.</t>
  </si>
  <si>
    <t xml:space="preserve">H1R15. Desarrollo proyecto Cruce de la Cordillera Central - Túnel de la Línea.
Se observaron deficiencias constructivas, escasez de personal en los frentes de trabajo, falta de señalización y protocolos de seguridad industrial en algunos sitios de la obra, inadecuada disposición del material sobrante y debilidades frente al tema de responsabilidad social.
</t>
  </si>
  <si>
    <t>Lo identificado se originó por presuntos incumplimientos del contratista con respecto al cronograma y a las metas físicas establecidas en las bases del acuerdo conciliatorio del 10 de marzo de 2015 y el modificatorio 11 del 01 de abril de 2015. A su vez, se evidenció la falta de gestión efectiva por parte del Invías  para hacer cumplir lo contractualmente establecido en dichos acuerdos y modificatorios.</t>
  </si>
  <si>
    <t>12 01 004</t>
  </si>
  <si>
    <t>Se evidencian debilidades en el ejercicio de control y supervisión por parte de las interventorías de cada proyecto involucrado en la licencia, al no conminar al contratista al cumplimiento efectivo de las medidas ambientales y a lo dispuesto en la licencia ambiental del proyecto.</t>
  </si>
  <si>
    <t>12 02 001</t>
  </si>
  <si>
    <t xml:space="preserve">Pese a lo reportado por la entidad,  se identifica falta de oportunidad del contratista para dar cumplimiento con las obligaciones a su cargo y de las fallas en materia de seguimiento a cargo de la Interventoría. </t>
  </si>
  <si>
    <t>Lo anteriormente expuesto, revela deficiencias en la etapa precontractual, específicamente en la planificación técnica, y la evaluación a detalle (estudios, diseños y presupuestación) de las necesidades a cubrir con el proceso contractual y consecuentemente en las cantidades de obras a ejecutar por parte de la entidad.</t>
  </si>
  <si>
    <t>Lo anterior debido a la falta de diseños en estructuras puntuales y los ajustes en alineamiento y sección que tuvieron que ser realizados a los diseños originales, por su desactualización y falta de coordinación con respecto a la realidad en campo</t>
  </si>
  <si>
    <t xml:space="preserve">Lo anterior, demuestra débil planeación,   deficiente coordinación interinstitucional para ejecutar de manera oportuna y efectiva los recursos  </t>
  </si>
  <si>
    <t>Lo anteriormente expuesto se suscitó por falencias de orden administrativo y conlleva un presunto incumplimiento de lo previsto en el en los numerales 1 y 2 del Artículo 34 de la Ley 734 de 2002, así como del artículo 84 de la Ley 1474 de 2011.</t>
  </si>
  <si>
    <t>Justificación de la contratación directa</t>
  </si>
  <si>
    <t xml:space="preserve">H13R15. Ejecución proyecto mejoramiento y rehabilitación de la primera calzada de la Circunvalar Barranquilla .  
Retraso en la ejecución del Proyecto,  al respecto, la interventoría reportó en el informe de avance de obra de enero de 2016, un porcentaje de atraso del 47.96% en la ejecución general de las actividades establecidas en el Contrato de Obra Derivado AMB-LP-001-2015, suscrito entre el Distrito de Barranquilla y Valores y Contratos S.A. – VALORCON, producto del Convenio Interadministrativo 1344 de 2014. 
</t>
  </si>
  <si>
    <t xml:space="preserve">Debilidades en la matriz de riesgos definida para el contrato, al no contemplar actividades inherentes al proyecto y que por tanto impactan su ejecución, lo que ha conllevado a la reprogramación de las actividades contempladas en el contrato de obra. </t>
  </si>
  <si>
    <t>Deficiencia en la supervisión</t>
  </si>
  <si>
    <t xml:space="preserve">Falencias en planeación </t>
  </si>
  <si>
    <t xml:space="preserve">Se evidencia deficiencias en los estudios previos al no considerar la viabilidad de afectar predios cuya infraestructura sobrepasa el presupuesto asignado para la compra de los inmuebles. </t>
  </si>
  <si>
    <t>No se evidenció consulta frente al tema ante la Autoridad rectora, que en este caso es el Instituto Geográfico Agustín Codazzi.</t>
  </si>
  <si>
    <t xml:space="preserve">Presunta omisión de lo establecido en la Ley de infraestructura 1682 de 2013 en su artículo  séptimo donde se indica que se deberá incluir en la etapa de planeación  el análisis integral, entre otros aspectos, lo indicado  en el literal g  “Diagnóstico predial o análisis de predios objeto de adquisición.” </t>
  </si>
  <si>
    <t>15 05 001</t>
  </si>
  <si>
    <t>Debido a la falta de control y seguimiento en el proceso de planeación y a las deficiencias en los estudios técnicos, la ejecución del contrato y la vigilancia a cargo de la interventoría; lo cual ha generado una mayor inversión en el proyecto por $1.446.907.831, presuntamente contraviniendo los principios de Eficiencia, Eficacia y Economía.</t>
  </si>
  <si>
    <t>22 03 003</t>
  </si>
  <si>
    <t>Debilidades en el control de publicación</t>
  </si>
  <si>
    <t>16 03 100</t>
  </si>
  <si>
    <t xml:space="preserve">Lo anterior se presenta por debilidades en las actividades y controles inherentes a la organización de expedientes contractuales, que derivan en inadecuada gestión documental. </t>
  </si>
  <si>
    <t xml:space="preserve">H53R15 Cumplimiento metas plan de acción 2015. Administrativo. 
En el Plan de Acción 2015 el Invías estableció acciones, metas, responsables, períodos de cumplimiento e  indicadores de seguimiento. Sin embargo, algunas metas programadas no se cumplieron en su totalidad, entre las  cuales de un lado se encuentran siete (7), referidas en el cuadro siguiente que en promedio el porcentaje de cumplimiento llegó hasta 41.28%.
</t>
  </si>
  <si>
    <t>Deficiente planeación y seguimiento, la no oportuna y efectiva coordinación interinstitucional</t>
  </si>
  <si>
    <t>Deficiente planificación y ejecución del presupuesto, así como también a debilidades en la priorización de necesidades,</t>
  </si>
  <si>
    <t>19 07 002</t>
  </si>
  <si>
    <t>Debilidades en  la aplicación de los controles y de seguimiento y monitoreo</t>
  </si>
  <si>
    <t>17 02 011</t>
  </si>
  <si>
    <t>Al respecto,  ha de decirse que, una vez ejecutoriado el Laudo Arbitral en la forma indicada, INVIAS estaba en la obligación del pago total de la condena determinada  dentro del término, con el fin de evitar la generación de intereses moratorios.</t>
  </si>
  <si>
    <t>Lo expuesto, evidencia debilidades en el manejo, reporte y consistencia de la información judicial por parte de Invías, afectando su nivel de confiabilidad, seguridad y solidez.</t>
  </si>
  <si>
    <t>Debilidades en el cumplimiento de las funciones por parte de los apoderados de Invías, lo que puede afectar el seguimiento a los procesos y procedimientos inherentes a la actividad judicial y extrajudicial de la Entidad.</t>
  </si>
  <si>
    <t>Se evidencia debilidad en el procedimiento administrativo y presupuestal para el pago de sentencias y conciliaciones; situación que genera  que estas obligaciones no se paguen a tiempo.</t>
  </si>
  <si>
    <t>Estas situaciones son originadas por la falta de conciliación y depuración de la información de las Áreas involucradas que son fuente de información, para los respectivos registros contables.</t>
  </si>
  <si>
    <t>19 03 005</t>
  </si>
  <si>
    <t xml:space="preserve">No se cuenta con una base de datos consolidada y actualizada, de tal manera que le permita conocer oportuna y  razonablemente el estado de cada uno de los recursos embargados de las cuentas bancarias, así como los remanentes de los procesos ya terminados de estas cuentas. </t>
  </si>
  <si>
    <t>Lo anteriormente descrito evidencia deficiencias en la programación presupuestal</t>
  </si>
  <si>
    <t xml:space="preserve">H1D16. Planeación contrato de obra 1246 de 2014
Revisada la documentación del contrato 1246 de 2014, se evidencian deficiencias en la planeación del mismo, que repercutieron en demoras en los tiempos de ejecución y la ejecución  de obras a posteriori de la fecha establecida en el plazo contractual.
</t>
  </si>
  <si>
    <t>Deficiencias en la planeación financiera y ejecución de obra</t>
  </si>
  <si>
    <t xml:space="preserve">Lo anterior  evidencia demora en el perfeccionamiento de los contratos, lo que afectó el proceso de legalización y ejecución del contrato, teniendo en cuenta que el plazo de ejecución establecido fue de dos (29 y seis (6) meses respectivamente. </t>
  </si>
  <si>
    <t>Debilidades en los controles implementados</t>
  </si>
  <si>
    <t>14 01 003</t>
  </si>
  <si>
    <t>Lo anteriormente expuesto evidencia falta de controles, toda vez que la Entidad, presuntamente, pasa por alto la aplicación de lo estipulado en la normatividad general que regula la contratación.</t>
  </si>
  <si>
    <t>Informes</t>
  </si>
  <si>
    <t>Estado de acción</t>
  </si>
  <si>
    <t>Estado de hallazgo</t>
  </si>
  <si>
    <t>Traducción a número</t>
  </si>
  <si>
    <t>Menor número</t>
  </si>
  <si>
    <t>Auditoria</t>
  </si>
  <si>
    <t>R2014</t>
  </si>
  <si>
    <t>R2015</t>
  </si>
  <si>
    <t>D2016</t>
  </si>
  <si>
    <t xml:space="preserve">   </t>
  </si>
  <si>
    <t>Busca espacio</t>
  </si>
  <si>
    <t>Busca punto</t>
  </si>
  <si>
    <t>14 05 004</t>
  </si>
  <si>
    <t>Este hecho genera riesgo inherente y de control en la administración del anticipo y de la ejecución del Contrato de acuerdo con el plan de inversión del anticipo.</t>
  </si>
  <si>
    <t>Deficiencias de planeación en la formulación de los proyectos frente a los resultados arrojados por los Estudios y Diseños.</t>
  </si>
  <si>
    <t>Lo expuesto denota deficiencias en la formulación, ejecución y seguimiento de proyectos definidos en los documentos de política del Consejo Nacional de Política Económica y Social, que se traducen en disminuciones al alcance y en el aplazamiento de beneficios esperados para la población objeto de estos proyectos.</t>
  </si>
  <si>
    <t>Lo expuesto denota deficiencias en la formulación, ejecución y seguimiento de proyectos definidos en los documentos de política del Consejo Nacional de Política Económica y Social.</t>
  </si>
  <si>
    <t>La documentación allegada por la Entidad, en respuesta a requerimientos, se determinó falta de coherencia en la misma.</t>
  </si>
  <si>
    <t>De acuerdo con lo anterior, se concluye que si bien Invías tenía definido el alcance definitivo de las obras a realizar, acorde con lo establecido en el Pliego de Condiciones - Apéndice A y Cláusula Primera del Contrato; se denota deficiencias de planeación y de Coordinación Interinstitucional entre Invías y la Gobernación del Chocó</t>
  </si>
  <si>
    <t>Se constituyen en situaciones que denotan debilidades en el proceso de supervisión por parte de Invías, debido a la desatención de las obligaciones y responsabilidades, lo que puede afectar el cumplimiento contractual.</t>
  </si>
  <si>
    <t>Lo anterior refleja deficiencias en la aplicación del principio de planeación , contemplado en el numeral 12 del artículo 25 de la ley 80 de 1993, modificado por el artículo 87 de la Ley 1474 de 2011, con el riesgo de no contar con los recursos necesarios para finiquitar con las metas contractuales</t>
  </si>
  <si>
    <t>Es de indicar que no se evidenció para el tema predial, análisis  de estimación, y asignación de los riesgos previsibles que en un momento dado podrían alterar el equilibrio económico del contrato, aspecto contemplado en el Decreto 1510 de 2013, numeral octavo del artículo 22 “Pliego de condiciones”; y compilado en el Artículo 2.2.1.1.2.1.1. “Estudios y documentos previos”, del Decreto 1082 de 2015.</t>
  </si>
  <si>
    <t>Lo anterior presuntamente ocasionado por debilidades en la comunicación  por parte del Instituto Nacional de Vías- Invías</t>
  </si>
  <si>
    <t>Lo anterior presuntamente ocasionado por debilidades de control y seguimiento a los procesos de adquisición predial por parte del Instituto Nacional de Vías- Invías</t>
  </si>
  <si>
    <t>Presuntamente, lo anterior vislumbra incumplimientos por parte de la Interventoría: numeral 7.4 del Manual de Interventoría (Resoluciones Invías 5282 de 2003 y 3009 de 2007 y del Supervisor y Gestores del Contrato de Interventoría: numeral 7.4 del Manual de Interventoría; Resolución Invías 5282 de 2003; Artículos 1 (numerales 1, 2 y 4), 2 y 4 de la Resolución 3376 de 2010 y numeral 25.6 del Manual de Contratación de Invías (Resolución 01673 de 2015).</t>
  </si>
  <si>
    <t>Presuntamente, lo anterior vislumbra incumplimientos por parte de la Interventoría: numeral 7.4 del Manual de Interventoría (Resoluciones Invías 5282 de 2003 y 3009 de 2007 y del Supervisor y Gestores del Contrato de Interventoría: numeral 7.4 del Manual de Interventoría;</t>
  </si>
  <si>
    <t>15 04 006</t>
  </si>
  <si>
    <t>Se concluye que ha faltado oportunidad en las gestiones y trámites adelantados por el Invías, frente a la búsqueda de soluciones para poder ejecutar las obras por Belén de Bajirá y debilidades de coordinación interinstitucional para la formulación del proyecto corredor vial Caucheras – Belén de Bajirá – Riosucio.</t>
  </si>
  <si>
    <t>14 02 009</t>
  </si>
  <si>
    <t>Lo anterior por debilidad de control y seguimiento de la etapa precontractual, lo que conlleva a un presunto incumplimiento del Principio de Planeación Contractual, establecido en el numeral 12 del artículo 25 de la Ley 80 de 1993, modificado por artículo 87 de la Ley 1474 de 2011, en el cual se señala “Previo a la apertura de un proceso de selección, o a la firma del contrato en el caso en que la modalidad de selección sea contratación directa, deberán elaborarse los estudios, diseños y proyectos requeridos, y los pliegos de condiciones, según corresponda.</t>
  </si>
  <si>
    <t xml:space="preserve">Por cuanto hay una contradicción o incoherencia, al referir que las estaciones se consideran entre distancias entre 100 y 1.000 metros (m) </t>
  </si>
  <si>
    <t>EVP2016</t>
  </si>
  <si>
    <t>ECP2016</t>
  </si>
  <si>
    <t>Fecha Evaluación</t>
  </si>
  <si>
    <t xml:space="preserve">Debilidades en la planeación en algunos elementos propios del convenio, como es el plazo. </t>
  </si>
  <si>
    <t>Esta situación se presenta debido a que el proceso de expropiación fue presentado después de la finalización del plazo contractual, en razón a  inconvenientes   que surgieron en la enajenación voluntaria, por los obstáculos y acciones presentadas por la propietaria.</t>
  </si>
  <si>
    <t>Lo anterior presuntamente fue ocasionado por debilidades en la no oportuna actualización de los expedientes por parte del Instituto Nacional de Vías- Invías</t>
  </si>
  <si>
    <t xml:space="preserve">Información suministrada en el informe de la CGR </t>
  </si>
  <si>
    <t xml:space="preserve">Debilidades en la estructuración de los documentos previos necesarios para adelantar los procesos contractuales y falencias en el lleno de requisitos exigidos en la Ley, específicamente el artículo 20 del Decreto 1510 de 2013. </t>
  </si>
  <si>
    <t>Falencias en la Planeación de proyecto de mantenimiento de la Segunda calzada de la Av. Circunvalar.</t>
  </si>
  <si>
    <t>H8R16. Precios unitarios contrato derivado del convenio 1344 de 2014
Los convenios 1344 de 2014 “Mejoramiento y Rehabilitación de la Primera Calzada de la Vía Circunvalar de Barranquilla” y 1345 de 2014 “Apoyo y Mejoramiento de la Interconexión Vial – Segunda Calzada Avenida Circunvalar de Barranquilla a través de la vinculación del Instituto Nacional de Vías”, se gestionaron con la finalidad de aunar esfuerzos entre el Instituto Nacional de Vías y el Área Metropolitana de Barranquilla.</t>
  </si>
  <si>
    <t>Falta de controles, planeación  y falencias en la supervisión.</t>
  </si>
  <si>
    <t>Falta de planeación.</t>
  </si>
  <si>
    <t>Falencias en estructuración de presupuesto oficial.</t>
  </si>
  <si>
    <t>H13R16. Transporte de Materiales provenientes de derrumbes medido a partir en cien metros (100M) y Transporte de materiales provenientes de la excavación de la explanación canales y préstamos entre cien metros y mil metros de distancia.
El Ítem 211.1 Remoción de derrumbes (incluye conformación de botadero), tuvo como cantidades totales de la obra ejecutada de 27.349 metros cúbicos.</t>
  </si>
  <si>
    <t>Falta de controles en el recibo de los trabajos.</t>
  </si>
  <si>
    <t>Se observan debilidades en el seguimiento y control de las obligaciones contractuales del Contratista de la Fase 1 del Proyecto Medellín - Quibdó por los compromisos no cumplidos relacionados con las consultas previas, tal como se evidencia en el Acta de seguimiento de consulta previa de 12 de julio de 2016.-capacitaciones, mejoramientos, dotaciones, construcciones, entre otras.</t>
  </si>
  <si>
    <t>Debilidades en la ejecución contractual y deficiencias en el Sistema de Control Interno de la Entidad al invertir recursos en un bien que no está bajo la administración del INVIAS, sino del Ministerio de Transporte, contraviniendo presuntamente la Constitución Política Artículo 209, el Artículo 23 de la Ley 80 de 1993 y Artículos 3 y 4 de la ley 489 de 1998.</t>
  </si>
  <si>
    <t>H32R16.  Oportunidad y Exactitud de los Informes de la Interventoría Convenio 777 de 2014 y Convenio 787 de 2014.
Respecto al desarrollo de los contratos, es normal hasta cierto punto que se presenten hechos imprevisibles que alteren las condiciones iniciales pactadas, generalmente en cuanto su alcance, especificaciones, valoración y tiempo de ejecución.</t>
  </si>
  <si>
    <t>Deficiencias de control y seguimiento en la labor de supervisión e interventoría, a través de la cual no se logró implementar mecanismos de control oportuno y seguimientos a la labor desarrollada por el contratista, que afecta el proceso de toma de decisiones por parte de la entidad contratante.</t>
  </si>
  <si>
    <t>H33R16.  Oportunidad de las publicaciones en SECOP Convenio 777 de 2014 y Convenio 787 de 2014.
La Ley 1150 de 2007, “Por medio de la cual se introducen medidas para la eficiencia y la transparencia en la Ley 80 de 1993 y se dictan otras disposiciones generales sobre la contratación con recursos públicos”, dispone en su artículo 3o. lo siguiente: “la sustanciación de las actuaciones, la expedición de los actos administrativos, los documentos, contratos y en general los actos derivados de la actividad precontractual y contractual, podrán tener lugar por medios electrónicos y que para el trámite, notificación y publicación de tales actos, podrán utilizarse soportes, medios y aplicaciones electrónicas.”</t>
  </si>
  <si>
    <t xml:space="preserve">Deficiencias en el manejo de la información contractual en la entidad territorial y en la omisión de supervisión por parte del Instituto, como parte de su labor de control y seguimiento, lo que conllevó a la vulneración por parte de la entidad territorial de los principios de publicidad y transparencia que rigen la contratación estatal, con la consecuente limitación al control que puede llevarse a cabo por parte de las sociedad en general y las entidades de control en ejercicio de su función de fiscalización. </t>
  </si>
  <si>
    <t xml:space="preserve">H37R16. Ejecución obras puente Pumarejo contrato 642 de 2015.
Para el contrato 642 de 2015, “CONSTRUCCIÓN DE OBRAS DE INFRAESTRUCTURA VIAL PARA LA SOLUCIÓN INTEGRAL DEL PASO SOBRE EL RÍO MAGDALENA EN BARRANQUILLA, EN LA CARRETERA BARRANQUILLA – SANTA MARTA, RUTA 9007, DEPARTAMENTOS ATLÁNTICO Y MAGDALENA”, se evidenció en el informe de Interventoría No. 20 un atraso significativo con respecto a las actividades de cimentación del puente. Se relaciona a continuación la información presentada con respecto al seguimiento del cronograma de obra.
</t>
  </si>
  <si>
    <t>Falencias por parte del contratista para acometer adecuadamente las acciones pertinentes que permitan la reducción en los atrasos y el cumplimiento de los cronogramas de obra, a fin de evitar inconvenientes en la terminación y en el costo de las obras, a pesar de las múltiples observaciones de la interventoría y del propio Instituto.</t>
  </si>
  <si>
    <t>Debilidades en el seguimiento y control de los recursos para los compromisos de las Consultas Previas, situación que genera incertidumbre sobre la efectiva terminación y funcionalidad de esta obra.</t>
  </si>
  <si>
    <t>H41R16. Terraplén PR 24+500 y Cuneta Sector la Gallega.
En visita de inspección al terraplén ubicado en el PR 24+540 al K25+000, se observó en este terraplén construido, tres sitios con ondulación en la carpeta asfáltica y separación entre la cuneta y el borde de la carpeta, ondulaciones que al incrementarse progresivamente generan riesgo de afectar la estabilidad de la obra del terraplén.</t>
  </si>
  <si>
    <t xml:space="preserve">Debilidades en el seguimiento y control de las obras. </t>
  </si>
  <si>
    <t>La señalización no cumplía lo establecido en el capítulo 4 del Manual de señalización del Ministerio de Transporte, dado que en las obras que se están ejecutando en el Lavadero Sector Katanga y del Puente Sector Triana no cuentan con la señalización reglamentaria.</t>
  </si>
  <si>
    <t>H54R16. Señalización y defensa de obra.
El Artículo 105.3 Señalización y defensa de la zona de las obras de las especificaciones Técnicas de Construcción del INVIAS, establece “…que desde la orden de iniciación y entrega de la zona de las obras al Constructor y hasta la entrega definitiva de las obras al Instituto Nacional de Vías, y si está prevista la utilización temporal o permanente de la vía por el tránsito público.</t>
  </si>
  <si>
    <t>Debilidades en el seguimiento y control, lo cual afecta la seguridad de los trabajadores de la obra y los usuarios de la vía.</t>
  </si>
  <si>
    <t>Teniendo en cuenta que la fecha de terminación del contrato está prevista en febrero de 2018, y que en el primer trimestre de la vigencia 2017 el avance no corresponde a lo programado en el cronograma predial, donde por citar un ejemplo la actividad “Aceptación de la oferta de compra” prevista para concluir en el mes de julio de 2017, sin embargo, a un mes y medio de finalizar el plazo la actividad  presenta un avance del 68%.</t>
  </si>
  <si>
    <t>H62R16. Viabilidad predial para la construcción de la Paralela Oriental de la Autopista Floridablanca - Bucaramanga, Tramo T.C.C. - Molinos Altos en el Municipio de Floridablanca.
Deficiencias en el cumplimiento del principio de planeación contractual , toda vez que el presupuesto asignado no fue suficiente para lograr las metas físicas del contrato, es así, que la Interventoría indicó que el desarrollo de las obras no alcanza a llegar a Molinos Altos, lo que significó la no intervención del Tramo 2 Tele Bucaramanga – Molinos.</t>
  </si>
  <si>
    <t xml:space="preserve">En tal sentido, se determina que se presentaron deficiencias en el proceso de planeación del proyecto infraestructura vial en comento, ya que el diagnóstico predial en el cual se basó la estructuración no reflejó la magnitud del presupuesto requerido para la compra de los predios, ya que se estableció un valor inferior a los recursos necesarios para viabilizar la gestión predial del proyecto. </t>
  </si>
  <si>
    <t>Es importante indicar que dicha actividad deberá ser concluida de tal forma que los predios que fueron objeto de compra cuenten con la total disponibilidad física y jurídica a favor del Instituto Nacional de vías; al igual que no se presenten cuentas por pagar a los respectivos vendedores de los inmuebles negociados, en virtud con los parámetros establecidos en el Apéndice F “Gestión Predial del proceso licitatorio LP-SGT-SRN-PRE-051-2011.</t>
  </si>
  <si>
    <t>H68R16. Estudios y Diseños.
En el Acta de Aprobación de Estudios y Diseños del 5 de octubre de 2016, la interventoría, manifiesta “Se deja constancia que la Interventoría, UNIVERSIDAD DEL CAUCA, mediante acta de aprobación de estudios y diseños del 15 de diciembre de 2015</t>
  </si>
  <si>
    <t>Debilidades en el seguimiento y control de los estudios y diseños para las obras de construcción del puente y genera demoras en la ejecución del contrato 1483 de 2014.</t>
  </si>
  <si>
    <t>Desconocimiento parcial del marco general para uso y aplicación de indicadores diseñado por el DNP, el DANE y el Departamento Administrativo para la Función Pública.</t>
  </si>
  <si>
    <t>No ejercer adecuadamente el seguimiento y supervisión de los contratos puede ocasionar eventuales incumplimientos contractuales.</t>
  </si>
  <si>
    <t>La convocatoria, que deberá ser suscrita por la Comisión Nacional del Servicio Civil, el Jefe de la entidad u organismo.</t>
  </si>
  <si>
    <t>Por suscribir un contrato de prestación de servicios sin una verdadera necesidad estamos ante una gestión antieconómica  porque  no cumple con los deberes de la contratación pública y no consulta el buen uso de los recursos públicos.</t>
  </si>
  <si>
    <t>Lo anterior, denota deficiencias en la gestión de la Entidad, incumpliendo lo establecido en el Acuerdo Marco de Precios CCE-416-1-AMP-2016 y lo acordado en la Orden de Compra 01989 de 2016.</t>
  </si>
  <si>
    <t xml:space="preserve">Demuestra debilidades en las actividades propias del desarrollo de los procesos coactivos del Invías, impidiendo al mismo tener claridad acerca de los títulos que aún pueden cobrarse y el valor al que asciende la cartera. </t>
  </si>
  <si>
    <t>De los tres elementos necesarios para iniciar la acción de repetición en  las actas del comité de conciliación se acepta que hay dos: 1. La condena a la entidad 2. El pago que el Invías reconoció y ordenó</t>
  </si>
  <si>
    <t>Falta o mala identificación de las cuentas bancarias de los beneficiarios de las sentencias</t>
  </si>
  <si>
    <t>Las sentencias o conciliaciones de la vigencia 2016 fueron reconocidas y canceladas por fuera del término máximo legal (540 días)</t>
  </si>
  <si>
    <t>Este hecho afecta razonabilidad de la cuenta (4110) Ingresos no Tributarios - Concesiones y Contribuciones</t>
  </si>
  <si>
    <t>Falencias en la programación y asignación presupuestal, por este concepto y deja a la Entidad frente al riesgo de tener que cancelar gastos adicionales por intereses moratorios a pesar de contar con algunos recursos.</t>
  </si>
  <si>
    <t>Se debe a deficiencias en los estudios técnicos que realizó el Invías, al momento de contratar la construcción del muelle, lo cual puede representar una gestión antieconómica.</t>
  </si>
  <si>
    <t>Se establece una subutilización de la capacidad instalada.</t>
  </si>
  <si>
    <t xml:space="preserve">Limbo jurídico de propiedad  o responsabilidad de construcción de la vía, los recursos no fueron aprobados y la vía no se ha podido pavimentar generando deficiente optimización de los recursos invertidos por Invías en el muelle. </t>
  </si>
  <si>
    <t>Los municipios no están dando cumplimiento a las obligaciones de mantenimiento y reparaciones menores de los ferrys.</t>
  </si>
  <si>
    <t>La Entidad no ha tomado determinaciones definitivas tendientes a solucionar la utilización de los Ferrys por parte de los municipios donde se encuentran en la actualidad.</t>
  </si>
  <si>
    <t>Incumplimiento del contratista en las metas establecidas en el contrato del proyecto Cruce de la Cordillera.
Caminos para la Prosperidad, la meta fue planteada en el Plan Nacional de Desarrollo como actividades de mantenimiento rutinario, no obstante teniendo en cuenta el estado de las vías terciarias se requirió adelantar obras de mayores especificaciones 
Se adelantó el proceso licitatorio para la adecuación del muelle de Leticia, pero el proceso fue declarado desierto; por cronograma no se alcanzaba a abrir un nuevo proceso en la misma vigencia.</t>
  </si>
  <si>
    <t>En los diferentes proyectos que ejecuta el Instituto se puede evidenciar que no siempre se cumple de manera oportuna con estos postulados de planeación.</t>
  </si>
  <si>
    <t>R2016</t>
  </si>
  <si>
    <t xml:space="preserve"> 24. Actividades / Descripción</t>
  </si>
  <si>
    <t>44. Actividades / Avance físico de ejecución</t>
  </si>
  <si>
    <t>Cód. acción</t>
  </si>
  <si>
    <t>N° Acción</t>
  </si>
  <si>
    <t>Tipo de hallazgo</t>
  </si>
  <si>
    <t xml:space="preserve">H4D16. Seguimiento y control del contrato
Se presentó retraso en la ejecución del Proyecto “Mejoramiento y Mantenimiento de la Carretera Cúcuta – San  Faustino - La Chinita., Ruta 55 Tramo 55NS09, Departamento Norte de Santander”, al respecto, la interventoría en su informe final del período comprendido entre el 21 de noviembre de 2014 al 20 de julio de 2015, remitido a la CGR mediante comunicación 03-06-2016/1185-2014 del 29 de junio de 2016, informó que a julio 20 de 2015, fecha en la cual terminaba el plazo de ejecución establecido en el contrato, se presentó un atraso del 78.89% en la ejecución de las obras.
</t>
  </si>
  <si>
    <t xml:space="preserve">H5ECP. Amortización de los Anticipos Convenios.
De acuerdo con la información reportada por Invías con oficio SRT 49361 del 10/10/2016 se observó que a 30/06/2016 se encontraban pendientes por amortizar $117.222.8 millones que equivale al 55% del anticipo girado a los contratos de obra suscritos con ocasión de los siguientes convenios por $213.134.5 millones,  porcentaje representativo, toda vez que los Convenios 3158-13, 2780-13 y 2664-13 finalizaron; los Convenios 1724-13, 2178-13, 3107-13, 2179-13 finalizan el 31/12/2016.
</t>
  </si>
  <si>
    <t>H12ECP. Determinación en la fase de planeación de los recursos necesarios para la gestión socio-predial – Contrato 654 de 2014. 
Incremento de los recursos inicialmente asignados frente a los recursos comprometidos, para adelantar la gestión socio-predial  que demanda el proyecto. Se estableció un presupuesto de $5.521.7 millones y posteriormente mediante Modificatorio 2 de abril 06 de 2016, adicionaron $9.558.4 millones (incluye IVA), lo que significa una variación de 173%. Recursos adicionales que surgieron de modificar los valores inicialmente asignados para algunos ítems del contrato, situación que podría comprometer la sostenibilidad en materia de recursos para garantizar la ejecución de las obras conforme a las condiciones inicialmente previstas.</t>
  </si>
  <si>
    <t>H19ECP.  Alcance del Contrato 1787 – 2014. Administrativo.
De acuerdo con el apéndice A, el alcance de las obras del contrato, para el paso urbano por el corregimiento de Belén de Bajirá, consiste en pavimentar 1,95 kilómetros, de vía en la zona urbana de dicho corregimiento; sin embargo, se observó, conforme los documentos presentados a la auditoría, el avance de las obras y el tiempo de ejecución y restante del contrato, que no se va a poder cumplir con el alcance proyectado por Belén de Bajirá</t>
  </si>
  <si>
    <t xml:space="preserve">H22ECP. Verificación de la información de las fichas prediales, Contrato de Obra 1787 de 2014.
El Contratista intervino algunos sectores, sin que la Interventoría pudiera realizar la verificación del contenido de las fichas prediales in-situ, aspecto que afectó la adecuada implementación de los mecanismos de control y vigilancia sobre el componente predial; ya que con base en el inventario de especies, cultivos y construcciones relacionadas en la ficha predial se realiza el avalúo, mediante el cual se hace la liquidación del valor indemnizatorio por la afectación generada en el desarrollo de las obras.
</t>
  </si>
  <si>
    <t xml:space="preserve">H26ECP. Gestión predial desplegada en desarrollo de las obras del Contrato 2670 de 2014 y Contrato de Interventoría mediante Convenio 918 de 2014. 
El desarrollo de la gestión predial, orientada a la elaboración de insumos y gestión de negociación para la adquisición de las franjas de terreno requeridas (exceptuando el pago por compra del predio), se encuentra delegada al Contratista; las cuales no se realizaron dentro del tiempo inicialmente establecido  contractualmente, de seis (6) meses , razón por la cual mediante Modificatorio 3 de octubre 23 de 2015, se amplió en seis meses más, sin  afectar el plazo inicial del contrato.
</t>
  </si>
  <si>
    <t>Se entregara un reporte trimestral.</t>
  </si>
  <si>
    <t>Se entregara un reporte trimestral</t>
  </si>
  <si>
    <t>Entregar un reporte en donde se verifique que todas las unidades ejecutoras tienen en cuenta la obligación de planear debidamente los plazos de acuerdo con las diferentes etapas de los convenios y/o contratos de obra e interventoría y/u objeto contractual.</t>
  </si>
  <si>
    <t>Entregar un reporte en donde se verifique que todas las unidades ejecutoras tienen en cuenta las exigencias señaladas en el Manual de Contratación relacionadas con el presupuesto.</t>
  </si>
  <si>
    <t xml:space="preserve">Verificar que el plazo de los contratos derivados estén acorde con el plazo del convenio marco.
</t>
  </si>
  <si>
    <t>Entregar un reporte en donde se verifique que todas las unidades ejecutoras tienen en cuenta las exigencias señaladas en el Manual de Contratación relacionados con el presupuesto.</t>
  </si>
  <si>
    <t>Solicitar informe  a la interventoría por presuntas  irregularidades en el pago de los servicios de interventoría, en virtud del contrato 4149 del 30 de diciembre 2013.</t>
  </si>
  <si>
    <t>Informe de interventoría donde se incluyan los soportes relacionados con la denuncia.</t>
  </si>
  <si>
    <t>Los supervisores no presentan informes mensuales que reflejen el resultado del ejercicio de sus funciones.</t>
  </si>
  <si>
    <t>Entregar un reporte en donde se verifique que todas las unidades ejecutoras tienen una planeación adecuada en los futuros procesos licitatorios y realizar reportes de verificación.</t>
  </si>
  <si>
    <t>Informar sobre la metodología predial usada específicamente en el proceso licitatorio del "Programa Vías para la Equidad".</t>
  </si>
  <si>
    <t xml:space="preserve">Reportar el cumplimiento de la las metas programadas. </t>
  </si>
  <si>
    <t xml:space="preserve">Entrega de reporte donde se señale el cumplimiento de la las metas programadas. </t>
  </si>
  <si>
    <t>Reporte de aplicación.</t>
  </si>
  <si>
    <t>Estudios actualizados.</t>
  </si>
  <si>
    <t>Reporte cuatrimestral.</t>
  </si>
  <si>
    <t xml:space="preserve">
Evidenciar la corrección de las deficiencias encontradas por la CGR de acuerdo a las normas de ensayo INV E-793.</t>
  </si>
  <si>
    <t xml:space="preserve">Presentar informe de la interventoría en el que se evidencie las correcciones realizadas en cumplimiento de las normas de ensayo INV E-793.       
</t>
  </si>
  <si>
    <t>Evidenciar la existencia de las señales preventivas durante el desarrollo de la actividad contractual (La actividad que generaba el uso de las señales preventivas ya se encuentra terminada).</t>
  </si>
  <si>
    <t>Presentar informe de la interventoría.</t>
  </si>
  <si>
    <t>Reporte y registro fotográfico</t>
  </si>
  <si>
    <t>Evidenciar que se contaba con la respectiva señalización reglamentaria. 
(La actividad de obra que generaba la señalización preventiva ya está terminada).</t>
  </si>
  <si>
    <t>Señalización reglamentaria</t>
  </si>
  <si>
    <t xml:space="preserve">H59R16. Obras del contrato N° 1200 de 2016.
Un punto crítico de éxito del contrato para la construcción de la Variante de Ciénaga, es el tema de la liberación del área para las obras de construcción de la misma , toda vez que para un total de 407 predios requeridos, el 98% corresponde a urbanos, y solamente el 2% a rurales (9 predios) </t>
  </si>
  <si>
    <t>Evidenciar el cumplimiento de la totalidad de las acciones de la gestión predial requerida  para la liberación de los predios necesarios y la correcta ejecución de las obras objeto del proyecto.</t>
  </si>
  <si>
    <t>Informe predial el cual incluya los detalles de las mesas de trabajo periódicas realizadas con el equipo del proyecto CONTRATISTA-INTERVENTORÍA-INVIAS (Gestores: Socio-Prediales, Técnico y Ambiental); Análisis Predial. Revisión del avance de ejecución de los insumos prediales realizados y avalados por la interventoría.</t>
  </si>
  <si>
    <t>Gestionar una directriz para que en los casos de proyectos con intervención URBANA, se ejecute una estructuración conjunta y detallada (Social-Predial-Técnico-Ambiental) con los actores partícipes en el proyecto. Participación de las entidades municipales y departamentales con la unidad central del Estado quien realiza el proyecto.</t>
  </si>
  <si>
    <t>Gestionar directriz que incluya las visitas y recorridos de campo conjuntas  (Social-Predial-Técnico-Ambiental), que originen información estratégica para la ejecución antes, durante y después del proyecto.</t>
  </si>
  <si>
    <t>H61R16. Gestión desplegada por el contratista. Contrato N° 1647 de 2015.
Se presenta rezago en el desarrollo de las diferentes actividades que demanda la gestión predial  frente a las fechas establecidas por el Contratista conforme al cronograma presentado por éste, con el propósito de contar con la disponibilidad de las franjas de terreno necesaria para el desarrollo de las obras.</t>
  </si>
  <si>
    <t>Directriz o memorando circular</t>
  </si>
  <si>
    <t xml:space="preserve">Gestionar la entrega al distrito una vez esté contratada la APP que le dé continuidad a las obras del proyecto ALO. </t>
  </si>
  <si>
    <t>Solicitar el cronograma de estructuración y/o contratación de la APP que está adelantando el distrito y la ANI para continuar el tramo sur del proyecto Avenida Longitudinal de Occidente - ALO.</t>
  </si>
  <si>
    <t xml:space="preserve">Evidenciar la actualización de los precios unitarios por departamento y su consulta para la ejecución de los proyectos.
</t>
  </si>
  <si>
    <t xml:space="preserve">
Solicitar a la Subdirección de Estudios e Innovación el CD precios unitarios.</t>
  </si>
  <si>
    <t>CD de precios unitarios.</t>
  </si>
  <si>
    <t>Continuar la gestión ante el Ministerio de Transporte y el Departamento Nacional de Planeación para que se de trámite al documento CONPES proyectado por INVIAS para viabilizar la continuación del proyecto.</t>
  </si>
  <si>
    <t>Remisión memorando a la OAP para la continuación de la gestión ante las Entidades descritas.</t>
  </si>
  <si>
    <t>1. Reporte de gestión cuatrimestral.
2. Documento CONPES presentado.</t>
  </si>
  <si>
    <t>Sustentar la necesidad de la urgencia manifiesta declarada, junto a las acciones del INVIAS para atenderla y el resultado de la misma.</t>
  </si>
  <si>
    <t xml:space="preserve">Solicitar los debidos soportes a la interventoría.
</t>
  </si>
  <si>
    <t xml:space="preserve">H10R16. Notas de campo.
Terminado por plazo el contrato 3460 de 2008, “CRUCE DE LA CORDILLERA CENTRAL”, se evidencia que el alcance físico pactado no se consiguió en su totalidad. 
Acción 2. </t>
  </si>
  <si>
    <t>H10R16. Notas de campo.
Terminado por plazo el contrato 3460 de 2008, “CRUCE DE LA CORDILLERA CENTRAL”, se evidencia que el alcance físico pactado no se consiguió en su totalidad. 
Acción 1.</t>
  </si>
  <si>
    <t xml:space="preserve">1. Solicitar a la interventoría el  informe de incumplimiento. 
2. Solicitar a la OAJ la demanda.
</t>
  </si>
  <si>
    <t>Presentar informes.</t>
  </si>
  <si>
    <t>Informe y demanda</t>
  </si>
  <si>
    <t>Informe semestral</t>
  </si>
  <si>
    <t>Verificar a través de los informe de interventoría el cumplimiento de escasez de personal en los frentes de trabajo, falta de señalización y protocolos de seguridad industrial, inadecuada disposición del material sobrante y debilidades frente al tema de responsabilidad social.</t>
  </si>
  <si>
    <t>Solicitar a la interventoría el respectivo informe.</t>
  </si>
  <si>
    <t>Informe trimestral.</t>
  </si>
  <si>
    <t>Oficiar a la ANI como complemento y reiteración del Oficio enviado en el año 2016, en el cual se solicitará informar para el periodo restante de gobierno, las intervenciones previstas en el Proyecto Cruce de la Cordillera Central, con el fin de remitir la información necesaria para lograr la debida coordinación interinstitucional.</t>
  </si>
  <si>
    <t>Oficiar a la ANI solicitando información de futuras proyecciones para la vigencia 2018 de las intervenciones previstas en el corredor del proyecto Cruce de la Cordillera Central, para el suministro de la información de los contratos ejecutados o en ejecución por parte del INVIAS.</t>
  </si>
  <si>
    <t>Oficio (solicitud y respuesta)</t>
  </si>
  <si>
    <t>1. Requerimiento mensualmente a los abogados apoderados de procesos a nivel nacional.
2. Reporte trimestral del administrador del EKOGUI evidenciando que se encuentra actualizado.</t>
  </si>
  <si>
    <t xml:space="preserve">Diligenciar por parte del abogado a cargo, en el aplicativo E-KOGUI, lo correspondiente de acuerdo a las etapas y actuaciones procesales a su cargo. </t>
  </si>
  <si>
    <t>Fortalecer el estudio de los diferentes aspectos a efecto de establecer la ocurrencia o no, del dolo o la culpa grave, para determinar el grado de responsabilidad.</t>
  </si>
  <si>
    <t>Realizar análisis de los casos de acciones de repetición por los abogados del Grupo Judiciales y Litigantes, a través del pre-comité de defensa judicial.</t>
  </si>
  <si>
    <t>1. Requerimiento mensual a los abogados apoderados de procesos a nivel nacional.
2. Reporte trimestral del administrador del EKOGUI evidenciando que se encuentra actualizado.</t>
  </si>
  <si>
    <t>21 metas fueron ajustadas faltando tres meses para finalizar la vigencia, así mismo analizadas las justificaciones expresadas por las dependencias estas obedecen a deficiencias en la planeación de las metas y/o ejecución de las actividades.</t>
  </si>
  <si>
    <t>H71R16. Evaluación al cumplimiento del Plan de Acción.
Evaluado el cumplimiento de las metas registradas por Invías en los planes de acción, contenidas en el aplicativo SIPLAN, se determinó un cumplimiento promedio del 98% del total de metas propuestas, sin embargo, este grado de cumplimiento se obtuvo debido a que Invías mediante acta N° 38 del mes de Octubre de 2016 del Comité Institucional de Desarrollo Administrativo, realizó ajustes a las metas.
Acción 1.</t>
  </si>
  <si>
    <t>OAP</t>
  </si>
  <si>
    <t xml:space="preserve">Realizar reunión con los facilitadores de planeación de todas las dependencias, con el fin de emitir lineamientos para la formulación de planes de acción 2018. 
</t>
  </si>
  <si>
    <t>Llevar a aprobación del Comité  Institucional de Gestión y Desempeño el ajuste de metas solicitados por las unidades ejecutoras</t>
  </si>
  <si>
    <t>Acta de Comité</t>
  </si>
  <si>
    <t xml:space="preserve">
Verificar la metodología de los indicadores de SISMEG que se están utilizando actualmente.</t>
  </si>
  <si>
    <t xml:space="preserve">
Acercamiento a las unidades rectoras de política DNP, DANE y DAFP para revisar la metodología de formulación de indicadores para la formulación y seguimiento a la gestión institucional, con el fin de adoptar mejoras en la formulación de los indicadores.</t>
  </si>
  <si>
    <t>Hoja de vida de Indicadores</t>
  </si>
  <si>
    <t>OCI</t>
  </si>
  <si>
    <t>H83R15. Riesgo Contable.
Dentro del Mapa de Riesgo del Instituto, tienen identificados algunos riesgos y controles; sin embargo, éstos no permiten dar cumplimiento a los conceptos y definiciones establecidos en la Resolución 357 de 2008, referente al Control Interno Contable. Sin embargo, la calificación a la pregunta 47 fue de 5 (Se cumple plenamente), no obstante, que en el Mapa de Riesgos – Control Financiero y Contable, solamente tienen identificado dos (2) riesgos: No razonabilidad de los Estados Contables y Pago de las Obligaciones Financieras de la Entidad no oportuno o con inconsistencias.</t>
  </si>
  <si>
    <t>SA</t>
  </si>
  <si>
    <t>Registrar la revisión de la pertinencia de firmar o no el acuerdo de la Convocatoria 325 de 2015.</t>
  </si>
  <si>
    <t>Revisar pertinencia de firmar o no el acuerdo de la convocatoria y realizar el respectivo reporte.</t>
  </si>
  <si>
    <t>Remitir mensualmente memorando al Grupo de Contabilidad para conciliar la información relacionada con los bienes fiscales de propiedad del Invías.</t>
  </si>
  <si>
    <t>SA-SF</t>
  </si>
  <si>
    <t>Remitir mensualmente memorando al Grupo de Contabilidad para conciliar.</t>
  </si>
  <si>
    <t>Reporte cuatrimestral</t>
  </si>
  <si>
    <t>H118R14. Predios no utilizados en los proyectos.
El Invías durante los años 1995-1996 , adquirió 644 predios por $6.574 millones para el desarrollo de los proyectos Tobía Grande - Puerto Salgar, Variante de Chipaque y Sector Bucaramanga Cúcuta - Alto El Escorial; de igual manera, compró algunos predios para la variante Cisneros- Antioquia. Sin embargo, se desconoce la cantidad, valor y estado actual  de los predios sobrantes, sobre lo cual es pertinente anotar que los mismos no han sido utilizados en los proyectos, debido principalmente al cambio de trazado de las vías. 
Adicionalmente, para el caso de las concesiones administradas por la Agencia Nacional de Infraestructura - ANI, el Instituto desconoce cuales no han sido utilizados.</t>
  </si>
  <si>
    <t>Informe cuatrimestral</t>
  </si>
  <si>
    <t>H119R14. Bienes transferidos al Instituto Nacional de Vías- Invías, adquiridos por diferentes entidades. 
Mediante acta, el liquidador del Fondo de Inmuebles Nacionales entregó al Invías 411 campamentos sin título. El Ministerio de Transporte no ha terminado el estudio de títulos de los predios adquiridos por las entidades ya liquidadas y a que el Invías no ha realizado gestiones efectivas para corregir dicha deficiencia, lo que demuestra que no se está reflejando el valor real del patrimonio del Invías.</t>
  </si>
  <si>
    <t>Desconocimiento del Invías sobre la totalidad de los predios a su nombre.</t>
  </si>
  <si>
    <t>Deficiencias de comunicación y colaboración entre dichas entidades.</t>
  </si>
  <si>
    <t>Seguimiento al  cumplimiento de los lineamientos  sobre la gestión documental y asesorar en el proceso a las Direcciones Territoriales que así lo soliciten, de acuerdo a la Ley 594 de 2000.</t>
  </si>
  <si>
    <t>Remitir memorando circular con instrucciones sobre la gestión documental y asesorar en el proceso a las Direcciones Territoriales que así lo soliciten.</t>
  </si>
  <si>
    <t>Reporte trimestral de cumplimiento de los lineamientos</t>
  </si>
  <si>
    <t xml:space="preserve">H52R15. Archivística y Gestión Documental.
Revisado el expediente contentivo del Contrato 1927 de 24/12/2014, se observó que la gestión documental no cumple con el principio de orden original; no se encuentran las tablas de identificación descriptivas, ni la totalidad de documentos, el 100% de los folios se encuentran sin numeración, por lo cual, pese a existir 20 carpetas, se desconoce cuál es el número de folios contenidos en el expediente. </t>
  </si>
  <si>
    <t xml:space="preserve">Incluir en los pliegos de condiciones de los nuevos procesos contractuales de Consultoría a ser publicados, un plazo de 15 días para aprobación de Hojas de Vida. </t>
  </si>
  <si>
    <t>Pliegos de contratos de consultoría ajustados</t>
  </si>
  <si>
    <t>SF</t>
  </si>
  <si>
    <t>Reporte semestral</t>
  </si>
  <si>
    <t>Preparar las notas a los Estados Financieros aplicando los conceptos contables establecidos en el régimen de Contabilidad Publica vigente.</t>
  </si>
  <si>
    <t>Elaborar Notas a los Estados Financieros.</t>
  </si>
  <si>
    <t>Notas</t>
  </si>
  <si>
    <t>H106R16. Administrativo - Revelación estado de amortización de Bienes de Uso Público.
Las notas a los Estados Contables no contienen la información básica y adicional necesaria para la adecuada interpretación cuantitativa y cualitativa de la situación financiera, económica y social de los recursos comprometidos, obligados y pagados por el Invías en la ejecución de contratos.</t>
  </si>
  <si>
    <t>Invías registra en su contabilidad la ejecución reportada a través de las actas que soportan la cuenta de cobro del contratista, sin tener en cuenta la fecha en que debía realizar la inversión.</t>
  </si>
  <si>
    <t>La liquidación de amortización de Carreteras, Puentes, Túneles, Líneas Férreas, Muelles y Canales de Acceso, se hace con base en el acta de liquidación y/o acta de recibo final de los contratos.</t>
  </si>
  <si>
    <t>H123R14. Registro de terrenos en la contabilidad.
Existen  291 predios registrados a nombre del Invías, de los cuales no se encuentran reconocidos en la contabilidad 173.
Acción 1.</t>
  </si>
  <si>
    <t>H123R14. Registro de terrenos en la contabilidad.
Existen  291 predios registrados a nombre del Invías, de los cuales no se encuentran reconocidos en la contabilidad 173.
Acción 2.</t>
  </si>
  <si>
    <t>Reporte trimestral del envío de la información</t>
  </si>
  <si>
    <t xml:space="preserve">Reporte </t>
  </si>
  <si>
    <t>Preparar las notas a los Estados Financieros aplicando los conceptos contables establecidos en el régimen de Contabilidad Pública vigente.</t>
  </si>
  <si>
    <t>Elaborar notas a los Estados Financieros.</t>
  </si>
  <si>
    <t>H183R14. Notas a los estados contables incompletas.
Las Notas de los Estados Contables presentan deficiencias en la revelación, debido a que las mismas no permiten conocer situaciones significativas de los hechos contables, económicos y sociales, que afectan los estados contables.</t>
  </si>
  <si>
    <t>Acta</t>
  </si>
  <si>
    <t>SG</t>
  </si>
  <si>
    <t>Efectuar seguimiento a los compromisos adquiridos.</t>
  </si>
  <si>
    <t>Informes semestrales</t>
  </si>
  <si>
    <t xml:space="preserve">Acción 1 . 
1. Celebrar entre el contratista y las comunidades un acuerdo que contenga los criterios o metas, relativo a la ejecución de los recursos del Invías asignados a los proyectos.        
2. Publicar un informe de seguimiento con los avances de cumplimiento de los acuerdos.  </t>
  </si>
  <si>
    <t>Celebrar Comité para aprobación de restructuración financiera del contrato.</t>
  </si>
  <si>
    <t>Documento soporte de la reestructuración financiera para el cumplimiento de los compromisos</t>
  </si>
  <si>
    <t xml:space="preserve">Efectuar informe del cumplimiento del EIA, PMA y licencias que se le solicitará de manera cuatrimestral a la interventoría por parte del supervisor o gestor del proyecto o contrato. </t>
  </si>
  <si>
    <t xml:space="preserve"> Informe de cumplimiento cuatrimestral</t>
  </si>
  <si>
    <t xml:space="preserve">1. Determinar el alcance del acuerdo y desvirtuar el detrimento anexando las actas de acuerdo y contrato de obra con la comunidad.
2. Celebrar convenios y/o contratos con las comunidades donde se indique el objeto, controles y garantías de los recursos aportados para el proyecto o contrato.     </t>
  </si>
  <si>
    <t xml:space="preserve">1. Solicitar a la interventoría Informe soportado donde se evidencie el  seguimiento de los recursos invertidos en el contrato  y   las actas de acuerdo y contrato de obra con la comunidad. 
2. Presentar informe de la aplicación de  controles a los recursos comprometidos en la Consulta previa de futuros proyectos y el estado actual de la obra.  </t>
  </si>
  <si>
    <t>Informe presentado por el gestor social</t>
  </si>
  <si>
    <t>H39R16.  Puesto de Salud Kilómetro 9 - Consulta Previa.
Dentro de los compromisos de la Consulta Previa con el Consejo Comunitario de la Comunidad Negra de la Cuenca Baja del Río Calima Resolución 015 de septiembre 15 de 1998, está la construcción del Puesto de Salud Kilómetro 9, por un valor de $175.000.000, valor pagado por INVIAS en las actas de obra del Contrato 1514 de 2015, sin embargo, se observó en visita al puesto de salud que la obra no se ha terminado , pese a que el contrato citado ya terminó su plazo de ejecución.</t>
  </si>
  <si>
    <t>Culminar las acciones relacionadas en el informe de auditoria,  tendientes a lograr el cierre predial del contrato 544 de 2012.</t>
  </si>
  <si>
    <t xml:space="preserve">1. Adecuar procedimiento para monitoreo de trámite de aclaración de cabida y linderos en desenglobe del predio adquirido                     2. Conforme al manual de interventoría calcular, aclarar y controlar adecuadamente la inversión de la gestión Social y predial, en el proyecto. 3. Realizar periódicamente consulta del estado jurídico de los predios requeridos y adquiridos, a la Oficina de Registro e Instrumentos Públicos    interponer Derecho de petición a la oficina de registro e instrumentos públicos con el objeto de solicita agilizar y dar prelación por tratarse proyecto de infraestructura vial. 4. Exigir en el pago de las actas prediales  soportes de pago: (Consignaciones, constancias de transferencia electrónicas, certificado de cuenta bancaria). 5. Aclarar a través del concepto técnico de la firma interventora, en que haga referencia al desistimiento de la expropiación y en lo financiero aclarar que los recursos destinados a la expropiación se reasignan para adquirió de dos (2) predios y una mejora. </t>
  </si>
  <si>
    <t>Informe que contenga todas las acciones pendientes en la gestión predial y  soportes</t>
  </si>
  <si>
    <t xml:space="preserve">H101R16. Reconocimiento Bienes de Uso Público.
La cuenta (17) Bienes de Uso Público - BUP por $25.796.397 millones, presenta incertidumbre en cuantía indeterminada, debido a que la Entidad no reconoció a 31 de diciembre de 2016 el total de predios que hacen parte fundamental de los Bienes de Uso Público de propiedad de Invías y los transferidos por las entidades  de las vías a nivel nacional de los modos: Vial, Férreo y Portuario, incluido el fluvial. Hecho que afecta en cuantía indeterminada la cuenta (3225) Patrimonio Institucional - Incorporado.
Acción 1.
</t>
  </si>
  <si>
    <t xml:space="preserve">H101R16. Reconocimiento Bienes de Uso Público.
La cuenta (17) Bienes de Uso Público - BUP por $25.796.397 millones, presenta incertidumbre en cuantía indeterminada, debido a que la Entidad no reconoció a 31 de diciembre de 2016 el total de predios que hacen parte fundamental de los Bienes de Uso Público de propiedad de Invías y los transferidos por las entidades  de las vías a nivel nacional de los modos: Vial, Férreo y Portuario, incluido el fluvial. Hecho que afecta en cuantía indeterminada la cuenta (3225) Patrimonio Institucional - Incorporado.
Acción 2. 
</t>
  </si>
  <si>
    <t>La causa no es atribuible directamente a Invías debido a que es una gestión que depende de terceros como el IGAC, Superintendencia de Notariado y Registro, entre otras, si se encuentra dentro del marco de sus competencias, adelantar las gestiones tendientes a obtener la totalidad de los documentos que garanticen el soporte de titularidad, el cual es fundamental como soporte del registro contable.</t>
  </si>
  <si>
    <t>Deficiencias en el control y administración sobre los bienes del Invías.</t>
  </si>
  <si>
    <t>H123R14. Registro de terrenos en la contabilidad.
Existen  291 predios registrados a nombre del Invías, de los cuales no se encuentran reconocidos en la contabilidad 173.
Acción 3.</t>
  </si>
  <si>
    <t>H131R14. Coordinación interinstitucional.
De acuerdo con el análisis de la situación legal y de propiedad de los predios del Invías, se observa que existen diferencias entre la información reportada por entidades como el Instituto Geográfico Agustín Codazzi- IGAC.
Acción 1.</t>
  </si>
  <si>
    <t xml:space="preserve">H131R14. Coordinación interinstitucional.
De acuerdo con el análisis de la situación legal y de propiedad de los predios del Invías, se observa que existen diferencias entre la información reportada por entidades como el Instituto Geográfico Agustín Codazzi- IGAC.
Acción 2. </t>
  </si>
  <si>
    <t>1. Establecer un convenio interadministrativo entre el IGAC, Superintendencia de Notariado y registro, para que se cruce información de interés para el saneamiento, una vez termine la restricción de Ley de garantías. 
2. Realizar cruce de  información.</t>
  </si>
  <si>
    <t>1.  Convenio interadministrativo y/o institucional.    
 2. Reportes de actualización base de datos (2).</t>
  </si>
  <si>
    <t>1. Actualizar apéndice ambiental en lo correspondiente a los tiempos.
2.  Solicitar informe a la interventoría, en el que consigne las causales de incumplimiento y advertir la transgresión realizada a lo pactado en el contrato de interventoría y al manual de Interventoría.</t>
  </si>
  <si>
    <t>Apéndice modificado</t>
  </si>
  <si>
    <t>H5R14. La Corporación Autónoma Regional del Quindío – CRQ, mediante Resolución 952 del 18 de octubre de 2013, impuso multa por la suma de $2.927.500.000 al Instituto Nacional de Vías- Invías, por la afectación ambiental a los recursos agua y suelo al realizarse vertimiento de aguas residuales industriales, en los predios denominados La América, La América I y la Cucarronera, ubicados en las veredas El Túnel y Buenos Aires Alto del Municipio de Calarcá.
Acción 1.</t>
  </si>
  <si>
    <t>H5R14.  La Corporación Autónoma Regional del Quindío – CRQ, mediante Resolución 952 del 18 de octubre de 2013, impuso multa por la suma de $2.927.500.000 al Instituto Nacional de Vías- Invías, por la afectación ambiental a los recursos agua y suelo al realizarse vertimiento de aguas residuales industriales, en los predios denominados La América, La América I y la Cucarronera, ubicados en las veredas El Túnel y Buenos Aires Alto del Municipio de Calarcá. 
Acción 2.</t>
  </si>
  <si>
    <t>Debilidades de control y seguimiento a la licencia de Vertimientos por parte del Instituto Nacional de Vías - Invías.
En consideración a lo anterior, solo se dará el traslado a la incidencia penal, puesto que el Ministerio Público ya fue comunicado como consecuencia de la parte resolutoria del acto administrativo que impone la multa.</t>
  </si>
  <si>
    <t>Debilidades de control y seguimiento a la licencia de Vertimientos por parte del Instituto Nacional de Vías - Invías.</t>
  </si>
  <si>
    <t>Reportes</t>
  </si>
  <si>
    <t>H116R14. Depuración inmuebles del Invías.
Los predios comprados para los diferentes proyectos, Bienes de Uso Público y Bienes Fiscales de propiedad del Invías, existe un número importante que no cuenta con el Folio de Matricula Inmobiliaria , registro idóneo para demostrar la propiedad que sobre los mismos tiene el Invías; En consecuencia la información sobre los bienes de propiedad del Invías es inexacta.</t>
  </si>
  <si>
    <t>Falta de registro y clasificación predial.</t>
  </si>
  <si>
    <t>Adquirir los predios requeridos para la terminación de las obras de los contratos 544-2012; 581-2012;570-2012; 807-2009; 794-2009;  1433-2011 y el 780-2009.</t>
  </si>
  <si>
    <t xml:space="preserve">Adquirir los predios requeridos para terminación de las obras e iniciar procesos de expropiación.                                                     </t>
  </si>
  <si>
    <t>Informe sobre adquisición predial</t>
  </si>
  <si>
    <t xml:space="preserve">Informe </t>
  </si>
  <si>
    <t>H3R15. Proceso de negociación del predio del tramo Quindío con número de ficha predial Q-OO1B.
Deficiencias en la gestión oportuna en el desarrollo de la negociación del predio con ficha Q-OO1B, se hace Oferta de Compra el 05 de febrero de 2014, mediante oficio del Invías SMA 5543, cuando el avalúo ya se encontraba vencido, no obstante  lo que indica el artículo 19 del  Decreto 1420 de 1998, que “Los avalúos tendrán una vigencia de un (1) año, contados desde la fecha de su expedición (…)”. Se hace claridad que la negociación se surtió con el avalúo de la vigencia 2012.</t>
  </si>
  <si>
    <t xml:space="preserve">Aplicar y ejercer control de cumplimiento de la adquisición de predios desde la oferta de compra, hasta la adquisición voluntaria o por expropiación para evitar el vencimiento de los términos, mediante las mesas de trabajo entre contratista e interventoría. Check list.                                                               </t>
  </si>
  <si>
    <t xml:space="preserve">Reporte de cumplimiento </t>
  </si>
  <si>
    <t xml:space="preserve">H20R15. Determinación del riesgo predial. 
Contrato Puente Pumarejo  642  de 2015.
Revisada la Matriz de Riesgos de la licitación pública LP-DO-GGP-076-2014, se determinó que el tema predial no fue incluido. Frente a dicha situación la Entidad no suministró justificación.
En Clausula tercera, del contrato en el literal (g), indica que el valor de la provisión para gestión predial y compra de predios, incluido IVA del 16% sobre el total de este ítem corresponde a $10.000 millones; y al comparar con la sumatoria de los valores de los avalúos reportados en la sabana predial   de febrero de 2016, adicionando el valor del predio de la Gobernación del Atlántico , asciende a una suma de $11.628 millones de pesos, es decir al corte del presente informe se presenta un desfase de recursos del orden de $1.628 millones, ya que faltan todavía algunos predios por avalúo.  </t>
  </si>
  <si>
    <t>1. Incorporar en el documento "Apéndice Predial" de los procesos contractuales un numeral que haga referencia al Diagnóstico Predial, asignando recursos.
2. Apropiar los recursos necesarios en la etapa de estructuración del proceso contractual  de consultoría para que se elabore  el Diagnóstico predial conforme lo ordenado por la Ley de Infraestructura.</t>
  </si>
  <si>
    <t>1. Incluir en el "Apéndice Predial" de los procesos contractuales un numeral con Diagnostico Predial. 
2. Apropiación de recursos e informe de ejecución de los recursos apropiados para el Diagnostico predial conforme lo ordenado por la Ley de Infraestructura.</t>
  </si>
  <si>
    <t>1. Apéndice predial.                    
2. Documento soporte de apropiación.</t>
  </si>
  <si>
    <t xml:space="preserve">1. Incluir parámetros técnicos de valoración en los apéndices prediales del Invías, para que su tasación sea equitativa.                                                                     
2. Metodología para el cálculo del porcentaje de tasación que se pueda manejar sobre el valor total unitario del terreno en tierra firme de valoración.                                                </t>
  </si>
  <si>
    <t xml:space="preserve"> 1. Apéndices prediales con parámetros técnicos.
2. Metodología para el cálculo del Porcentaje único de tasación sobre el valor total unitario del terreno en tierra firme de valoración.                                                </t>
  </si>
  <si>
    <t xml:space="preserve">Criterios establecidos </t>
  </si>
  <si>
    <t>H21R15. Metodología para valorar rondas hidráulicas. Contrato Puente Pumarejo  642  de 2015.
Ausencia de parámetros técnicos de valoración en  el Apéndice Predial, que permitan ejercer un control efectivo, para la  verificación del precio asignado a los terrenos  paralelos a cuerpos de agua, denominados zonas de rondas hidráulicas.</t>
  </si>
  <si>
    <t xml:space="preserve">H23R15. Gestión predial desplegada por el contratista. Contrato 409 de 2010 Mejoramiento y Mantenimiento del Corredor Tumaco – Pasto – Mocoa.
Se determinó que la gestión predial del contrato quedó inconclusa, teniendo en cuenta que la terminación de éste, correspondió al 31 de marzo de 2016 y que el Invías efectuó delegación para la realización la gestión predial al contratista.
Se presenta  pendientes sin resolverse hasta el momento, como: Escrituración y pagos, expropiación entre otros. Así mismo,  se informa que se encuentra en proceso la elaboración del acta de cierre predial. </t>
  </si>
  <si>
    <t xml:space="preserve">Adquirir y legalizar los predios requeridos para terminación de las obras.                                                                                                                                                                    </t>
  </si>
  <si>
    <t xml:space="preserve">1. Seguimiento ante la alcaldía.                                         
2. Realizar pago contra escritura.                                        
3. Reiterar solicitud ante IGAC.
4. Apropiar recursos para dar cumplimiento al objeto de la adquisición predial ( voluntaria o de expropiación).                                                                           
5. Iniciar proceso de aclaración d cabida linderos  de acuerdo a resolución del IGAC en los casos que sea necesario ante notaria para posterior registro.     </t>
  </si>
  <si>
    <t xml:space="preserve">Informe de gestión predial </t>
  </si>
  <si>
    <t xml:space="preserve">Adquirir y legalizar los predios requeridos para terminación de las Obras.                                                                                                                                                                    </t>
  </si>
  <si>
    <t xml:space="preserve">Con acta de recibo definitivo y soportes anexos, demostrar el no pago doble sobre predio N° Paso montaña 003I Contrato 203 de 2008. </t>
  </si>
  <si>
    <t xml:space="preserve">Actualizar informe de seguimiento financiero al proyecto con acta de recibo de contrato y soportes anexos para demostrar el no pago doble sobre predio N° Paso montaña 003I Contrato 203 de 2008. </t>
  </si>
  <si>
    <t>Carpetas organizadas</t>
  </si>
  <si>
    <t xml:space="preserve">Adquirir y legalizar los predios requeridos para terminación de las obras.                                                                                                                                                                                                                    </t>
  </si>
  <si>
    <t>1. Definir inventario de los predios adquiridos, y colocarlos a la vigilancia del Municipio correspondiente.                                                                                 
2. Mediante escrito, solicitar al municipio de Floridablanca definir la tradición (traspaso) del predio compensado y descargarlo del inventario del Invías.</t>
  </si>
  <si>
    <t>Deficiencia en la supervisión predial.</t>
  </si>
  <si>
    <t xml:space="preserve">H24R15. Balance del estado de la gestión predial. Contrato 203 De 2008 - Ancón Sur Primavera Camilo C Bolombolo. Departamento de Antioquia.
El contrato de obra  finalizó el 31 de enero de 2015, sin embargo, la gestión de  adquisición predial quedo inconclusa; lo anterior, basado en los resultados obtenidos del análisis de la información de la sabana predial, se puede concluir que se presentan casos de predios entregados para el desarrollo de las obras con pagos pendientes y por ende sin el proceso de escrituración y registro a favor de la entidad Estatal.
</t>
  </si>
  <si>
    <t>Deficiencia en la aplicación de controles orientados a garantizar el cumplimiento de los principios de la gestión pública.</t>
  </si>
  <si>
    <t>H26R15. Documentación que soporta el proceso de adquisición predial. Contrato 203 de 2008.
La Contraloría efectúo solicitud de las carpetas prediales  sobre una selectiva, las cuales deberían contener la totalidad de la información generada en el proceso de adquisición, asegurando el adecuado procedimiento en el ámbito jurídico y técnico; y así  garantizar  la adquisición de los predios sin vicios y a un justo precio. Sin embargo, algunas de éstas  no cuentan con  toda la documentación soporte.</t>
  </si>
  <si>
    <t>Deficiencia en la conservación, uso y manejo de los documentos de forma organizada, tal como lo establece el artículo 3° de la ley 590 de 1994.</t>
  </si>
  <si>
    <t xml:space="preserve">H27R15. Aplicación oportuna del proceso de expropiación. Contrato 203 de 2008.
Con base en la revisión de la sabana predial  se determinó la existencia de predios que fueron ofertados durante la vigencia 2010, y que los propietarios no aceptaron la enajenación voluntaria. Al respecto, se evidenció que en algunos casos se inició tardíamente la expedición de la resolución de expropiación, para iniciar dicho proceso y para otros predios, la Subdirección del Medio Ambiente y Gestión Social aún no ha proferido dicho acto administrativo, aunado a que el contrato finalizó el 31 de enero de 2015. 
(a) Para el coso del predio identificado con la ficha predial 009 B I, el cual fue notificado para oferta de compra en  marzo 09 de 2010, y que  a vigencia de 2016, el INVIAS  informa  que aún no se ha iniciado el proceso de expropiación, es decir 6 años después. 
</t>
  </si>
  <si>
    <t>No aplicación oportuna de la expropiación.</t>
  </si>
  <si>
    <t xml:space="preserve">H28R15. Cierre de la gestión predial del contrato 203 de 2008.
Teniendo en cuenta la finalización del contrato, el día 22 de diciembre de 2015, se detectaron  algunos temas  pendientes de cierre, que a continuación se relacionan: 
• Las obras objeto del contrato afectaron el predio donde funcionaba la institución educativa Gustavo Duarte.
• El Instituto indica  que de los 25 expedientes prediales están pendientes por entregar 6 predios por concepto compensación paisajística, toda vez que se encuentran en trámites notariales y de registro. </t>
  </si>
  <si>
    <t>No adecuada administración de los predios de uso público adquiridos en desarrollo de los proyectos viales.</t>
  </si>
  <si>
    <t xml:space="preserve">1. Asignar a la Subdirección recursos para asumir costos para las actuaciones procesales de expropiación por vía Judicial.                                                                     
2. Iniciar los procesos de expropiación dentro de los  términos de Ley, una vez la oferta de compra no ha sido aceptada.                                                                                                              </t>
  </si>
  <si>
    <t>H63R15. Seguimiento y coordinación en el proceso de la defensa jurídica en los procesos de expropiación.
Existe desinformación y falta de coordinación respecto de los encargados de llevar a cabo los procesos de expropiación, toda vez que no tienen claro los trámites presupuestales cuando se requieren.
Contrato 203-2007:
- Radicado 2013-621: El apoderado manifiesta que no existe disponibilidad presupuestal para gastos procesales, por lo que no se ha enviado edicto por correo certificado al demandado.
La Entidad manifestó  que en el proceso de expropiación adelantado con ocasión de la Transversal del Cusiana  (Contrato 807 de 2009), no hay dependiente judicial que pueda revisar los estados del proceso,  para poder atender en forma oportuna los requerimientos del juzgado.
Acción 2.</t>
  </si>
  <si>
    <t>Lo anterior denota falta de coordinación por parte de las áreas involucradas.</t>
  </si>
  <si>
    <t>Acción 2.
Realizar las acciones administrativas y judiciales a que haya lugar.</t>
  </si>
  <si>
    <t>Allegar copia del oficio donde se constata que el pago adicional realizado por el contratista no fue objeto de reconocimiento económico con recursos del contrato, y que dicho pago no se realizó.</t>
  </si>
  <si>
    <t>Oficio</t>
  </si>
  <si>
    <t>1. Socialización del Proyecto con comunidades.             
2. Ejercer control por la interventoría al contratista para el pago oportuno de predios y mejoras para dar viabilidad y agilización al proyecto.                               
3. Presentar evidencia de las actas de compromiso sobre adquisición de mejoras.</t>
  </si>
  <si>
    <t xml:space="preserve">1. Mantener control (Check list) sobre documentos que deben ser retenidos en las carpetas de los proyectos o contratos, para que  la comunicación sea oportuna al momento de ser requerida.                                                                                 
2. Requerir a la interventoría para que realice informe del estado de las carpetas prediales.  </t>
  </si>
  <si>
    <t>H15ECP. Desarrollo de las actividades de gestión predial, Contrato de Obra 654 de 2014. 
Se detectaron aspectos que han venido afectando el adecuado desarrollo de la gestión predial. En oficio elaborado por el contratista, informa a la interventoría sobre unos reconocimientos económicos adicionales a lo inicialmente establecido para los valores de Palmas y Tecas, en el proceso de enajenación voluntaria para uno de los predios afectados por el proyecto, al respecto se indica que "(...) la interventoría como la SMA ratifica que el pago adicional realizado por el contratista no seria objeto de reconocimiento económico con recursos del Contrato, respuesta que ha la fecha no ha sido objetada por parte del contratista". Sin embargo a éste Órgano de Control no le fue suministrada la comunicación donde se le da dicha respuesta al Contratista, pese a que se solicitaron los respectivos soportes relativos al tema.
Acción 1.</t>
  </si>
  <si>
    <t>Acción 1.
Evidenciar ante la contraloría, mediante copia del oficio, que el pago adicional realizado por el contratista no es objeto de reconocimiento económico con recursos del contrato y que dicho pago no se realizó.</t>
  </si>
  <si>
    <t>Acción 2.
1. Socializar el proyecto a las comunidades sobre la necesidad de adquirir las mejoras, con fundamento en las necesidades técnicas diagnosticadas.                         
2. Realizar la adquisición y gestión predial que corresponda.</t>
  </si>
  <si>
    <t xml:space="preserve">Acción 3.
Realizar seguimiento al proceso que se adelanta respecto a la propiedad.  </t>
  </si>
  <si>
    <t>H15ECP. Como resultado de la revisión de una selectiva de las carpetas prediales se encontraron los siguientes aspectos, no sin antes indicar que ya han transcurrió 22 meses frente al plazo total de ejecución del contrato que corresponde a 29 meses. Lo anterior, con corte a septiembre de 2016.
Acción 4.</t>
  </si>
  <si>
    <t xml:space="preserve">  Realizar el cierre predial. </t>
  </si>
  <si>
    <t xml:space="preserve">Presentar informe de verificación por parte de la interventoría sobre evaluación, comprobación, inspección y revisión de las fichas prediales. </t>
  </si>
  <si>
    <t>Presentar informe de la interventoría sobre verificación, evaluación, comprobación, inspección y revisión de las fichas prediales.</t>
  </si>
  <si>
    <t xml:space="preserve">Presentar informe de cierre predial. </t>
  </si>
  <si>
    <t>SMF</t>
  </si>
  <si>
    <t>Suscribir convenio si da lugar.</t>
  </si>
  <si>
    <t>N° Acciones</t>
  </si>
  <si>
    <t xml:space="preserve">
En caso de requerir alguna intervención en el muelle de Victoria Regia, que involucre inmuebles y  predios del Ministerio de Transporte, se adelantará la suscripción de convenio de cooperación entre el Ministerio de Transporte y el Invías.</t>
  </si>
  <si>
    <t xml:space="preserve">
Evidenciar que la construcción del muelle contaba con estudios y diseños adecuados a las necesidades del momento.</t>
  </si>
  <si>
    <t>Analizar la utilización del muelle de Puerto Gaitán.</t>
  </si>
  <si>
    <t xml:space="preserve">
Informar sobre la situación actual de los muelles.</t>
  </si>
  <si>
    <t xml:space="preserve">Analizar la utilización de cada uno de los muelles.
</t>
  </si>
  <si>
    <t xml:space="preserve">
Solicitar al Ministerio de Transporte un informe sobre el avance del CONPES de expansión vial, en el cual se incluyo la vía de acceso al Muelle de la Banqueta.</t>
  </si>
  <si>
    <t xml:space="preserve">Remitir oficio al Ministerio de Transporte solicitando informe sobre el Plan de Expansión Vial.
</t>
  </si>
  <si>
    <t>Oficio y respuesta</t>
  </si>
  <si>
    <t xml:space="preserve">
Exigir el cumplimiento a los municipios de las obligaciones establecidas en los contrataos de comodato de los ferrys.</t>
  </si>
  <si>
    <t>Oficiar a los municipios para que remitan los informes y realicen los mantenimientos correspondientes anexando soportes (9 ferrys).</t>
  </si>
  <si>
    <t xml:space="preserve">
Exigir el cumplimiento a los municipios de las obligaciones establecidas en los contratos de comodato de los ferrys.</t>
  </si>
  <si>
    <t>Oficiar a los municipios para que remitan los informes sobre la utilización de los equipos de transporte.</t>
  </si>
  <si>
    <t>Oficios</t>
  </si>
  <si>
    <t>H124R16.Utilización equipos de transporte. 
El manual de funciones de la Subdirección Marítima y Fluvial, establece entre otras la función de Administrar integralmente los procesos de construcción, conservación, rehabilitación, balizaje, dragados y de seguridad en la infraestructura a su cargo.</t>
  </si>
  <si>
    <t>H69R14. Ejecución convenio interadministrativo 1282  de  2013.
Se observa que han trascurrido casi dos (2) años, desde la fecha de inicio del convenio sin que se hayan contratado las actividades de construcción por parte de la Gobernación del Departamento de San Andrés y Providencia; teniendo en cuenta que el plazo asignado para el cumplimiento del objeto contractual vence el 20 de octubre de 2015.</t>
  </si>
  <si>
    <t>Requerir a la Gobernación de San Andrés la finalización del proceso contractual.</t>
  </si>
  <si>
    <t>Obtener el acto administrativo de adjudicación del proceso.</t>
  </si>
  <si>
    <t>Resolución de adjudicación</t>
  </si>
  <si>
    <t>Evidenciar el recibo definitivo y la liquidación del contrato.</t>
  </si>
  <si>
    <t>H70R14. Gestión técnica de proyecto.
Contrato Interadministrativo: 3398-2013 (Dragado Bahía de Cartagena), Como resultado del análisis realizado se estableció que no hay evidencia o registro de los informes mensuales sobre el Estado del Proyecto, Situación que además de no permitir un oportuno y efectivo control sobre el cumplimiento de las obligaciones contractuales, demuestra una presunta contravención a lo estipulado en los Artículos 34 y 35 de la Ley 734 de 2002 y Resoluciones Invías 6339 de diciembre 11 de 2013 y 3376 de julio 28 de 2010.</t>
  </si>
  <si>
    <t>Deficiencia en la supervisión del gestor.</t>
  </si>
  <si>
    <t>1. Reporte trimestral.    
2. Realizar las gestiones para el recibo y posterior liquidación del convenio 3398 de 2013.</t>
  </si>
  <si>
    <t>1. Acta de entrega y recibo definitivo junto con acta de liquidación (2).
2. Reporte trimestral (3).</t>
  </si>
  <si>
    <t>Evidenciar mediante certificación o informe de la firma interventora, los costos y cantidades transportadas a cada uno de los botaderos utilizados para disponer el material proveniente del derrumbe.</t>
  </si>
  <si>
    <t xml:space="preserve">
1. Solicitar a la interventoría informe detallado de las cantidades y costo de material transportado proveniente del derrumbe.
2. Discriminar los costos y cantidades que se depositaron en cada uno de los botaderos utilizados para los derrumbes.</t>
  </si>
  <si>
    <t>Informe detallado</t>
  </si>
  <si>
    <t xml:space="preserve">Solicitud al interventor del informe técnico. </t>
  </si>
  <si>
    <t>Informe técnico del interventor</t>
  </si>
  <si>
    <t xml:space="preserve">Informe del Distrito de Barranquilla
</t>
  </si>
  <si>
    <t>Presentar informe técnico respecto a la necesidad de demoler los 5 metros del muro.</t>
  </si>
  <si>
    <t xml:space="preserve">Solicitud del informe al Distrito de Barranquilla.
</t>
  </si>
  <si>
    <t>Informe trimestral de seguimiento</t>
  </si>
  <si>
    <t xml:space="preserve">H58R16. Adquisición predial.
Desfase en el cumplimiento de las metas establecidas en el cronograma de gestión predial, lo anterior debido a que se dilató el tiempo estipulado para el desarrollo de la fase de preconstrucción; el contrato estableció que para la revisión de los estudios existentes, ajustes y/o actualizaciones y/o complementaciones , actividad contemplada en la etapa de preconstrucción, con un plazo de 90 días calendario.
</t>
  </si>
  <si>
    <t>Reducción en el número de predios a adquirir ya que se excluyó el sector comprendido en la Glorieta Montecarlo, donde inicia el proyecto K50+400 hasta k41+200[1].</t>
  </si>
  <si>
    <t>Aprobar los estudios y diseños por parte de la Universidad del Quindío.</t>
  </si>
  <si>
    <t>Estudios y diseños aprobados por la Universidad del Quindío.</t>
  </si>
  <si>
    <t xml:space="preserve">Acta de aprobación de los estudios y diseños </t>
  </si>
  <si>
    <t xml:space="preserve">Acción 2.
Disponer de estudios actualizados en el momento de la contratación del proyecto.
</t>
  </si>
  <si>
    <t xml:space="preserve">H2R14. Cumplimiento metas SISMEG (Sistema de Seguimiento Metas de Gobierno). 
Para el periodo Enero 2011 a Diciembre 2014, de las 11 metas establecidas para el cuatrienio , siete (7) no se cumplieron, entre las de menor desempeño se encuentran Puentes construidos en zonas de frontera con 33,33%; Nuevos kilómetros de doble calzada construidos con 63,16% y Kilómetros de mantenimiento de la Red Terciaria (Caminos de la Prosperidad), con 66,68%.
</t>
  </si>
  <si>
    <t>H1R14. Se puede evidenciar en los proyectos que hacen parte de los corredores prioritarios de la prosperidad, que éstos son propuestos con unos alcances esperados, cuando se celebran los contratos, éstos son susceptibles de ser recortados y en la ejecución propia del contrato, también son objeto de disminuciones, lo cual presuntamente contraviene el principio de planeación y economía , algunos de estos tienen un agravante que se recorta su meta física pero se le adicionan recursos.</t>
  </si>
  <si>
    <t>Proyectar directriz  y remitir a DG para su aprobación.</t>
  </si>
  <si>
    <t>Directriz Aprobada</t>
  </si>
  <si>
    <t>Informar a la ANI para que se tomen las acciones pertinentes y se corrija el detalle constructivo.</t>
  </si>
  <si>
    <t xml:space="preserve">Oficio y respuesta </t>
  </si>
  <si>
    <t xml:space="preserve">H11R14. Curva vertical. 
En la visita adelantada al contrato 976 de 2013 (accesos al Viaducto el Tigre) en compañía del Interventor, se pudo evidenciar que con ocasión del asentamiento que tuvo el asfalto con el que se rellenó en acceso al puente en el lado de Cajamarca, hay un resalto en este sitio. 
</t>
  </si>
  <si>
    <t xml:space="preserve">Reiterar a la ANI la solicitud. </t>
  </si>
  <si>
    <t>Iniciar proceso de incumplimiento al Contratista por negarse a realizar el sellado de las juntas.</t>
  </si>
  <si>
    <t>Declaratoria de incumplimiento.</t>
  </si>
  <si>
    <t>Resolución</t>
  </si>
  <si>
    <t>H22R14. Sellado de juntas de construcción entre losas de pavimento rígido proyecto Transversal de Boyacá I.
En desarrollo de visita al proyecto Transversal de Boyacá I, contrato 780/09, el día 15 de Abril de 2015, se evidenció que en varios tramos de la obra no se estaba realizando el sellado de las juntas que separan las losas de pavimento rígido, lo cual puede generar a futuro problemas de filtraciones de agua en la estructura de pavimento y su deterioro prematuro por fisuración.</t>
  </si>
  <si>
    <t>Lo anterior se constituye en deficiencias en el desarrollo del proceso constructivo, que se pueden corregir de manera oportuna sin que se generen mayores traumatismos.</t>
  </si>
  <si>
    <t>H31R14. Cumplimiento metas físicas.
Se presentan dificultades y atrasos en el cumplimiento de las metas físicas de los contratos que a continuación se relacionan:
 Contrato 542 de 2012 y Contrato 780 de 2009.</t>
  </si>
  <si>
    <t xml:space="preserve">H32R14.  a) Contrato 794 de 2009: El alcance del Proyecto “Corredor Troncal Central del Norte”; fue modificado de 102 km a 40 km; b) Contrato 780 de 2009: Se excluyeron 49 km del alcance físico para desarrollar el proyecto  “Transversal de Boyacá - Troncal Central del Norte.
</t>
  </si>
  <si>
    <t>Verificación de los requisitos legales previos para la orden de iniciación.</t>
  </si>
  <si>
    <t>Informe de seguimiento de la verificación</t>
  </si>
  <si>
    <t>Solicitar informe del estado actual del convenio</t>
  </si>
  <si>
    <t>solicitud de informe a la gobernación de Boyacá</t>
  </si>
  <si>
    <t xml:space="preserve">
Presentar informe sobre los puentes peatonales en el municipio de Chiquinquirá observados por la contraloría.</t>
  </si>
  <si>
    <t>Informe interventoría</t>
  </si>
  <si>
    <t>Coordinar en caso de convenios interadministrativos con el ente territorial para que se inicien paralelamente la contratación de la obra como de la Interventoría. G205:M205</t>
  </si>
  <si>
    <t>Incluir en la minuta de los convenios la clausula en la cual se señale la obligación de  iniciar paralelamente la contratación de la obra como de la Interventoría.</t>
  </si>
  <si>
    <t xml:space="preserve">
Incorporar en los convenios la obligación del ente contratante de las obras de obtener previamente a la contratación, los estudios y diseños requeridos para llevar a cabo el proyecto.</t>
  </si>
  <si>
    <t>Solicitud a la Dirección de Contratación de la incorporación de la clausula de la obligación del ente contratante relacionado con los estudios y diseños</t>
  </si>
  <si>
    <t>Clausula incorporada</t>
  </si>
  <si>
    <t>1. Asignación de recursos
2. Reporte</t>
  </si>
  <si>
    <t>1. Solicitud de recursos.
2. Realizar reporte de inversión de los recursos en la intervención de los puentes.</t>
  </si>
  <si>
    <t>1. Solicitar en el anteproyecto de presupuesto de 2017 los recursos para la atención de los puentes en estado grave y critico.
2. Reporte de la inversión de los recursos en la intervención realizada en los puentes en la vigencia 2017.</t>
  </si>
  <si>
    <t>Acto administrativo</t>
  </si>
  <si>
    <t>H11ECP. Supervisión por Invías. 
En lo que respecta a los  Contratos de Obra 654 y 1787 de 2014, no se evidenciaron registros que soporten el cumplimiento por parte de los supervisores, de las funciones señaladas en el numeral 25.6 de la Resolución 01676 marzo de 20 de 2015, por medio de la cual se adopta el Manual de Contratación del Instituto Nacional de Vías -Invías y del Manual de Interventoría Pública del Invías.
Acción 1.</t>
  </si>
  <si>
    <t>H11ECP. Supervisión por Invías. 
En lo que respecta a los  Contratos de Obra 654 y 1787 de 2014, no se evidenciaron registros que soporten el cumplimiento por parte de los supervisores, de las funciones señaladas en el numeral 25.6 de la Resolución 01676 marzo de 20 de 2015, por medio de la cual se adopta el Manual de Contratación del Instituto Nacional de Vías -Invías y del Manual de Interventoría Pública del Invías.
Acción 2.</t>
  </si>
  <si>
    <t xml:space="preserve">Solicitar  mediante memorando a la Dirección Operativa la implementación de dos  formatos estandarizados, que se  anexarán, de Informes mensuales de Gestor de Proyecto y de Supervisor de Contrato, acorde con las funciones establecidas para estos roles en el Manual de Contratación. </t>
  </si>
  <si>
    <t>Formatos</t>
  </si>
  <si>
    <t>Acción 1.
Establecer los formatos estandarizados, de Informes mensuales de Gestor de Proyecto y de Supervisor de Contrato, acorde con las funciones establecidas para estos roles en el Manual de Contratación.</t>
  </si>
  <si>
    <t>Acción 2.
Reportar la aplicación de los formatos estandarizados por parte de los gestores y supervisor de los  Contratos de Obra 654 y 1787 de 2014.</t>
  </si>
  <si>
    <t>Verificar con informe trimestral el cumplimiento de que todos los procesos  contemplen el riesgo predial.</t>
  </si>
  <si>
    <t>Verificación del  cumplimiento de la vigencia 2017 con corte a diciembre 31, de que todos los procesos  contemplen el riesgo predial.</t>
  </si>
  <si>
    <t>Cronograma de obra ajustado</t>
  </si>
  <si>
    <t>Reporte de seguimiento</t>
  </si>
  <si>
    <t>Acción 1.
Efectuar cronograma de obra ajustado de acuerdo a los numerales 7.11 y 734 del pliego de condiciones del contrato 654 de 2014</t>
  </si>
  <si>
    <t>Acción 2 .
Realizar seguimiento a los procesos administrativos sancionatorios presentados durante la ejecución del contrato de obra No. 654 de 2014.</t>
  </si>
  <si>
    <t>Solicitud de información del proceso sancionatorio a la Oficina Asesora Jurídica.</t>
  </si>
  <si>
    <t>Presuntamente, lo anterior vislumbra incumplimientos por parte de la Interventoría: numeral 7.4 del Manual de Interventoría (Resoluciones Invías 5282 de 2003 y 3009 de 2007 y del Supervisor y Gestores del Contrato de Interventoría: numeral 7.4 del Manual de Interventoría.</t>
  </si>
  <si>
    <t>Solicitud a la interventoría el ajuste del cronograma de obra.</t>
  </si>
  <si>
    <t>Emitir Directriz de la Dirección General a las Unidades Ejecutoras, que se debe cumplir con la obligación  de precisar  en los estudios previos la fuente que sirvió de base - presupuesto para la estimación del valor de la inversión</t>
  </si>
  <si>
    <t>Memorando Circular</t>
  </si>
  <si>
    <t xml:space="preserve">Realizar reporte de cumplimiento de la Directriz de la Dirección General a las Unidades Ejecutoras de precisar  en los estudios previos la fuente de donde se tomaron los datos para la elaboración de cálculos del presupuesto e incluir los respectivos soportes.   </t>
  </si>
  <si>
    <t xml:space="preserve">Acción 1. 
En los futuros convenios, precisar  en los estudios previos la fuente que sirvió de base - presupuesto para la estimación del valor de la inversión.  </t>
  </si>
  <si>
    <t xml:space="preserve">Acción 2. 
Seguimiento al cumplimiento de la Directriz de la Dirección General a las Unidades Ejecutoras de precisar  en los estudios previos la fuente de donde se tomaron los datos para la elaboración de cálculos del presupuesto e incluir los respectivos soportes.  </t>
  </si>
  <si>
    <t>Presentar  los informes mensuales del Gestor de Proyecto del convenio No. 649-2013, correspondientes a la vigencia 2015.</t>
  </si>
  <si>
    <t>Deficiencia en el seguimiento.</t>
  </si>
  <si>
    <t>Memorando circular y reporte.</t>
  </si>
  <si>
    <t>Demora perfeccionamiento del contrato.</t>
  </si>
  <si>
    <t xml:space="preserve">H3D16. Plazo ejecución del contrato.
En el contrato de obra 1246 de 2014, se contempló un plazo de dos (2) meses (hasta el 31 de diciembre de 2014), para  realizar el Mejoramiento y Mantenimiento de la Carretera  Cúcuta – San Faustino – La China, Ruta 55 Tramo  55NS09, Departamento Norte de Santander; no obstante fue prorrogado en tres oportunidades la última de ellas realizada el 20 de mayo de 2015 (quedando como plazo final de ejecución el 20 de julio de 2015), observándose  que a pesar de las tres (3) prorrogas concedidas, no se cumplió con el objeto del contrato dentro del término establecido.
</t>
  </si>
  <si>
    <t>Reporte de seguimiento con corte a Diciembre de 2017.</t>
  </si>
  <si>
    <t>Requerir los informes a los Supervisores de los contratos de Interventoría de acuerdo a lo Indicado en el manual de contratación del Invías.</t>
  </si>
  <si>
    <t>Formatos contratos de obra 654 y 1787 de 2014</t>
  </si>
  <si>
    <t>1. Solicitar  mediante memorando a la Dirección Operativa la implementación de dos  formatos estandarizados, que se  anexarán a los Informes mensuales de Gestor de Proyecto y de Supervisor de Contrato, acorde con las funciones establecidas para estos roles en el Manual de Contratación (2, SRN).
2. Informe de implementación de formatos (1, DO).</t>
  </si>
  <si>
    <t>1.  Formatos (2, SRN).
2. Informe (1, DO).</t>
  </si>
  <si>
    <t xml:space="preserve">Solicitar para los nuevos convenios la inclusión de la información oportuna en el SECOP.
</t>
  </si>
  <si>
    <t>Oficiar a los entes territoriales con los cuales se suscriba convenios la oportuna publicación en el SECOP.</t>
  </si>
  <si>
    <t xml:space="preserve">Reporte semestral </t>
  </si>
  <si>
    <t xml:space="preserve">
Evidenciar la normal la ejecución del contrato y la actualización de los estudios y diseños.
</t>
  </si>
  <si>
    <t xml:space="preserve">
Reporte de los estudios y diseños actualizados, y de ejecución de la obra.</t>
  </si>
  <si>
    <t xml:space="preserve">
Evidenciar la normal  ejecución del contrato y la actualización de los estudios y diseños.
</t>
  </si>
  <si>
    <t xml:space="preserve">
Presentar informe donde se sustente la función que cumplía cada interventoría en contrato de obra.</t>
  </si>
  <si>
    <t>Elaboración de informe.</t>
  </si>
  <si>
    <t>Informe.</t>
  </si>
  <si>
    <t xml:space="preserve">Incluir dentro de la carpeta contractual el Acto Administrativo de justificación de la contratación directa.
</t>
  </si>
  <si>
    <t xml:space="preserve">Presentar el Acto Administrativo de justificación de la contratación.
</t>
  </si>
  <si>
    <t>Actualizar la bitácora con los registros respectivos.</t>
  </si>
  <si>
    <t>Oficiar a la interventoría para la entrega de los informes de manera mensual. En el informe final soportar toda la documentación para garantizar la calidad de la obra.</t>
  </si>
  <si>
    <t xml:space="preserve">
Evidenciar la no obligación del municipio de la publicación en el aplicativo SECOP.</t>
  </si>
  <si>
    <t>Solicitud al gestor de la no obligación de la publicación.</t>
  </si>
  <si>
    <t>Evidenciar el cumplimiento de la publicación y actualización del Convenio 1282 de 2014 y del Contrato 1927 de 2014 en los aplicativos SECOP y SICO.</t>
  </si>
  <si>
    <t>Reporte de la actualización y publicación en los aplicativos SECOP y SICO.</t>
  </si>
  <si>
    <t>Evidenciar el cumplimiento de la publicación y actualización del Contrato 140 de 2015 en los aplicativos SECOP y SICO.</t>
  </si>
  <si>
    <t>H50R15. Publicidad del Contrato 140 de 2015.
No se  publicaron todos los documentos, como por ejemplo el Certificado de Disponibilidad 194 de 2015, el segundo aviso de convocatoria del proceso de Licitación, el Contrato 140 de 2015, la oferta ganadora, el Certificado de Disponibilidad que ampara el Acta de Adición 01 del Contrato 140-2015 09/11/2015, las adendas modificatorias 4 y 6 del Contrato 140 de 2015/06/09, los registros presupuestales, las actas de seguimiento y demás documentos que se han producido en desarrollo del Contrato</t>
  </si>
  <si>
    <t>Debilidades en el control financiero.</t>
  </si>
  <si>
    <t>Presentar un informe por cada contrato Plan respecto al estado físico y financiero.</t>
  </si>
  <si>
    <t>Solicitar a los gestores el respectivo informe.</t>
  </si>
  <si>
    <t>Los desfases en el avance se deben principalmente a que se produjeron  dificultades en la entrega debida de los Estudios y Diseños por parte de la Gobernación; y en la Gestión Predial y Ambiental . Adicionalmente se evidencian retrasos por parte de las empresas de servicios públicos para la adecuación y  reubicación  de las redes a su cargo, problemas en la Gestión Ambiental  deficiencias en los diseños.</t>
  </si>
  <si>
    <t>H55R15. Avance proyectos contratos plan.
Existen proyectos sin contratar, como es el caso del contrato plan Cauca, que tiene pendiente los estudios de Factibilidad Línea Férrea y Transporte Multimodal ILE ; además se observa que algunas metas programadas no se cumplieron en su totalidad ; como es el caso del contrato plan Nariño en el cual las obras de Otras Vías de Acceso a la Red Primaria, que tenía programado un avance físico del 80% y logró el 52%; el de Junín - Barbacoas que alcanzó un 2% del 10% proyectado y Plan del Cauca con un avance de 44.3% frente a un 53% que tenía programado .</t>
  </si>
  <si>
    <t>H56R15. Registro de información en página web del Invías.
Parte de la información registrada en la Página WEB del Invías está desactualizada, a manera de ejemplo se cita que el seguimiento a la inversión - Subdirecciones del Invías - Red Nacional de Carreteras se encuentran publicados los informes con fecha mayo de 2013; Atención al Ciudadano - Inventario de Información consolidada con fecha de corte agosto 10 de 2015 y julio 7 de 2015; Seguimiento a la inversión - Grandes Proyectos de fecha mayo de 2015. De igual manera el último seguimiento de indicadores de gestión publicado corresponde al 2014,</t>
  </si>
  <si>
    <t xml:space="preserve">Llevar a cabo proceso de contratación y de esta forma levantar el inventario de la Red Terciaria. </t>
  </si>
  <si>
    <t>Solicitar al Ministerio de Transporte la iniciación del proceso de contratación.</t>
  </si>
  <si>
    <t>H71R14. Información red terciaria.
El INVÍAS a 31 de diciembre de 2014 no cuenta con información del tipo de superficie de rodadura  (pavimentado, placa huella, afirmado) del 53.32% de la Red Terciaria a su cargo, esto es de 14.705,16 kilómetros (de los 27.577,45 kilómetros que están bajo su responsabilidad). Adicionalmente, no tiene un inventario completo de dicha red; por lo que se desconoce el estado de 22.549,84 kilómetros, equivalentes a un 81,77% ; teniendo en cuenta que según el propio Invías solo estaban en buen estado 5.027,62 kilómetros (18.23%) que corresponden a los sectores intervenidos recientemente.</t>
  </si>
  <si>
    <t xml:space="preserve">Iniciar las acciones pertinentes con el contratista o el municipio para la recuperación de los recursos de las obras mal ejecutadas.
</t>
  </si>
  <si>
    <t xml:space="preserve">Iniciar la respectiva acción contractual en contra del municipio de Sogamoso para evitar el detrimento patrimonial. Se reiterara a la Oficina Asesora Jurídica el estado en que se encuentra el proceso para declarar el incumplimiento. Adicionalmente, se solicitará el inicio de la declaratoria de calidad del servicio en contra de la interventoría. 
</t>
  </si>
  <si>
    <t>Reporte de las acciones emprendidas.</t>
  </si>
  <si>
    <t>Presentar informe de interventoría mediante el cual se justifique la modificación de metas físicas.</t>
  </si>
  <si>
    <t>Entregar informe de interventoría mediante el cual se justifique la modificación de metas físicas.</t>
  </si>
  <si>
    <t>Solicitar al gestor de proyecto informe sobre desarrollo del convenio.</t>
  </si>
  <si>
    <t>Solicitar Informe.</t>
  </si>
  <si>
    <t xml:space="preserve">Subsanar las observaciones presentadas por la contraloría en la visita realizada. </t>
  </si>
  <si>
    <t>Informe de interventoría mediante el cual se demuestra la ejecución total de las observaciones presentadas.</t>
  </si>
  <si>
    <t xml:space="preserve">Restituir los predios invadidos del corredor férreo del tren de cercanías.   </t>
  </si>
  <si>
    <t xml:space="preserve">
Solicitud a la Dirección Territorial Cundinamarca sobre las querellas adelantadas para la recuperación de los corredores involucrados en el tren de cercanías.</t>
  </si>
  <si>
    <t>Informes trimestrales</t>
  </si>
  <si>
    <t>Documento del proyecto Red Terciaria Norte del Cauca.</t>
  </si>
  <si>
    <t>Reporte, acta de entrega y recibo definitivo y acta de liquidación.</t>
  </si>
  <si>
    <t>Solicitar información a la interventoría.</t>
  </si>
  <si>
    <t>H24ECP. Estructuración Técnica del Proyecto de Mejoramiento y Construcción de la Vía Secundaria Ataco – Planadas del KM 35+900 al KM 38+730 en el Departamento del Tolima. 
No obstante, se observó que en los documentos previos y pliegos de condiciones de los dos procesos precontractuales antes mencionados y que dieron origen a los Contratos 419 y 698 de 2014, no hay evidencia de estudios y diseños especializados que determinen, el por qué, solo se contrata la ejecución de 18 espolones no continuos, cuando en los diseños de la solución hidráulica, geotécnica, geológica y estructural para los problemas de socavación de la vía Ataco – Planadas en los tramos de vía adyacentes al río Atá en el tramo K36+200 al K41+450, (de fecha febrero de 2010) prevén la construcción de 42 espolones principales y 11 espolones de refuerzo, de los cuales, 22 espolones principales y 5 espolones de refuerzo se ubican entre las abscisas K36+200 al K38+800, es decir, que en el trayecto identificado como prioritario en el Conpes 3774.</t>
  </si>
  <si>
    <t>Solicitar informe técnico por parte de la interventoría sobre la justificación de la aprobación de los ítems no previstos.</t>
  </si>
  <si>
    <t>Oficiar a la Interventoría.</t>
  </si>
  <si>
    <t>La adquisición de las citadas motocicletas se tramitó a través de Colombia Compra Eficiente, estando obligado el INVIAS a la utilización del Acuerdo marco de precios en la forma dispuesta por Colombia Compra Eficiente</t>
  </si>
  <si>
    <t>Actualizar en la pagina web de la entidad la información recibida por las diferentes dependencias.</t>
  </si>
  <si>
    <t>Reportes de información actualizada</t>
  </si>
  <si>
    <t xml:space="preserve">1. Realizar por parte del Grupo de Comunicaciones un inventario de las actualizaciones de información que fueron solicitadas a las unidades ejecutoras y que fueron publicadas.
2. Enviar un reporte mensual a la Oficina de Control Interno.
</t>
  </si>
  <si>
    <t xml:space="preserve">Acción 2. 
Reestructurar internamente los recursos del contrato 1533 de 2015 para garantizar el cabal   cumplimiento a los acuerdos y al plan de Gestión Social aprobado.                             </t>
  </si>
  <si>
    <t>Se presentó por debilidades en las actividades de defensa y seguimiento de los procesos que cursan ante la jurisdicción, generando riesgo de fallos en contra de los procesos que cursan en contra de la Entidad.</t>
  </si>
  <si>
    <t xml:space="preserve">Acción 3.
Modificar los apéndices ambientales en lo correspondiente a los tiempos de cumplimiento.          </t>
  </si>
  <si>
    <t>Acción 1. 
Compilar  los informes mensuales del Gestor de Proyecto del convenio No. 649-2013, correspondientes a la vigencia 2015.</t>
  </si>
  <si>
    <t>H4EVP. Supervisión del contrato por parte del gestor técnico de proyecto. Convenio 1266 de 2012.
Dentro del Manual de Funciones del Invías, corresponde a los funcionarios gestores de proyectos :
“Elaborar informes de gestión y resultados del área de acuerdo a parámetros y requerimientos de información interna y externa, entidades y organismos de control.”
Estos informes no se evidencian para el año 2015 por parte del Gestor del Convenio en Planta Central, lo cual se constituye en una presunta falta disciplinaria por incumplimiento del Manual de Funciones.
Acción 1.</t>
  </si>
  <si>
    <t>Acción 2.
1. Establecer los formatos  de Informes mensuales de Gestor de Proyecto y de Supervisor de Contrato, acorde con las funciones establecidas para estos roles en el Manual de Contratación (SRN).
2 . Reportar el cumplimiento de la implementación de los formatos  de Informes mensuales de Gestor de Proyecto y de Supervisor de Contrato, acorde con las funciones establecidas para estos roles en el Manual de Contratación (DO).</t>
  </si>
  <si>
    <t>Deficiencias en la planeación del Convenio 1724 de 2013, cuyas causas se relacionan a continuación: • Falta de coordinación interinstitucional entre el Ente Nacional y el Ente Territorial, 
• Los Estudios y Diseños Fase III, a cargo de la Gobernación, presentaron en la mayoría de los casos faltantes, inconsistencias y desactualizaciones .
• Deficiencias en la Gestión predial realizada por la Gobernación de Boyacá.
• Falta de planeación técnica y financiera.</t>
  </si>
  <si>
    <t>Reporte de estudios y diseños actualizados</t>
  </si>
  <si>
    <t>Minuta</t>
  </si>
  <si>
    <t>Inclusión de la cláusula  en la minuta.</t>
  </si>
  <si>
    <t>Realizar reporte de verificación respecto a que la minuta contractual este acorde con los pliegos de condiciones.</t>
  </si>
  <si>
    <t>Acción 1. 
Conciliar con el Grupo de Contabilidad. (Bienes fiscales).</t>
  </si>
  <si>
    <t xml:space="preserve">Acción 1. 
Conciliar con el Grupo de Contabilidad respecto a los bienes férreos de propiedad del Invías. </t>
  </si>
  <si>
    <t>H127R14. Recibo y contabilización de bienes férreos.
Durante los años 1993 y 2006 a 2010, el Invías recibió mediante actas del  Fondo Inmuebles Nacionales, de Ferrovías en Liquidación, así como del  PAR Ferrovías en Liquidación; una serie de bienes férreos que no se encontraban valorizados (cuadro 4). Además no se evidencia que el Instituto haya hecho una verificación del estado, ubicación y existencia de los inmuebles referidos, así como tampoco se pudo confirmar que los mismos hayan sido registrados en la contabilidad.
Acción 1.</t>
  </si>
  <si>
    <t>H127R14. Recibo y contabilización de bienes férreos.
Durante los años 1993 y 2006 a 2010, el Invías recibió mediante actas del  Fondo Inmuebles Nacionales, de Ferrovías en Liquidación, así como del  PAR Ferrovías en Liquidación; una serie de bienes férreos que no se encontraban valorizados (cuadro 4). Además no se evidencia que el Instituto haya hecho una verificación del estado, ubicación y existencia de los inmuebles referidos, así como tampoco se pudo confirmar que los mismos hayan sido registrados en la contabilidad.
Acción 2.</t>
  </si>
  <si>
    <t xml:space="preserve">Acción 2 . 
Emplear sistema de información que permita llevar registro y control de los predios fiscales y de BUP en el ámbito nacional. </t>
  </si>
  <si>
    <t xml:space="preserve">H138R14. Publicación SECOP.
Una vez consultados los contratos 563 de 2012, 570 de 2012, 529 de 2012 y convenio  598 de 2013 en el SECOP, se evidenció que no se han subido en su totalidad,  los documentos contractuales (aclaraciones, modificaciones, adiciones, prorrogas) al referido aplicativo.
</t>
  </si>
  <si>
    <t xml:space="preserve">H140R14. Gestión social y predial.
Contrato 544 de 2012: en el informe de interventoría No. 35, existen predios que aún no se han negociado y que inciden en el avance del proyecto, como es el K114+500.
Contrato 581 de 2012: el contratista no ha gestionado todos los trámites prediales.
Contrato  570  de 2012: Se  observa   que  de  los 41  predios   que  se   encuentran  en  proceso  de  negociación, solo  se  encuentran  finalizados 14.
Contrato 807 de 2009: Se verificó que la adquisición de los predios necesarios para adelantar el proyecto no se ha dado en su totalidad.
</t>
  </si>
  <si>
    <t xml:space="preserve">
Debilidades en la supervisión ambiental del proyecto, permitiendo la presunta comisión de infracciones ambientales que contravienen lo previsto en el Estudio de Impacto Ambiental, el Plan de Manejo Ambiental y lo dispuesto en la Licencia Ambiental vigente . De igual manera, se evidencia la presunta trasgresión del artículo 84 de la Ley 1474 de 2011, en lo relacionado con la Interventoría del proyecto, que presentó debilidades al ejercer la supervisión del cumplimiento a la licencia ambiental. </t>
  </si>
  <si>
    <t xml:space="preserve">Acción 1. 
Dar lineamientos a las dependencias para realizar formulación de metas ajustadas a la realidad de las obras y a la situación económica y social del país, y realizar los ajustes de metas pertinentes en el Comité Institucional de Gestión y Desempeño.
</t>
  </si>
  <si>
    <t>Acción 2. 
Realizar los ajustes pertinentes, en caso de ser necesario, en el Comité  Institucional de Gestión y Desempeño.</t>
  </si>
  <si>
    <t>Falta de publicación de actos de naturaleza contractual en el SECOP.</t>
  </si>
  <si>
    <t xml:space="preserve">
Acción 1. 
Entregar el informe final del incumplimiento del contrato y demanda de reconvención presentada por el INVIAS en el tribunal de Arbitramento vigente para el contrato 3460 de 2008.  
</t>
  </si>
  <si>
    <t xml:space="preserve">Acción 2. 
Estado actual del proceso. </t>
  </si>
  <si>
    <t>Evidencia un riesgo frente a la posibilidad de un déficit de unidades de vivienda, para dar cumplimiento a lo establecido en la Licencia Ambiental. Así mismo, es de indicar que no se evidenció a corte de marzo de 2017, un documento oficial donde se establezcan las metas que se tienen previstas para la ejecución del proyecto de vivienda, ni el grado de  avance por parte del Municipio</t>
  </si>
  <si>
    <t>H95R16. Recuperación cartera de difícil cobro.
La Cuenta (1401) - Deudores- Ingresos no Tributarios con saldo de $35.864 millones a 31 de diciembre de 2016 presenta incertidumbre en la posibilidad de cobro de la cartera, generada por la débil gestión en el recaudo de los derechos por la contraprestación portuaria y contribución por valorización.</t>
  </si>
  <si>
    <t xml:space="preserve">H6ECP. Cumplimiento de metas. Proyectos de inversión – Contratos Plan.
En muestra selectiva de 36 contratos de obra de un total de 55 , derivados de los convenios interadministrativos suscritos para la ejecución de los contratos plan, se cotejó la cantidad de kilómetros proyectados frente a lo reportado como ejecutado, encontrando que en tres (3) subproyectos se cumplió con el número de kilómetros establecidos; en nueve (9) subproyectos que terminaron su ejecución construyeron menos kilómetros de lo proyectado y veinticuatro (24)  no han terminado ejecución.
</t>
  </si>
  <si>
    <t xml:space="preserve">1. Apropiar recursos para dar cumplimiento al objeto de la adquisición predial ( voluntaria o de expropiación).
2. Seguimiento ante la alcaldía.                                          
3. Realizar pago contra escritura.                                   
4. Iniciar proceso de aclaración de cabida linderos  de acuerdo a resolución del IGAC en los casos que sea necesario ante notaria para posterior registro.                                                                             </t>
  </si>
  <si>
    <t xml:space="preserve">1. Organizar los documentos de acuerdo a Check list, instructivo de recepción de documentos de archivo del Invías.                                        
2. Informe de la organización documental en las carpetas de predios. </t>
  </si>
  <si>
    <t>H39R15. Continuidad interventoría Convenio 3141 de 2013. 
Sin embargo, aunque las obras del Convenio 3141 de 2013 no se han terminado de ejecutar, el convenio interadministrativo 3293 de 2013 no fue prorrogado, como consta en el Informe Final Mensual 19 de Febrero de 2016. 
A la fecha de la comunicación de la observación, la contraparte no había contratado la interventoría, siendo esta adjudicada a la Universidad Nacional de Colombia de acuerdo a lo expresado en el anexo al oficio DG 29253 del 23 de junio de 2014.</t>
  </si>
  <si>
    <t>Deficiencia en la supervisión.</t>
  </si>
  <si>
    <t>Debilidades en la planeación presupuestal del convenio.</t>
  </si>
  <si>
    <t>H43R15. Convenio interadministrativo 0517 de 2015,  contrato  de obra LP-MP-001 de 2015.Cumplimiento de funciones de la interventoría.
• En la apertura de la bitácora no se registró la identificación del contrato, ni de los Directores de obra e interventoría ni de los respectivos residentes.
• No se registran completamente cantidades y calidades de materiales empleados o de obras ejecutadas y aunque se han consignado anotaciones sobre toma de muestras para el control de calidad de concretos.</t>
  </si>
  <si>
    <t>Deficiencia en el control a interventoría.</t>
  </si>
  <si>
    <t>H51R15. Interventoría Financiera. 
El Instituto Nacional de Vías- Invías suscribió el Convenio 1282 de 08/10/2014, sin embargo, la aplicación de los controles por parte de los diferentes actores que participaron en el proceso no  fueron efectivos, toda vez que no se registra la evolución financiera del Convenio 1282/2014, del Contrato 1927/2014 ni del Contrato 140/2015.</t>
  </si>
  <si>
    <t>Registrar la información de manera oportuna.</t>
  </si>
  <si>
    <t xml:space="preserve">Reportar la publicación en el SECOP de los procesos contractuales a cargo de las unidades ejecutoras. </t>
  </si>
  <si>
    <t>Solicitar a cada unidad ejecutora el reporte de lo publicado en el SECOP semestralmente.
Primer reporte con corte a 31 de diciembre de 2017.
Segundo reporte con corte a 30 de junio de 2018.</t>
  </si>
  <si>
    <t>Justificación de la diferencia del los análisis de precios unitarios de los contratos observados por la contraloría general.</t>
  </si>
  <si>
    <t>Realizar seguimiento a la ejecución del contrato con el fin de conminar al contratista a estar al día con el cronograma establecido.</t>
  </si>
  <si>
    <t xml:space="preserve">Solicitar a la interventoría informe de seguimiento. </t>
  </si>
  <si>
    <t xml:space="preserve">Soporte de reunión con facilitadores
</t>
  </si>
  <si>
    <t xml:space="preserve">H72R16. Construcción e implementación de Indicadores de gestión.
El Instituto para los cinco (5) indicadores de Gestión relacionados con los Planes Nacionales de Desarrollo Estratégico, así como para los treinta y uno (31) indicadores de actividad; implementó la ficha técnica del indicador, la cual contiene información parcial de los formatos de hoja de vida (código vF-GP-26), formato F-GP-31 Tablero de Indicadores de Gestión y hoja metodológica.
El DNP en su guía metodológica para el seguimiento a la gestión, clasifica dos tipos de indicadores: “Gestión de Proyectos del sector Planeación”  y “Formulación y seguimiento a la Planeación Institucional” ; pero Invías en el aplicativo SIPLAN adoptó indicadores de Gestión y de Actividad (...)
</t>
  </si>
  <si>
    <t>H15ECP. Retrasos en el cronograma de obra, situación evidenciada en la construcción del Puente y el Viaducto sobre el Río mira, por las demoras presentadas en el desarrollo del proceso de enajenación de las franjas de terreno (enero de 2016), por falta de aprobación de los insumos prediales. Al respecto el Invías informa que se ha dado retrasos en la entrega de dichas franjas por parte de los Mejoratarios de Vuelta de Candelilla.
Acción 2.</t>
  </si>
  <si>
    <t>Elaborar informe del estado actual del convenio</t>
  </si>
  <si>
    <t xml:space="preserve">Verificar  que cuando estén suspendidos los convenios o contratos no se continúen realizando actividades. </t>
  </si>
  <si>
    <t>Reporte que evidencie la no ejecución de  actividades mientras estén en suspensión los convenios o contratos.</t>
  </si>
  <si>
    <t>Solicitar un informe mensual de actualización a todos los abogados apoderados de procesos a nivel nacional con el fin de generar una trazabilidad más precisa en todos los procesos donde está demandado el Instituto. Se requerirá a los apoderados para que alimenten la información en Ekogui haciéndole saber respecto de su responsabilidad.</t>
  </si>
  <si>
    <t>Solicitar informe mensual elaborado por los abogados que ejercen la defensa del Invías, involucrando a los Directores Territoriales para que efectúen el seguimiento de la información que se debe diligenciar.</t>
  </si>
  <si>
    <t>Verificar que las minutas contractuales estén acorde con los pliegos de condiciones.</t>
  </si>
  <si>
    <t>Elaboración de Informe.</t>
  </si>
  <si>
    <t>H2EVP. Estudios previos - Convenio 649 de 2013.
El INVIAS, al no contar con estudios previos correctamente estructurados, presuntamente transgrede lo previsto en el artículo 2.1.1  del Decreto 734 de 2012, vigente para la época, respecto a la planeación contractual y específicamente su numeral 4, el cual, contempla: “El análisis que soporta el valor estimado del contrato, indicando las variables utilizadas para calcular el presupuesto de la respectiva contratación, así como su monto y el de posibles costos asociados al mismo. En el evento en que la contratación sea a precios unitarios, la entidad contratante deberá soportar sus cálculos de presupuesto en la estimación de aquellos”. 
Acción 1.</t>
  </si>
  <si>
    <t>H66R15. Depósitos Entregados en Garantía – Depósitos Judiciales (142503).</t>
  </si>
  <si>
    <t>H9R16. Urgencia manifiesta Cruce de la Cordillera Central.
El contrato 3460 de 2008. “CRUCE DE LA CORDILLERA CENTRAL” , después de múltiples prórrogas y compromisos para lograr la terminación del proyecto de acuerdo a las metas físicas previstas , terminó el 30 de noviembre de 2016, llegando a un alcance físico estimado del 88%.</t>
  </si>
  <si>
    <t xml:space="preserve">H7R16. Afectación de estructuras construidas por planeación de obras convenio 1345 de 2014.
Mediante el convenio 1345 de 2014, cuyo objeto es “APOYO Y MEJORAMIENTO DE LA INTERCONEXIÓN VIAL SEGUNDA CALZADA AVENIDA CIRCUNVALAR DE BARRANQUILLA”, El Instituto Nacional de Vías y El Distrito de Barranquilla acordaron la inversión de recursos para el mejoramiento de la segunda calzada de la avenida circunvalar de Barranquilla desde la carrera 38 hasta la carrera 53. 
</t>
  </si>
  <si>
    <t>H22R16. Pasivos Consulta Previa. 
Reiterar que en materia contractual las entidades oficiales están obligadas a respetar y a cumplir el principio de planeación en virtud del cual resulta indispensable la elaboración previa de estudios y análisis suficientemente serios y completos, ante de iniciar un procedimiento de selección.
Acción 1.</t>
  </si>
  <si>
    <t xml:space="preserve">H27R16. Mantenimiento Inspección Fluvial del Ministerio de Transporte.  
Las obras objeto del contrato 1036 de 2016, identificadas e indicadas por la Interventoría y el INVIAS, se realizaron obras de mantenimiento consistentes en pintura de las áreas de oficinas, cerramiento perimetral y cubiertas de la Inspección Fluvial del Ministerio de Transporte en el predio aledaño al Muelle Flotante a cargo de INVIAS que no se encontraban en el alcance del contrato. Además no se evidenció un Convenio o acto administrativo para la incorporación de recursos de INVIAS en intervención de áreas del Ministerio. </t>
  </si>
  <si>
    <t xml:space="preserve">Realizar seguimiento a los informes presentados por los contratistas de prestación de servicio. </t>
  </si>
  <si>
    <t xml:space="preserve">H78R16. Administrativo connotación disciplinaria. Supervisión contratos prestación de servicios profesionales - PPNCN.
De acuerdo con lo señalado en los estudios previos del contrato 521 de 2016, en la vigencia 2015 el Invías contaba con nueve (9) contratos para viabilizar el funcionamiento del Plan Nacional de Carreteras Nacionales.
</t>
  </si>
  <si>
    <t>Proferir el documento de seguimiento.</t>
  </si>
  <si>
    <t>Documento de seguimiento semestral</t>
  </si>
  <si>
    <t xml:space="preserve">Diseñar la programación anual de la contratación de prestación de servicios. </t>
  </si>
  <si>
    <t>Programación diseñada.</t>
  </si>
  <si>
    <t>Programación</t>
  </si>
  <si>
    <t xml:space="preserve">H85R16. Plazo de Ejecución y modelos motos de la Orden de Compra 01989 de 2016.
El Acuerdo Marco de Precios CCE-416-1-AMP-2016, para la adquisición de motocicletas, cuatrimotos y motocarros, suscrito entre Colombia Compra Eficiente y Fanalca S.A., Suzuki Motor de Colombia S.A., Auteco S.A.S, Yamaha S.A y Alkosto S.A., establece en su Cláusula  8: “…El proveedor debe garantizar la entrega de las motocicletas, cuatrimotos y motocarros en todo el territorio nacional en un plazo máximo de 30 días calendario contados a partir de la fecha de la orden de Compra...”. De igual manera, señala en su Clausula 15, numeral 17:“15.17: Informar oportunamente a Colombia Compra Eficiente cualquier evento de incumplimiento de las obligaciones del proveedor en el formato establecido por Colombia Compra Eficiente.”  Y la cláusula 14 numeral 14.16: “…Entregar las motocicletas, cuatrimotos y motocarros a la Entidad compradora, matriculados ante la autoridad de transito indicada por la Entidad en los plazos en la sección IV.B.3 del pliego de condiciones y en los lugares indicados por la Entidad compradora en la Orden de Compra...” (Subrayado fuera de texto).
</t>
  </si>
  <si>
    <t>Especificaciones técnicas acogidas y modalidad seleccionada.</t>
  </si>
  <si>
    <t xml:space="preserve">
Contratar los vehículos del PSCN conforme a las especificaciones técnicas que determinen las fuerzas públicas y conforme a la modalidad contractual que aplique según la Ley.
</t>
  </si>
  <si>
    <t>Una por cada clase de compra</t>
  </si>
  <si>
    <t>Conciliar información con la Oficina Asesora Jurídica, Grupo Presupuesto y Grupo Contabilidad.</t>
  </si>
  <si>
    <t>Evidenciar el pago de sentencias, conciliaciones, laudos arbitrales y conciliaciones extrajudiciales por valor de $55.020.130.000.</t>
  </si>
  <si>
    <t xml:space="preserve">H16ECP. Contrato de obra 654 del 2014.
Presuntas irregularidades que han hecho que a octubre de 2016 se encuentre atrasada la ejecución de las obras y posiblemente el cumplimiento del objeto del contrato.
a) Plazos de entrega de Estudios y Diseños a Fase III.  
b) Cesión de la Licencia Ambiental 
c) Estructuración, seguimiento y control del proyecto. 
d) Visita de Inspección visual de obras. El día 04 de octubre de 2016 se realizó visita de inspección visual al sitio de ejecución, evidenciándose un retraso en el desarrollo de las obras que hacen parte del objeto contractual  máxime si ha transcurrido el 80% del plazo  pactado contractualmente (23 de 29 meses), el  grado de avance de ejecución de obra física de este contrato era del 21.9%.
Acción 1. </t>
  </si>
  <si>
    <t>AC2017</t>
  </si>
  <si>
    <t>Deficiencias en cuanto a la depuración y no se tiene una información exacta sobre el número de sus inmuebles, su valor, ubicación, uso y estado demostrando un inadecuado control de sus recursos o actividades, así como deficiente gestión en el proceso de depuración de los inmuebles recibidos de entidades ya liquidadas, lo cual evidencia debilidades en la gestión institucional de las áreas que participan en el proceso contable.</t>
  </si>
  <si>
    <t>H2AC17. Funciones y Responsabilidades sobre la infraestructura de Transporte, asignadas al Ministerio de Transporte y a las Entidades del Orden Nacional, mediante de la Ley 105 de 1993.
En visita de inspección física a una muestra de siete (7) Estaciones férreas y un (1) paradero, entregados al Instituto para su administración y custodia se encontró: De los ocho (8) inmuebles, las Estaciones Betania y Suesca, se encuentran en explotación mercantil y presentan un buen estado de conservación, las seis (6) restantes presentan alto grado de deterioro. (...)</t>
  </si>
  <si>
    <t>Cumplimiento parcial de los Artículos 19 y 20 de la Ley 105 de 1993, lo que genera deficiencias en la identificación y conservación de los bienes a cargo del Instituto.</t>
  </si>
  <si>
    <t>Administrativo con presunta incidencia disciplinaria</t>
  </si>
  <si>
    <t>Administrativo</t>
  </si>
  <si>
    <t>Administrativo con presunta connotación disciplinaria</t>
  </si>
  <si>
    <t>H8AC17. Obligaciones del convenio No. 1056 del 2006 de la Dirección de Tránsito y Transporte, DITRA con respecto al INVIAS- Informes.
El Invías a través del Programa de Seguridad en Carreteras Nacionales, no exige el cumplimiento del convenio 1056 de 2006 que en su cláusula quinta “Obligaciones de la Dirección de la Policía Nacional”.</t>
  </si>
  <si>
    <t>No se exige el cabal cumplimiento de la rendición de informes mensuales, que permitan evidenciar el seguimiento físico por parte del supervisor del Instituto Nacional de Vías-INVIAS, el grado de avance, la situación financiera del convenio en el transcurso del tiempo, entre otros; constituyéndose en situaciones que afectan el cumplimiento de la misión para el cual fue creado el Programa PSCN.</t>
  </si>
  <si>
    <t>SF-SA</t>
  </si>
  <si>
    <t>16 02 001</t>
  </si>
  <si>
    <t>H44R14. Estructuración estudios previos-metas físicas contratadas.
Contrato de obra No. 1788 del 7 de noviembre de 2012, La meta física de la longitud de rehabilitación de pavimento se determinó contractualmente en 64,5 Kilómetros (distribuidos Huila=50,120KM y Caquetá=14,537KM) , sin embargo mediante inspección física se estableció que  finalmente se ejecutarán 53,64KM de rehabilitación (distribuidos Huila=47,92KM y Caquetá=5,72KM).,Lo cual conllevo a una reducción de la meta física  de 10.86 Km correspondiente a un16.8% de la longitud priorizada en los tres tramos intervenidos.</t>
  </si>
  <si>
    <t>H41R14.  Alcance del objeto a contratar Contrato 1844 de 2012.
Entidad no precisó con claridad la cantidad de obra a contratar para la ejecución del proyecto, dejando su definición final a partir de la orden de iniciación del contrato de obra 1844 de 2012, la cual fue suscrita el 12 de diciembre de 2012 y solamente hasta el 9 de mayo de 2013 con la Modificación No. 1, se establecieron las cantidades de obra.</t>
  </si>
  <si>
    <t>Desactualización y desorganización de los inventarios, falta de control en el procedimiento de disposición de los elementos en el almacén de la entidad y falta de mantenimiento a las bodegas.</t>
  </si>
  <si>
    <t>H5AC17. Disposición de los elementos en el almacén de la Entidad.
En visita practicada al Almacén de la Entidad ubicado en la sede Fontibón se evidenció debilidades en la organización de la bodega por cuanto los bienes muebles no tienen una disposición y clasificación por grupo o por algún tipo de elemento que lo identifique. Asimismo, la bodega no cuenta con una interface en línea con el SAI, lo que afecta la actualización oportuna de los ingresos y egresos de elementos. Los vehículos inservibles, por reparar y algunas motocicletas nuevas se encuentran al aire libre. Las bodegas presentan filtración de agua.</t>
  </si>
  <si>
    <t xml:space="preserve">H1AC17. Registro de los bienes inmuebles fiscales en la Contabilidad.
Se realizó el cruce de la información de los Bienes Inmuebles Fiscales de propiedad de Invías, encontrando inmuebles que carecen de dirección o la misma está desactualizada, sin cédula catastral; bienes sobre los cuales el Invías tiene únicamente la posesión y otros que no figuran registrados en la base de datos del Instituto Geográfico Agustín Codazzi-IGAC.
</t>
  </si>
  <si>
    <t>Actualizar el inventario de las Estaciones Férreas propiedad del INVIAS y determinar su estado de conservación de las mismas.</t>
  </si>
  <si>
    <t>Actividad 1. El Grupo de Bienes Inmuebles con base en las escrituras y actas de entrega, actualizara el inventario y la base de datos de bienes fiscales de las Estaciones Férreas y paraderos propiedad del Invías. (SA).
Actividad 2. El inventario final de Estaciones Férreas y paraderos se enviara a la Subdirección Red Terciaria y Férrea para determinar las edificaciones objeto de conservación de acuerdo a los recursos que tengan asignados. (SRT).</t>
  </si>
  <si>
    <t>Informe Semestral</t>
  </si>
  <si>
    <t>Organizar la bodega de Fontibón.</t>
  </si>
  <si>
    <t xml:space="preserve">Actividad 1. Requerir a la Dirección General de Tránsito y Transporte -DITRA- de la Policía Nacional para que dentro de los 5 primeros días de cada mes se informe sobre las actividades desarrolladas en cumplimiento de la cláusula quinta del convenio 1056 de 2006.
Actividad 2. Realizar seguimiento al cumplimiento de la entrega mensual de informes establecido en la cláusula quinta del convenio 1056 de 2006.   
</t>
  </si>
  <si>
    <t>Oficio e  Informes mensuales</t>
  </si>
  <si>
    <t>Se enviará un equipo de trabajo para la organización de la misma.</t>
  </si>
  <si>
    <t xml:space="preserve">H117R16. Muelle Puerto Gaitán. 
En visita de inspección física al muelle de Puerto Gaitán y entrevistas a representantes de firmas navieras, la comunidad y autoridad local, se evidenció que la inversión hecha por el Invías y el Instituto de Desarrollo del Meta –IDM- (hoy AIM), en el muelle de Puerto Gaitán no está cumpliendo con el fin para el cual fue destinado.
</t>
  </si>
  <si>
    <t xml:space="preserve">H116R16. Sentencias y Conciliaciones. 
La Entidad refleja créditos judiciales adeudados por valor de $237.436.6 millones y los recursos asignados fueron de $55.020.1 millones, lo cual evidencia un déficit presupuestal de $182.416.5 millones. </t>
  </si>
  <si>
    <t>H119R16. Utilización Muelles propiedad de Invías. 
En la administración pública el principio de eficiencia, está orientado a la optimización de los recursos disponibles e invertidos, respecto de los muelles el rendimiento o desempeño del servicio prestado por parte del bien adquirido o construido, en relación a su coste.</t>
  </si>
  <si>
    <t>H121R16. Vía de ingreso muelle la Banqueta en el Meta. 
Los procesos de planeación de proyectos  de obra pública, en el ámbito de buenas prácticas de la administración, deben incluir un número importante de las variables y factores que contribuyan de manera efectiva y eficiente en la gestión exitosa del proyecto, en el proceso de planeación de construcción del muelle La Banqueta, no se consideró la pavimentación de la vías de acceso.</t>
  </si>
  <si>
    <t xml:space="preserve">H123R16. Obligaciones. 
Municipios y supervisión del convenio interadministrativo de comodato Invías ha destinado recursos de su presupuesto para ejecutar obras de mantenimiento y conservación de los equipos, pese a que el convenio interadministrativo en los literales a, b, h, i, de la Cláusula Séptima , establece la obligación en cabeza del Municipio y que la Cláusula Décima Tercera  -Mejoras-, establece el Municipio queda autorizado para efectuar las mejoras necesarias, además la cláusula decima Supervisión, establece la responsabilidad de velar por el cumplimiento de cada una de la obligaciones y cláusulas de este convenio. 
</t>
  </si>
  <si>
    <t>H10ECP. Modificación alcance Contrato de Obra 1787 de 2014. 
Se excluyeron cuatro (4) km del alcance físico del proyecto “Corredor Vial Riosucio - Belén De Bajirá - Caucheras”; sin que se redujera el valor de la apropiación presupuestal de los contratos de obra 1787 de 2014 y de interventoría  2053 de 2014.
La Dirección Operativa de Invías ve conveniente la modificación del alcance del contrato y la liberación del tramo, debido al proceso licitatorio adelantado por la Gobernación de Chocó, solicitud que fue aprobada en Acta 72 del 29 de septiembre de 2015 del Comité de Adiciones y Prorroga de Invías.</t>
  </si>
  <si>
    <t xml:space="preserve">H13ECP. Determinación del riesgo predial para el desarrollo del proceso de licitación pública LP-DO-033-2014 que dio origen al Contrato de Obra 654 de 2014.
Dentro de la estructuración de la  Matriz de Riesgos de la licitación pública LP-DO-033-2014 que dio origen al Contrato de Obra 654 de 2014, el tema predial no fue tenido en cuenta, pese a que el mismo fue objeto de observación al pliego de condiciones. </t>
  </si>
  <si>
    <t xml:space="preserve">H7R15. Estudios y diseños Fase III - Obras Contrato Plan Boyacá. 
Respecto a los estudios y diseños Fase III que debió realizar y presentar la Gobernación de Boyacá, no se hizo entrega de manera oportuna y de acuerdo a los requisitos exigidos (diseños completos y debidamente ajustados) para el inicio a tiempo de la ejecución de las obras derivadas del Convenio 1724 de 2013, lo que repercutió en atrasos de las mismas, e incluso en la disminución del alcance físico </t>
  </si>
  <si>
    <t>H10R15. Resolución justificando la modalidad de contratación directa del Convenio 1724 de 2013.
Conforme con lo observado en la carpeta del Convenio 1724 del 2013, no se evidenció el acto administrativo de justificación de la contratación directa. Para lo anterior, se debe tener en cuenta, que el convenio fue suscrito el 30 de septiembre de 2013, y para ese momento la normatividad vigente era el Decreto 1510 de 2013, que derogó el Decreto 734 de 2012 y que regula tanto la ley 1150 de 2007 como la ley 80 de 1993. Lo anterior podría ocasionar que se declare mediante sentencia judicial la nulidad absoluta del convenio, poniendo en riesgo el recurso económico invertido.</t>
  </si>
  <si>
    <t xml:space="preserve">H16R15. Proceso de supervisión de convenios interadministrativos.
En los convenios que a continuación se relacionan, no se evidencia el cumplimiento de las funciones de los supervisores designados por Invías,  acorde con lo establecido en la  Resolución 3376 de julio 28 de 2010 “por la cual se establecen funciones y obligaciones de los Gestores Técnicos de Proyectos, de Contratos,  Ambientales, Sociales, Prediales y Administrativos y se dictas otras disposiciones”  y en el Manual de Interventoría de Obra Pública del Invías. 
• Convenio Interadministrativo 1344 de 2014 
• Convenio Interadministrativo 1345 de 2014
 </t>
  </si>
  <si>
    <t>H17R15. Construcción de puentes peatonales en vías concesionadas - Alcance físico de las obras y plazo de las mismas. 
En desarrollo del seguimiento a la ejecución de los Convenios 3075 y 3141 de 2013, correspondientes a la construcción de puentes peatonales sobre vías concesionadas en los departamentos de Boyacá y Cundinamarca, respectivamente, se evidencia que los mismos sufrieron reducciones de alcance por distintos factores (tanto endógenos como exógenos), que afectaron la realización de estas obras y derivaron en reducciones frente a lo inicialmente previsto.</t>
  </si>
  <si>
    <t>Seguimiento al cumplimiento de la cláusula quinta del convenio 1056 de 2006.</t>
  </si>
  <si>
    <t>Porcentaje de avance físico de ejecución de las actividades</t>
  </si>
  <si>
    <t>AUDITORIA DE CUMPLIMIENTO 2017</t>
  </si>
  <si>
    <t>AUDITORIA REGULAR 2016</t>
  </si>
  <si>
    <t>DENUNCIA 2016</t>
  </si>
  <si>
    <t>ESPECIAL CONTRATOS PLAN 2016</t>
  </si>
  <si>
    <t>ESPECIAL VÍAS PARA LA PROSPERIDAD 2016</t>
  </si>
  <si>
    <t>AUDITORIA REGULAR 2015</t>
  </si>
  <si>
    <t>AUDITORIA REGULAR 2014</t>
  </si>
  <si>
    <t>PORCENTAJES GENERALES</t>
  </si>
  <si>
    <t>DEPENDENCIA</t>
  </si>
  <si>
    <t>SUBDIRECCIÓN RED NACIONAL DE CARRETERAS</t>
  </si>
  <si>
    <t>DIRECCIÓN OPERATIVA</t>
  </si>
  <si>
    <t>SUBDIRECCIÓN RED TERCIARIA Y FÉRREA</t>
  </si>
  <si>
    <t>SUBDIRECCIÓN MARÍTIMA Y FLUVIAL</t>
  </si>
  <si>
    <t>SUBDIRECCIÓN DE PREVENCIÓN Y ATENCIÓN DE EMERGENCIAS</t>
  </si>
  <si>
    <t>SUBDIRECCIÓN DE ESTUDIOS E INNOVACIÓN</t>
  </si>
  <si>
    <t>SUBDIRECCIÓN DE MEDIO AMBIENTE Y GESTIÓN SOCIAL</t>
  </si>
  <si>
    <t>DIRECCIÓN TÉCNICA</t>
  </si>
  <si>
    <t>DIRECCIÓN DE CONTRATACIÓN</t>
  </si>
  <si>
    <t>SECRETARÍA GENERAL</t>
  </si>
  <si>
    <t>SUBDIRECCIÓN ADMINISTRATIVA</t>
  </si>
  <si>
    <t>SUBDIRECCIÓN FINANCIERA</t>
  </si>
  <si>
    <t>OFICINA ASESORA DE PLANEACIÓN</t>
  </si>
  <si>
    <t>CUMPLIDA</t>
  </si>
  <si>
    <t>OFICINA DE CONTROL INTERNO</t>
  </si>
  <si>
    <t>DG</t>
  </si>
  <si>
    <t>DIRECCIÓN GENERAL</t>
  </si>
  <si>
    <t>OFICINA ASESORA JURÍDICA</t>
  </si>
  <si>
    <t>CUMPLIMIENTO DEL PLAN DE MEJORAMIENTO</t>
  </si>
  <si>
    <t>AVANCE EN EL PLAN DE MEJORAMIENTO</t>
  </si>
  <si>
    <t>AUDITORIA</t>
  </si>
  <si>
    <t>TOTAL GENERAL</t>
  </si>
  <si>
    <t>H57R14. Plazo contractual.
CLAUSULA CUARTA DEL CONTRATO: PLAZO.- El plazo para la ejecución del presente contrato será hade dos (2) meses, a partir de la Orden de Iniciación que impartirá el Jefe de la Unidad Ejecutora del INSTITUTO, previo el cumplimiento de los requisitos de perfeccionamiento, legalización y ejecución del mismo y aprobación de los documentos de información para el control de la ejecución de la obra previstos en el Pliego de Condiciones.</t>
  </si>
  <si>
    <t>Incumplimiento  del artículo 3 del Decreto 2056 de 2003, Patrimonio del Instituto Nacional de Vías. Existiendo inmuebles que carecen de dirección o la misma está desactualizada y sin cédula catastral.</t>
  </si>
  <si>
    <t>H7AF17. Los Bienes de Uso Público e Históricos y Culturales por $30.585.091.369.965, que representa el 86.4% del total del activo, presenta incertidumbre en cuantía no determinada, por cuanto no fue posible obtener evidencia para su verificación mediante un inventario físico que registre e identifique cada predio por modo de transporte.</t>
  </si>
  <si>
    <t>No se cuenta con una base única de predios de uso público.</t>
  </si>
  <si>
    <t>Diseñar e implementar una base única de predios del INVIAS con el fin de generar acciones de saneamiento jurídico, catastral, registral, tributario, contable, etc.</t>
  </si>
  <si>
    <t>1. Base Única de Predios del INVIAS (Plataforma BUPI).
2. Informe de avance trimestral (2).</t>
  </si>
  <si>
    <t>H18AF17. Notas a los Estados Financieros. 
Las Notas a los Estados Financieros no reflejan la información suficiente para que sirva de complemento a la interpretación y entendimiento de las cifras plasmadas en los estados financieros.</t>
  </si>
  <si>
    <t>Falta de conciliación con las diferentes dependencias administrativas y ejecutoras.</t>
  </si>
  <si>
    <t>Aplicar el nuevo marco normativo para entidades de gobierno en lo relacionado a las notas de los estados financieros.</t>
  </si>
  <si>
    <t>Notas a los estados financieros o revelaciones</t>
  </si>
  <si>
    <t>Constitución de  Reserva Presupuestal de manera no adecuada, lo que   ocasiona presunto incumplimiento del artículo 89 del Decreto 111 de 1996.</t>
  </si>
  <si>
    <t>No  observancia a los requerimientos y plazos establecidos en los artículos 173, 176, 177 y 76 del Decreto 01 de 1984   y respecto de los artículos 192,195 y 308 de la ley 1437 de 2011 , para el pago dinerario de obligaciones.</t>
  </si>
  <si>
    <t xml:space="preserve">Informe con registro fotográfico </t>
  </si>
  <si>
    <t>H43AF17. Obras no ejecutadas. Convenio 2742 de 2009.
Debido al no cumplimiento de la totalidad de las actividades contratadas por parte de los tres primeros contratos de obra suscritos por Ecopetrol, el proyecto que actualmente se encuentra dividido en cuatro sectores, presenta tan solo un avance significativo del 78% para el sector 3, mientras que para los sectores 2, 0 y 1 es del 0%, 12% y 22%, respectivamente. La prolongación en el término del citado Convenio Interadministrativo, además de incrementar los costos del Proyecto “Gran Vía Yuma”, no ha sido oportuno tanto en el beneficio social que genera su entrada en operación.</t>
  </si>
  <si>
    <t>Deficiencias en la labor de  seguimiento y supervisión por parte del INVIAS, lo cual además del incrementar los costos del proyecto, redunda en el desmejoramiento de las buenas condiciones de transitabilidad para los usuarios de este futuro corredor vial.</t>
  </si>
  <si>
    <t>Fortalecer la supervisión por parte de la Dirección Territorial Santander sobre el convenio 2742 de 2009.</t>
  </si>
  <si>
    <t>1. Enviar oficio a Ecopetrol solicitando se tomen las medidas necesarias para la terminación del proyecto sin que se acarreen mayores costos.
2. Dirigir memorando al Director Territorial Santander solicitando informe bimestral de la supervisión del convenio.
3. Realizar reunión con levantamiento de acta bimestral de seguimiento con todos los actores del convenio.</t>
  </si>
  <si>
    <t>Informe bimestral (Anexo actas)</t>
  </si>
  <si>
    <t>Falta disciplinaria por la violación del numeral 4 del artículo 25 de la Ley 80 de 1993 y de los art. 83 y 84 de la Ley 1474 de 2011, por deficiencias en la supervisión e interventoría del proyecto.</t>
  </si>
  <si>
    <t>H57AF17. Costo modificación de especificaciones existentes. 
La solución de ingeniería empleada para reemplazar el imperlex colocado en los túneles cortos por el anterior contratista, generó la realización de algunas actividades que implicaron ajustes en las especificaciones existentes de los túneles. Dichas actividades constituyen un presunto detrimento patrimonial por un valor de Cuatro Mil Seiscientos Quince Millones Novecientos Treinta y Cinco Mil Trescientos un Pesos ($4.615.935.301) , por ser el resultado de la no terminación de las obras por parte del anterior contratista y las deficiencias en calidad de dichas obras (obras ya pagadas al contratista).</t>
  </si>
  <si>
    <t xml:space="preserve">Deficiencias en la planeación y supervisión del proyecto (tanto de los supervisores de la entidad contratante como de la interventoría). </t>
  </si>
  <si>
    <t>Administrativo con presunta incidencia disciplinaria y fiscal</t>
  </si>
  <si>
    <t>Administrativo con presunta incidencia fiscal y disciplinaria</t>
  </si>
  <si>
    <t xml:space="preserve">Administrativo con presunta incidencia disciplinaria </t>
  </si>
  <si>
    <t>Administrativo con presunta incidencia disciplinaria, para indagación preliminar</t>
  </si>
  <si>
    <t>AF2017</t>
  </si>
  <si>
    <t xml:space="preserve">H7ECP. Asignación de recursos y ejecución de proyectos declarados de importancia estratégica. Contratos Plan. 
1. El Subproyecto Variante San Francisco – Mocoa, registrado en el documento Conpes 3747 de 2013, con recursos previstos en el mismo por $69.446.0 millones , no le fue  suscrito convenio y/o contrato ni ejecutado  con cargo a este Conpes, toda vez que el Subproyecto, con anterioridad al citado documento inició ejecución  previo a la suscripción del Conpes y contaba con recursos de un crédito Banco Interamericano de Desarrollo (BID).
2. El Subproyecto 9,  Conpes 3745 de 2013, consistente en el mejoramiento de la movilidad en la ciudad de Duitama  (15 Km de rehabilitación), por $5.230.0 millones, con un plazo de ejecución de doce (12) meses, tampoco suscribió convenio ni se ejecutó.
Acción 1.
</t>
  </si>
  <si>
    <t>Acción 2. 
Presentar informe final de ejecución mediante acta de entrega y recibo definitivo y acta de liquidación.</t>
  </si>
  <si>
    <t>Acción 1.
Elaborar documento  acerca  del proyecto Red Terciaria Norte del Cauca, el cual no hace parte del convenio 2780 de 2013, objeto de la auditoría, pero que se encuentra incluido en el CONPES 3773 de 2013.</t>
  </si>
  <si>
    <t xml:space="preserve">Acción 3. 
Presentar informe del estado actual de los proyectos de Cauca y Tolima. </t>
  </si>
  <si>
    <t>H84R15. Recursos Remanentes – Cuentas Embargadas.
Se solicitó al Invías información sobre el monto de los recursos pendientes de reintegro por concepto de remanentes de las cuentas embargadas de los procesos ya  terminados, así como las gestiones realizadas con corte a 31 de diciembre de 2015; sin embargo, con oficio OCI17431 solamente  enviaron lo correspondiente a la vigencia de 2015 por $760.3 millones, no obstante, que se estaba solicitando el consolidado de estos remanentes a 31 de diciembre de 2015.
Acción 1.</t>
  </si>
  <si>
    <t>Acción 1.
Implementar y actualizar el aplicativo de Gestión de Embargos.</t>
  </si>
  <si>
    <t>H44R16. Señalización y Defensa de la zona de las obras Construcción Lavadero Katanga y Puente Triana.  
El Artículo 105.3 Señalización y defensa de la zona de las obras de las especificaciones Técnicas de Construcción del INVIAS, establece que desde la orden de iniciación y entrega de la zona de las obras al Constructor y hasta la entrega definitiva de las obras al Instituto Nacional de Vías, y si está prevista la utilización temporal o permanente de la vía por el tránsito público.</t>
  </si>
  <si>
    <t xml:space="preserve">H89R16. Acciones de repetición.
La entidad no hace una completa evaluación de los diferentes aspectos, entre otros, técnicos, presupuestales, logísticos, legales de la conducta en que haya incurrido el servidor o ex servidor público que le permita establecer la ocurrencia del dolo o de la culpa grave con que pudieran haber actuado y así determinar su grado de responsabilidad en los daños antijurídicos causados en ejercicio de funciones públicas o con ocasión de ellas que dieron origen a la sentencia donde se condena al Invías. </t>
  </si>
  <si>
    <t>H88R16 Cobro coactivo por concepto de valorización.
De acuerdo con la información remitida por la Entidad , frente a la declaratoria de pérdida de fuerza ejecutoria de los cobros por valorización, se están adelantando actividades para declarar la pérdida de fuerza ejecutoria de los cobros de valorización e intereses por parte del Grupo de Jurisdicción Coactiva, el cual  está gestionando el proyecto de resolución de pérdida de fuerza ejecutoria</t>
  </si>
  <si>
    <t xml:space="preserve">
H22R15. Aspectos prediales en la fase de estructuración contractual del Programa Vías para la Equidad.
El Instituto Nacional de Vías no cuenta con la identificación de afectación predial que genera la ejecución del Programa Vías para la Equidad, 
</t>
  </si>
  <si>
    <t>H32R15. Estudios previos, planeación y ejecución de obras derivadas del convenio 267 (200925) de 2009. 
Se establecieron deficiencias en la planeación, estudios previos, ejecución de contratos y vigilancia a los mismos. Al revisar la contratación derivada se observó la existencia de contratación dual, con particulares y con empresas para ejecutar el mismo objeto contractual que contemplaba el Contrato de Consultoría 2092649 de 2009. Además de lo anterior, al realizar visita a la carretera de La Soberanía, Ruta 6604 La Lejía – Saravena, se observó que algunas obras derivadas del Convenio  0267 de 2009, han colapsado o están por colapsar.</t>
  </si>
  <si>
    <t>H38R15. Convenio 3141 de 2013 – ejecución de obras con contratos de obra suspendidos.
Nota: los tres (3) contratos de obra derivados del convenio se encuentran suspendidos a la fecha, a la espera del inicio del contrato de interventoría (sic) externa que contratará el ICCU por espacio de 2 meses, con el fin de llevar a feliz término (Seis (6) puentes metálicos peatonales 100% diseñados) y la fabricación y montaje de 3 puentes en (1) Unisabana, (2) Calle 80 y (3) Vía Mosquera-Sena”. Sin embargo, al realizar visita a la zona correspondiente al puente peatonal del SENA de Mosquera, se evidenció la realización de trabajos de obra (montaje y estructura de concreto), lo cual indica que no se cumplió la suspensión del contrato derivado correspondiente para este puente, y evidencia fallas en la supervisión.</t>
  </si>
  <si>
    <t>H54R15. Inspección e intervención de puentes a cargo del INVIAS. 
La última actualización del inventario e inspección de puentes bajo la responsabilidad del Invías ubicados a lo largo y ancho de la Geografía Nacional se realizó entre el 2012 y 2013, además, en este inventario  se registran 630 estructuras con calificación 3, que corresponden a aquellos que tienen “Daño significativo, reparación necesaria muy pronto”; 119 con calificación 4 con “Daño grave, reparación necesaria inmediatamente”; 10 con calificación, 5.
Sin embargo, de la información referida a Plan estratégico y Plan de Acción no se observan acciones conducentes al mantenimiento y rehabilitación de al menos de la las estructuras diagnosticada por la propia entidad bajo estado grave y extremo, toda vez que en el Plan de Acción  2015 se propuso la rehabilitación de 17.</t>
  </si>
  <si>
    <t>H60R15. Liquidación y pago intereses moratorios.
Invías en la vigencia 2015 pagó $12.667.8 millones en cumplimiento del Proceso Ejecutivo Singular Expediente 1100131030038201200166 de los cuales $3.051.5 millones fueron por Saldo insoluto y $9.616.3 millones por intereses moratorios liquidados desde el 15 de junio de 2002 hasta el 15 de febrero de 2015, en cumplimiento del Laudo Arbitral proferido el 7 de mayo de 2001, decisión que había quedado ejecutoriada desde el 20 de junio de 2002.</t>
  </si>
  <si>
    <t>H61R15. Información procesos judiciales.
Se presenta diferencia de 830 procesos judiciales, entre la  información de procesos judiciales reportada por la entidad en el Formato F.9 - SIRECI y la reportada en el Sistema Único de Gestión e información Litigiosa del Estado Ekogui.
En el formulario F9 de la Cuenta Fiscal 2015, aparecen registrados 3.386 procesos judiciales. 
De otra parte, la Entidad con oficio OCI 18499  del 26 de abril de 2016, reportó que en el Sistema Único de Gestión e información Litigiosa del Estado EKogui con corte a diciembre 31 de 2015, se registra un total de 4.216 procesos judiciales activos.</t>
  </si>
  <si>
    <t>H62R15. Funciones del apoderado. 
Algunos de  los apoderados designados por Invías presuntamente no están dando cabal cumplimiento a sus funciones, acorde con lo establecido en el Artículo 10 del Decreto 2052 de 2014 "Por el cual se reglamenta la implementación del Sistema Único de Gestión e Información de la Actividad Litigiosa del Estado - EKogui.</t>
  </si>
  <si>
    <t>H64R15. Pago fallos, laudos  y conciliaciones judiciales.
Mora en el tiempo estimado que se toma la entidad, desde la fecha de expedición de las resoluciones de pago para dar cumplimiento a sentencias y conciliaciones, hasta la realización del pago efectivo, por trámites al interior de la Entidad, así como por mala planeación en la estimación de los recursos para apropiar en el rubro de sentencias y conciliaciones</t>
  </si>
  <si>
    <t>H96R15. Apropiación Presupuestal rubro Sentencias y Conciliaciones. 
Del informe de ejecución presupuestal de gastos vigencia 2015 en el rubro sentencias y conciliaciones, se observa que la entidad, realizó una programación inicial por $6.285 millones y durante la vigencia realizaron adiciones por $10.803 millones y reducciones por $248 millones, para una apropiación definitiva por $16.840 millones, lo que representó un variación del 168%, respecto a la apropiación inicial.</t>
  </si>
  <si>
    <t>AUDITORIA FINANCIERA 2017</t>
  </si>
  <si>
    <t xml:space="preserve">H90R16. Devolución de Resoluciones de Pago.
La Oficina Asesora Jurídica-OAJ del Invías no ha cumplido de manera eficiente el sistema de gestión de calidad del INVIAS, específicamente el paso 12 del flujo de actividades del Procedimiento Pago de Créditos Judiciales del Proceso de Gestión de Defensa Judicial en el cual el Coordinador del Grupo de Procesos Judiciales da el aval al acto administrativo de ejecución por medio del cual se ordena el pago de la obligación, ya que el 20% (24) de las resoluciones de pago aclaran o modifican otras resoluciones de pago expedidas por la oficina Jurídica. 
</t>
  </si>
  <si>
    <t xml:space="preserve">H2D16. Perfeccionamiento y ejecución de los contratos de obra y consultorías.
Se evidenció retrasos en la ejecución del contrato 1246 de 2014.
Acción 1.
</t>
  </si>
  <si>
    <t xml:space="preserve">Acción 1.
Emitir memorando circular de la Dirección General  dirigido a todas las dependencias recordando la obligación de darle celeridad a los tramites que tiene incidencia en la ejecución contractual </t>
  </si>
  <si>
    <t>H2-1D16. Contrato de obra 4059 de 2013. 
Inició ejecución casi dos (2) meses después de su fecha de suscripción; en la Cláusula Decima Tercera del Contrato, se estableció que para su legalización y ejecución se requería  la expedición del registro presupuestal y la aprobación de la garantía única. La orden de inicio del contrato fue impartida el 26 de Marzo de 2014, mediante oficio No. SEI 16242.
Acción 2.</t>
  </si>
  <si>
    <t xml:space="preserve">Acción 2.
Introducir en los pliegos de condición en el ítem de CONDICIONES DEL CONTRATO - Documentos que debe entregar el CONSULTOR, un enunciado que diga: " Nota 1: Las hojas de vida del personal necesario para impartir la orden de inicio del contrato deberán ser aprobadas por la firma interventora y avaladas por la unidad ejecutora en un término no mayor a quince (15) días calendario.", con el fin de mejorar el tiempo transcurrido desde el momento de suscripción del contrato y la orden de inicio del mismo, la cual no puede ser superior a un mes. </t>
  </si>
  <si>
    <t>Por la no aplicación del 7.28 "INTERVENTORÍA DE LOS TRABAJOS" (PLIEGOS DE CONDICIONES).</t>
  </si>
  <si>
    <t xml:space="preserve">H5R15. Modificaciones contractuales.
Realizada una evaluación de los ítems contractuales y las cantidades previstas a ejecutar en desarrollo del Contrato 3361/2007, se determinó lo siguiente:
El contrato comprendía inicialmente la ejecución de 62 ítems por $84.527.6 millones, de los cuales fueron suprimidos 10 por $3.731.88 millones, y posteriormente adicionados 141 nuevos o ÍTEMS NO PREVISTOS por $88.887.84 millones (los cuales representan el 53.23% del valor final de contrato), para un total de 193 ítems. De estos ítems, fueron finalmente ejecutados 183 ítems en obra, es decir, la cantidad de ítems contractuales se vieron incrementados en un 195%.
</t>
  </si>
  <si>
    <t>Deficiente gestión ya que con base al Apéndice E “GESTIÓN PREDIAL”, en el numeral 4 “Responsabilidades del Contratista” se indica que deberá garantizar la disponibilidad anticipada del inmueble, junto con la finalización de la adquisición, es decir, que los predios requeridos en el proyecto, estén debidamente registrados a nombre del Invías.</t>
  </si>
  <si>
    <t>H56AF17. Costo pagado obras ejecutadas en el contrato 806 de 2017 por calidad de obras del contrato 3460 de 2008.
Dentro de la ejecución del contrato 806/2017 se han generado actividades como • Demolición con explosivos; • Corte de gran diámetro de concreto. Dichas actividades se han generado por deficiencias en las obras ejecutadas por parte del anterior contratista (quien las realizó mediante el contrato 3460 de 2008), que han obligado al Instituto Nacional de Vías a ejecutar actividades adicionales mediante otro contrato para subsanar dichas deficiencias,  lo cual se constituye en un presunto detrimento patrimonial por un valor de Mil Setecientos Ochenta y Tres Millones Ciento Doce Mil Cuatrocientos Veintitrés Pesos ($1.783.112.423).</t>
  </si>
  <si>
    <t>H59R14. Contrato No 1289 del 8 de octubre de 2014 el cual tiene por objeto el mejoramiento y mantenimiento de la carretera Candelaria – La Plata.
La meta física de la longitud de pavimento se estableció en 1 Km comprendido entre el PR 44+900 al PR 45+900 y la atención de dos sitios críticos ubicados en el PR 4+150 y el PR 22+700, sin embargo se ejecutaron 903.7 m de pavimento y no se hizo obra en los dos sitios críticos.</t>
  </si>
  <si>
    <t xml:space="preserve">H64R14. Construcción del Puente de Honda.
Al revisar el desarrollo del Contrato de Interventoría 653 de 2012, se evidencia el pago por actividades que presuntamente no estaban justificadas  por las cuales se canceló cerca del 40% del valor del contrato de Interventoría. </t>
  </si>
  <si>
    <t>H81R14. Plazo ejecución del convenio 598 de 2013 y del contrato de interventoría 3799 de 2013.
Se estableció dentro del cuerpo de la minuta del convenio 598 de 2013 que el plazo “será hasta el 31 de diciembre de 2013, contado a partir de la fecha de la orden de iniciación, lo cual ha generado que a la fecha se hayan celebrado dos prórrogas, la primera del 20 de septiembre de 2013, con una duración de hasta el 31 de diciembre de 2014, y una segunda, celebrada el 19 de diciembre de 2014 con plazo de hasta el 30 de septiembre de 2015.</t>
  </si>
  <si>
    <t>H103R14. Estudios previos insuficientes. convenio No. 901 de 2013 y 902 de 2013 celebrado entre Invías y Alcaldía del municipio de Mocoa (Putumayo).
Estudios previos insuficientes e inadecuados para la suscripción de los Convenios Interadministrativos anteriormente citados. Derivando como consecuencia la realización de modificaciones y ajustes en detalles y cantidades de obra (ver acta parcial No 05 de 05 de enero de 2015). Se han adicionado ítems no previstos que son propios de la etapa de planeación, los cuales han sido elaborados por el contratista.</t>
  </si>
  <si>
    <t xml:space="preserve">H108R14. Calidad obras ejecutadas y recibidas contrato N° LP 007- 2013 - municipio de Repelón, Departamento del Atlántico. Vía Camino Banco Bigibana.
En el K3+180, K4+140, K4+210   hay socavación entre la vía y los gaviones y se observó material sin compactar sobre la vía al lado de los gaviones. </t>
  </si>
  <si>
    <t>H130R14. Implementación de trenes de cercanías para pasajeros.
El Conpes 3677 del 19 de Julio de 2010 plantea la política pública para el desarrollo integral de la movilidad de la Región Capital Bogotá Cundinamarca, el sistema de transporte planteado iniciaría el año 2016 y para esa fecha  los corredores férreos  deberían estar en condiciones para ser entregados a la Gobernación de Cundinamarca y al Distrito Capital,  existen dificultades para la entrega del corredor férreo, puesto que el Invías no tiene pleno dominio de los corredores férreos, en el entendido de que existen predios que hacen parte de los mismos y que se encuentran invadidos aproximadamente en el 90%.</t>
  </si>
  <si>
    <t>H134R14. Trámite de denuncia 2014-77415-82111-D. Contrato 4149 de 2013.
LA CGR recibió denuncia # 2014-77415-82111-D del 26/12/2014 en la que se refieren a presuntas irregularidades en el pago de los servicios de interventoría en virtud del contrato 4149 del 30 de diciembre 2013.</t>
  </si>
  <si>
    <t xml:space="preserve">H7ECP. Asignación de recursos y ejecución de proyectos declarados de importancia estratégica. Contratos Plan. 
1. El Subproyecto Variante San Francisco – Mocoa, registrado en el documento Conpes 3747 de 2013, con recursos previstos en el mismo por $69.446.0 millones , no le fue  suscrito convenio y/o contrato ni ejecutado  con cargo a este Conpes, toda vez que el Subproyecto, con anterioridad al citado documento inició ejecución  previo a la suscripción del Conpes y contaba con recursos de un crédito Banco Interamericano de Desarrollo (BID).
2. El Subproyecto 9,  Conpes 3745 de 2013, consistente en el mejoramiento de la movilidad en la ciudad de Duitama  (15 Km de rehabilitación), por $5.230.0 millones, con un plazo de ejecución de doce (12) meses, tampoco suscribió convenio ni se ejecutó.
Acción 2.
</t>
  </si>
  <si>
    <t>No se cumplió con lo establecido en el manual de interventoría del INVIAS, instructivo acta de costos de interventoría FORMATO MSE-FR-11, MSE-FR-11-1 y MSE-FR-11-2, numeral 7 y título 4, numeral 13. Lo anterior, evidencia debilidades en la verificación de la información que debe realizar la supervisión del contrato a los soportes de pagos a seguridad social y parafiscales de los citados formatos, incumplimiento de numeral 8.21 Aportes a Seguridad Social establecido en el Pliego de Condiciones del contrato, del parágrafo 1 del Artículo 23 de la Ley 1150 de 2007, del Artículo 84 de la Ley 1474 de 2011.</t>
  </si>
  <si>
    <t>ADP2017</t>
  </si>
  <si>
    <t>Manual de interventoría, instructivo y formatos modificados.</t>
  </si>
  <si>
    <t>Acción 2.
Incluir en el numeral 8,3 del manual de interventoría la obligación del interventor de pagar la seguridad social y aportes a parafiscales de su personal de nomina directamente o uno de sus integrantes cuando se trate de consorcios o uniones temporales y modificar el instructivo MINFRA-MN-IN-8; formatos MINFRA-MN-IN-15-FR-13 y MINFRA-MN-IN-8-FR-1. Previo concepto de la Oficina Asesora Jurídica.</t>
  </si>
  <si>
    <t>Numeral 8,3 del Manual de interventoría ajustado, instructivo MINFRA-MN-IN-8; formatos MINFRA-MN-IN-15-FR-13 y MINFRA-MN-IN-8-FR-1. modificados.</t>
  </si>
  <si>
    <t>Informe sobre el estudio de la política de aplicación del factor multiplicador.</t>
  </si>
  <si>
    <t>Informe de política con corte a: 30/10/2018 y definitivo 30/11/2018.</t>
  </si>
  <si>
    <t>Acción 3.
Revisar la política de la entidad respecto de la aplicación del factor multiplicador y ajustar  el manual de interventoría si es del caso.</t>
  </si>
  <si>
    <t>AUDITORIA DERECHO DE PETICIÓN 2017</t>
  </si>
  <si>
    <t>H83R14. Alcance físico del Convenio 598 de 2013.
En desarrollo de la visita al sitio de las obras  la interventoría y el delegado de la Gobernación para la atención de esta diligencia en la vía Zanjón- Pueblo Bello, le informaron a la Contraloría que el presupuesto del contrato de obra no alcanza para terminar los 30 kilómetros que corresponden a la meta física propuesta en el objeto del convenio interadministrativo.</t>
  </si>
  <si>
    <t xml:space="preserve">H79R14. Estudios previos convenio 598 de 2013. 
Dentro la visita administrativa realizada el 15 de julio de 2015 a las instalaciones de la Oficina de Archivo del INVÍAS, no se encontró evidencia de la realización de los estudios previos y que la carpeta del convenio tampoco contiene un análisis del valor estimado del convenio. Por consiguiente, se genera incertidumbre  sobre el procedimiento adelantado para establecer el valor del contrato. </t>
  </si>
  <si>
    <t xml:space="preserve">H65R14. Gestión predial para la ejecución de las obras.
CONVENIO 3141/13 - ICCU y CONVENIO 3075/13 – GOBERNACIÓN DE BOYACÁ.
</t>
  </si>
  <si>
    <t>H1ACSRT17. Contrato de Interventoría 1109 de 2015.
La Subdirección Red Terciaria[1] impartió orden de inicio al contrato de interventoría 1109 de 2015[2] el 25 de noviembre de 2015, siendo suspendido por 90 días desde el día 30 de noviembre de 2015 y luego por 53 días más, reanudándose el 21 de mayo de 2016. De otra parte, sólo hasta el 15 de abril de 2016 se adjudicó el correspondiente contrato de obra objeto de la interventoría, suscribiéndose el acta de inicio el 27 de junio de 2016, extendiéndose los términos de ejecución hasta enero de 2017, que llevó a la interventoría a ser prorrogada 4 veces, incrementándose el valor de esta en la suma de $28,6 millones, tal como se desprende la Adición 03 del 21 de noviembre de 2016.</t>
  </si>
  <si>
    <t xml:space="preserve">Deficiencias y debilidades, respecto de la observancia normativa, a tener en cuenta para el desarrollo de la interventoría y que estaba reglamentada en los en los ítems 8.2, 8.3 y 8.22 de los pliegos de condiciones del concurso de méritos, </t>
  </si>
  <si>
    <t>Fallas en los controles de supervisión y de seguimiento por parte de la Entidad, dado que al no dar cumplimiento a las especificaciones establecidas por Invías y en el pliego de condiciones del contrato de obra y las modificaciones que finalmente realizó el ente territorial a los ítems del contrato, llevó a que se efectuará una intervención a nivel de afirmado en cantidad de 6.664.14 m3 por $1.012,6 millones</t>
  </si>
  <si>
    <t xml:space="preserve">H4ACSRT17. Convenio 1216 de 2014 – Alcance Plan de Obras y Liquidación 
En visita administrativa realizada el 24 de octubre de 2018 a las obras realizadas, se evidenció que no se intervino los 22.1 km ya que la Gobernación priorizó la construcción de placa huella de manera continua e ininterrumpida en un tramo de 8.2 km desde el PR 22+090 al PR 13+790[1], dejando sin intervenir tramos como el de Minca K 0+000 al K 7+900 m, el Campano del K 7+ 900 m al K13+900 m, encontrando que a lo largo del corredor de la vía no hay uniformidad ni homogeneidad que permita la movilidad a más de 10 km/hora, continuo deterioro que dificulta el tránsito vehicular y fallos en el talud (derrumbes) en algunos lugares que deterioraron la placa huella construida </t>
  </si>
  <si>
    <t xml:space="preserve">Denota debilidades de planeación y deficiencias en la estructuración de los proyectos, afectándose el principio de Planeación como principio rector de la contratación estatal, que es una manifestación del Principio de Eficacia.
</t>
  </si>
  <si>
    <t>Fallas en los controles de supervisión y de seguimiento por parte de la Interventoría del contrato, dado que aprobó y dio aval a la mencionada acta, sin percatarse y glosar la utilidad por mayor valor, que se le estaba reconociendo al contratista en la suma de $3,6 millones.</t>
  </si>
  <si>
    <t>Se presenta ya que el fundamento de la adopción del plazo inicial en los dos contratos, no tuvieron en cuenta, los tiempos de dedicación estipulados para el personal técnico establecido en la propuesta económica del contratista, y tampoco consideró el tiempo en que se debía adelantar, las actividades de seguimiento que en cumplimiento a la función de vigilancia y control debía efectuar la interventoría en tres y dos contratos, a desarrollarse en diferentes municipios, falta de concordancia en tiempo, que llevó a que la labor de control fuera prorrogada inmediatamente después del inicio de su ejecución.
... "afectándose el principio de Planeación como principio rector de la contratación estatal"..."vulnerando aspectos normados en el Articulo 25 del Estatuto General de Contratación Administrativa, así como a principios de la Función Administrativa consagrados en el Artículo 3 de la Ley 489 de 1998".</t>
  </si>
  <si>
    <t>H10ACSRT17. Se observa que en la cláusula quinta, parágrafo primero del Convenio No 1216 de 2014, se le está dando la facultad al interventor del Contrato de Obra derivado del Convenio, de ser pagador del gasto al establecer: “(… y que se requiere para el pago de cheques únicamente, la firma del Interventor contratado por el Instituto y del Tesorero de EL DEPARTAMENTO…)”
Se observa que mediante oficio No DT MAG 23295 del 11 de mayo de 2015, el Director Territorial del Magdalena solicita, “que el representante legal del consorcio regional, (Interventoría). Como persona autorizada por parte de la interventoría para firmar la cuenta de apertura dejara el manejo de los recursos del convenio 1216 de 2014”. Es así que a partir de dicha autorización, el interventor del convenio junto con el jefe de la Oficina de Tesorería del Departamento viene ejerciendo funciones de pagador.
A nivel del diseño de controles, lo evidenciado en el Convenio Interadministrativo, constituye a criterio de la CGR una falencia en la segregación de funciones, entendiendo por esto, “el separar las responsabilidades incompatibles que pueden crear la posibilidad para una acción no deseada (Ej.: Separar la autoridad de firmar cheques, de la autoridad para hacer aprobaciones de pagos)” , al delegar en un mismo sujeto la realización de las labores de interventoría y a su vez, ser ordenador del gasto de una cuenta conjunta.</t>
  </si>
  <si>
    <t>No se está dando cumplimiento a lo establecido en la Resolución 780 del 10 de febrero de 2014 del INVIAS, por medio de la cual se delegan funciones, toda vez que en el artículo 7 numeral 1, se delega en los Directores Territoriales del Instituto, la ordenación del gasto y del pago, quien a su vez, está delegando en el Interventor dicha labor.
Podría constituir un posible riesgo de conflicto de intereses para el Interventor, y por ende, constituye una observación con presunta incidencia disciplinaria, al inobservar lo definido en el artículo 40 de la Ley 80 de 1993 parágrafo único, así como del artículo 28 de la ley 1150 de 2007, los artículos 33 y 34 del título IV de la Ley 734 de 2002 y el párrafo del parágrafo 3 del artículo 84 de la Ley 1474 de 2011.</t>
  </si>
  <si>
    <t>H11ACSRT17. Efectuado el análisis al desarrollo del contrato de obra No. 672 de 2016, el cual tenía como objetivo la construcción de los accesos y rehabilitación del puente sobre el río Páez, se pudo evidenciar que los elementos estructurales del puente fueron construidos mediante el contrato de obra No. 3408 de 2013 , con un plazo inicial de 6,5 meses e inversión total por $8.953,79 millones y a pesar de haber superado los términos y montos inicialmente previstos respecto de un presupuesto inicial, se liquidó y recibió a satisfacción por parte del INVÍAS, sin que se hubiera cumplido con el objeto de mejora de la movilidad y conectividad para las poblaciones circunvecinas, y tampoco que hubiere servido a la superación de las circunstancias de la emergencia en las que fue justificada y planeada su construcción, ya que quedaron pendiente los aproches  de la vía que permitiera su utilización.</t>
  </si>
  <si>
    <t>Esto, en razón a que la gestión adelantada por la Entidad, logró una respuesta de mejoramiento de la viabilidad y conectividad de la zona, así como de los motivos que generaron la urgencia manifiesta, solo cinco (05) años después de que se presentaran las circunstancias que motivaron a esta, ya que en desarrollo del ítem de estudios y diseños, debió cambiarse la alternativa inicial , y debiera ajustar las cantidades y  especificaciones del diseño, mediante la suscripción de diez (10) adiciones, que aumentaron el valor inicialmente previsto en un 50%, sin que se lograra por déficit presupuestal, cumplir con la construcción de todos los ítems contractuales iniciales, ya que se priorizó la estructura dejando de lado otros elementos como los aproches y al ser jurídicamente imposible adicionarlo en más del 50% de su valor inicial, se procedió a su liquidación y a efectuar un nuevo contrato  para su terminación.</t>
  </si>
  <si>
    <t>H12ACSRT17. Acorde con lo estipulado en el ítem número 22 de la Propuesta Económica del contrato de obra derivado del Convenio interadministrativo No. 476 de 2015, ejecutado por el municipio de Valle de San José, Santander, se evidenció que a pesar que se tenía contemplado el suministro e instalación de 4 señales verticales no se instalaron, en razón a que la interventoría  aprobó la eliminación del ítem con la finalidad de completar otras cantidades faltantes, desconociendo lo indicado en el Manual de “Señalización Vial Dispositivos Uniformes para la regulación del tránsito en calles, carreteras y ciclo rutas de Colombia 2015” que establece que los puentes largos o cortos requieren ser señalizados.</t>
  </si>
  <si>
    <t>La falta de señalización conlleva a que se genere el riesgo de accidentes y responsabilidades civiles extracontractuales, por incumplimiento de los artículos 2  y 3  de la Resolución No. 1885 del 17 de junio de 2015 , que podría comprometer a la entidad en eventos de catástrofes que deban ser indemnizadas, dado que el manual mencionado contiene aspectos técnicos y administrativos, que se constituyen en un documento técnico-obligatorio.</t>
  </si>
  <si>
    <t>H13ACSRT17. Obligaciones Convenio Interadministrativo No.1739 de 2014, celebrado con el Municipio de Puerto Parra, se dio inicio al contrato de obra, sin que tuviera finalizado la gestión predial y ambiental estipulada lo que llevo a justificar las prorrogas.</t>
  </si>
  <si>
    <t>Debilidades en la ejecución de controles asociados a la identificación, seguimiento y verificación de todos los aspectos que afectan el desarrollo de los convenios suscritos.</t>
  </si>
  <si>
    <t>H14ACSRT17. Contrato de Obra No.672 de 2016. El parágrafo segundo de la clausula quinta del contrato de obra No.672 de 2016,establecio el procedimiento para el pago de las actas de obra, sin embargo se evidencio que el consorcio INZA3, superó los plazos predefinidos para su presentación tal como se observo en las actas parciales de obra números 1,8,9,11 y 12 las cuales no se tramitaron dentro de los términos  reglamentadas es decir 5 días después a la finalización del mes de ejecución.</t>
  </si>
  <si>
    <t>No existe un procedimiento o lineamiento Institucional respecto a la forma como se desarrollan los documentos que se deben incluir que evidencie la trazabilidad de la gestión respecto de los controles que deben adelantar las direcciones territoriales.</t>
  </si>
  <si>
    <t>H17ACSRT17. En la cuenta 1470 – Otros deudores, el Invías registra los derechos de cobro derivados de los saldos no ejecutados de los convenios.
En el caso del Convenio Interadministrativo 2058 de 2014, firmado el 29 de diciembre de 2014 con el Municipio de Manizales; mediante el acta de entrega y recibo definitivo de convenio, elaborada el 12 de julio de 2016, se determinó un saldo no ejecutado por valor de $38 millones; valor que fue legalizado por la Subdirección de Red Terciaria y Férrea a la Subdirección Financiera el día 19 de abril de 2017 y reconocido contablemente, como una cuenta por cobrar al Municipio de Manizales el día 27 del mismo mes.</t>
  </si>
  <si>
    <t>Inoportunidad en la causación de un valor a favor de la Entidad de ocho (8) meses.</t>
  </si>
  <si>
    <t>H19ACSRT17. En el caso del contrato de interventoría No 1296 de 2017 para la vigilancia de obras correspondientes a 5 contratos de obra en 5 municipios del departamento de Caquetá, con un plazo de 27 días, desde el 05 de diciembre hasta el 31 de diciembre de 2017, por $399,9 millones, se observa que se adquirieron compromisos al final de la vigencia sin la debida planeación y posteriores adiciones en tiempo y recursos en el contrato.</t>
  </si>
  <si>
    <t>Falta de previsión en la ejecución de las obras y el desplazamiento en las inversiones y en los cronogramas y que no se está cumpliendo en términos de oportunidad con los compromisos contractuales inicialmente pactados.</t>
  </si>
  <si>
    <t>H20ACSRT17. A 31 de diciembre de 2015 se constituyó el rubro C-113-600-621 de la Subdirección Red Terciaria y Férrea por $109,5 millones denominado “Mantenimiento, Mejoramiento y Conservación de Vías Caminos de Prosperidad Nacional – previo concepto DNP pagos exigibles vigencia expirada” (Tabla No. 13). Lo anterior por demoras en el trámite para el pago de obligaciones contractuales, tanto por parte de la Entidad como de los contratistas, lo cual trae como consecuencia desgaste administrativo, ejecución de trámites adicionales para generar el pago y el riesgo de pagar intereses de mora los cuales podrían convertirse en un presunto detrimento patrimonial.</t>
  </si>
  <si>
    <t>Debilidades o falta de eficacia en la aplicación de las herramientas de control, conllevó a que, convenios de la política institucional de Caminos para la Prosperidad, aún no hayan podido ser liquidados, debiendo acudir, ante la jurisdicción administrativa judicial para esta finalidad, con las demoras procedimentales, cargas administrativas y presupuestales, sin que se puedan liberar los recursos comprometidos en esos convenios, perdiendo así su valor adquisitivo ya que no pueden ser utilizados en la ejecución de otras políticas institucionales e incertidumbres respecto al cumplimiento obligacional.</t>
  </si>
  <si>
    <t xml:space="preserve">H22ACSRT17. La información allegada por la Subdirección de la Red Terciaria respecto a los procesos judiciales que se han interpuesto en relación con la planeación, ejecución y desarrollo del programa Vías para la Prosperidad a cargo del INVIAS, no permite tener un conocimiento completo, real y confiable del manejo procesal jurisdiccional y crea incertidumbre, respecto de la gestión y toma de decisiones que hubiere realizado la Entidad, en relación con la función de defensa judicial del Estado. </t>
  </si>
  <si>
    <t>Fallas en la actualización y consolidación de la información, que no le permitió a la jefatura de la Oficina Jurídica del Invías, generar y presentar los informes relacionados de manera unificada e inmediata</t>
  </si>
  <si>
    <t>H23ACSRT17. La Subdirección de la Red Terciaria y Férrea, durante los años 2016, 2017 y 2018, no contó con asignación de presupuesto para cumplir con las funciones contempladas en el Decreto 2618 de 2013 y la Resolución No. 01588 del 17 de marzo del 2015.</t>
  </si>
  <si>
    <t xml:space="preserve">Situación que conllevó a que dicha Subdirección se encargara de ejecutar actividades de proyectos relacionados con la red secundaria, lo que incide en el cumplimiento de las metas previstas en el plan de acción para la ejecución de los proyectos priorizados en las tres vigencias mencionadas.  </t>
  </si>
  <si>
    <t>H24ACSRT17. Criterios para el diligenciamiento,  evaluación y selección de vías a intervenir de acuerdo con "matriz de priorización" de vías de orden terciaria del proyecto "caminos para la Prosperidad".</t>
  </si>
  <si>
    <t>Falencias identificadas en el diligenciamiento y trámite de la matriz, corresponden a una inobservancia del artículo 4 de la citada norma , en lo referente a la definición de procesos eficaces en su operación, puntos de control y gestión de riesgos que impacten la satisfacción de necesidades y expectativas de usuarios y beneficiarios</t>
  </si>
  <si>
    <t>H25ACSRT17. El documento Conpes No 3857 de 2016, establecía un plazo de 2 años para el levantamiento y procesamiento de información para la Elaboración y actualización de inventarios de la Red Terciaria, actividad que a la fecha no se ha realizado según lo manifiesta la Entidad.</t>
  </si>
  <si>
    <t>Presunto incumplimiento de lo establecido en la Ley 734 de 2003 artículos 33 y 34 derechos y obligaciones del servidor público.</t>
  </si>
  <si>
    <t>H26ACSRT17. Prórrogas Convenios Interadministrativos e Interventorías del Programa Caminos para la Prosperidad. Del análisis de la información suministrada por el INVIAS respecto al programa “Caminos para la Prosperidad”, el cual tuvo vigencia a partir del año 2010 hasta el 2015, se evidenció que, de los 2.678 convenios interadministrativos suscritos, 1.644 fueron prorrogados, que corresponden al 61,4%, así mismo, los 244 contratos de interventoría suscritos para la vigilancia de los contratos de obra derivados de dichos convenios, fueron prorrogados en un 100%.De los 1.644 convenios: 1.292 fueron prorrogados una vez y 352 fueron prorrogados en más de una ocasión (Tabla No. 20), adicionalmente a las prórrogas de estos convenios se presentaron adiciones por $41.239,1 millones más de sus presupuestos iniciales.</t>
  </si>
  <si>
    <t>Deficiencias en planeación, seguimiento y en la efectiva coordinación interinstitucional que llevaron a no dar cumplimiento a los términos inicialmente previstos para la ejecución de los convenios e interventorías.</t>
  </si>
  <si>
    <t>H27ACSRT17. Cumplimiento Metas Plan de Acción. La Subdirección Red Terciaria y Férrea, tenía como meta en el Plan de Acción para el año 2017 “Obligar del 91,89% de los recursos de la reserva presupuestal 2016”; que corresponden a los programas de: “Mantenimiento Mejoramiento y conservación de vías, Caminos de Prosperidad Nacional y Mejoramiento y mantenimiento de la red terciaria nacional”; sin embargo, de los compromisos por $472,6 millones se obligaron $340,7 millones, es decir el 72%. El saldo que no se obligó asciende a la suma de $131,8 millones.</t>
  </si>
  <si>
    <t xml:space="preserve">Lo anterior refleja deficiencias en la forma como se planea la ejecución presupuestal, por cuanto una vez culminados los proyectos de Red Terciaria durante los años 2010-2015 quedaron recursos en reserva presupuestal, parte de ellos no se utilizaron y tuvieron que reprogramarse, afectando la cobertura y beneficio social derivado de las obras objeto del programa. </t>
  </si>
  <si>
    <t>H28ACSRT17. Controles y coadyuvancia a la gestión de defensa judicial. Se evidenciaron debilidades e incumplimientos en la aplicación de controles y aspectos de coadyuvancia implementados por el Invías, para la vigilancia y ejercicio de la gestión que deben realizar los abogados, respecto de la función de Defensa Judicial.</t>
  </si>
  <si>
    <t>H30ACSRT17. Pretensiones demanda Convenio interadministrativo No. 825 de 2013. El monto no ejecutado del convenio indicado en las pretensiones de la demanda no se encuentra debidamente soportado, toda vez que de acuerdo con el acta de recibo definitivo de obra y la relación de pagos realizados a la alcaldía de Riohacha es de $15.903.749, sin embargo, las pretensiones están tasadas por $3.8198.725 generando una diferencia por $12.084.024.</t>
  </si>
  <si>
    <t>Fallas en los procedimientos de defensa judicial, los controles de supervisión y de seguimiento por parte del INVIAS, creándose el riesgo de que el valor reintegrado no corresponda al que se encuentra debidamente soportado sino al contemplado en demanda.</t>
  </si>
  <si>
    <t xml:space="preserve">H31ACSRT17. Autorización de pago de los Convenios Interadministrativos. se observa que la autorización  de pago N° 49530 del 29 de mayo de 2015 por valor de $130 millones fue glosada por el Grupo de Cuentas por Pagar del Invías y la orden de pago N° 7829 anulada, toda vez que la Subdirección de Red Terciaria y Férrea no observó las condiciones para el segundo desembolso al autorizar el pago del 100% del saldo y no el 50% del mismo, tal como lo estipula el literal b) de la cláusula quinta del citado convenio.
</t>
  </si>
  <si>
    <t>Falencia en la ejecución de un control detectivo por parte de la Subdirección de Red Terciaria y Férrea, como lo es el diligenciamiento del formato de autorización de pago</t>
  </si>
  <si>
    <t>Fortalecer la etapa de planeación y estructuración de los proyectos, formulando un procedimiento documentado que oriente el ejercicio y establezca los controles para mejorar aspectos tales como: Análisis de todas las variables inmersas en el proyecto; correcta verificación de estudios y diseños; adecuada construcción de presupuestos de obra e interventoría; correcta formulación de alcances y condiciones técnicas; correcta coordinación y comunicación interinstitucional entre entidades involucradas, entre otros.</t>
  </si>
  <si>
    <t>Hacer exigibles los informes (bajo parámetros técnicos) que los supervisores de los convenios  deben presentar en relación con el cumplimiento de las obligaciones contractuales , so pena de adelantar las correspondientes acciones disciplinarias por la omisión de su deberes o la deficiencia en la información reportada y la ausencia de evidencias y soportes documentales.</t>
  </si>
  <si>
    <t>Adelantar la revisión y actualización de la base de datos - procesos judiciales</t>
  </si>
  <si>
    <t xml:space="preserve">
Procedimiento documentado que oriente el ejercicio y establezca los controles para fortalecer la gestión contractual y mitigar la materialización de los riesgos inherentes a la actividad.
</t>
  </si>
  <si>
    <t>Procedimiento documentado que oriente el ejercicio y establezca los controles para fortalecer la gestión contractual y mitigar la materialización de los riesgos inherentes a la actividad.</t>
  </si>
  <si>
    <t xml:space="preserve">Documentar un Procedimiento para garantizar la integralidad de los expedientes contractuales, exigiendo documentos mínimos entre los que debe estar el informe mensual del supervisor. En cumplimiento de lo establecido en el Parágrafo segundo del artículo 39 de la Ley 80 de 1993. </t>
  </si>
  <si>
    <t xml:space="preserve">1) Procedimiento documentado que oriente el ejercicio y establezca los controles para fortalecer la gestión contractual y mitigar la materialización de los riesgos inherentes a la actividad.                                                                                                  2) Documentar un Procedimiento para garantizar la integralidad de los expedientes contractuales, exigiendo documentos mínimos entre los que debe estar el informe mensual del supervisor. En cumplimiento de lo establecido en el Parágrafo segundo del artículo 39 de la Ley 80 de 1993.  </t>
  </si>
  <si>
    <t xml:space="preserve">Documentar un Procedimiento para garantizar la integralidad de los expedientes contractuales, exigiendo documentos mínimos entre los que debe estar el informe mensual del supervisor. En cumplimiento de lo establecido en el Parágrafo segundo del artículo 39 de la Ley 80 de 1993.  </t>
  </si>
  <si>
    <t>Procedimiento documentado</t>
  </si>
  <si>
    <t xml:space="preserve">Reporte mensual </t>
  </si>
  <si>
    <t>Documento instructivo</t>
  </si>
  <si>
    <t>ACSRT17</t>
  </si>
  <si>
    <t xml:space="preserve">
Fortalecer la etapa de planeación y estructuración de los proyectos, formulando un procedimiento documentado que oriente el ejercicio y establezca los controles para mejorar aspectos tales como: Análisis de todas las variables inmersas en el proyecto; correcta verificación de estudios y diseños; adecuada construcción de presupuestos de obra e interventoría; correcta formulación de alcances y condiciones técnicas; correcta coordinación y comunicación interinstitucional entre entidades involucradas, entre otros.</t>
  </si>
  <si>
    <t xml:space="preserve">
Procedimiento documentado</t>
  </si>
  <si>
    <t xml:space="preserve">
Hacer exigibles los informes (bajo parámetros técnicos) que los supervisores deben presentar en relación con el cumplimiento de las obligaciones contractuales de los interventores y contratistas, so pena de adelantar las correspondientes acciones disciplinarias por la omisión de su deberes o la deficiencia en la información reportada y la ausencia de evidencias y soportes documentales.</t>
  </si>
  <si>
    <t xml:space="preserve">
Documentar un Procedimiento para garantizar la integralidad de los expedientes contractuales, exigiendo documentos mínimos entre los que debe estar el informe mensual del supervisor. En cumplimiento de lo establecido en el Parágrafo segundo del artículo 39 de la Ley 80 de 1993. </t>
  </si>
  <si>
    <t xml:space="preserve">
Procedimiento documentado</t>
  </si>
  <si>
    <t xml:space="preserve">
Documentar un Procedimiento para garantizar la integralidad de los expedientes contractuales, exigiendo documentos mínimos entre los que debe estar el informe mensual del supervisor. En cumplimiento de lo establecido en el Parágrafo segundo del artículo 39 de la Ley 80 de 1993. </t>
  </si>
  <si>
    <t xml:space="preserve">
Fortalecer la etapa de planeación y estructuración de los proyectos, formulando un procedimiento documentado que oriente el ejercicio y establezca los controles para mejorar aspectos tales como: Análisis de todas las variables inmersas en el proyecto; correcta verificación de estudios y diseños; adecuada construcción de presupuestos de obra e interventoría; correcta formulación de alcances y condiciones técnicas; correcta coordinación y comunicación interinstitucional entre entidades involucradas, entre otros.
</t>
  </si>
  <si>
    <t xml:space="preserve">
Procedimiento documentado que oriente el ejercicio y establezca los controles para fortalecer la gestión contractual y mitigar la materialización de los riesgos inherentes a la actividad.
</t>
  </si>
  <si>
    <t xml:space="preserve">
Procedimiento documentado que oriente el ejercicio y establezca los controles para fortalecer la gestión contractual y mitigar la materialización de los riesgos inherentes a la actividad.</t>
  </si>
  <si>
    <t xml:space="preserve">
Hacer exigibles los informes (bajo parámetros técnicos) que los supervisores de los convenios  deben presentar en relación con el cumplimiento de las obligaciones contractuales , so pena de adelantar las correspondientes acciones disciplinarias por la omisión de su deberes o la deficiencia en la información reportada y la ausencia de evidencias y soportes documentales.</t>
  </si>
  <si>
    <t xml:space="preserve">
Hacer exigibles los informes (bajo parámetros técnicos) que los supervisores de los convenios  deben presentar en relación con el cumplimiento de las obligaciones contractuales , so pena de adelantar las correspondientes acciones disciplinarias por la omisión de su deberes o la deficiencia en la información reportada y la ausencia de evidencias y soportes documentales.</t>
  </si>
  <si>
    <t xml:space="preserve">
Hacer exigibles los informes (bajo parámetros técnicos) que los supervisores de los convenios  deben presentar en relación con el cumplimiento de las obligaciones contractuales , so pena de adelantar las correspondientes acciones disciplinarias por la omisión de su deberes o la deficiencia en la información reportada y la ausencia de evidencias y soportes documentales.
</t>
  </si>
  <si>
    <t xml:space="preserve">
Documentar un Procedimiento para garantizar la integralidad de los expedientes contractuales, exigiendo documentos mínimos entre los que debe estar el informe mensual del supervisor. En cumplimiento de lo establecido en el Parágrafo segundo del artículo 39 de la Ley 80 de 1993. (El procedimiento incluirá la remisión  oportuna de  las actas de entrega y recibo definitivo, la legalización de los recursos por parte de la Unidad ejecutora  a la Sub. Financiera.)</t>
  </si>
  <si>
    <t xml:space="preserve">
Procedimiento documentado que oriente el ejercicio y establezca los controles para fortalecer la gestión contractual y mitigar la materialización de los riesgos inherentes a la actividad.
</t>
  </si>
  <si>
    <t xml:space="preserve">
Documentar un Procedimiento para garantizar la integralidad de los expedientes contractuales, exigiendo documentos mínimos entre los que debe estar el informe mensual del supervisor. En cumplimiento de lo establecido en el Parágrafo segundo del artículo 39 de la Ley 80 de 1993.  </t>
  </si>
  <si>
    <t>Es la falta de asignación de recursos para el proyecto de manera total</t>
  </si>
  <si>
    <t xml:space="preserve">Reporte actualizado de la base de datos de procesos judiciales. </t>
  </si>
  <si>
    <t xml:space="preserve">
Documentar a través de un instructivo los criterios para adelantar la priorización de la vías a intervenir por la unidad ejecutora.
</t>
  </si>
  <si>
    <t xml:space="preserve">
1. Fortalecer la etapa de planeación y estructuración de los proyectos(CONVENIOS INTERADMINISTRATIVOS), formulando un procedimiento documentado que oriente el ejercicio y establezca los controles para mejorar aspectos tales como: Análisis de todas las variables inmersas en el proyecto; correcta verificación de estudios y diseños; adecuada construcción de presupuestos de obra e interventoría; correcta formulación de alcances y condiciones técnicas; correcta coordinación y comunicación interinstitucional entre entidades involucradas, seguimiento a rendimientos financieros, entre otros.                                                                                               
2. Hacer exigibles los informes (bajo parámetros técnicos) que los supervisores de los convenios  deben presentar en relación con el cumplimiento de las obligaciones contractuales , so pena de adelantar las correspondientes acciones disciplinarias por la omisión de su deberes o la deficiencia en la información reportada y la ausencia de evidencias y soportes documentales.
</t>
  </si>
  <si>
    <t xml:space="preserve">
1. Fortalecer la etapa de planeación y estructuración de los proyectos(CONVENIOS INTERADMINISTRATIVOS), formulando un procedimiento documentado que oriente el ejercicio y establezca los controles para mejorar aspectos tales como: Análisis de todas las variables inmersas en el proyecto; correcta verificación de estudios y diseños; adecuada construcción de presupuestos de obra e interventoría; correcta formulación de alcances y condiciones técnicas; correcta coordinación y comunicación interinstitucional entre entidades involucradas, seguimiento a rendimientos financieros, entre otros.                                                                                               
2. Hacer exigibles los informes (bajo parámetros técnicos) que los supervisores de los convenios  deben presentar en relación con el cumplimiento de las obligaciones contractuales , so pena de adelantar las correspondientes acciones disciplinarias por la omisión de su deberes o la deficiencia en la información reportada y la ausencia de evidencias y soportes documentales.</t>
  </si>
  <si>
    <t>1. Fortalecer la etapa de planeación y estructuración de los proyectos(CONVENIOS INTERADMINISTRATIVOS), formulando un procedimiento documentado que oriente el ejercicio y establezca los controles para mejorar aspectos tales como: Análisis de todas las variables inmersas en el proyecto; correcta verificación de estudios y diseños; adecuada construcción de presupuestos de obra e interventoría; correcta formulación de alcances y condiciones técnicas; correcta coordinación y comunicación interinstitucional entre entidades involucradas, seguimiento a rendimientos financieros, entre otros.                                                                                               
2. Hacer exigibles los informes (bajo parámetros técnicos) que los supervisores de los convenios  deben presentar en relación con el cumplimiento de las obligaciones contractuales , so pena de adelantar las correspondientes acciones disciplinarias por la omisión de su deberes o la deficiencia en la información reportada y la ausencia de evidencias y soportes documentales.</t>
  </si>
  <si>
    <t xml:space="preserve">
1. Fortalecer la etapa de planeación y estructuración de los proyectos(CONVENIOS INTERADMINISTRATIVOS), formulando un procedimiento documentado que oriente el ejercicio y establezca los controles para mejorar aspectos tales como: Análisis de todas las variables inmersas en el proyecto; correcta verificación de estudios y diseños; adecuada construcción de presupuestos de obra e interventoría; correcta formulación de alcances y condiciones técnicas; correcta coordinación y comunicación interinstitucional entre entidades involucradas, seguimiento a rendimientos financieros, entre otros. 
2. Hacer exigibles los informes (bajo parámetros técnicos) que los supervisores de los convenios  deben presentar en relación con el cumplimiento de las obligaciones contractuales , so pena de adelantar las correspondientes acciones disciplinarias por la omisión de su deberes o la deficiencia en la información reportada y la ausencia de evidencias y soportes documentales.
</t>
  </si>
  <si>
    <t>a. No se encontró evidencia de la asignación de un abogado de apoyo para los procesos judiciales adelantados por las Direcciones Territoriales. b. La información de los procesos judiciales o extrajudiciales en curso o culminados no se encuentra debidamente conciliada. c. No se encuentra evidencia documental ni reporte de sistema alguno, donde se consolide o se verifique del manejo de los procesos judiciales asignados a los abogados de Defensa de la Entidad.  d. Al efectuar un cotejo, respecto de la información suministrada y consolidada por la Entidad, frente a la información de “estado actual” del proceso, derivadas de herramientas como: la página de la rama judicial, sistema e-kogui etc., se encuentra, que estas no son coincidentes, muestran diferentes estados de los procesos en fechas más o menos coetáneas e. no se evidencia una acción conjunta entre la Oficina Jurídica Central y la trazabilidad con la Oficina de Control Interno de la Entidad, respecto del seguimiento y monitoreo a los procesos y controles con el fin de determinar su ajuste en aras de que los mismos sean adecuados y eficaces al cumplimiento de los fines institucionales.</t>
  </si>
  <si>
    <t xml:space="preserve">1. Procedimiento documentado que oriente el ejercicio y establezca los controles para fortalecer la gestión contractual y mitigar la materialización de los riesgos inherentes a la actividad.                                                                                                  
2. Documentar un Procedimiento para garantizar la integralidad de los expedientes contractuales, exigiendo documentos mínimos entre los que debe estar el informe mensual del supervisor. En cumplimiento de lo establecido en el Parágrafo segundo del artículo 39 de la Ley 80 de 1993.  </t>
  </si>
  <si>
    <t xml:space="preserve">
Documentar, aprobar y socializar el instructivo que establece los criterios para adelantar la priorización de la vías a intervenir.</t>
  </si>
  <si>
    <t xml:space="preserve">
1. Procedimiento documentado que oriente el ejercicio y establezca los controles para fortalecer la gestión contractual y mitigar la materialización de los riesgos inherentes a la actividad.                                                                                                  
2. Documentar un Procedimiento para garantizar la integralidad de los expedientes contractuales, exigiendo documentos mínimos entre los que debe estar el informe mensual del supervisor. En cumplimiento de lo establecido en el Parágrafo segundo del artículo 39 de la Ley 80 de 1993.  </t>
  </si>
  <si>
    <t>14 01 007   </t>
  </si>
  <si>
    <t>Debilidades en la ejecución de las obligaciones de la interventoría, quienes a pesar de los retrasos e inconsistencias de obra, no efectuaron las alertas oportunamente, o efectuadas estas, no se tomaron las medidas correctivas por parte de Ente Territorial.</t>
  </si>
  <si>
    <t>17 02 003   </t>
  </si>
  <si>
    <t>14 04 004   </t>
  </si>
  <si>
    <t>14 02 002   </t>
  </si>
  <si>
    <t>H5ACSRT17. Estado de las obras construidas en desarrollo del convenio 2219 de 2013.
El Contrato de Obra Pública No. 082 de 2014. a. En el tramo en concreto hidráulico construido para el acceso a la Comunidad Indígena Las Delicias se presentan discontinuidades en los bordillos en algunos casos han sido demolidos o destruidos por acción del tránsito, existe desgaste en las placas que limitan con las obras transversales (box culvert) b. En el tramo Florida Tomarrazón se observó un fallo con asentamiento junto al box culvert y en un tramo de carpeta c. En el tramo Valledupar Cerro Peralta, por ser una intervención de mejoramiento de subrasante donde se dejó la superficie con material de afirmado en algunos sectores se ha perdido el material de conformación de la superficie, generando discontinuidades en el sentido longitudinal y transversal. d. En el sector de la vereda Cerro Peralta donde se construyó el canal longitudinal en concreto se observa la presencia de fisuras y grietas en paredes y la losa del canalE6:F20.</t>
  </si>
  <si>
    <t>14 04 003   </t>
  </si>
  <si>
    <t>H6ACSRT17. Frente adicional, contratos de Interventoría, convenio Agencia de Renovación del Territorio.
En desarrollo del Convenio Interadministrativo 677 de 2017 se ejecutaron 20 contratos de interventoría, para la vigilancia y seguimiento de los contratos para el  mejoramiento, intervención y rehabilitación de la red terciaria Se evidenció que en los pliegos de condiciones y, por ende, en la propuesta económica, los contratistas incluyeron dentro del presupuesto, como costo adicional del contrato de obra, “La provisión para segundo frente de trabajo”, valor que en 4 contratos revisados, representa un porcentaje entre el 45% y 100% del valor de los costos básicos de la interventoría. La Entidad, al momento de definir el presupuesto oficial, no tenía claro todos y cada uno de los ítems necesarios para cumplir con el objeto contractual en el tiempo o plazo estimado.</t>
  </si>
  <si>
    <t>18 02 001   </t>
  </si>
  <si>
    <t>H9ACSRT17. Efectuado un análisis al contrato de interventoría 1293 de 2017, se estableció en la cláusula cuarta: “El plazo para la ejecución del presente contrato hasta el treinta y uno de diciembre de 2017, a partir de la fecha de la Orden de Inicio”, sin tener en cuenta que, derivado del presupuesto oficial, el Plan de cargas y por ende la propuesta económica, era necesaria una dedicación por parte del personal del contratista de mínimo dos (2) meses, adicional a que se estableció como un costo a los básicos el de “Provisión Segundo Frente de Trabajo” por valor de $98,4 millones, en caso de ser necesario para cumplir con los rendimientos de los contratos de obra; evidenciando que el plazo de 13 días de ejecución, no está acorde a los términos de planeación, pues de dichos ítems, se deriva que se requería un mayor término de vigencia, a fin de dar cumplimiento a la función de seguimiento y verificación para los 3 contratos objeto de la interventoría, la cual debía vigilar aspectos de localización, acopio de materiales, desplazamiento de maquinaria, ejecución de obra, cumplimiento de especificaciones técnicas, etc.</t>
  </si>
  <si>
    <t>H8ACSRT17. Pago del A.I.U. en Acta de recibo final de obra del contrato de obra derivado del Convenio interadministrativo No. 825 de 2013. 
Efectuado el análisis al desarrollo del contrato de obra No. 057 de 2014, se evidenció que los costos del A.I.U. (Administración, Imprevistos y Utilidad) liquidados en el Acta de Recibo Final de Obra No. 6 del 31 de marzo de 2015, no corresponden a los porcentajes contractuales, generando una diferencia a favor del contratista en monto de $3,6 millones.</t>
  </si>
  <si>
    <t>14 04 010   </t>
  </si>
  <si>
    <t>14 01 013   </t>
  </si>
  <si>
    <t>14 04 001   </t>
  </si>
  <si>
    <t>14 02 014   </t>
  </si>
  <si>
    <t>17 02 012   </t>
  </si>
  <si>
    <t>17 01 011   </t>
  </si>
  <si>
    <t>17 01 002   </t>
  </si>
  <si>
    <t>11 02 100  </t>
  </si>
  <si>
    <t>11 02 002  </t>
  </si>
  <si>
    <t xml:space="preserve">11 01 002 </t>
  </si>
  <si>
    <t>11 03 002  </t>
  </si>
  <si>
    <t>16 01 002   </t>
  </si>
  <si>
    <t>14 04 007   </t>
  </si>
  <si>
    <t>12 02 001   </t>
  </si>
  <si>
    <t>1. Contratar personal con perfil en el área predial exclusivo para realizar  la base única de predios.
2. Suscribir convenios de intercambio de información con el Instituto Geográfico Agustín Codazzi (IGAC) y la Superintendencia de Notariado y Registro (SNR).
3. Crear y/o actualizar procedimientos en el Sistema de Gestión de Calidad.
4. Diseñar una matriz de priorización.
5. Articular actividades con las diferentes dependencias.
8. Requerir información a catastros descentralizados (Cali, Medellín, Antioquia y Barranquilla).
9. Solicitar presupuesto para el personal con perfil en el área predial con el propósito de dar continuidad al proyecto.</t>
  </si>
  <si>
    <t>Enviar memorandos individuales a las unidades ejecutoras solicitando información a revelar en las notas de los estados financieros.</t>
  </si>
  <si>
    <t xml:space="preserve">Efectuar por parte del abogado encargado del proceso el cumplimiento  oportuno del ingreso de la información de los procesos a cargo de los apoderados del INVIAS, conforme a la instrucción y requerimiento de la Oficina Asesora Jurídica, según el modelo de procedimiento de la Agencia Nacional de Defensa Jurídica  del Estado. </t>
  </si>
  <si>
    <t>Acción 4.
1. Reporte de cumplimiento de organización  de carpetas de acuerdo a Check list.                                                                              
2. Actualizar formatos de organización  y completar información documental  requerida en las carpetas del contrato  654 de 2014.</t>
  </si>
  <si>
    <t xml:space="preserve">1. Realizar reporte de cumplimiento de organización  de carpetas de acuerdo a Check list.                                                                               
2. Actualizar formatos de organización  y completar información documental requerida en las carpetas de las fichas prediales: 015 I.; 004 D.; 003 I.; 004 D.; 006 I.; 015 I.; 034 D.; 025 D.; 016 C.; 006 D.    </t>
  </si>
  <si>
    <t xml:space="preserve">Realizar directriz donde se indique que debe haber coordinación y verificación de la información entre las diferentes dependencias al momento de dar respuesta a los requerimientos de la contraloría.
 </t>
  </si>
  <si>
    <t xml:space="preserve">H4R14. Se pretendía la construcción de tres (3) nuevas estaciones para el recaudo de peaje y la adecuación de tres (3) de las existentes , sin embargo, se está adelantando la reconstrucción de dos y ampliación de tres.
De otra parte, en el Informe Gestión Misional Proyectos de Infraestructura, del 30 de enero de 2015, se menciona para el proyecto en cuestión, la terminación, construcción y adecuación de cuatro estaciones de peaje en la red vial nacional, que corresponden a las territoriales de Bolívar, Boyacá, Córdoba y Santander, con una inversión de $12.207.3 millones; información que difiere de la referida en el anterior párrafo.
</t>
  </si>
  <si>
    <t>H6R14. Seguridad industrial. 
Se evidenció un presunto incumplimiento del SISOMA por parte del contratista del contrato 3460 de 2008, en especial en lo relacionado con la demarcación de seguridad en las excavaciones profundas, hecho que fue informado en el sitio de la obra (Túnel Playita) al personal de la Interventoría.</t>
  </si>
  <si>
    <t>H9R14. Intercambiador de Versalles. 
Dentro de los productos que debió entregarse dentro del contrato 3460 de 2008, como consta en el apéndice A - numeral 2.1, está la elaboración de los estudios y diseños definitivos del intercambiador a desnivel denominado Versalles, ubicado en el municipio de Calarcá, en el PR 4+0800 de la ruta 40 tramo 03.</t>
  </si>
  <si>
    <t xml:space="preserve">H13R14. Continuidad ALO.
Con la expedición del Conpes 3433 de 2006, se establece la importancia estratégica para el transporte de carga del corredor vial para conectar la autopista Bogotá – Girardot en el sur, con la autopista Bogotá – Tunja en el norte. El proyecto total tiene una longitud de 49 Km . La nación ha cumplido de manera parcial, pues dentro de las obras que le competen al INVÍAS, existen algunos segmentos viales sin terminar, bordillos inconclusos y accesos a los puentes sin pavimentar. 
</t>
  </si>
  <si>
    <t>H17R14. Al revisar el desarrollo del Contrato de Obra Pública 409 del 5 de agosto de 2010, se observa la suscripción del Acta de Fijación de Ítems No Previstos el 18 de agosto de 2011 por parte del Secretario General Técnico del INVIAS y el Contratista con la inclusión de ítem “Cemento asfaltico de penetración” por $1.593 pesos/kilogramo   del contrato presentando como justificación  que en las Especificaciones Técnicas de INVÍAS existe un ítem independiente para el pago del asfalto. . La interventoría en ningún momento analizó técnicamente el incremento que sufre el precio unitario final del ítem “mezcla densa en caliente MDC-2” al incluirle el costo del asfalto, ni se observa soporte de estudio técnico comparativo o consultas de precios de mercado correspondientes.</t>
  </si>
  <si>
    <t>H20R14. Desarrollo Vial Transversal del Sur Módulo 1 – Construcción de la Variante San Francisco – Mocoa”; Invías suscribió el contrato 407 el 5 de agosto de 2010, por un valor inicial de $401.550.3 millones  incluido IVA y plazo de 72 meses de los cuales tres (3) meses eran para Pre construcción y 72 meses para Construcción. Se aprecia que transcurridos 48 meses de ejecución del proyecto, correspondiente al 67% del total del plazo del proyecto, se tiene un avance del 30% en la actividad de explanación y del 18% de puentes y/o Viaductos, mientras que no se registra avance en las actividades de afirmado y doble calzada.</t>
  </si>
  <si>
    <t xml:space="preserve">H34R14. Plazo ejecución del contrato 794 de 2009.
Se evidenció que en el numeral 9 de la  Adenda No. 1 del 27 de febrero de 2009 del Pliego de Condiciones; se modificó  entre otros el plazo de ejecución del contrato del numeral 1.19; en el siguiente sentido: “El plazo previsto para la ejecución del Contrato será de Treinta y Seis (36) meses (…)” y en la Cláusula Cuarta del Contrato se estableció el siguiente plazo “El plazo para la ejecución del contrato será de 48 meses (…)”. </t>
  </si>
  <si>
    <t xml:space="preserve">H45R14. Estudios y diseños entregados por el Invías. 
El Estudio Geotécnico y de Pavimentos efectuado en la consultoría cuya valor se estima en $998.133.646 no fue utilizado en desarrollo de la obra, debido a que en la revisión y ajuste a los diseños efectuada en la adición N° 1 del 26 de septiembre de 2014 del contrato No 1788 de 2012, suscrita por el Director de Contratación del INVIAS y por la cual se  pagó un valor de $165.530,417 se cambió el diseño de pavimento. </t>
  </si>
  <si>
    <t>H47R14. Diseños sitios críticos.
En la ejecución del contrato No 1788 de 2012 se realizó la elaboración de 11 estudios y Diseños en sitios críticos sobre la vía Orrapihuasi – Florencia en los Departamentos del Huila y Caquetá sobre los siguientes puntos de referenciación PR23+440;PR26+800;PR33+900;PR34+080;PR34+694;PR36+700;PR37+100;PR38+800;PR42+500;PR47+760;PR53+400, de los cuales solo se ejecutaron 4 obras cuyo diseños tuvieron un por valor de $541.035.600 y quedaron 7 sitios críticos a los que no se le efectúo su construcción, Lo cual conlleva a que se reduzcan las metas físicas por inversión en estudios y diseños que no se materializan en la obra.</t>
  </si>
  <si>
    <t>H49R14. Plazo contractual.
Contrato de obra No. 1788 del 7 de noviembre de 2012, El plazo inicial del contrato se estableció en de 22 meses a partir de la suscripción del acta de inicio, sin embargo fue objeto de 2 prórrogas, una de 12 días y otra de 60 días respectivamente, Lo cual conlleva a que se extienda el plazo contractual generando demoras en los tiempos de viaje e incomodidades a los usuarios de las vías intervenidas.</t>
  </si>
  <si>
    <t>H66R14. Ubicación y priorización de puentes peatonales (Caso Chiquinquirá).
Dentro del convenio 3075 de 2013 En el caso del puente junto a la casa de la cultura, no se tuvo en cuenta que la misma está declarada como patrimonio cultural, y como tal, cualquier intervención se debe consultar con el Ministerio de Cultura.</t>
  </si>
  <si>
    <t>H74R14. Obras inconclusas y calidad de las mismas convenio 2252 de 2012.
la construcción de placa huella, presentaban deficiencias en su calidad, entre las cuales se encuentran: agrietamiento de concreto, tanto en placa como piedra pegada; desgaste prematuro de la zona de rodadura de las placas de concreto, elementos mal construidos y colocados (cunetas y bordillos), juntas sin sellar, colocación incorrecta de arriostramientos, entre otros.</t>
  </si>
  <si>
    <t>H84R14. Plazo contractual contrato 2013-02-0959  y convenio 598 de 2013.
Se evidencia que existe una inconsistencia temporal entre el plazo del Convenio y el del contrato, del cual el segundo excede el plazo originalmente pactado en 17 meses. Lo anterior en consideración a que el plazo original del convenio vencía el 31 de diciembre de 2013 y el contrato de obra se celebró con un plazo de 20 meses, es decir, que con el solo hecho de su suscripción la Gobernación estaba comprometiéndose con un plazo que excedía su capacidad de ejecución original.</t>
  </si>
  <si>
    <t>H85R14. Cumplimiento del plazo del convenio  598 de 2013.
Se pudo observar que las obras no estarán en el plazo en el que finaliza la prórroga del adicional 2 . Lo anterior, se sustenta en el hecho que de los aproximadamente 22 kilómetros pavimentados del alcance físico estimado en la actualidad del contrato derivado, solo se ha llegado hasta el PR 17+700 aproximadamente.</t>
  </si>
  <si>
    <t>H99R14. Del convenio 2454 de 2013 se desprende el Contrato de obra 113 de 2014.
No se cumplió con la meta física establecida contractualmente debido a que en el replanteo realizado en sitio, se definieron obras teniendo en cuenta el recurso financiero con que contaba el contrato. Por deficiencias en la estructuración de estudios previos, lo cual conlleva a recorte e incumplimiento de las metas físicas definidas en el contrato.</t>
  </si>
  <si>
    <t xml:space="preserve">H132R14. Estructuración, seguimiento y control de proyectos.
Al hacer revisión de los elementos que constituyen la línea base del tiempo de diversos proyectos y su relación con la línea base de costos (presupuesto), se evidencian falencias en la construcción de los mismos, lo que conlleva a una presunta afectación a los procesos de control y seguimiento de los proyectos. </t>
  </si>
  <si>
    <t>H137R14. Funciones de los supervisores designados por INVÍAS.
Los supervisores designados por Invías no están cumplimiento a cabalidad con sus funciones, acorde con lo establecido en la  Resolución No. 3376 de julio 28 de 2010. Contratos 526 y 542  2012, Contrato 794 de 2009, Convenio 1222 de 2014, Contrato 544 de 2012, Contrato 563 de 2012, Contrato 581 de 2012 y 409 de 2010, Contrato 529 de 2012, 2031 de 2012 y 546 de 2012 y Contrato 807 de 2009.</t>
  </si>
  <si>
    <t>H146R14. Seguimiento al trámite de cesión de las pólizas suscritas con la aseguradora Cóndor  en liquidación.
Si bien es cierto que la Entidad en algunos casos  requirió al contratista para realizar la respectiva cesión con otra Compañía aseguradora, la Entidad, una vez informada de la no cesión o nueva suscripción, no tomó acciones correspondientes con miras a la protección de la Entidad frente a un posible incumplimiento, como es el caso de las pólizas No: 300031128, 300042141, 300010069, 300073974.</t>
  </si>
  <si>
    <t>H2ACSRT17. Recursos del Convenio 2219 de 2013 en riesgo.
Efectuado un análisis al Convenio 2219 de 2013 que el INVIAS suscribió con la alcaldía de Riohacha, con un plazo inicial hasta el 31 de diciembre de 2014 y valor de  $6.750 millones, se encontró que el mismo presentó 9 modificaciones, que adicionó su valor en $2.000 millones y extendió el plazo contractual hasta el 30 de mayo de 2016, a pesar de lo cual, según informe de la interventoría efectuada mediante el contrato 275 de 2014, el contratista a la fecha estipulada para la finalización del contrato de obra, no cumplió con las metas físicas.</t>
  </si>
  <si>
    <t>H81R16. Administrativo. Firma del Director  en la Convocatoria.
El Director del INVIAS no suscribió la convocatoria 325 de 2015 desconociendo lo previsto en el artículo 31 de la ley 909 de 2004.</t>
  </si>
  <si>
    <t>H8R15. Planeación contratos de interventoría celebrados con ocasión del Convenio Interadministrativo 1724-2013. 
Contratos de Interventoría 4054-2013, 4055-2013,4105-2013, 4106-2013, 4147-2013, 4148-2013, 4149-2013, 4183-2013, celebrados por el Invías.
- El Invías suscribió los  ocho (8) mencionados contratos de interventoría para el seguimiento a los contratos de obra derivados del Convenio 1724, sin embargo, la Gobernación de Boyacá celebró  cuatro (4) contratos de obra, quedando algunos contratos con mas de una interventoría.</t>
  </si>
  <si>
    <t>Fiscal, disciplinario y penal</t>
  </si>
  <si>
    <t>Disciplinario</t>
  </si>
  <si>
    <t>Incumplimiento de los deberes funcionales del interventor del contrato, referido a las funciones de vigencia técnica y de los deberes del contratista establecidos en el Numeral 2 del artículo 5 de la Ley 80 de 1993.</t>
  </si>
  <si>
    <t xml:space="preserve">                                                                                             
Hacer exigibles los informes (bajo parámetros técnicos) que los supervisores de los contratos y convenios  deben presentar en relación con el cumplimiento de las obligaciones contractuales, entendiendo que se  configura responsabilidad disciplinaria de la ejecución insuficiente de las funciones, en el reporte insuficiente de información y/o ausencia de evidencias y/o soportes documentales.</t>
  </si>
  <si>
    <t xml:space="preserve">
Documentar un procedimiento para garantizar la integralidad de los expedientes contractuales, exigiendo documentos mínimos, incluido el Informe Mensual de Supervisión.  En cumplimiento de lo establecido en el parágrafo segundo del artículo 39 de la Ley 80 de 1993.  </t>
  </si>
  <si>
    <t>Las irregularidades señaladas denotan debilidades en el sistema de control interno con respecto al cumplimiento de los tiempos establecidos para las etapas del proceso contractual.</t>
  </si>
  <si>
    <t xml:space="preserve">Fortalecer la etapa de planeación y estructuración de los proyectos (Convenios Interadministrativos o contratos), formulando un procedimiento documentado que oriente el ejercicio y establezca los controles para mejorar aspectos tales como:
Análisis de todas las variables inmersas en el proyecto.
Correcta verificación de estudios y diseños.
Adecuada construcción de presupuestos de obra e interventoría.
Correcta formulación de alcances y condiciones técnicas.
Correcta coordinación y comunicación interinstitucional entre entidades involucradas.
</t>
  </si>
  <si>
    <t>Debilidades en el análisis jurídico del proyecto de contrato a suscribir, dado que no existe congruencia en el análisis de riesgos, lo dicho en los pliegos y el contrato finalmente suscrito respectivamente de la suficiencia de las garantías exigidas. Como consecuencia la entidad asume riesgos que están a cargo del contratista por la inexistencia de las garantías que derivan amparar los mismos.</t>
  </si>
  <si>
    <t xml:space="preserve">Revisión y actualización de la matriz de riesgos.
</t>
  </si>
  <si>
    <t>Documentar el riesgo inherente y el residual en obras de dragado, soportando jurídicamente el apetito del riesgo  y las garantías a exigir.</t>
  </si>
  <si>
    <t>Matriz de riesgo actualizada</t>
  </si>
  <si>
    <t>Incumplimiento de los deberes funcionales del interventor del contrato, referidos a las funciones de seguimiento y de los deberes del contratista establecidos en Numeral 2 del artículo 5 de la Ley 80 de 1993.</t>
  </si>
  <si>
    <t xml:space="preserve">                                                                                             
Hacer exigibles los informes (bajo parámetros técnicos) que los supervisores de los contratos y convenios  deben presentar en relación con el cumplimiento de las obligaciones contractuales, entendiendo que se  configura responsabilidad disciplinaria de la ejecución insuficiente de las funciones, en el reporte insuficiente de información, y/o, ausencia de evidencias y/o soportes documentales.</t>
  </si>
  <si>
    <t xml:space="preserve">
Documentar un procedimiento para garantizar la integralidad de los expedientes contractuales, exigiendo documentos mínimos entre los que debe estar el informe mensual del supervisor. En cumplimiento de lo establecido en el Parágrafo segundo del artículo 39 de la Ley 80 de 1993.  </t>
  </si>
  <si>
    <t>14 01 012   </t>
  </si>
  <si>
    <t>AUDITORIA CUMPLIMIENTO RED TERCIARIA 2017 - ACSRT17</t>
  </si>
  <si>
    <t>APCSMF18</t>
  </si>
  <si>
    <t>H1APCSMF18. Mayores cantidades de obras pagadas contrato 688 de 2015. De 2016-100263-80914-D.
Acción 1.Mediante factura número 28 de fecha 30/12/2015, por valor de $1.009.298.938, correspondiente al acta de avance de obras número tres (03) de 28/12/2015, se incluyeron 70.000 m3 de dragado, a pesar que los informes semanales, evidencian que para ese momento (28/12/2015), solo se habían dragado 3.865 m3 correspondiente a 17,33 horas que la draga PILCAS llevó a cabo en la semana 11, que cubrió el periodo comprendido del 07/12/2015 al 14/12/2015.En los Subsiguientes informes semanales 12 a 14 que cubrieron el periodo comprendido entre el 15/12/2015 al 03/01/2016, no se reportan horas efectivas de actividades de dragado.
Acción 2. Mediante factura número 30 de 24 de junio de 2016, se facturó por concepto de Provisión por Gestión Medioambiental un monto de $57.171.806 (incluye AIU e IVA), esto sin que se evidencie en el expediente contractual aportado las actividades llevadas a cabo y los análisis de precios unitarios presentados y las actas de aprobación por parte de la interventoría.
Acción 3. En el informe mensual número siete (7) se manifiesta que “el contratista lleva un volumen acumulado de 165.000m3” de dragado, valor que coincide medianamente con lo dicho en el informe semanal número veintinueve (29), en el que dice: “A la fecha se han dragado aproximadamente 170.000 m3”. Posteriormente, en el informe semanal número treinta (30), que va desde el 02 de al 10 mayo de 2015 e incluye 82 horas efectivas de dragado de la DRAGA PILCAS y 77 horas que efectivas de dragado de la Draga La Hermandad, se dice que el dragado no supera los 200.000 m3. A pesar de lo anterior, en la factura número 30 se incluyeron 132.229 m3 de dragado de los cuales 52.000 m3 nos e encuentran soportados y/o guardan correlación con lo manifestado en los informes semanales 29 y 30, y el informe mensual número 7, ni con los rendimientos reportados (180 m3/h PILCAS y 200m3/h la Hermandad) por las Dragas utilizadas.</t>
  </si>
  <si>
    <t>H2APCSMF18. Cronología pliegos contrato 688 de 2015. 
Acción 1. En el parágrafo tercero de la cláusula segunda del contrato dice: “El contrato de obra NO se encuentra sujeto a ajustes de conformidad con lo establecido en el memorando SMF 27596 del 27 de abril de 2015”. Esto a pesar de que la minuta establecida en los pliegos definitivos dice en la cláusula segunda lo siguiente: “PARÁGRAFO TERCERO: AJUSTE. – El contrato de obra se encuentra sujeto a ajustes de conformidad con lo establecido en el Pliego de Condiciones de la Licitación Publica”. Este asunto es un cambio sustancial realizado a los pliegos, el cual se hizo fuera de los tiempos establecidos para las adendas y que no fue conocido de manera previa por los demás participantes del proceso de selección.
Acción 2 .En el parágrafo primero de la Cláusula Tercera dice: “PARÁGRAFO PRIMERO: Mediante memorando SMF 28637 del 30 de abril de 2015 la Subdirección marítima fluvial manifiesta: “ (…) Hacer aclaraciones al proceso LP-DO-SMF-002-2015, CONSTRUCCIÓN DE OBRAS DE ADECUACIONES Y REHABILITACIÓN DEL MUELLE DE LETICIA AMAZONAS, en el documento PRESUPUESTO OFICIAL, en el sentido de confirmar que el ítem Provisión para Gestión Social Ambiental se tiene estimado utilizar para obras. (…)”. Asunto que cambia de manera sustancial el panorama financiero del contrato y de lo cual no tuvieron conocimiento, por lo menos en el proceso de selección los demás participantes.
Acción 3.  Los pliegos dicen: “Salvo fuerza mayor o caso fortuito, debidamente comprobados (a juicio del INVIAS), si el Adjudicatario se negare a cumplir con las obligaciones establecidas en el Pliego y específicamente las de suscribir y perfeccionar el contrato durante el término señalado, el INVIAS hará efectiva la Garantía de Seriedad constituida para responder por la seriedad de la Propuesta, sin menoscabo de las acciones legales consecuentes al reconocimiento de perjuicios causados y no cubiertos por el valor de la citada garantía y sin perjuicio de la inhabilidad para contratar por el termino de cinco (5) años, de conformidad con lo previsto en el ordinal (e) del numeral 1º del Art 8 de la Ley 80 de 1993.”, (subrayado fuera de texto) pero contrario a esto el contrato 688 se suscribió el día 07 de mayo de 2015, cuando la fecha limite era el día 23 de abril de 2015, es decir tres días después de la fecha de publicación de acto adjudicación, el cual se llevó a cabo el día 20 de abril de 2015.
Acción 4. Los pliegos dicen: “La construcción de la garantía y del seguro, deberá efectuarla el contratista dentro de los tres (3) días hábiles siguientes a la firma del contrato, so pena de incurrir en causal de incumplimiento del contrato sancionable con multa, o de que el Instituto pueda hacer efectiva la póliza de seriedad de la oferta.”. Contrariando lo anterior, la póliza de cumplimiento 45-44-101063046 de Seguros del estado S.A. fue expedida el día 19 de mayo de 2015, es decir siete (7) días hábiles después de la fecha de suscripción (07/05/2015) del contrato, y la póliza de responsabilidad civil extracontractual 45-40-101028956 de la misma firma aseguradora en mención se expidió el 04 de junio de 2015.</t>
  </si>
  <si>
    <t>Regular 2014</t>
  </si>
  <si>
    <t>Regular 2015</t>
  </si>
  <si>
    <t>Denuncia 2016</t>
  </si>
  <si>
    <t>Especial Vías para la Prosperidad 2016</t>
  </si>
  <si>
    <t>Especial Contratos Plan 2016</t>
  </si>
  <si>
    <t>Regular 2016</t>
  </si>
  <si>
    <t>Cumplimiento 2017</t>
  </si>
  <si>
    <t>Financiera 2017</t>
  </si>
  <si>
    <t>Derecho de Petición 2017</t>
  </si>
  <si>
    <t>Cumplimiento Red Terciaría 2017</t>
  </si>
  <si>
    <t>H2DP17. Ajuste factor multiplicador contrato N° 1739 de 2015.
Revisada las actas de costos de interventoría de los meses de diciembre de 2016 y enero de 2017, se observó que se realizó el pago de las actas de costos de interventoría de los respectivos meses con un factor multiplicador ajustado pero no en la proporción correspondiente, generándose un mayor valor pagado por este concepto.
Presunto daño patrimonial por valor de $164.720.
Acción 2.  (Acción 1 considera efectiva de conformidad con la Circular 05 de 2019 de la CGR).</t>
  </si>
  <si>
    <t>H3DP17. Ajuste factor multiplicador contrato N° 1751 de 2015.
En las actas de costos de interventoría de los meses de octubre, noviembre y diciembre de 2016 y enero, febrero y marzo de 2017, se observó que se realizó el pago de los meses mencionados con un factor multiplicador (2.36) sin tener en cuenta que debía ajustarse este factor, toda vez que la firma interventora no realizó el total de los pagos de los aportes parafiscales del personal vinculado, generándose un mayor valor pagado por este concepto.
Presunto daño patrimonial por valor de $1.262.080.
Acción 3.  (Acción 1 considera efectiva de conformidad con la Circular 05 de 2019 de la CGR).</t>
  </si>
  <si>
    <t>H3DP17. Ajuste factor multiplicador contrato N° 1751 de 2015.
En las actas de costos de interventoría de los meses de octubre, noviembre y diciembre de 2016 y enero, febrero y marzo de 2017, se observó que se realizó el pago de los meses mencionados con un factor multiplicador (2.36) sin tener en cuenta que debía ajustarse este factor, toda vez que la firma interventora no realizó el total de los pagos de los aportes parafiscales del personal vinculado, generándose un mayor valor pagado por este concepto.
Presunto daño patrimonial por valor de $1.262.080.
Acción 2.  (Acción 1 considera efectiva de conformidad con la Circular 05 de 2019 de la CGR).</t>
  </si>
  <si>
    <t>AUDITORIA PETICIÓN CIUDADANA 2018 - APCSMF18</t>
  </si>
  <si>
    <t>AF2018</t>
  </si>
  <si>
    <t>Generar flujos de información con las áreas origen y establecer los criterios necesarios,  para el reconocimiento contable y/o revelación.</t>
  </si>
  <si>
    <t>Política Contable actualizada</t>
  </si>
  <si>
    <t>Lista de chequeo</t>
  </si>
  <si>
    <t>Establecer criterios y parámetros de información en la caracterización del Proceso Control Financiero y Contable</t>
  </si>
  <si>
    <t>Caracterización del proceso Control Financiero y Contable actualizada</t>
  </si>
  <si>
    <t xml:space="preserve">Actualizar, socializar e Implementar las políticas contables en lo referente a los predios de uso publico.
</t>
  </si>
  <si>
    <t>Para la CGR el Instituto cuenta es con un auxiliar donde se encuentran relacionados los bienes que están registrados en la contabilidad, pero no con un inventario físico que le permita cruzar cifras para determinar su consistencia y razonabilidad.</t>
  </si>
  <si>
    <t>Lo establecido en la Resolución 484 de 2017 por la cual se modifica la Resolución 533 de 2015 y el numeral 1.1.10 del instructivo 002 del 8 de octubre de 2015 de la Contaduría General de la Nación, que dice textualmente: “Los terrenos sobre los que se construyen los bienes de uso público se reconocerán por separado”. Lo anterior por deficiencias en la gestión para acogerse al nuevo marco normativo contable, lo cual afecta la razonabilidad de los estados financieros.</t>
  </si>
  <si>
    <t>Lo anterior por deficiencias en la conciliación con las diferentes dependencias administrativas y ejecutoras así como en la aplicación efectiva de los controles y trae como consecuencia que los Estados Financieros no sean claros y comprensibles para la ciudadanía, entidades y órganos de control interesados. Todo lo anterior afecta la razonabilidad de los estados financieros.</t>
  </si>
  <si>
    <t>Aplicar el nuevo marco normativo para entidades de gobierno en lo relacionado a las Notas de los Estados Financieros.</t>
  </si>
  <si>
    <t>Aplicar la lista de chequeo al momento de realizar los Estados Financieros.</t>
  </si>
  <si>
    <t>Administrativo con presunta Incidencia disciplinaria</t>
  </si>
  <si>
    <t xml:space="preserve">14 05 001   </t>
  </si>
  <si>
    <t xml:space="preserve">Situación originada por deficiencias en la gestión, en la aplicación de controles, de supervisión y seguimiento , que genera riesgo de incumplimiento a los términos estipulados en los respectivos contratos, del artículo 11 de la Ley 1150 de 2007  y lo establecido en el procedimiento interno ACONTR-PTR-5. </t>
  </si>
  <si>
    <t>Acción 2: Realizar seguimiento a la liquidación de los contratos observados por la CGR, con el fin de proceder a la liquidación de los mismos.</t>
  </si>
  <si>
    <t>Documento  de Liquidación</t>
  </si>
  <si>
    <t xml:space="preserve">14 04 100   </t>
  </si>
  <si>
    <t>Situación que se  traduce  en una gestión deficiente  para la consecución  y provisión oportuna de los recursos necesarios para atender los pagos y deficiencias en la articulación entre las áreas que tienen que ver con el proceso</t>
  </si>
  <si>
    <t>Lo anterior pues tal como indico la entidad “que respecto del flujo de información de los procesos de conocimiento de los Abogados de defensa Judicial hacia la OAJ, esta se solicita permanentemente vía correo electrónico o teléfono”, sin que del desarrollo de dicho procedimiento, se derive un soporte evidencia del control, que permita tener certeza e inmediatez respecto de la información del estado o desarrollo del proceso (...)</t>
  </si>
  <si>
    <t>Emitir certificación de pago a los contratistas de prestación de servicios profesionales y de apoyo a la gestión (abogados) respecto del cumplimiento de la obligación contractual del cargue de información en el aplicativo de información Ekogui, previo aval del jefe de la Oficina Asesora Jurídica.</t>
  </si>
  <si>
    <t xml:space="preserve">Certificación de pago que incorpora el aval por parte del jefe de la Oficina Asesora Jurídica respecto del diligenciamiento de todas las casilla a las que esta obligado cada abogado contractualmente a diligenciar en el aplicativo de información Ekogui. </t>
  </si>
  <si>
    <t>Certificación de pago que incorpora el aval por parte del jefe de la Oficina Asesora Jurídica
Numero de certificaciones = número de contratistas de prestación de servicios (abogados)</t>
  </si>
  <si>
    <t>Verificar por parte de la OAJ, el diligenciamiento de todos los campos en el aplicativo de información Ekogui por parte de los servidores públicos (abogados de planta de la DT) a que están obligados, so pena de las acciones disciplinarias a que haya lugar.</t>
  </si>
  <si>
    <t>Reporte semestral de verificación</t>
  </si>
  <si>
    <t xml:space="preserve">14 05 004   </t>
  </si>
  <si>
    <t xml:space="preserve">Lo identificado por deficiencias en la planeación y ejecución del contrato y en la aplicación de los controles, por lo cual hay un posible alcance fiscal y disciplinario, ya que presuntamente se contraviene lo estipulado en el artículo 209 de la CN; artículo 3 de la Ley 489 de 1998 (Principios de Economía, Eficiencia y Eficacia);  los artículos 3,  4 y 26 de la Ley 80 de 1993; Artículo 82 y 83 de la Ley 1474 de 2011 en concordancia con el artículo 3 de la Ley 610 de 2000. </t>
  </si>
  <si>
    <t>Elaborar e implementar una bitácora para la estructuración de proyectos de la Subdirección de la Red Nacional de Carreteras.</t>
  </si>
  <si>
    <t>Elaboración y aprobación de la bitácora  para la estructuración de proyectos de la Subdirección de la Red Nacional de Carreteras (la cuál reposará dentro del expediente documental.), para su cumplimiento a partir de la socialización.</t>
  </si>
  <si>
    <t>Bitácora elaborada, aprobada y socializada  para la estructuración de proyectos de la Subdirección de la Red Nacional de Carreteras.</t>
  </si>
  <si>
    <t>Las situaciones identificadas por deficiencias tanto en la planificación, como en el proceso constructivo, por insuficiencia  en la aplicación de controles efectivos, que podrían generar  mayores costos en el proyecto y  riesgos: de aumento de los indicadores de accidentalidad  por  incremento en el IRI, de  aceleración en el deterioro general del sector, pudiéndose propagar a las áreas aledañas tanto a los parches como a los sitios ya intervenidos con la estructura de concreto asfáltico.</t>
  </si>
  <si>
    <t xml:space="preserve">1. Se crearan protocolos de avance técnicos de  obra, que garanticen que las especificaciones  técnicas y diseños de obras, cumplen con la establecido. en garantía de las obras que se reciben. 
</t>
  </si>
  <si>
    <t xml:space="preserve">2. Realizar auditorías de seguimiento técnico en obra, en garantía de verificar la calidad de las obras que se están ejecutando  la fecha de inicio del presente plan de mejoramiento, como medida de control preventiva.
</t>
  </si>
  <si>
    <t xml:space="preserve">
2. Realizar auditorías de seguimiento técnico en obra, en garantía de verificar la calidad de las obras que se están ejecutando.
</t>
  </si>
  <si>
    <t xml:space="preserve">
3. Se requerirá a la interventoría y al contratista para efectuar las respectivas correcciones, los defectos y deficiencias constructivos detectados por la contraloría. </t>
  </si>
  <si>
    <t xml:space="preserve">
3. Informe técnico  de la interventoría con registro fotográfico que demuestre la corrección al problema evidenciado. </t>
  </si>
  <si>
    <t>Lo identificado por deficiencias en el desarrollo del contrato y en la aplicación de los controles, con lo cual presuntamente se incumplió lo previsto en el artículo 209 de la CN; artículo 3 de la Ley 489 de 1998 (Principios de Economía, Eficiencia y Eficacia); numerales 8 y 9 del Artículo 4 y numeral 1 del Artículo 26 de la Ley 80 de 1993 y Artículos 83 y 84 de la Ley 1474 de 2011 en concordancia con el artículo 3 de la Ley 610 de 2000. Por tanto, el hallazgo tiene presunta incidencia fiscal y disciplinaria.</t>
  </si>
  <si>
    <t>Lo identificado por deficiencias en el desarrollo del contrato y en la aplicación de los controles, con lo cual presuntamente se incumplió lo previsto en el artículo 209 de la CN; artículo 3 de la Ley 489 de 1998 (Principios de Economía, Eficiencia y Eficacia); los numerales 1, 4 y 9 del Artículo 4 y en el numeral 1 del Artículo 26 de la Ley 80 de 1993 y Artículos 83 y 84 de la Ley 1474 de 2011 en concordancia con el artículo 3 de la Ley 610 de 2000. Por tanto, el hallazgo tiene presunta incidencia fiscal y disciplinaria.</t>
  </si>
  <si>
    <t>Lo identificado por deficiencias en la planeación y ejecución del contrato y en la aplicación de los controles, por lo cual el presente hallazgo tiene presunto alcance disciplinario, ya que se contraviene lo estipulado en el artículo 209 de la CN; artículo 3 de la Ley 489 de 1998 (Principios de Economía, Eficiencia y Eficacia); numerales 3 y 9 del Artículo 4 de la Ley 80 de 1993; Artículo 82 de la Ley 1474 de 2011 en concordancia con el artículo 3 de la Ley 610 de 2000.</t>
  </si>
  <si>
    <t>Anexo técnico ajustado</t>
  </si>
  <si>
    <t>Situación por debilidades en el mantenimiento oportuno por parte del Contratista a las obras que han sido ejecutadas, así como en el mantenimiento de la vía, con lo cual se genera riesgo  de daños mayores o deterioro prematuro después del recibo final de las obras.</t>
  </si>
  <si>
    <t xml:space="preserve">
3. Acta de mesa de trabajo
</t>
  </si>
  <si>
    <t>1</t>
  </si>
  <si>
    <t>Deficiencias en la ejecución, seguimiento y control, así como la falta de mantenimiento y reparación oportuna orientada a proteger la estructura de pavimento y obras de drenaje construidas, con lo cual se genera posible afectación en la estabilidad de las obras ejecutadas y de los recursos invertidos, así como respecto de la seguridad y operación del tramo intervenido.</t>
  </si>
  <si>
    <t xml:space="preserve">2. Requerir al interventor y contratista con copia a la aseguradora para que se repararen los defectos constructivos detectados tanto por la Contraloría a, como por la auditoria de control posventa bajo la supervisión de la interventoría y documentar las reparaciones mediante informe con registro fotográfico.
</t>
  </si>
  <si>
    <t xml:space="preserve">
2, Requerimiento a interventoría y contratista para hacer efectiva la póliza de cumplimiento y estabilidad de obra y documentar las reparaciones mediante informe con registro fotográfico.
</t>
  </si>
  <si>
    <t xml:space="preserve">Las situaciones expuestas se generaron por la deficiente calidad de los trabajos realizados por parte del contratista que venía ejecutando el Contrato 3460 de 2008, en todos los frentes de trabajo (túnel principal, túneles corto y cielo abierto) (…)
(...) presunto incumplimiento de acuerdo a lo establecido en el Contrato 3460 de 2008 y su respectivo contrato de interventoría (...) </t>
  </si>
  <si>
    <t>Efectuar el acompañamiento técnico a la Oficina Asesora Jurídica, para el seguimiento al proceso arbitral No. 4980.</t>
  </si>
  <si>
    <t>Adelantar seguimiento en tiempo real para verificar el avance de las obras de los contratos en ejecución para la terminación del proyecto Cruce de la Cordillera Central, que permita advertir alertas ante posibles incumplimientos y deficiencias en los procesos constructivos.</t>
  </si>
  <si>
    <t>Realizar visitas de seguimiento en tiempo real para verificar el avance de las obras de los contratos en ejecución para la terminación del proyecto Cruce de la Cordillera Central, que permita advertir alertas ante posibles incumplimientos y deficiencias en los procesos constructivos.</t>
  </si>
  <si>
    <t>Actas de comité</t>
  </si>
  <si>
    <t>Lo expuesto tiene presunta incidencia disciplinaria por inobservancia de lo previsto en el Contrato 3460 de 2008 y su respectivo Contrato de interventoría; numeral 8 del artículo 26 de la ley 80 de 1993; Artículos 83 y 84 de la Ley 1474 de 2011 y numeral 9 del capítulo 8.3 del Manual de Interventoría del INVÍAS.</t>
  </si>
  <si>
    <t xml:space="preserve">
El INVIAS no tuvo en cuenta en el proceso de planeación del Contrato 806 de 2017, una cuantificación detallada y precisa de las actividades y costos reales de los faltantes del proyecto, lo que conllevó a una serie de ajustes y modificaciones al alcance del mismo, por debilidades en el proceso de estructuración contractual (...)</t>
  </si>
  <si>
    <t>Elaborar y formalizar un documento guía para la planeación y estructuración de proyectos estratégicos.</t>
  </si>
  <si>
    <t>Documentación de la guía "Planeación y estructuración de proyectos estratégicos."</t>
  </si>
  <si>
    <t>Guía "Planeación y estructuración de proyectos estratégicos."</t>
  </si>
  <si>
    <t>Deficiencias en la coordinación institucional entre entidades para la definición de la solución del sitio crítico conocido como Quebrada Blanca (PR 93+000 al PR 93+200). Incumplimiento de obligaciones contraídas en el convenio interadministrativo por parte de las entidades intervinientes.</t>
  </si>
  <si>
    <t xml:space="preserve">Estructurar una guía para la coordinación interinstitucional, a manera de herramienta  metodológica, de manera que se establezcan claramente las  competencias y responsabilidades de los intervinientes en los convenios a suscribir </t>
  </si>
  <si>
    <t>La situación expuesta evidencia deficiencias en los procesos de planeación de la gestión predial del proyecto, que no fue correctamente dimensionada ni por el Ente Nacional ni por el Ente Territorial, dando lugar a esta situación de indefinición que de no solucionarse puede afectar el alcance del proyecto contratado mediante el Contrato de Obra 1200 de 2016 (se podría llegar a tener un corredor inoperativo que no conecte los puntos de llegada y destino), lo cual constituye una presunta falta disciplinaria al no cumplirse lo establecido en el Artículo 209 de la CN (Principio de Economía); Artículo 3 Ley 489 de 1998 (Principios de Eficiencia, Economía y Responsabilidad) y los numerales 1 y 3 del artículo 26 de la Ley 80 de 1993.</t>
  </si>
  <si>
    <t>(…) se debe a las deficiencias en planeación que presenta el proyecto, al partir de supuestos que no se iban a realizar (…).</t>
  </si>
  <si>
    <t>(…) existe un nivel de incertidumbre en todas las mediciones realizadas en las distintas campañas (…)</t>
  </si>
  <si>
    <t>Elaborar e implementar una bitácora para la estructuración de proyectos de la Subdirección Marítima y Fluvial.</t>
  </si>
  <si>
    <t>Elaboración y aprobación de la bitácora  para la estructuración de proyectos de la Subdirección Marítima y Fluvial (la cuál reposará dentro del expediente documental.), para su cumplimiento a partir de la socialización.</t>
  </si>
  <si>
    <t>Bitácora elaborada, aprobada y socializada  para la estructuración de proyectos de la Subdirección Marítima y Fluvial.</t>
  </si>
  <si>
    <t xml:space="preserve">
2. Se requerirá a la interventoría y al contratista para  que efectúen las respectivas correcciones y deficiencias constructivos resultantes de los hallazgos de contraloría y la auditoria técnica posventa efectuada por el INVIAS. 
</t>
  </si>
  <si>
    <t>N° de Hallazgos</t>
  </si>
  <si>
    <t xml:space="preserve">12. Descripción del hallazgo </t>
  </si>
  <si>
    <t>28. Actividades / Unidad de medida</t>
  </si>
  <si>
    <t>31. Actividades / Cantidades Unidad de Medida</t>
  </si>
  <si>
    <t>32. Actividades / Fecha inicio</t>
  </si>
  <si>
    <t>36. Actividades / Fecha terminación</t>
  </si>
  <si>
    <t>40. Actividades / Plazo en semanas</t>
  </si>
  <si>
    <t>AUDITORIA FINANCIERA 2018 - AF18</t>
  </si>
  <si>
    <t>Financiera 2018</t>
  </si>
  <si>
    <t xml:space="preserve">22 02 004   </t>
  </si>
  <si>
    <t xml:space="preserve">Como se evidenció en las distintas comunicaciones realizadas por la Corporación Autónoma Regional del Quindío — CRQ, frente a los posibles incumplimientos en la disposición de materiales; INVIAS, no fue eficiente en el manejo ambiental del proyecto y omitió sus funciones en el cumplimiento ambiental y seguimiento de las obras del proyecto.
</t>
  </si>
  <si>
    <t>La unidad ejecutora remitirá a la SMA los reportes mensuales.</t>
  </si>
  <si>
    <t>Reporte Mensual</t>
  </si>
  <si>
    <t>Falencias en los mecanismos de control interno del INVIAS que no permiten advertir frente a el reconocimiento y pago de ítems contratados, que son responsabilidad de otros acuerdos contractuales.
La ineficacia en la planeación por parte de INVIAS del Contrato No. 1883 de 2014, no permite advertir, las obligaciones contractuales del contratista UTSC como titular del permiso de vertimientos otorgado mediante Resolución CRQ No. 1633 de 2011.</t>
  </si>
  <si>
    <t>H2ACTL. D2. P2. Conformación y estabilidad en zonas de disposición de sobrantes ZODMES - ANLA - INVIAS.
Como se evidencia por la CGR en visita realizada los días del 11 al 15 de marzo en el departamento del Quindío y del 22 al 26 de abril de 2019 en el departamento del Tolima y se registra (...) que no se han tomado las medidas eficaces, en cuanto a las estructuras exigidas en LA y que las fallas y movimientos en masa, afectan las zonas de depósito así como las zonas aledañas.
Así mismo, es relevante precisar que en la construcción del proyecto cruce de la cordillera central Túnel de la Línea, contempla obras (la nueva calzada, túneles, puentes, viaductos) en donde se han generado volúmenes superiores a los autorizados en la Licencia Ambiental y se continúa depositando en las zonas de disposición agravando aún más la situación.
(...) Es así, que en la visita de la CGR en los días del 11 al 15/03/2019 y del 22 al 26 de abril de 2019, se observó cómo éstas obras posteriores no funcionaron, pues no mejoraron las condiciones de la zona de los depósito, como se observa en el registro fotográfico de la presente observación estas zonas se encuentran falladas.</t>
  </si>
  <si>
    <t>ACTL2018</t>
  </si>
  <si>
    <t xml:space="preserve">La unidad ejecutora solicitará  a la interventoría  un reporte mensual  de los volúmenes de materiales sobrantes programados (proyectados) y ejecutados (generados y dispuestos en ZODMES),  así como la actualización de volúmenes por contingencias, constatando los volúmenes dispuestos y autorizados por el licenciamiento ambiental. </t>
  </si>
  <si>
    <t xml:space="preserve">Elaborar y formalizar un informe acerca de las obligaciones ambientales del contrato, como experiencia hacia otros contratos. </t>
  </si>
  <si>
    <t xml:space="preserve">Documentación de informe sobre obligaciones ambientales del contrato. </t>
  </si>
  <si>
    <t xml:space="preserve"> Informe sobre obligaciones ambientales del contrato.</t>
  </si>
  <si>
    <t>Petición Ciudadana 2018</t>
  </si>
  <si>
    <t xml:space="preserve">H6R15. Planeación Contrato Plan Boyacá – Metas Físicas.
A marzo de 2016, se evidenciaron retrasos en todos los frentes de obra y reducción del alcance físico de las obras.
</t>
  </si>
  <si>
    <t>AUDITORIA DE CUMPLIMIENTO TÚNEL DE LA LÍNEA 2018 - ACTL</t>
  </si>
  <si>
    <t>H3AF17. Incertidumbre en Propiedades, Planta y Equipo – Entidades Liquidadas. 
Al cruzar el auxiliar contable de los bienes inmuebles fiscales, contra las actas de  transferencia a 31 de diciembre de 2017, se tomó muestra selectiva de 397 inmuebles de los cuales se determinó que 220 no se encuentran registrados en la contabilidad de INVÍAS. Lo que genera una incertidumbre en cuantía indeterminada en las cuentas “Propiedades Planta y Equipo -1605 Terrenos -1640 Edificaciones y la cuenta 3208 Patrimonio Institucional – Capital Fiscal.</t>
  </si>
  <si>
    <t>1. Revisar los documentos de entrega de bienes por parte de las entidades liquidadas como actas, escrituras públicas, entre otros, para determinar cuales bienes están actualmente en control del Instituto y cuales fueron trasladados a otras entidades. 
2. Determinar, según esa información cuales corresponden a bienes de uso público y bienes fiscales. 
3. De la gestión de conciliación, establecer las diferencias que están en proceso de depuración y presentarlas en las revelaciones.   
4. Producto de las actividades de revisión de los bienes durante el mes, suscribir las actas de conciliación entre las áreas administrativa y financiera, donde se evidencien las gestiones adelantadas y el plan de acción a seguir. 
5. Respecto de los bienes que aún están en proceso de identificación, generar un proyecto para la depuración de los bienes fiscales  que permitan su saneamiento. 
6. Los bienes que fueron recibidos en calidad de poseedor y de los que hasta ahora no se ha podido obtener el antecedente registral, realizar un proyecto para adelantar las gestiones tendientes a establecer su antecedente registral.</t>
  </si>
  <si>
    <t xml:space="preserve">Informe trimestral (220 predios), que evidencie el numero de predios conciliados. </t>
  </si>
  <si>
    <t>Revisar, depurar y actualizar entre el Grupo de Contabilidad y el Grupo de Bienes Inmuebles y Seguros las bases de bienes inmuebles fiscales para establecer cuáles no están en la contabilidad y las causas para su conciliación.</t>
  </si>
  <si>
    <t>1. Revisar los documentos de entrega de bienes por parte de las entidades liquidadas como actas, escrituras públicas, entre otros, para determinar cuales bienes están actualmente en control del Instituto y cuales fueron trasladados a otras entidades. 
2. Determinar, según esa información cuales corresponden a bienes de uso público y bienes fiscales. 
3. De la gestión de conciliación, establecer las diferencias que están en proceso de depuración, presentarlas en las revelaciones.   
4. Respecto a los bienes que aún están en proceso de identificación, generar un proyecto para la depuración de los bienes fiscales que permitan individualización. 
5. Los bienes que fueron recibidos en posesión y de los que hasta ahora no se ha podido obtener el antecedente registral, realizar un proyecto para adelantar las gestiones tendientes a establecerlo.</t>
  </si>
  <si>
    <t>Elaborar política de depuración de los BUP</t>
  </si>
  <si>
    <t>Política de depuración de Bienes de Uso Público</t>
  </si>
  <si>
    <t>Acción 1.
Establecer política para la depuración de los BUP en la cual se establezca los mínimos de Información para el reconocimiento de los BUP en los Estados Contables.</t>
  </si>
  <si>
    <t xml:space="preserve">Elaborar y actualizar el mapa de riesgos. </t>
  </si>
  <si>
    <t xml:space="preserve">Mapa de riesgos actualizada. </t>
  </si>
  <si>
    <t>Acción 2.
Establecer política para la depuración de los BUP en la cual se establezca los mínimos de Información para el reconocimiento de los BUP en los Estados Contables.</t>
  </si>
  <si>
    <t>Realizar la conciliación con la información recibida de las entidades en liquidación y los predios que actualmente se encuentran en control del Instituto, para hacer los reconocimientos que correspondan en la información financiera del Instituto respecto a los 220 predios observados.</t>
  </si>
  <si>
    <t>Estrategia para el mejoramiento de la información predial que se tiene de los bienes inmuebles fiscales en la base de predios.</t>
  </si>
  <si>
    <t>La política de aplicación del factor multiplicador.</t>
  </si>
  <si>
    <t xml:space="preserve">Acción 2.
Fijar en la nueva versión del “ Manual de Interventoría de contratos de obra pública “, una metodología sobre el alcance y la forma de calcular el “Factor Multiplicador de los contratos de Interventoría”. </t>
  </si>
  <si>
    <t xml:space="preserve">Acción 2.
Fijar en la nueva versión del “ Manual de Interventoría de contratos de obra pública “, una metodología sobre el alcance y la forma de calcular el “Factor Multiplicador de los contratos”. </t>
  </si>
  <si>
    <t>Aprobación por parte de las Direcciones Técnica y Operativa  para implementación por parte de las unidades ejecutoras  de una Formato de verificación de estudios y diseños</t>
  </si>
  <si>
    <t xml:space="preserve">Formato de verificación de estudios y diseños  aprobado </t>
  </si>
  <si>
    <t xml:space="preserve">H135R14. Supervisión del contrato de interventoría.
Se evidencia un presunto incumplimiento de las obligaciones básicas de los supervisores (gestores) del Contrato de interventoría 4149 de 2013 las cuales están definidas en los artículos 1 y 2 de la resolución INVÍAS # 3376 de 2010. 
</t>
  </si>
  <si>
    <t>H136R14. Costos de interventoría.
Se evidencia que INVÍAS no tiene criterios normativos pre establecidos que determinen con certeza cada uno de los ítems que considera que deben hacer parte de los formularios: “Propuestas económicas” de los oferentes y “Factor Multiplicador”. Lo anterior considerando que al revisar varios contratos, especialmente el Contrato de interventoría 4149 de 2013.</t>
  </si>
  <si>
    <t xml:space="preserve">
Fijar en la nueva versión del “ Manual de Interventoría de contratos de obra pública “, una metodología sobre el alcance y la forma de calcular el “Factor Multiplicador de los contratos de Interventoría”. </t>
  </si>
  <si>
    <t>Aprobación de un formato denominado "bitácora de seguimiento a la planeación, estructuración y ejecución de los proyectos estratégicos" para iniciar la planeación de los proyectos, selección de los contratistas de obra y realizar un seguimiento constante, por parte de la Gerencia de Proyectos Estratégicos y la Dirección Operativa.</t>
  </si>
  <si>
    <t xml:space="preserve">  Aprobación por parte de las Direcciones Técnica y Operativa  para implementación por parte de las unidades ejecutoras  de una Formato de verificación de estudios y diseños</t>
  </si>
  <si>
    <t>Aprobación por parte de las Direcciones Técnica y Operativa  para implementación por parte de las unidades ejecutoras  de una Formato de verificación de estudios y diseños.</t>
  </si>
  <si>
    <t xml:space="preserve">Reporte mensual de consulta y verificación de base de datos </t>
  </si>
  <si>
    <t>SA-SF (GC)</t>
  </si>
  <si>
    <t xml:space="preserve">La inclusión de la política dentro del Manual de Interventoría </t>
  </si>
  <si>
    <t>Aprobación  de un formato  denominado "bitácora de verificación de estudios y diseños" para iniciar los procesos de selección  de los contratistas de obra, por parte de las Direcciones  Operativa  y  Técnica.</t>
  </si>
  <si>
    <t xml:space="preserve">Informe trimestral que evidencia la identificación de los bienes fiscales. </t>
  </si>
  <si>
    <t>Acción 1.
Aprobación  de un formato  denominado "bitácora de verificación de estudios y diseños" para iniciar los procesos de selección  de los contratistas de obra, por parte de las Direcciones  Operativa  y  Técnica.</t>
  </si>
  <si>
    <t xml:space="preserve">Actualización del Manual de Contratación, incluyendo el capitulo de supervisión contractual de conformidad con las leyes vigentes.  </t>
  </si>
  <si>
    <t>Actividad 1. Capacitación al personal que ejerza funciones de supervisión en la Dirección Operativa, unidades ejecutoras y direcciones territoriales.</t>
  </si>
  <si>
    <t xml:space="preserve">Jornada de capacitación </t>
  </si>
  <si>
    <t>Crear una base de datos para controlar y verificar  la dedicaciones del personal de las interventoría en el momento de aprobación del mismo por parte de  INVIAS.</t>
  </si>
  <si>
    <t xml:space="preserve">1. Gestionar convenio con el IGAC para realizar levantamientos planimétricos de predios en proceso de saneamiento para su incorporación catastral y/o corrección información jurídica y catastral de los bienes inmuebles.
2. Gestionar oficios ante IGAC o Catastro Especial para correcciones de inconsistencias detectadas cuando así se requiera de bienes inmuebles,
     </t>
  </si>
  <si>
    <t xml:space="preserve">
Actualización del Manual de Contratación, incluyendo el capitulo de supervisión contractual de conformidad con las leyes vigentes.  </t>
  </si>
  <si>
    <t>Capacitación al personal que ejerza funciones de supervisión en la Dirección Operativa, unidades ejecutoras y direcciones territoriales.</t>
  </si>
  <si>
    <t xml:space="preserve">Actualizar, socializar e Implementar las Políticas Contables en lo referente al registro contable de los Predios de Uso Público.
</t>
  </si>
  <si>
    <t>Establecer una lista de chequeo de revelaciones a diligenciar al momento de la elaboración de los Estados Financieros.</t>
  </si>
  <si>
    <t>H4ACTL. D4.P4.F1. Sistema de Tratamiento de Aguas Residuales Industriales - STARI - INVIAS.
Las medidas de manejo ambiental relacionadas con el tratamiento de las aguas que drena el túnel piloto y el túnel principal del proyecto "cruce de la cordillera central", popularmente conocido como túnel de la línea, han sido ineficaces, ineficientes y han representado pasivos ambientales que finalmente han sido asumidos por el estado a través del Instituto Nacional de Vías —INVÍAS-.
Este ente de control considera que la gestión fiscal adelantada por el INVIAS, frente al tratamiento de las aguas residuales industriales del túnel piloto y principal del proyecto "cruce de la cordillera central", fue ineficaz, ineficiente, inoportuna y antieconómica, toda vez que el INVIAS celebro el contrato No. 1883 de 2014 con Conlínea 3, en el cual se incluye la optimización del STARI, desconociendo lo pactado con la UTSC en el contrato No. 3460 de 2008, en el sentido de que era responsabilidad, de la UTSC, bajo su costa y riesgo toda la gestión, manejo ambiental y social de las obras y el cumplimiento de la normatividad vigente.
(...) frente a lo planteado por la entidad en cuanto a imposición de multa y declaración de siniestro amparado por póliza, no es posible precisar (i) si los hechos señalados como lesión al patrimonio del estado fueron incorporados a estas actuaciones; (ii) si se hizo efectivo por parte de INVÍAS el recaudo de estos recursos; (iii) si están inmersos dentro de la demanda de la reforma a la demanda de reconvención presentada por el INVÍAS.</t>
  </si>
  <si>
    <t>H38AF17. Reconocimiento de intereses moratorios en el pago de fallos judiciales en contra del INVIAS.
Pago de fallos judiciales efectuados por el INVIAS en la vigencia 2017, se pudo evidenciar que, en 164 procesos de la vigencia 2017, que generaron 470 procedimientos de pagos , la Entidad debió reconocer intereses moratorios injustificados  a 332 beneficiarios de condenas en fallos judiciales en contra de la entidad, de los cuales 287 correspondían al pago de sentencias de procesos iniciados con anterioridad a la entrada en vigencia de la ley 1437 de 2011 (2 de julio de 2012) en un monto aproximado de $3.469.753.351 y el resto a 45 beneficiarios de procesos iniciados posteriormente a la vigencia de la norma mencionada por valor de $2.964.585.295.</t>
  </si>
  <si>
    <t xml:space="preserve">H1R16. Estudios y Diseños Contrato 1387 de 2015.
Revisados los documentos precontractuales del contrato No. 1387 de 2015, que tuvo por objeto el “Mantenimiento y rehabilitación de la carretera Puente de Boyacá- Samacá en el Departamento de Boyacá para el programa “Vías para la Equidad”…”, no se evidenció que el Invías contara con estudios y diseños requeridos.
Acción 1.
</t>
  </si>
  <si>
    <t xml:space="preserve">H1R16. Estudios y Diseños Contrato 1387 de 2015.
Revisados los documentos precontractuales del contrato No. 1387 de 2015, que tuvo por objeto el “Mantenimiento y rehabilitación de la carretera Puente de Boyacá- Samacá en el Departamento de Boyacá para el programa “Vías para la Equidad”…”, no se evidenció que el Invías contara con estudios y diseños requeridos.
Acción 2.
</t>
  </si>
  <si>
    <t>Control y seguimiento de predios mediante mesas de trabajo y check list.</t>
  </si>
  <si>
    <t xml:space="preserve">Entregar un reporte en donde se verifique que todas las unidades ejecutoras tienen en cuenta las exigencias señaladas en el Manual de Contratación en lo referente a estudios previos y soportes del proceso precontractual.
</t>
  </si>
  <si>
    <t>Efectuar seguimiento y presentar la liquidación de los contratos en los cuales procede la misma. (se informaran a medida que se tenga notificación del proceso judicial).</t>
  </si>
  <si>
    <t>Realizar reporte semestral de verificación del debido diligenciamiento del sistema de información Ekogui, por parte de los servidores públicos (abogados de planta de la DT).</t>
  </si>
  <si>
    <t xml:space="preserve">
3.  Informe del supervisor  con registro fotográfico.</t>
  </si>
  <si>
    <t xml:space="preserve">2. Acta de liquidación </t>
  </si>
  <si>
    <t>1. Auditoria posventa de obra para verificación de calidad y estado.</t>
  </si>
  <si>
    <t xml:space="preserve">1. Informe de auditoria </t>
  </si>
  <si>
    <t xml:space="preserve">1. Se efectuará una  auditoria  posventa de obra, en garantía de verificar la calidad y estado de las obras recibidas.
</t>
  </si>
  <si>
    <t xml:space="preserve">2. Informe técnico  de la interventoría con registro fotográfico que demuestre la corrección al problema evidenciado. </t>
  </si>
  <si>
    <t>2. Informe del supervisor  con registro fotográfico.</t>
  </si>
  <si>
    <t xml:space="preserve">
3. Se gestionará mesas de trabajo con los entes territoriales responsables del mantenimiento de las vías para que efectúen el correspondiente y periódico mantenimiento de la vía
</t>
  </si>
  <si>
    <t xml:space="preserve">
3. Mesas de trabajo con entes territoriales para gestionar mantenimiento  de la vía.
</t>
  </si>
  <si>
    <t xml:space="preserve">
2. Informe de auditoria
</t>
  </si>
  <si>
    <t xml:space="preserve">
1. Se efectuará auditoria de estado técnico en obra, en garantía de verificar el estado de las obra ejecutadas, como medida de control posventa.
</t>
  </si>
  <si>
    <t>Informe semestral sobre el seguimiento al proceso arbitral No. 4980.</t>
  </si>
  <si>
    <t>Realizar acompañamiento técnico al proceso arbitral en cabeza de la Oficina Asesora Jurídica.</t>
  </si>
  <si>
    <t>14 05 003   </t>
  </si>
  <si>
    <t>Incorporar en el Manual de Contratación del INVIAS y en el Reglamento del Comité de Adiciones, Modificaciones y Prórrogas lo estipulado en la acción de mejora.</t>
  </si>
  <si>
    <t>Manual de Contratación actualizado incorporando la acción descrita</t>
  </si>
  <si>
    <t xml:space="preserve">H2ACPP. Presupuesto de obra.
Los legisladores en el año 1993, consideraron que no era pertinente publicar el presupuesto oficial detallado en el contenido de los pliegos de condiciones, en consideración a que no era conveniente para la entidad pública al momento de seleccionar la oferta económica más favorable. Lo anterior, porque los proponentes pueden hacer cálculos que les permita llegar a los precios de manera artificial.
En los documentos allegados a la CGR, con ocasión de la auditoria de cumplimiento se evidenció que de los 175 ítems requeridos para la ejecución del proyecto 67 fueron ofertados por un valor inferior al referido en los pliegos y los restantes ítems se ofrecieron al precio máximo al presupuesto oficial, haciendo que el valor fuera inferior al oficial en 1.80%. 
</t>
  </si>
  <si>
    <t xml:space="preserve">Publicar el presupuesto oficial detallado en el contenido de los pliegos de condiciones. 
(…) mostrar el presupuesto detallado, facilita el ajuste de APU’s, para llegar al máximo permitido en cada ítem. </t>
  </si>
  <si>
    <t>Implementación de Pliego Tipo, formulario 1, desagregando los ítems - Presupuesto Oficial.</t>
  </si>
  <si>
    <t xml:space="preserve"> Administrativo</t>
  </si>
  <si>
    <t>H3ACPP. Efecto económico del cambio de norma diseño de puentes.
Desde el comienzo de la estructuración de la licitación para el puente Pumarejo, se identificaba la necesidad de ajustar el diseño elaborado con la norma de 1995 a la CCP-2014, el cual contenía mayores requerimientos técnicos que se traducirían en un costo del proyecto superior al inicialmente establecido. Así las cosas, resultaba evidente que para el momento de la suscripción de contrato 0642 de 2015 del 29 de abril el proyecto estaba desfinanciado.
Los ítems nuevos (No previstos) que se aprobaron fueron 268 y el presupuesto asociado a los mismos es de $222.824,73 millones de pesos, lo que corresponde al 40,30% aproximadamente de lo presupuestado originalmente por el INVIAS. Siendo pertinente indicar que, una vez ajustados los ítems nuevos contra los originales, se encontró que se requerían aproximadamente $120.291,72 millones de pesos más para darle un cierre financiero al proyecto.
(…) del total de ítems nuevos por $222.824.729.861,34, el 92% está representado en OBRAS NO PREVISTAS – ESTRUCTURAS, por valor de $204.868.905.698, sustentado principalmente en la actualización de los diseños a la Norma Colombiana de Diseños de Puentes. Por su parte, la disminución del valor del capítulo de estructuras sobre la base de los ítems inicialmente contratados, fue de $91.657.072.057,1.</t>
  </si>
  <si>
    <t>Presunta falta de previsión por parte del Instituto, puesto que conocedora del inminente ajuste de los diseños y con el consecuente aumento de costo por ajuste a la nueva norma, no inició oportunamente el trámite para conseguir los recursos adicionales y esperó hasta el 28 de diciembre de 2018, para adicionar los recursos necesarios que garantizaran la culminación de las obras.</t>
  </si>
  <si>
    <t>Elaborar guía para la estructuración de proyectos del INVIAS.</t>
  </si>
  <si>
    <t>Documentación y socialización de la guía técnica para la estructuración de proyectos del INVIAS</t>
  </si>
  <si>
    <t>Guía técnica de estructuración de proyectos socializada</t>
  </si>
  <si>
    <t>18 02 100   </t>
  </si>
  <si>
    <t>Procedimiento revisado, actualizado y socializado</t>
  </si>
  <si>
    <t xml:space="preserve">H5ACPP. Justificaciones en la Constitución de Reservas Presupuestales dentro del Contrato de Obra No. 0642 de 2015. 
En el desarrollo de la ejecución de las apropiaciones presupuestales determinadas para el Contrato de Obra No. 0642 de 2015, se estableció que para el cierre de las vigencias 2015, 2016, 2017, 2018 y 2019 se constituyeron un total de trece (13) reservas presupuestales por un monto de $377.370.572.011,21.
Las situaciones expuestas no corresponden a fuerza mayor o caso fortuito, sino a situaciones inherentes al desarrollo de la obra, que permitían determinar que no se ejecutaría dentro del plazo inicialmente establecido.
Los hechos evaluados, permiten consecuentemente evidenciar que las falencias determinadas anteriormente, han generado la constitución en exceso de reservas presupuestales por parte del INVÍAS, año tras año que conllevan el riesgo de recorte de su presupuesto de inversión para adelantar o desarrollar a nivel nacional los proyectos de importancia estratégica que requiere el país y sus regiones. Enfatizándose que de acuerdo con lo establecido en el Decreto 1957 de 2007, modificado por el Decreto 4836 de 2011 y en concordancia con lo dispuesto en el Decreto Único Reglamentario – DUR 1068 de 2015, se establece que los recursos apropiados en cada vigencia deben ejecutarse al 31 de diciembre del año en cuestión. </t>
  </si>
  <si>
    <t xml:space="preserve">La entidad optó por la constitución de reservas presupuestales sin cumplir las justificaciones que como requisitos se deben establecer para estas. Aunado a las falencias del Sistema de Control Interno relacionadas a la falta de planeación, control y seguimiento de cada una de las actividades previas y posteriores relacionadas con la ejecución del mencionado Contrato de Obra por parte de cada una de las Unidades Ejecutoras encargadas del Proyecto de Construcción del Puente Pumarejo al no informar al área de presupuesto del INVIAS, sobre las situaciones propias del desarrollo de la obra que no permitían su ejecución total dentro de los plazos previstos, y que ameritaban la constitución o reprogramación de recursos de vigencias futuras. </t>
  </si>
  <si>
    <t>Documentación y socialización de la guía técnica para la estructuración de proyectos del INVIAS.</t>
  </si>
  <si>
    <t>18 01 002   </t>
  </si>
  <si>
    <t>SF (GC)</t>
  </si>
  <si>
    <t>18 01 003   </t>
  </si>
  <si>
    <t>H2AF19. Terrenos de Bienes de Uso Público. 
Del análisis de los libros auxiliares suministrado por la entidad de las subcuentas 171001 y 171014, se evidencia que el INVIAS no ha logrado identificar la totalidad de los terrenos que hacen parte de los Bienes de Uso Público, por lo que las cuentas 171001 Bienes de Uso Público en Servicio – Red Carretera y 171014 Bienes de Uso Público en Servicio – Terrenos presentan una limitante o deficiencia que origina la imposibilidad de verificar y comprobar el saldo real de las cuentas en mención.</t>
  </si>
  <si>
    <t>Acumulación de situaciones (...), entre las cuales se destacan la información heredada de las entidades que la precedieron, en materia de activos, procesos en curso, información financiera, entre otros, cuya entrega se realizó sin verificación física de las situaciones, ni soportes idóneos; la ausencia de procesos y procedimientos financieros que permitan articular la gestión financiera con las áreas ejecutoras de recursos y procesos con incidencia económica y la carencia de un Sistema Integrado de Información, que permita articular, detallar y controlar la información con impacto financiero.</t>
  </si>
  <si>
    <t>Adelantar la conciliación contable mensual con los anexos del inventario de predios y el informe de gestión de BUPI.</t>
  </si>
  <si>
    <t xml:space="preserve">Documento mensual de conciliación </t>
  </si>
  <si>
    <t>Administrativo con presunto alcance disciplinario</t>
  </si>
  <si>
    <t>18 01 001   </t>
  </si>
  <si>
    <t>H4AF19. Análisis de Notas Explicativas. 
Las Notas Explicativas que presenta INVIAS, evidencian algunos errores de forma que no permiten una adecuada comprensibilidad, entre las que se encuentran las siguientes:
De 119 cuadros que se presentan en las notas, tan sólo 6 cuentan con número y nombre, los nombres de los capítulos se confunden con el título de los cuadros, cuadros cortados por saltos de página y títulos al final de la página sin texto, entre otros.
En el numeral 11.1.2 se menciona 8.228 predios registrados contablemente, distribuidos de la siguiente manera: al proyecto de depuración de BUPI corresponden (6.360) y a registros de reversiones y otros plenamente sustentadas (1.929), suma que no totaliza 8.228 sino 8289 con lo cual se registra una diferencia de 61 predios.
En el acápite de antecedentes se informa que la Políticas Contables se actualizó mediante la Resolución 3807 de 2019. Sin embargo, esta resolución se encuentra derogada por la Resolución 7150 de 2019, con la que se adopta el nuevo manual.</t>
  </si>
  <si>
    <t xml:space="preserve">Falta de aplicación efectiva de controles, lo que conlleva también a un presunto incumplimiento del Marco Normativo para Entidades de Gobierno. </t>
  </si>
  <si>
    <t>Elaborar formato guía para la elaboración de las notas a los Estados Financieros, para su aplicación a partir de la vigencia 2020.</t>
  </si>
  <si>
    <t>Elaboración de formato guía para la elaboración de las notas a los Estados Financieros, , para su aplicación a partir de la vigencia 2020.</t>
  </si>
  <si>
    <t>Formato guía elaborado e implementado</t>
  </si>
  <si>
    <t>Administrativo con posible incidencia disciplinaria</t>
  </si>
  <si>
    <t xml:space="preserve">H9AF19. Nota 11.1.1 Bienes de Uso Público en Construcción. 
La Nota 11.1. Bienes de Uso Público en Construcción estableció en su conciliación como entrada por predios adquiridos por contratos en ejecución de la vigencia 2019, la suma de $63.096.942 miles, los cuales al ser contrastados o comparados con la información entregada por el INVIAS se determinó por $15.353.635 miles que comprende un total de 113 predios adquiridos en la ejecución de los Contratos 1686, 1639, 1647 y 1515 de 2015, relacionados a los proyectos en los departamentos de Cundinamarca, Santander y Cauca, y que conllevó a establecer una diferencia por $47.743.307 miles. </t>
  </si>
  <si>
    <t>Debilidades del sistema de control interno contable como de su sistema de información que administra toda la documentación soporte, que le permite a la organización realizar las actividades mínimas administrativas y operativas que en lo funcional y contable se debieron desarrollar para el cierre de cada vigencia conforme a lo dispuesto en las Resoluciones 193 de 2016 y 625 de 2019 en concordancia con las instrucciones del Instructivo 001 de 2019 expedidas por la Contaduría General de la Nación.</t>
  </si>
  <si>
    <t xml:space="preserve">
Desarrollar el plan de trabajo del proyecto BUPI, correspondiente a los predios adquiridos en la vigencia 2020, monitoreado a través de la conciliación contable e informe de gestión de BUPI. 
</t>
  </si>
  <si>
    <t>18 02 002   </t>
  </si>
  <si>
    <t>H17AF19. Refrendación Reservas Presupuestales. 
Teniendo como base los valores de reserva presupuestal, el objeto contractual y las justificaciones registradas por INVIAS; y consultado el Contrato 642 de 2015 se tiene lo siguiente:
De acuerdo con lo reportado por el INVIAS en la columna “Objeto Contractual” Adición 3 y confrontado el valor de la reserva con la información contractual en lo que respecta al Adicionales 3 de 2019, se tiene que el monto adicionado fue de $16.150.5 millones el cual no corresponde con la reserva por $21.132.9 millones; de tal manera que el valor de la reserva presupuestal y la justificación esgrimida por INVIAS no corresponden a la realidad del contrato y de manera general no es consistente el monto de la reserva con el monto de las adiciones que se hicieron al contrato durante la vigencia 2019. 
De otro lado, se observa que aplicaron recursos de la vigencia 2019, cuando las vigencias futuras para el desarrollo del contrato estaban hasta el 2018, sin que se evidencie gestión y aprobación de vigencia futura para hacer uso de los recursos del presupuesto de la vigencia 2019.
Así las cosas, no procedería la refrendación de esas cuentas correspondiente al referido contrato.</t>
  </si>
  <si>
    <t>Se incumplió la parte pertinente del Decreto 111 de 1996, el Decreto 1068 de 2015 y la Ley 819 de 2003.</t>
  </si>
  <si>
    <t>Administrativo con incidencia disciplinaria</t>
  </si>
  <si>
    <t>Debilidades en la planeación y ejecución contractual, con lo cual no se aplicó oportunamente los recursos para el desarrollo de los contratos y de los proyectos a los cuales pertenecen y se genera tramites adicionales.</t>
  </si>
  <si>
    <t>14 01 100   </t>
  </si>
  <si>
    <t>H19AF19. Desarrollo en la etapa de preconstrucción. Contrato de obra 1019 de 2018 y Contrato de interventoría 1022 de 2018, para la Variante San Gil.
Conforme a lo estipulado en el Pliego de Condiciones, el contratista de obra tenía un plazo de tres meses para presentar el Estudio de Impacto Ambiental (EIA) a partir del Acta de Inicio (28 de agosto de 2018), hecho que no se cumplió y por lo cual se solicitó al INSTITUTO el inicio de un proceso sancionatorio, el cual no prosperó porque se aceptó que el EIA se entregara para revisión y aprobación en enero de 2019, radicándose en la ANLA el 13 de febrero de 2019. 
Así mismo, la interventoría (…) presenta informes mensuales al INSTITUTO registrando la ejecución y avances del contrato, a pesar de ello, sus procedimientos y acciones no han asegurado el control y vigilancia para que el desarrollo contractual se cumpla en los términos establecidos.
Conforme a la programación contractual la Revisión, Ajuste y/o Actualización y/o Modificación y/o Complementación de Estudios y Diseños, debió haberse cumplido el 18 de abril de 2019 y de acuerdo con la información del INSTITUTO el primer volumen aprobado por la interventoría fue el 12 de agosto de 2019 y el acta definitiva de aprobación de estudios y diseños se suscribió el 13 de diciembre de 2019, hechos que demuestran el atraso en la etapa de preconstrucción.
Se evidencia en el informe de Interventoría 16 del 04 de diciembre de 2019, la baja ejecución de la gestión predial donde, se habían entregado 33 expedientes de fichas prediales de 149 en el sector de San Gil y cero expedientes de 42 en el sector de Pinchote, siendo que esta es la actividad inicial, faltando las modificaciones y actualizaciones de las fichas prediales ajustadas al proyecto, estudio de títulos, aclaraciones de cabidas y/o linderos, la elaboración de avalúos y tramites de ofertas, elaboración de escrituras, entre otras.</t>
  </si>
  <si>
    <t xml:space="preserve">Debilidades de la planeación y ejecución del proyecto Variante de San Gil, deficiencias en las acciones realizadas por la interventoría en su ejercicio de control y vigilancia del contrato, así como del INSTITUTO, que conociendo de los atrasos no conminaron a tiempo al contratista para el cumplimiento de sus obligaciones contractuales. 
</t>
  </si>
  <si>
    <t>14 05 001   </t>
  </si>
  <si>
    <t xml:space="preserve">
Los términos establecidos para liquidar resultan obligatorios pues se derivan de mandatos legales y de acuerdos contractuales que no puede desconocer la administración.
(…) el deber de liquidar a cargo del funcionario responsable debe realizarse sin falta dentro de los plazos establecidos, pues de lo contrario, la pérdida de competencia para liquidar, (…) podría acarrear daño patrimonial al estado como consecuencia de la omisión y falta de control por parte de quien ejerció la supervisión.
(…) no solamente se omite un deber legal, sino que se pone en riesgo el patrimonio público al perder la posibilidad de ejecutar vía coactiva los posibles saldos a favor del INVIAS derivados de anticipos no ejecutados, rendimientos financieros o cualquier otro concepto que pudiera establecerse en el balance financiero del contrato.</t>
  </si>
  <si>
    <t xml:space="preserve">Acción 1. 
Revisar, actualizar y socializar el Manual de Contratación en lo concerniente al proceso de liquidación de contratos.
</t>
  </si>
  <si>
    <t xml:space="preserve">Revisión, actualización y socialización del Manual de Contratación en lo concerniente al proceso de liquidación de contratos.
</t>
  </si>
  <si>
    <t xml:space="preserve">Manual de Contratación revisado, actualizado y socializado.
</t>
  </si>
  <si>
    <t>Acción 2. 
Formular acuerdos de niveles de servicios entre la Oficina Asesora Jurídica y las unidades ejecutoras respecto al proceso de liquidación de contratos.</t>
  </si>
  <si>
    <t>Implementar acuerdos de niveles de servicios entre la Oficina Asesora Jurídica y las unidades ejecutoras respecto al proceso de liquidación de contratos.</t>
  </si>
  <si>
    <t>Acuerdos de niveles de servicios entre la Oficina Asesora Jurídica y las unidades ejecutoras respecto al proceso de liquidación de contratos, implementado y socializado.</t>
  </si>
  <si>
    <t>Acción 3. 
Formular acuerdos de niveles de servicios entre la Subdirección de Medio Ambiente y Gestión Social y las unidades ejecutoras  respecto al proceso de liquidación de contratos.</t>
  </si>
  <si>
    <t>Implementar acuerdos de niveles de servicios entre la Subdirección de Medio Ambiente y Gestión Social y las unidades ejecutoras  respecto al proceso de liquidación de contratos.</t>
  </si>
  <si>
    <t>Acuerdos de niveles de servicios entre la Subdirección de Medio Ambiente y Gestión Social y las unidades ejecutoras  respecto al proceso de liquidación de contratos, implementado y socializado.</t>
  </si>
  <si>
    <t>ACPP</t>
  </si>
  <si>
    <t>De acuerdo con lo considerado por el Órgano de Control "Se deben documentar dentro de los antecedentes contractuales las razones por las cuales se justifica la procedencia del pacto arbitral y de acuerdo con la información y documentación aportada por el INVIAS, no se observa que exista esa justificación documentada y, en consecuencia, no se comparte lo expuesto por el INVIAS en cuanto a que su decisión sí correspondió a una decisión de gerencia pública explícita. No puede negarse que a posteriori la entidad ha tratado de explicar la toma de la decisión, pero claramente una decisión como la exigida por la Directiva Presidencial, debía, de forma imperativa, contar con la plena e inequívoca justificación y además esta debía estar documentada, previamente".</t>
  </si>
  <si>
    <t>Como acción complementaria, de formalización y protocolización, incorporar en el manual de contratación una disposición y buena práctica que establezca que tratándose de pactos arbitrales (cláusula compromisoria y compromisos) sobre contratos en curso suscritos por el INVIAS, se elaborará una ficha técnica con los debidos soportes y conceptos técnicos, económicos o jurídicos para su correspondiente aprobación en el Comité de Adiciones, Modificaciones y Prórrogas. Lo anterior, en consideración a la Directiva Presidencial N°. 04 de 2018.</t>
  </si>
  <si>
    <t>Administrativo con connotación disciplinaria</t>
  </si>
  <si>
    <t>Administrativo con posible connotación disciplinaria</t>
  </si>
  <si>
    <t>Administrativo con presunta connotación disciplinaria y fiscal</t>
  </si>
  <si>
    <t>AF2019</t>
  </si>
  <si>
    <t>AUDITORIA DE CUMPLIMIENTO PUENTE PUMAREJO - ACPP</t>
  </si>
  <si>
    <t>VENCIDA</t>
  </si>
  <si>
    <t>Área Líder</t>
  </si>
  <si>
    <t>Cumplimiento Puente Pumarejo</t>
  </si>
  <si>
    <t>Financiera 2019</t>
  </si>
  <si>
    <t>Desarrollar el plan de trabajo del proyecto BUPI para la vigencia 2020, correspondiente al estudio del 100% los registros suministrados en el 1 envió de la fuente de información de la SNR,  monitoreada a través de la conciliación contable e informe de gestión de BUPI.</t>
  </si>
  <si>
    <t>H2R15. Imposición de sanciones por manejo ambiental.
La Autoridad Nacional de Licencias Ambientales – ANLA, mediante Resolución 186 del 3 de marzo de 2014 impuso multa al Instituto Nacional de Vías.
En virtud de lo anteriormente expuesto, existe un presunto detrimento patrimonial por $2.626.88 millones con ocasión de la multa impuesta por la ANLA al Invías. 
Acción 1.</t>
  </si>
  <si>
    <t>H2R15. Imposición de sanciones por manejo ambiental.
La Autoridad Nacional de Licencias Ambientales – ANLA, mediante Resolución 186 del 3 de marzo de 2014 impuso multa al Instituto Nacional de Vías.
En virtud de lo anteriormente expuesto, existe un presunto detrimento patrimonial por $2.626.88 millones con ocasión de la multa impuesta por la ANLA al Invías. 
Acción 2.</t>
  </si>
  <si>
    <t xml:space="preserve">1.  Mesas de trabajo para identificar los posibles riesgos relacionados con la imposición de multas y pagos derivados de infracciones ambientales impuestas por las Autoridades Ambientales.
2. Actualizar la matriz de riesgos
3. Socializar la matriz de riesgos actualizada
</t>
  </si>
  <si>
    <t xml:space="preserve">Acta de reuniones
Matriz actualizada 
Memorando Circular con el link de la matriz
</t>
  </si>
  <si>
    <t>1. Radicación por parte de las Interventorías, listado de permisos ambientales necesarios para el proyecto
2. Radicación por parte de las Interventorías, matriz de seguimiento actos administrativos para verificar la ejecución y avance de las obligaciones derivadas de los permisos ambientales otorgados por las autoridades ambientales.  
3. Radicación por parte de las Interventorías, acta de balance ambiental para la verificación del cumplimiento de las obligaciones derivadas de los permisos ambientales otorgados por las autoridades ambientales.</t>
  </si>
  <si>
    <t xml:space="preserve">Acta de radicación ambiental
Matriz seguimiento actos administrativos
Balance Ambiental a la terminación del contrato de obra y/o memorando dirigido a la Unidad Ejecutora
</t>
  </si>
  <si>
    <t xml:space="preserve">Acción 2.
Control y seguimiento a los permisos ambientales para disminuir el riesgo relacionado con la imposición de multas y pagos derivados de infracciones ambientales impuestas por las Autoridades Ambientales
</t>
  </si>
  <si>
    <t xml:space="preserve">Acción 1.
Identificar y actualizar la matriz de riesgos relacionada con la imposición de multas y pagos derivados de infracciones ambientales impuestas por las Autoridades Ambientales
</t>
  </si>
  <si>
    <t xml:space="preserve">
Elaborar documentos técnicos para las estructuraciones en fase 1 y 2, que orienten la estimación del valor de la gestión y adquisición predial de los proyectos.                                                                                                                                                                                            </t>
  </si>
  <si>
    <t xml:space="preserve">
1. Elaboración de anexos técnicos Fase 1 y Fase 2.
2. Realizar publicación en el repositorio de los documentos técnicos vía SharePoint dispuesto para las unidades ejecutoras. 
</t>
  </si>
  <si>
    <t xml:space="preserve">
Documentos técnicos elaborados y publicados.</t>
  </si>
  <si>
    <t xml:space="preserve">Protocolo indicaciones uso apéndice ambiental
Protocolo socializado
</t>
  </si>
  <si>
    <t xml:space="preserve">
Acta de reuniones 
Matriz actualizada 
Memorando Circular con el link de la matriz
Reporte de seguimiento </t>
  </si>
  <si>
    <t xml:space="preserve">
Control y seguimiento a las licencias de Vertimientos de aguas residuales industriales  para disminuir el riesgo relacionado con la imposición de multas y pagos derivados de infracciones ambientales impuestas por las Autoridades Ambientales.
</t>
  </si>
  <si>
    <t xml:space="preserve">
Identificar y actualizar la matriz de riesgos relacionada con la imposición de multas y pagos derivados de infracciones ambientales impuestas por las Autoridades Ambientales.</t>
  </si>
  <si>
    <t>1. Elaborar un protocolo para el uso del apéndice Ambiental, el cual contenga los lineamientos y directrices que los estructuradores de procesos licitatorios para obra e interventoría deben tener en cuenta desde el componente ambiental.   
2. Socialización del protocolo.</t>
  </si>
  <si>
    <t xml:space="preserve">1. Realizar Mesas de trabajo para identificar los posibles riesgos relacionados con la imposición de multas y pagos derivados de infracciones ambientales impuestas por las Autoridades Ambientales.
2. Fortalecer controles de seguimiento y cumplimiento de las obligaciones derivados de permisos ambientales.
3. Actualizar la matriz de riesgos.
4. Socializar la matriz de riesgos actualizada.
</t>
  </si>
  <si>
    <t>Inventariar y registrar los predios bajo propiedad del INVIAS, a partir de los folios de matricula inmobiliaria identificados en la base oficial de la superintendencia de Notariado y Registro (estudio del 100% de base 1 suministrada por SNR), donde se registre el folio de matrícula inmobiliaria. 
(Base 2 suministrada por SNR para estudio del 2021).</t>
  </si>
  <si>
    <t>1. Realizar  reporte SMA de avance trimestral de registros estudiados y predios identificados bajo titularidad de INVIAS.
2. Realizar Conciliación Predios identificados SMA e individualizados en contabilidad (corte trimestral).</t>
  </si>
  <si>
    <t xml:space="preserve">
1. Inventariar y registrar los predios de los proyectos referentes en el hallazgo, bajo propiedad del INVIAS (2020).
2. Gestionar las consultas a entidades externas para definir si se requiere o se está usando el predio para una obra de utilidad pública o no.
NOTA (De los predios identificados como no necesarios para utilidad pública realizar el proceso de desafectación).</t>
  </si>
  <si>
    <t xml:space="preserve">1. Identificar el listado de los predios de los proyectos referentes en el hallazgo con su registro contable.
2. Realizar reporte de comunicaciones externas enviadas y respuestas recibidas. 
3. Realizar reporte de estado de utilización de los predios de los proyectos referentes en el hallazgo.  </t>
  </si>
  <si>
    <t xml:space="preserve"> Administrativo con presunta incidencia fiscal y disciplinaria</t>
  </si>
  <si>
    <t xml:space="preserve">Administrativo con presunta a incidencia fiscal y disciplinaria </t>
  </si>
  <si>
    <t>Administrativo con presunta a incidencia fiscal y disciplinaria</t>
  </si>
  <si>
    <t xml:space="preserve"> Administrativo con presunta incidencia disciplinaria</t>
  </si>
  <si>
    <t>H10AF18. Cuenta 1710 Bienes de Uso Público en Servicio, inventario vías secundarias y terciarias.
A 31 de diciembre de 2018, el valor registrado en las cuentas “1710 Bienes de uso Público e Históricos y Culturales – Bienes de Uso Público en Servicio y 3105 Patrimonio de las Entidades de Gobierno – Capital Fiscal o 3110 Patrimonio de las Entidades de Gobierno – Resultados del ejercicio” según corresponda, por $22.864.045.3 millones, los cuales presentan incertidumbre en cuantía indeterminada, por falta de gestión efectiva de la Entidad, actualización de la base de datos y/o  inventarios de las vías de orden secundario y terciario a lo largo del país; así como falta de una debida y oportuna articulación con los demás actores involucrados para tal efecto. Las vías que han identificado a 31/12/2018, son en su mayoría las primarias, Lo anterior afecta la razonabilidad de los estados financieros. 
Acción 1 - Actividad 1.</t>
  </si>
  <si>
    <t>H10AF18. Cuenta 1710 Bienes de Uso Público en Servicio, inventario vías secundarias y terciarias. 
A 31 de diciembre de 2018, el valor registrado en las cuentas “1710 Bienes de uso Público e Históricos y Culturales – Bienes de Uso Público en Servicio y 3105 Patrimonio de las Entidades de Gobierno – Capital Fiscal o 3110 Patrimonio de las Entidades de Gobierno – Resultados del ejercicio” según corresponda, por $22.864.045.3 millones, los cuales presentan incertidumbre en cuantía indeterminada, por falta de gestión efectiva de la Entidad, actualización de la base de datos y/o  inventarios de las vías de orden secundario y terciario a lo largo del país; así como falta de una debida y oportuna articulación con los demás actores involucrados para tal efecto. Las vías que han identificado a 31/12/2018, son en su mayoría las primarias, Lo anterior afecta la razonabilidad de los estados financieros. 
Acción 1 - Actividad 2.</t>
  </si>
  <si>
    <t>H10AF18. Cuenta 1710 Bienes de Uso Público en Servicio, inventario vías secundarias y terciarias. 
A 31 de diciembre de 2018, el valor registrado en las cuentas “1710 Bienes de uso Público e Históricos y Culturales – Bienes de Uso Público en Servicio y 3105 Patrimonio de las Entidades de Gobierno – Capital Fiscal o 3110 Patrimonio de las Entidades de Gobierno – Resultados del ejercicio” según corresponda, por $22.864.045.3 millones, los cuales presentan incertidumbre en cuantía indeterminada, por falta de gestión efectiva de la Entidad, actualización de la base de datos y/o  inventarios de las vías de orden secundario y terciario a lo largo del país; así como falta de una debida y oportuna articulación con los demás actores involucrados para tal efecto. Las vías que han identificado a 31/12/2018, son en su mayoría las primarias, Lo anterior afecta la razonabilidad de los estados financieros. 
Acción 1 - Actividad 3.</t>
  </si>
  <si>
    <t>H12AF18. Reconocimiento Terrenos subcuentas de la cuenta 1710 Bienes de Uso Público en Servicio. 
Existe incertidumbre en cuanto al valor que se encuentra registrado a 31/12/2018 en las subcuentas 171001 Bienes de Uso Público Red Carretera por $21.672.040 millones, 171006 Red Férrea por $86.704.9 millones, 171007 Red Fluvial por $474.035.3 millones y 171008 Red Marítima por $496.997.2 millones y menor valor registrado en la cuenta 171014 Bienes de Uso Público en Servicio  – Terrenos con saldo $134.267.8 millones, pues el valor registrado contablemente para los tramos de las vías no muestran por separado el valor de los terrenos sobre los cuales se encuentran construidos.
Acción 1 - Actividad 1.</t>
  </si>
  <si>
    <t>H12AF18. Reconocimiento Terrenos subcuentas de la cuenta 1710 Bienes de Uso Público en Servicio. 
Existe incertidumbre en cuanto al valor que se encuentra registrado a 31/12/2018 en las subcuentas 171001 Bienes de Uso Público Red Carretera por $21.672.040 millones, 171006 Red Férrea por $86.704.9 millones, 171007 Red Fluvial por $474.035.3 millones y 171008 Red Marítima por $496.997.2 millones y menor valor registrado en la cuenta 171014 Bienes de Uso Público en Servicio  – Terrenos con saldo $134.267.8 millones, pues el valor registrado contablemente para los tramos de las vías no muestran por separado el valor de los terrenos sobre los cuales se encuentran construidos.
Acción 1 - Actividad 2.</t>
  </si>
  <si>
    <t>H12AF18. Reconocimiento Terrenos subcuentas de la cuenta 1710 Bienes de Uso Público en Servicio. 
Existe incertidumbre en cuanto al valor que se encuentra registrado a 31/12/2018 en las subcuentas 171001 Bienes de Uso Público Red Carretera por $21.672.040 millones, 171006 Red Férrea por $86.704.9 millones, 171007 Red Fluvial por $474.035.3 millones y 171008 Red Marítima por $496.997.2 millones y menor valor registrado en la cuenta 171014 Bienes de Uso Público en Servicio  – Terrenos con saldo $134.267.8 millones, pues el valor registrado contablemente para los tramos de las vías no muestran por separado el valor de los terrenos sobre los cuales se encuentran construidos.
Acción 1 - Actividad 3.</t>
  </si>
  <si>
    <t>H23AF18. Notas a los Estados Financieros. 
Las Notas a los Estados Financieros de  las, Propiedades, Planta y Equipo; de los Bienes de Uso Público y de las Provisiones y Pasivos contingentes, producto de la revelación de los procesos en contra del INVÍAS a 31 de diciembre de 2018, no reflejan la información suficiente que sirva de complemento a la interpretación y entendimiento de las cifras plasmadas en los estados financieros, como se debe hacer en cumplimiento a las normas internacionales para el sector público NICSP y al manual de políticas contables para esta entidad. No se cumple ninguna de las siguientes disposiciones del Manual de Políticas Contables de la Entidad sobre el contenido de estas notas a los estados financieros:
Propiedades, Planta y Equipo:
Bienes de Uso Público en Construcción:
Bienes de Uso Público en Servicio:
Sobre Provisiones:
Sobre Pasivos Contingentes: 
Este hallazgo tiene una presunta incidencia disciplinaria, toda vez que pudo haberse incumplido la Resolución 484 de 2017 por la cual se modifica la Resolución 533 de 2015 y el Instructivo 002 Numeral 3. Revelaciones, expedido por la Contaduría General de la Nación.
Acción 1 - Actividad 1.</t>
  </si>
  <si>
    <t>H23AF18. Notas a los Estados Financieros. 
Las Notas a los Estados Financieros de  las, Propiedades, Planta y Equipo; de los Bienes de Uso Público y de las Provisiones y Pasivos contingentes, producto de la revelación de los procesos en contra del INVÍAS a 31 de diciembre de 2018, no reflejan la información suficiente que sirva de complemento a la interpretación y entendimiento de las cifras plasmadas en los estados financieros, como se debe hacer en cumplimiento a las normas internacionales para el sector público NICSP y al manual de políticas contables para esta entidad. No se cumple ninguna de las siguientes disposiciones del Manual de Políticas Contables de la Entidad sobre el contenido de estas notas a los estados financieros:
Propiedades, Planta y Equipo:
Bienes de Uso Público en Construcción:
Bienes de Uso Público en Servicio:
Sobre Provisiones:
Sobre Pasivos Contingentes: 
Este hallazgo tiene una presunta incidencia disciplinaria, toda vez que pudo haberse incumplido la Resolución 484 de 2017 por la cual se modifica la Resolución 533 de 2015 y el Instructivo 002 Numeral 3. Revelaciones, expedido por la Contaduría General de la Nación.
Acción 1 - Actividad 2.</t>
  </si>
  <si>
    <t>H33AF18. Variación en actividades y en cantidades en Análisis de Precios Unitarios, Contrato de Obra 1516 de 2015.  
Aunque si bien, el Contrato 1516 de 2015 , se suscribió para mejorar la ruta Ánimas-Pueblo Rico, desde la fase inicial del proyecto, se tenía previsto un pavimento asfáltico, se  evidenció en visita de la CGR efectuada en marzo de 2019, que se pavimentó y se realizaron las intervenciones de sitios críticos y ventanas en concreto hidráulico, tanto para los sectores de la Ruta 5003 SANTA CECILIA-PUEBLO RICO, como para los de la Ruta 5002 ÁNIMAS-SANTA CECILIA.
De igual manera se tenían previstos desde la planeación del contrato, dos (2)  ítems para efectuar en forma parcial la intervención de las ventanas pendientes en pavimento hidráulico (ítems  27 y 28) (...)
Se observa que aun cuando los dos (2) concretos hidráulicos tienen especificaciones de resistencia a la flexión similar para ser utilizados como pavimento, para el ítem 27 verificada el Acta de entrega y recibo final de obra, no se efectuó ninguna cantidad;  en el caso del segundo, esto es, el ítem 28, se realizaron más de 33.000 m3, siendo a la postre la actividad más representativa del contrato. 
En concordancia con lo anteriormente expuesto, y de acuerdo a los análisis Unitarios de precios y al acta de entrega y recibo de obra, presuntamente se generó una lesión al patrimonio público en cuantía de $2.152.2 millones (...)</t>
  </si>
  <si>
    <t xml:space="preserve">H35AF18. Proceso constructivo, Contrato 1632 de 2015. 
El Contrato tiene por objeto: Mejoramiento, gestión predial, social y ambiental mediante la construcción de segundas calzadas, intersecciones y mejoramiento del corredor vial existente Honda-Manizales en el departamento de Caldas para el Programa "Vías para la Equidad” (...)
En la visita de la CGR  llevada a cabo en marzo de 2019  se  evidenciaron  los siguientes deterioros en varios sitios del tramo anotado, así:
a. Ondulaciones en la estructura del pavimento o presencia de ondas en el sentido longitudinal al eje de la vía (...)
b. Pérdida parcial de la capa de rodadura (descascaramiento), por riego de liga deficiente o por  permeabilidad de la mezcla asfáltica. 
c. Afloramiento  de  agua. No obstante haberse realizado corrección anterior en varios sitios mediante parcheo, se observó que en las juntas del citado parcheo o en otros sitios, de forma aleatoria aflora el agua, sin que haya lluvia. Lo anterior puede manifestarse por subdrenaje insuficiente  o inexistente o por filtración de aguas.
d. Desgaste superficial prematuro con pérdida gradual de ligante y agregados; en varios  sitios ya se evidencia la desintegración superficial de la rodadura por insuficiencia  en la adherencia del asfalto con los granulares, o deficiencias en la dosificación de la mezcla.  
Acción 1.
</t>
  </si>
  <si>
    <t xml:space="preserve">H35AF18. Proceso constructivo, Contrato 1632 de 2015. 
El Contrato tiene por objeto: Mejoramiento, gestión predial, social y ambiental mediante la construcción de segundas calzadas, intersecciones y mejoramiento del corredor vial existente Honda-Manizales en el departamento de Caldas para el Programa "Vías para la Equidad” (...)
En la visita de la CGR  llevada a cabo en marzo de 2019  se  evidenciaron  los siguientes deterioros en varios sitios del tramo anotado, así:
a. Ondulaciones en la estructura del pavimento o presencia de ondas en el sentido longitudinal al eje de la vía (...)
b. Pérdida parcial de la capa de rodadura (descascaramiento), por riego de liga deficiente o por  permeabilidad de la mezcla asfáltica. 
c. Afloramiento  de  agua. No obstante haberse realizado corrección anterior en varios sitios mediante parcheo, se observó que en las juntas del citado parcheo o en otros sitios, de forma aleatoria aflora el agua, sin que haya lluvia. Lo anterior puede manifestarse por subdrenaje insuficiente  o inexistente o por filtración de aguas.
d. Desgaste superficial prematuro con pérdida gradual de ligante y agregados; en varios  sitios ya se evidencia la desintegración superficial de la rodadura por insuficiencia  en la adherencia del asfalto con los granulares, o deficiencias en la dosificación de la mezcla.  
Acción 2.
</t>
  </si>
  <si>
    <t xml:space="preserve">H35AF18. Proceso constructivo, Contrato 1632 de 2015. 
El Contrato tiene por objeto: Mejoramiento, gestión predial, social y ambiental mediante la construcción de segundas calzadas, intersecciones y mejoramiento del corredor vial existente Honda-Manizales en el departamento de Caldas para el Programa "Vías para la Equidad” (...)
En la visita de la CGR  llevada a cabo en marzo de 2019  se  evidenciaron  los siguientes deterioros en varios sitios del tramo anotado, así:
a. Ondulaciones en la estructura del pavimento o presencia de ondas en el sentido longitudinal al eje de la vía (...)
b. Pérdida parcial de la capa de rodadura (descascaramiento), por riego de liga deficiente o por  permeabilidad de la mezcla asfáltica. 
c. Afloramiento  de  agua. No obstante haberse realizado corrección anterior en varios sitios mediante parcheo, se observó que en las juntas del citado parcheo o en otros sitios, de forma aleatoria aflora el agua, sin que haya lluvia. Lo anterior puede manifestarse por subdrenaje insuficiente  o inexistente o por filtración de aguas.
d. Desgaste superficial prematuro con pérdida gradual de ligante y agregados; en varios  sitios ya se evidencia la desintegración superficial de la rodadura por insuficiencia  en la adherencia del asfalto con los granulares, o deficiencias en la dosificación de la mezcla.  
Acción 3.
</t>
  </si>
  <si>
    <t>H37AF18. Contrato de Obra 544 de 2012. Pago correspondiente a derechos de botadero. 
Al verificar el Análisis de Precios Unitarios (APU) del Ítem 3P, elaborado por el contratista de obra y avalado por el Interventor, se identifica que este no corresponde a una actividad de ejecución de obra y que el valor unitario descrito como un material referente a “derechos de botadero” no es un insumo de construcción. Además, de acuerdo con lo observado durante la visita al sitio de ejecución de las obras por parte de la CGR en marzo de 2019, se identificó que el material sobrante producto de excavaciones, cortes y remoción de derrumbes no fue dispuesto en escombreras autorizadas que cobraran una tasa por la disposición y manejo de dicho material. Este material fue dispuesto en los diferentes ZODMES  autorizados; los cuales corresponden a terrenos propiedad de terceros que aceptaban utilizar estas áreas como zonas de depósito, previa autorización por parte de la autoridad competente, con el objeto de realizar el relleno y conformación del material, en algunos casos beneficiándose de esta operación o recibiendo una contraprestación por parte del contratista, pero no por unidad de volumen o metro cúbico depositado.
Conforme a todo lo expuesto, se establece que el pago al contratista de obra del Ítem 3P “Derechos de botadero” no era procedente, ya que este no corresponde a una actividad de ejecución de obra y su reconocimiento genera un mayor valor pagado al contratista, ya que el consorcio en su propuesta económica debía estimar todos los costos relacionados con la ejecución de la actividad de disposición de material sobrante de excavaciones, cortes y remoción de derrumbes a través del ítem 2P “Conformación de sitios de disposición de sobrantes”. Por tanto, se configura un posible daño patrimonial al Estado por  $4.505.2 millones, correspondiente al valor total pagado al contratista por concepto de ejecución del Ítem 3P, incluido en el Acta de Recibo Final de Obra.</t>
  </si>
  <si>
    <t xml:space="preserve">H38AF18. Contrato de Obra 544 de 2012. Elaboración de estudios y diseños nuevos. 
Una vez analizada la información adjunta a la respuesta de la Entidad, se establece que los estudios y diseños citados anteriormente sí fueron entregados por el Contratista, sin embargo estos productos no corresponden a la partida de pago “Elaboración de Estudios y Diseños nuevos” incluida en el Acta de recibo de obra. 
Lo anterior conforme a lo informado por la Entidad en la respuesta al oficio de solicitud de documentos AF-INVIAS-039 radicado por la CGR el 29 de marzo de 2019, donde se anexan tres (3) unidades de DVD que contienen la información acerca de los productos que corresponden a la partida de pago “Elaboración de Estudios y Diseños nuevos” y de igual forma los que corresponden a la partida de pago “Revisión, ajuste y/o actualización  y/o modificación y/o complementación de estudios y diseños”; donde se puede evidenciar que los componentes relacionados en el presente hallazgo corresponden a los  entregados por el Contratista como producto de la ejecución del ítem de revisión y ajuste a estudios y diseños.
Conforme a todo lo anterior, se concluye que los productos citados en el presente hallazgo corresponden al ítem de pago “Revisión, ajuste y/o actualización y/o modificación y/o complementación de estudios y diseños”, por lo cual no debieron ser pagados adicionalmente como productos de la partida de pago “Elaboración de Estudios y Diseños nuevos”. Por tanto, se establece un presunto detrimento fiscal por $772.6 millones. </t>
  </si>
  <si>
    <t xml:space="preserve">H39AF18. Contrato de Obra 1638 de 2015. Mayor valor pagado por concepto de vigilancia, operación y mantenimiento de túneles sector Cisneros – Loboguerrero. 
Se observó que las actividades de vigilancia, operación y mantenimiento de túneles que se adicionaron en el presupuesto no corresponden a obras complementarias, puesto que no obedecen a actividades de obra como tal y no son actividades necesarias y/o complementarias que se requirieran para la ejecución de las obras incluidas dentro del alcance contractual . Siendo finalmente estas actividades, un componente contractual independiente a la ejecución de las obras objeto del contrato, que debieron ser adicionadas para garantizar la operación y seguridad de los usuarios de la vía en el tramo Cisneros – Loboguerrero, pero que no hacen parte del alcance contractual incluido en el Contrato de Obra 1638 de 2015.
Por lo anterior se establece que se pagó al Contratista una mayor cantidad que la ejecutada por concepto de vigilancia en el Centro de Control de Operaciones del sistema de túneles, ubicado en el túnel 10 izquierdo del tramo Cisneros – Loboguerrero. El valor del presunto detrimento fiscal corresponde a la suma de $73.3 millones, por concepto del pago de 8 meses de vigilancia para los cuales no se determina su ejecución.
De acuerdo con todo lo descrito anteriormente, se establece que el valor total del posible detrimento fiscal es de $337.0 millones, correspondiente al mayor valor pagado al Contratista por concepto de operación, mantenimiento y vigilancia de túneles.
Acción 1.
</t>
  </si>
  <si>
    <t xml:space="preserve">H39AF18. Contrato de Obra 1638 de 2015. Mayor valor pagado por concepto de vigilancia, operación y mantenimiento de túneles sector Cisneros – Loboguerrero.
Se observó que las actividades de vigilancia, operación y mantenimiento de túneles que se adicionaron en el presupuesto no corresponden a obras complementarias, puesto que no obedecen a actividades de obra como tal y no son actividades necesarias y/o complementarias que se requirieran para la ejecución de las obras incluidas dentro del alcance contractual . Siendo finalmente estas actividades, un componente contractual independiente a la ejecución de las obras objeto del contrato, que debieron ser adicionadas para garantizar la operación y seguridad de los usuarios de la vía en el tramo Cisneros – Loboguerrero, pero que no hacen parte del alcance contractual incluido en el Contrato de Obra 1638 de 2015.
Por lo anterior se establece que se pagó al Contratista una mayor cantidad que la ejecutada por concepto de vigilancia en el Centro de Control de Operaciones del sistema de túneles, ubicado en el túnel 10 izquierdo del tramo Cisneros – Loboguerrero. El valor del presunto detrimento fiscal corresponde a la suma de $73.3 millones, por concepto del pago de 8 meses de vigilancia para los cuales no se determina su ejecución.
De acuerdo con todo lo descrito anteriormente, se establece que el valor total del posible detrimento fiscal es de $337.0 millones, correspondiente al mayor valor pagado al Contratista por concepto de operación, mantenimiento y vigilancia de túneles.
Acción 2.
</t>
  </si>
  <si>
    <t xml:space="preserve">H45AF18. Mantenimiento a las Obras de pavimento flexible. Contrato de Obra 1404 de 09-10-2015. 
Como resultado de la visita practicada por la CGR el 14 de marzo del 2019 a las obras ejecutadas, se estableció que en varios tramos de la vía intervenida, el pavimento flexible presenta en ambos lados fisuramientos longitudinales, así como en el centro del corredor vial intervenido. Varias de estas fisuras se han venido sellando con emulsión asfáltica y asfalto sólido para posteriormente, según el Contratista, presentarse a la Interventoría antes de la entrega final y liquidación del Contrato.  
En varios sectores de la vía se presenta invasión de maleza y material de suelo desprendido de la zona. Situación que además de limitar la normal circulación de las aguas lluvias, pone en riesgo la circulación vehicular y durabilidad de los sectores de pavimento de la vía intervenida. 
Acción 1.
</t>
  </si>
  <si>
    <t xml:space="preserve">H45AF18. Mantenimiento a las Obras de pavimento flexible. Contrato de Obra 1404 de 09-10-2015. 
Como resultado de la visita practicada por la CGR el 14 de marzo del 2019 a las obras ejecutadas, se estableció que en varios tramos de la vía intervenida, el pavimento flexible presenta en ambos lados fisuramientos longitudinales, así como en el centro del corredor vial intervenido. Varias de estas fisuras se han venido sellando con emulsión asfáltica y asfalto sólido para posteriormente, según el Contratista, presentarse a la Interventoría antes de la entrega final y liquidación del Contrato.  
En varios sectores de la vía se presenta invasión de maleza y material de suelo desprendido de la zona. Situación que además de limitar la normal circulación de las aguas lluvias, pone en riesgo la circulación vehicular y durabilidad de los sectores de pavimento de la vía intervenida. 
Acción 2.
</t>
  </si>
  <si>
    <t xml:space="preserve">H45AF18. Mantenimiento a las Obras de pavimento flexible. Contrato de Obra 1404 de 09-10-2015. 
Como resultado de la visita practicada por la CGR el 14 de marzo del 2019 a las obras ejecutadas, se estableció que en varios tramos de la vía intervenida, el pavimento flexible presenta en ambos lados fisuramientos longitudinales, así como en el centro del corredor vial intervenido. Varias de estas fisuras se han venido sellando con emulsión asfáltica y asfalto sólido para posteriormente, según el Contratista, presentarse a la Interventoría antes de la entrega final y liquidación del Contrato.  
En varios sectores de la vía se presenta invasión de maleza y material de suelo desprendido de la zona. Situación que además de limitar la normal circulación de las aguas lluvias, pone en riesgo la circulación vehicular y durabilidad de los sectores de pavimento de la vía intervenida.
Acción 3.
</t>
  </si>
  <si>
    <t>H46AF18. Reductores de Velocidad. Contrato de Obra 1647 de 30-11-2015.
En el sector del pavimento flexible comprendido entre TCC – Tele Bucaramanga en el cual se encuentran instalados estoperoles por parte del Contratista, se presenta desprendimiento prematuro de varios de estos elementos (...)
Acción 2.</t>
  </si>
  <si>
    <t xml:space="preserve">H48AF18. Calidad de las obras en el Corredor Vial del Contrato de Obra 1510 de 26-10-2015. 
En los sectores pavimentados, el pavimento flexible muestra en algunos tramos fisuras longitudinales de borde.
Existe presencia de derrumbes a lo largo de la vía intervenida, los cuales invaden parte de la calzada pavimentada y cubren las cunetas en concreto, construidas.
En el K1+020 se observó levantamiento y ondulación de la capa de pavimento en un tramo de aproximadamente 25 m. 
En varios sectores, el pavimento flexible carece de cunetas en concreto que brinden entre otros un confinamiento y encauzamiento de las aguas.
El tramo en pavimento flexible, no cuenta con la respectiva demarcación horizontal.
Lo anterior en presunta contravención del Manual de Interventoría y Supervisión del INVÍAS. Así mismo, presuntamente contraviene los numerales 1 y 8 del artículo 26 y 51 de la Ley 80 de 1993, los artículos 82, 84 y 86 de la Ley 1474 de 2011.
Acción 1.
</t>
  </si>
  <si>
    <t xml:space="preserve">H48AF18. Calidad de las obras en el Corredor Vial del Contrato de Obra 1510 de 26-10-2015. 
En los sectores pavimentados, el pavimento flexible muestra en algunos tramos fisuras longitudinales de borde.
Existe presencia de derrumbes a lo largo de la vía intervenida, los cuales invaden parte de la calzada pavimentada y cubren las cunetas en concreto, construidas.
En el K1+020 se observó levantamiento y ondulación de la capa de pavimento en un tramo de aproximadamente 25 m. 
En varios sectores, el pavimento flexible carece de cunetas en concreto que brinden entre otros un confinamiento y encauzamiento de las aguas.
El tramo en pavimento flexible, no cuenta con la respectiva demarcación horizontal.
Lo anterior en presunta contravención del Manual de Interventoría y Supervisión del INVÍAS. Así mismo, presuntamente contraviene los numerales 1 y 8 del artículo 26 y 51 de la Ley 80 de 1993, los artículos 82, 84 y 86 de la Ley 1474 de 2011.
Acción 2.
</t>
  </si>
  <si>
    <t>H50AF18. Demolición Puente “Artura” y Construcción Puente “Bermellón I” (Terminación Túnel de la Línea). 
Se observó en visita realizada por la CGR a las obras de terminación del Túnel de la Línea que dicha estructura se encuentra en ejecución. El origen de esta solución hace parte de un reproceso generado por las deficiencias presentadas en los diseños y construcción de la solución vial por parte del contratista del Contrato 3460 de 2008, causando un costos adicionales con cargo al Contrato 806 de 2017, para subsanar las deficiencias generadas en desarrollo del Contrato 3460 de 2008.
Las situaciones expuestas se generaron por la deficiente calidad de los trabajos realizados por parte del contratista que venía ejecutando el Contrato 3460 de 2008, en todos los frentes de trabajo (túnel principal, túneles corto y cielo abierto), que conllevaron a la contratación de obras con cargo al Contrato 806 de 2017 tendientes a subsanar obras contratadas y pagadas a través del Contrato 3460 de 2008.  Por tanto ello constituye un presunto daño patrimonial al Estado en cuantía de $680.0 millones. Por tanto ello constituye un presunto daño patrimonial al Estado en cuantía de $680.0 millones.
Sin embargo, lo evidenciado muestra un presunto incumplimiento de acuerdo a lo establecido en el Contrato 3460 de 2008 y su respectivo contrato de interventoría, Artículo 209 de la Constitución Política (Principio de Economía); Artículo 3 Ley 489 de 1998 (Principios de Eficiencia, Economía y Responsabilidad); numeral 8 del artículo 26 de la Ley 80 de 1993; Artículos 83 y 84 de la Ley 1474 de 2011 y numeral 9 del capítulo 8.3 del Manual de Interventoría del INVÍAS, por lo cual este hallazgo tiene  presunta incidencia  fiscal y disciplinaria.
Acción 2.</t>
  </si>
  <si>
    <t xml:space="preserve">H52AF18. Alcance Contrato 806 de 2017 y Adición de Cláusula Compromisoria. 
(…) disminución del alcance contractual inicial y aumento de los recursos necesarios para la terminación del proyecto. </t>
  </si>
  <si>
    <t xml:space="preserve">H53AF18. Transitabilidad Quebrada Agua Blanca – Otanche. 
Para el INVIAS, se han incumplido los numerales 6 y 10 de la cláusula cuarta del convenio, toda vez que no ejerció un control y vigilancia oportuna sobre las actuaciones del Fondo, permitiendo que se ejecutara la obra fallida sin exigir que se tuviera en cuenta las condiciones técnicas y los antecedentes geológicos previamente detectados por los contratistas de Fase I y Fase II del proyecto Transversal de Boyacá, y a la fecha no ha conminado de manera efectiva al FONDO para que defina las condiciones en las cuales va a dar cumplimiento a las estipulaciones del convenio para este sitio crítico (bien sea devolviendo el sitio o dando solución definitiva a la problemática presentada).
Así las cosas, lo anteriormente expuesto se constituye en una presunta falta disciplinaria por las deficiencias en el cumplimiento de las obligaciones del Convenio 020 por parte de las dos entidades que lo suscribieron, lo cual está afectando los recursos del Contrato 1699 de 2015.
</t>
  </si>
  <si>
    <t xml:space="preserve">
H54AF18. Reasentamiento comunidad en Ciénaga por trazado de la Variante de Ciénaga. 
Uno de los fundamentos de este convenio es el ofrecimiento realizado por la alcaldía de Ciénaga mediante oficio del 20 de mayo de 2016, con radicado INVIAS 64282  del 21 de julio de 2016, el alcalde de Ciénaga manifiesta textualmente: “… El Municipio se compromete para el año 2017 a la consecución de 400 viviendas y para el año 2018 otras 400 viviendas, las cuales serán entregadas a la población suscrita al ceso para el reasentamiento de las familias …”.
(...) a la fecha de hoy no se cuenta con información sobre la consecución de recursos para este reasentamiento o el avance en algún proyecto de vivienda que beneficie a la comunidad afectada por el proyecto (...)
</t>
  </si>
  <si>
    <t xml:space="preserve">H55AF18. Conexión Variante de Ciénaga con Ruta del Sol III.  
El Contrato 1200 de 2016 contempla también la conexión de la Variante de Ciénaga con la Ruta del Sol III en lo que se conoce como la Ye de Ciénaga (PR 14+550). Sin embargo se evidencia en los informes de Interventoría que la conexión entre la obra en construcción y la Ruta de Sol III se encuentra en proceso de indefinición porque en el alcance del proyecto no se contempló este empate sino que se partió del supuesto de que “las calzadas proyectadas empatarían con la Ye de Ciénaga (este último tramo será construido y asumido por la Concesión Ruta del Sol II).
Lo anterior repercute directamente en el alcance del proyecto y lo puede afectar de manera significativa, como ya se ha mencionado, lo cual se constituye en una presunta falta disciplinaria al no cumplirse lo establecido en el Artículo 209 de la Constitución Política (Principio de Economía); Artículo 3 Ley 489 de 1998 (Principios de Eficiencia, Economía y Responsabilidad) y los numerales 1 y 3 del artículo 26 de la Ley 80 de 1993.
</t>
  </si>
  <si>
    <t>H11AEFC. Calidad de las obras ejecutadas. Contrato de obra No. 1021 de 2018.
El proyecto consiste en el mejoramiento de la carretera Puerto Libertador –Ye de Cerromatoso específicamente los tramos, No. 1 del K6+600 hasta K7+100 y No. 2 del K10+880 hasta K19+280 (…). La ejecución del proyecto fue contratada por el Instituto Nacional de Vías (INVIAS), mediante el contrato de obra No. 001021 de 03 de agosto del 2018, por un valor de $27.458.000.000. (...) Se hace la entrega y recibo definitivo de las obras el 2020/01/20.
De la visita de inspección realizada se evidenciaron diferentes patologías presentadas en las obras ejecutadas (...), entre los tipos de daños se encuentran: 1. Grietas (en los extremos de los pasadores; grieta de esquina; fracturas de losas de cunetas). 2. Deterioro superficial (desportillamiento de juntas; fisura transversal; fisura de esquina; separación de losas de concreto).
En lo observado se concluye que las grietas se encuentran en un nivel de severidad media y entre las posibles causas se encontraría asentamientos de la base o la subrasante, lo que podría generar en el futuro incremento en los escalonamientos, fracturas múltiples en la losa, grietas en bloque.
Acción 1.</t>
  </si>
  <si>
    <t>Incumplimiento en el Estatuto de Contratación Pública Ley 80 de 1993, artículos 3, 4, 5, 25, 26, que señalan que las entidades del Estado exigirán la calidad en los bienes y servicios adquiridos y que los contratistas garantizarán la calidad de los bienes y servicios contratados y responderán por ellos, así como también indican el principio de responsabilidad.
La falta de rigor en el control de la obra permitió que estas se entregaran con deficiencias en la calidad por parte del contratista, como se describió en la condición.</t>
  </si>
  <si>
    <t>H11AEFC. Calidad de las obras ejecutadas. Contrato de obra No. 1021 de 2018.
El proyecto consiste en el mejoramiento de la carretera Puerto Libertador –Ye de Cerromatoso específicamente los tramos, No. 1 del K6+600 hasta K7+100 y No. 2 del K10+880 hasta K19+280 (…). La ejecución del proyecto fue contratada por el Instituto Nacional de Vías (INVIAS), mediante el contrato de obra No. 001021 de 03 de agosto del 2018, por un valor de $27.458.000.000. (...) Se hace la entrega y recibo definitivo de las obras el 2020/01/20.
De la visita de inspección realizada se evidenciaron diferentes patologías presentadas en las obras ejecutadas (...), entre los tipos de daños se encuentran: 1. Grietas (en los extremos de los pasadores; grieta de esquina; fracturas de losas de cunetas). 2. Deterioro superficial (desportillamiento de juntas; fisura transversal; fisura de esquina; separación de losas de concreto).
En lo observado se concluye que las grietas se encuentran en un nivel de severidad media y entre las posibles causas se encontraría asentamientos de la base o la subrasante, lo que podría generar en el futuro incremento en los escalonamientos, fracturas múltiples en la losa, grietas en bloque.
Acción 2.</t>
  </si>
  <si>
    <t>AEFC</t>
  </si>
  <si>
    <t>14 05 004   </t>
  </si>
  <si>
    <t>Deficiencias en la instalación, calidad y funcionalidad de los estoperoles, con lo cual se genera riesgo en la seguridad operacional del corredor.</t>
  </si>
  <si>
    <t xml:space="preserve">
Realizar auditorías de seguimiento técnico en obra, en garantía de verificar la calidad de las obras que se están ejecutando.
</t>
  </si>
  <si>
    <t xml:space="preserve">
Informes de auditoria de avance técnico de las obras en ejecución.
</t>
  </si>
  <si>
    <t xml:space="preserve">Realizar auditorías de seguimiento técnico en obra, en garantía de verificar la calidad de las obras que se están ejecutando  la fecha de inicio del presente plan de mejoramiento, como medida de control preventiva.
</t>
  </si>
  <si>
    <t>ACTUACIÓN ESPECIAL DE FISCALIZACIÓN AT N°. 41-2020. DEPARTAMENTO DE CÓRDOBA - AEFC</t>
  </si>
  <si>
    <t xml:space="preserve">H87R16. Defensa Jurídica.
Revisada la documentación aportada por el Invías en lo concerniente a las acciones populares objeto de la muestra, se evidenció que:
a) En algunos procesos la información es incompleta y carece de documentos importantes que respalden la decisión de conciliar como es el de la ficha técnica del abogado para el caso del proceso No. 25000234100020130057800LM.
b) En el proceso No. 25000234100020130057800LM, se observó que el Invías no presentó alegatos de conclusión, perdiendo una valiosa oportunidad procesal para defender los intereses de la Entidad.
</t>
  </si>
  <si>
    <t>Administrativo con incidencia fiscal y disciplinaria</t>
  </si>
  <si>
    <t>Los argumentos utilizados para justificar la ampliación del plazo del contrato de obra, dejan en evidencia la falta de planeación porque después de firmado el contrato, no era el momento para concertar con las comunidades, Administraciones Municipales y las interventorías nuevas ubicaciones, puesto que esta actividad es propia de la fase de formulación y planeación del proyecto; aspectos que se tradujeron en retraso en el cronograma de obras y mayores costos de interventoría en $167.322.929 que se constituyen en detrimento al patrimonio público por las fallas de planeación mencionadas.
Además de las fallas de planeación, se presentaron incumplimientos del contratista, debidamente notificados por el Consorcio Doble IN interventor del proyecto para Jambaló y Cajibío, que se tradujeron en retraso en el cronograma de obras (...).</t>
  </si>
  <si>
    <t>Estos hechos se presentan por que la interventoría no ejerció eficientemente la labor de vigilancia y control sobre los cobros realizados por el contratista (…), falta de control, seguimiento y vigilancia a los recursos destinados, contrariando las obligaciones específicas que debe ejercer el contratante frente al cumplimiento del contrato de interventoría.</t>
  </si>
  <si>
    <t>14 06 100   </t>
  </si>
  <si>
    <t>Actuación Especial de Fiscalización AT 41</t>
  </si>
  <si>
    <t>Documentar los criterios para el flujo de información con las áreas encargadas.</t>
  </si>
  <si>
    <t>Cumplimiento AT 75 (OCAD PAZ) - 2020</t>
  </si>
  <si>
    <t>Desligar el tema contractivo del tema operativo mediante la suscripción de contratos exclusivamente para operación vigilancia y mantenimiento de los túneles, lo cual se incorporará en el anexo técnico para futuros contratos.</t>
  </si>
  <si>
    <t>Anexo técnico en el cuál se desliga el tema constructivo del tema operativo.</t>
  </si>
  <si>
    <t>Los recursos pagados incorrectamente se descontaran en la correspondiente acta  liquidación.</t>
  </si>
  <si>
    <t>Descuento de mayor valor pagado en acta  liquidación.</t>
  </si>
  <si>
    <t>H1AC19. Colapso Puente La Orquídea 1 PR 86+485 a 86+595, contrato 807 de 2009.
El puente La Orquídea I hizo parte del alcance contractual del Contrato 807 de 2009, cuyo objeto principal era “ESTUDIOS Y DISEÑOS, GESTIÓN SOCIAL, PREDIAL, AMBIENTAL Y MEJORAMIENTO DEL PROYECTO “TRANSVERSAL DEL CUSIANA”, cuyo valor final fue de $146.408.005.446. (...) El costo final de la construcción del mismo, de acuerdo con el último informe de interventoría del Contrato 807 de 2009 fue de $5.242.512.315.
El puente fue puesto en servicio desde finales del año 2011, y la totalidad de las obras del Contrato 807 de 2009, fueron recibidas de manera definitiva el 30 de mayo de 2015, como consta en el recibo definitivo de obra, con el Vo.Bo. de la interventoría . El contrato de obra fue liquidado el 27 de octubre de 2017. 
El 26 de octubre de 2015, el INVIAS suscribe el Contrato de Obra 1513 de 2015, cuyo objeto consistió en el “Mejoramiento, Gestión Predial, Social y ambiental del corredor Transversal del Cusiana”.  (...) A partir de agosto de 2016, la interventoría contratada para este último contrato de obra , dio cuenta en los correspondientes informes de interventoría de la presentación de fisuraciones, grietas y desplazamientos en el Puente La Orquídea. 
Dicha situación obligó al cierre de la vía y construcción de una variante alternativa provisional para dar transitabilidad a la misma.  Sin embargo, finalmente se produjo el colapso de la estructura en comento, el 29 de octubre de 2019 sobre las 5:30 p.m.  
(...) el Instituto Nacional de Vías, inició proceso administrativo sancionatorio contra el contratista del Contrato 807 de 2009 , por el presunto incumplimiento contractual causado por la calidad de los trabajos en el puente en comento (toda vez que era un puente que llevaba menos de 7 años de servicio).
El proceso administrativo por declaratoria de siniestro inicialmente adelantado por el INVIAS, fue cerrado por falta de oportunidad en el adelantamiento de las respectivas diligencias, por lo cual la entidad se vio avocada a acudir a la vía jurisdiccional, cuyo trámite procesal se encuentra en la admisión de la demanda.</t>
  </si>
  <si>
    <t xml:space="preserve">Si bien en la zona existen algunas condiciones geotécnicas desfavorables, que implican afectaciones significativas a las estructuras construidas en la misma, con el colapso del puente se evidenciaron falencias y omisiones en los Estudios y Diseños de dicha estructura (todas anotadas por los especialistas que estudiaron el fenómeno ocurrido en el puente La Orquídea 1), así como deficiencias en las prácticas constructivas (como también lo evidencian los especialistas). 
Los mecanismos adoptados por INVIAS para el resarcimiento no fueron aplicados de manera eficaz y oportuna, no obstante que en la vigencia 2018 la situación del puente había sido objeto de pronunciamiento por parte de la CGR.
</t>
  </si>
  <si>
    <t xml:space="preserve">H2AC19. Obras para manejo de transitabilidad y control de procesos de socavación sector La Orquídea K86+200. Contrato 1513 de 2015.
(...) mediante Resolución 6429 del 24 de agosto de 2019, el Instituto Nacional de Vías -INVIAS- ordena el cierre preventivo del puente La Orquídea I. (...) Dicho cierre quedó establecido hasta que “se superara la emergencia”  (lo cual nunca se logró), y se debían establecer las medidas de contingencia para dar transitabilidad a la vía. Debido a lo anterior, el INVIAS decidió que a través del Contrato 1513 de 2015, se realizarían todas las obras necesarias para dar la transitabilidad en este punto, como quiera que dentro de este contrato se estableció como parte del alcance que “Durante el plazo del contrato, el contratista será responsable por la transitabilidad, así mismo deberá tomar todas las medidas necesarias a fin de garantizar la seguridad vial del usuario en el sector PR 16+000 (EL CRUCERO) hasta AGUAZUL”.
De igual forma, el contratista a cargo del Contrato 1513 de 2015 asumió la construcción de obras hidráulicas para la mitigación de procesos de socavación que afectan la estructura en deterioro del puente La Orquídea I, con el fin de evitar una aceleración de un eventual colapso. Las obras hidráulicas para disipar la energía del cauce y evitar procesos de socavación debieron haber sido contempladas dentro de los diseños materializados en el Contrato 807 de 2009, y no ser cargadas como medida correctiva en un contrato posterior. 
Se considera que los costos asumidos por el INVIAS para dar transitabilidad en la zona, a través de las obras ejecutadas y pagadas dentro del Contrato 1513 de 2015, constituyen un presunto  daño Patrimonial al Estado por un valor superior a $1.376.176.981, causado por las deficiencias en la construcción del puente a cargo del contratista responsable del Contrato 807 de 2009.
</t>
  </si>
  <si>
    <t xml:space="preserve">(...) el origen del evento (cierre total y posterior colapso del puente la Orquídea I) no debe ser asociado solamente con la inestabilidad geológica de la zona sino con deficiencias en los diseños y construcción del mismo (…) y a falencias en la supervisión e interventoría del Contrato 807 de 2009, las cuales generaron afectaciones en el presupuesto y el alcance del Contrato 1513 de 2015.
</t>
  </si>
  <si>
    <t>H3AC19. Seguimiento y control a programaciones de obra con MS-PROJECT, contrato 1513 de 2015.
Las falencias en el uso de la aplicación se evidencian en lo siguiente:
Dentro del cronograma en Project, existen actividades que no están conectadas a la cadena de procesos del proyecto, por lo cual quedan abiertas, sin un control fijo, e independientes de las restricciones propias del tiempo del proyecto. 
No se evidencia control sobre la ruta crítica (que es la línea de programación que marca la duración del proyecto, y que indica qué actividades no dan lugar a holgura), toda vez que la misma no es resaltada en los informes de interventoría y no se hace mención de ella, aún cuando el mismo programa la calcula por defecto.</t>
  </si>
  <si>
    <t xml:space="preserve">Se evidencia en los informes de interventoría que no se hace un uso adecuado de esta herramienta, lo cual deja entrever posibles debilidades en el control y seguimiento a los tiempos del proyecto. 
Se evidencia que no se tiene claro el concepto de programación por el método de la ruta crítica y el uso adecuado del método del diagrama de Gantt, en donde una de las premisas es que las actividades que hacen parte del proyecto deben estar conectadas como mínimo al hito de inicio del proyecto a controlar. </t>
  </si>
  <si>
    <t>H4AC19. Planificación de actividades a ejecutar en el contrato 1513 de 2015 – Suministro de material para terraplén y/o pedraplén.
Dentro del presupuesto del Contrato 1513 de 2015 se contempló un ítem para la conformación de terraplenes y otro para la conformación de pedraplenes. (...), se evidencia que en los APU de los ítems (Tabla 9) no se tuvo en cuenta el suministro de material, el cual era necesario para el desarrollo de la actividad. Para poder cubrir su valor, se hizo necesaria la aprobación de un ítem no previsto, correspondiente a “suministro de material para terraplén y/o pedraplén”.</t>
  </si>
  <si>
    <t xml:space="preserve">Deficiencias en la planeación del presupuesto para este contrato, evidenciada en los desfases de los costos de estas actividades y en el hecho de no tener en cuenta todos los elementos que conforman un Análisis de Precios Unitarios.
</t>
  </si>
  <si>
    <t>H5AC19. Planeación de la ejecución contractual del proyecto, contrato 1950 de 2019.
Las obras relacionadas fueron contratadas por el Instituto Nacional de Vías por un valor de $24.486.827.905, con fecha de terminación el 31 de diciembre de 2019. Sin embargo, de la ejecución efectiva del contrato, se evidencia que los tiempos y los costos de las obras no correspondieron a lo inicialmente estimado.
El contrato de obra fue firmado el 30 de octubre de 2019, sin modificar la fecha de plazo final (31 de diciembre de 2019), dejando, como condición inicial, un lapso menor a 2 meses para ejecutar una obra que a todas luces implica términos muy superiores, toda vez que el inicio de las obras se supeditó a la firma del acta de inicio de obra , la cual fue suscrita el 09 de diciembre de 2019. Es decir, el tiempo de ejecución, bajo el escenario inicial, correspondió a 22 días.
Dentro del Anexo técnico del Pliego de Condiciones, se establece que a partir de la suscripción del acta de inicio, el contratista cuenta con 1 mes para “La elaboración de la “revisión, ajuste y/o actualización y/o modificación y/o complementación de los estudios y diseños y/o elaboración del cálculo de la estructura del pavimento y/o cálculos estructurales y/o de obras requeridas para garantizar la estabilidad de la infraestructura vial” . De acuerdo con lo mencionado en la viñeta anterior, era imposible el cumplimiento de esta etapa bajo las condiciones iniciales establecidas, lo cual obligó al INVÍAS a la prórroga contractual hasta el 31 de mayo de 2020 (materializada mediante el Adicional 2 del 30 de diciembre de 2019).
(...)</t>
  </si>
  <si>
    <t>Deficiencias en la planeación contractual del proyecto, toda vez que se estipularon plazos de ejecución que no correspondían a la realidad del mismo y no se estimaron a plenitud sus costos.</t>
  </si>
  <si>
    <t xml:space="preserve">H6AC19. Precios unitarios pactados para el contrato 1950 de 2019.
Al tomar los valores unitarios aprobados del Contrato 1513 de 2015 indexados al año 2019, como referentes de los cuales se debió partir para contratar obras que continuarían el proceso del mantenimiento de la Transversal de Cusiana, se evidencia una diferencia del 28,43%, entre el valor total de los ítems del Contrato 1950 de 2019 y los mismos ítems con valores indexados al año 2019 del Contrato 1513 de 2015, por un valor total de $5.209.362.732. Esta diferencia representada en el mayor valor pactado por el INVIAS para los ítems del contrato 1950 de 2019, se evidencia principalmente en el valor contratado para el suministro y colocación de mezclas asfálticas, que representa un 81,06% de ese 28,43%, donde la diferencia de precios oscila entre $178.000 y $223.000 por m3 de mezcla.
La diferencia en el presupuesto expuesta anteriormente, se incrementa a $6.935.633.173 (lo cual equivale a una variación de 30,74% con respecto a la referencia tomada), toda vez que el contrato tuvo una adición por $5.941.116.460.
</t>
  </si>
  <si>
    <t xml:space="preserve">(…) el contrato fue concebido con sobrecostos, toda vez que se contrató a precios muy superiores a los precios de referencia (hasta un 40% en caso de la mezcla asfáltica) que se tenían del corredor (los del contrato inmediatamente precedente). </t>
  </si>
  <si>
    <t xml:space="preserve">H7AC19. Plazo contractual interventoría al contrato 1303 de 2019, mediante el contrato 1532 de 2019.
El contrato de obra (1303 de 2019) fue suscrito con un plazo inicial de “seis (6) meses, a partir de la Orden de Inicio que impartirá el Jefe de la Unidad Ejecutora del INSTITUTO”. La orden de inicio de este contrato fue impartida el 15 de agosto de 2019, de tal forma que el plazo contractual correspondió hasta el 14 de Febrero de 2020.
Así las cosas, bajo estas condiciones, la interventoría debía ser contratada con un plazo contractual que abarcara toda la ejecución contractual, o sea que como mínimo el contrato de interventoría debía tener como fecha límite el 14 de febrero de 2020. Sin embargo, se evidencia que el Contrato 1532 de 2019 fue suscrito con plazo hasta el 31 de diciembre de 2019, con lo cual a partir del 1 de enero de 2020 el contrato de obra quedaría sin supervisión. Esta situación fue subsanada mediante la suscripción de la prórroga 1, la cual fue solicitada mediante memorando CRA-1-1532-0055-2019 del 13 de diciembre de 2019 por parte el interventor, y aprobada en acta del 16 de diciembre de 2019 por la Subdirección de Red Nacional, para así ser firmada el 31 de diciembre de 2019. </t>
  </si>
  <si>
    <t xml:space="preserve">Deficiencias en el desarrollo de los procesos asociados a la suscripción y perfeccionamiento de los contratos, toda vez que se tuvo a acudir a una gestión administrativa adicional para subsanar un error que por la naturaleza misma del contrato y a la luz de la Ley 1474 de 2011, no se debió presentar.
</t>
  </si>
  <si>
    <t xml:space="preserve">H8AC19. Planeación y ejecución contractual, contrato de obra 1870 de 2019.
El Instituto Nacional de Vías – INVIAS, suscribió el Contrato de Obra 1870 del 15 de octubre de 2019, estipulándose un plazo contractual de cuatro (4) meses a partir de la orden de inicio del mismo contrato de obra, sin sobrepasar el 31 de diciembre de 2019.  Sin embargo, sin evidenciarse justificación alguna, las obras dieron inicio el 4 de diciembre de 2019. El contrato de interventoría correspondiente (2174 de 2019) fue suscrito el 25 de noviembre de 2019, restando solo 27 días calendario para el vencimiento del plazo inicialmente pactado para la ejecución de la obra; razón por la cual ambos contratos debieron ser prorrogados en un principio por tres (3) meses.
El 31 de marzo de 2020, suscribieron prórroga 2 del plazo del contrato de obra e interventoría por tres (3) meses.
(...) con la correspondiente revisión y aprobación de la interventoría, mediante comunicado de interventoría CIR-2174-072 del 5 de junio de 2020, se da aprobación a la Versión 4 de los estudios y diseños geotécnicos y estructurales de sitios críticos PR10+030 Y 25+800 Sector Cauyá- Supía; es decir, con cinco (5) meses de retraso. 
Posteriormente, el 24 de junio de 2020, (...) la interventoría del contrato de obra, informa a Invias que no se cuenta con disponibilidad presupuestal para atender los sitios críticos proyectados a intervenir, ya que se priorizó la rehabilitación del pavimento. 
(...) los muros estructurales que se requerían para la estabilización de estos dos sitios (PR10+030 y PR 25+800 Sector Cauyá- Supía) no fueron ejecutados por agotamiento del presupuesto, a pesar de tratarse de sitios críticos de la vía.  
(...) el último informe de interventoría (7) del 1 al 31 de julio de 2020, reporta un atraso del 2,74% respecto a la reprogramación del Programa de Inversiones 4; quedando consignado en este mismo informe que la gestora del proyecto solicita esperar aprobación de nuevos ítems no previstos para incluirlos en dicha acta; es decir que, a un mes de la fecha última de terminación de la obra, no se conocían los ítems necesarios para la culminación del contrato ni su respectivo costo. 
En cuanto al acta de corte 7 de fecha 10 de julio de 2020,el valor acumulado indica que resta por ejecutar un 12% del presupuesto total asignado, especialmente en el departamento de Risaralda, en actividades relacionadas con: demolición de estructura, remoción y transporte de derrumbes, base granular clase A, mezcla densa en caliente tipo MDC 19, concreto de estructuras, llenos, acero de refuerzo, tubería , geotextil NT o similar, y cunetas; (...). Estas actividades corresponden a la estructura de pavimento y obras de contención para estabilización, que fueron determinadas desde el presupuesto oficial y posteriormente eliminadas mediante acta de modificación de cantidades de obra del 21 de julio de 2020; lo anterior en detrimento del cumplimiento a cabalidad del objeto contractual, el cual es el mejoramiento y mantenimiento de la vía. </t>
  </si>
  <si>
    <t>Deficiencias en la planeación, en la ejecución contractual y en la aplicación de controles, específicamente, en los estudios y diseños previos, (...) generaron que los recursos comprometidos (...) no fueran ejecutados oportunamente durante la vigencia 2019, lo que condujo a que al 31 de diciembre de 2019, se crearan cuentas por pagar y se constituyeran reservas presupuestales.</t>
  </si>
  <si>
    <t>H9AC19. Rendimientos financieros anticipo contrato 1870 de 2019.
El parágrafo segundo de la cláusula décima del Contrato 1870 de 2019 sobre rendimientos financieros indica que los rendimientos financieros que genere el anticipo entregado por el INSTITUTO al CONTRATISTA serán reintegrados mensualmente por la entidad fiduciaria a la tesorería del instituto cuando se trate de recursos propios o a la Dirección del Tesoro Público cuando se trate de recursos de la Nación.
En la rendición a junio de 2020 del fideicomiso 3 1 90662 del contrato de fiducia mercantil firmado el 23 de diciembre de 2019 para el manejo del anticipo del Contrato 1870 de 2019 se registra el detalle de los rendimientos financieros generados por el anticipo que ascienden a $2.417.644,43, (...), los cuales no fueron reportados en los informes de interventoría y de supervisión de enero a julio de 2020. Según respuesta de la entidad el reintegro de los mismos fue realizado el 8 de julio de 2020 al BANCO DE LA REPUBLICA cuenta corriente 61011094, a nombre de DIRECCIÓN DEL TESORO NACIONAL
La situación evidenciada presuntamente contraria lo establecido en los literales e) de los artículos 2 y 3 de la Ley 87 de 1993 “Asegurar la oportunidad y confiabilidad de la información y de sus registros y Todas las transacciones de las entidades deberán registrarse en forma exacta, veraz y oportuna de forma tal que permita preparar informes operativos, administrativos y financieros”, (...); el artículo 3 de la Ley 1712 de 2014, que establece: Principio de la calidad de la información; el parágrafo segundo de la cláusula décima del Contrato 1870 de 2019 y lo establecido en el Manual de Interventoría y Supervisión de INVIAS.</t>
  </si>
  <si>
    <t>Debilidades en la aplicación de los controles, del proceso interventoría y supervisión del contrato generando informes que no evidencian el seguimiento al parágrafo segundo de la cláusula decima del contrato.</t>
  </si>
  <si>
    <t>H10AC19. Consistencia de la información pagos contrato 1870 de 2019.
El Instituto Nacional de Vías INVIAS en relación con la ejecución del Contrato1870 de 2019, presenta inconsistencias en el reporte de la información así:
Según la información suministrada en el numeral 19 oficio 33725ª el Avance físico fue del 100%, con Metas físicas ejecutadas: 2,74 Kilómetros de mantenimiento periódico; Rehabilitación de 0,58 kilómetros y atención de 2 sitios críticos (incluido Paso Nacional por Riosucio) y Avance financiero a 31 de julio de 2020: $2.252.200.652 que corresponde al 87,9%, lo que significa que, a la citada fecha, el valor sin ejecutar era de $309.126.642.
Sin embargo, el saldo del contrato registrado en la tabla 21 es de $306.080.988,00.</t>
  </si>
  <si>
    <t>Debilidades del proceso de control, seguimiento y monitoreo generando informes inexactos que dificultan la toma de decisiones y conlleva incertidumbre sobre el avance financiero del mismo.</t>
  </si>
  <si>
    <t xml:space="preserve">H11AC19. Revisión estudios y diseños, contrato de obra 1433 de 2017.
Se evidencia que se incumplió por parte del Contratista del Contrato de Obra 1433 de 2017, lo atinente a la revisión, ajuste y/o actualización de los ESTUDIOS Y DISEÑOS conforme a lo previsto en los documentos precontractuales (...); dado que debía hacer entrega de los mismos el 14 de marzo de 2018 y a abril de 2020, esto es, dos (2) años después de haberse vencido el plazo, no había sido entregada y aprobada completamente la documentación correspondiente a los estudios y diseños producto de esta etapa. 
Aunque para el Contrato de obra, a enero de 2020, el supervisor certifica un avance físico en ejecución del 64% respecto a un 63% programado, y financieramente una ejecución de $53.659.775.733; las obras o tramos que estaban previstas a ejecutarse con base en los estudios y diseños (concreto de 35MPa para estructuras, señalización vial para el sector Peñas Del Olvido, anclaje tipo activo con cuatro (4) cables, berma cuneta, riesgo de imprimación con emulsión asfáltica, base granular clase A) no habían sido ejecutadas; (...) La ejecución física y financiera la reportan con base en obras con cantidades muy superiores a las contempladas inicialmente en el contrato, representadas principalmente en terraplenes, material aluvial mejoramiento de la subrasante y conformación de calzada existente. 
</t>
  </si>
  <si>
    <t>No se observa por parte de la interventoría de la obra o por parte de la supervisión y del INVIAS las acciones o gestiones tendientes a conminar al contratista al cumplimiento de dicha obligación.</t>
  </si>
  <si>
    <t xml:space="preserve">H12AC19. Calidad de algunos ítems del contrato de obra 1433 de 2017.
El Informe Mensual de Interventoría No. 28 correspondiente al período del 1 al 30 de abril de 2020 (último informe de interventoría aportado por Invías al equipo auditor), consigna en su inciso 5.2.5.- NO CONFORMIDADES: durante el control realizado por la interventoría se han encontrado no conformidades (NC) en los diferentes procesos constructivos (…)
En dicho informe se establecen 34 no conformidades (NC) que, al 30 de abril de 2020, se encontraban abiertas, es decir, pendientes de subsanar, la primera de ellas desde el 3 de octubre de 2018 y hasta al menos el 8 de noviembre de 2019, las cuales han sido reiteradamente solicitadas por la interventoría para subsanación. 
Todas las no conformidades técnicas fueron relacionadas, en los diferentes informes de interventoría y en las actas de seguimiento al plan de calidad del contrato de obra, a medida que fueron detectadas. Cabe mencionar que, el seguimiento al plan de calidad no registra las firmas de los especialistas en gestión de calidad, ni de parte del contratista de obra ni de parte de la interventoría. 
</t>
  </si>
  <si>
    <t xml:space="preserve">(...) el contratista a pesar de que reiteradamente por parte de la interventoría, fue informado y solicitado de dichas no conformidades, no ha realizado oportunamente las pruebas de verificación de la capacidad portante del suelo en box culvert ni la subsanación de las fallas constructivas; la cuales se mantienen por lo menos año y medio después.
Además, no se observa gestión adicional por parte de la interventoría frente a los hechos y de la supervisión y del INVIAS frente a la situación de presunto incumplimiento del contratista y tendiente a conminar el debido cumplimiento de las obligaciones por parte del mismo.
 </t>
  </si>
  <si>
    <t xml:space="preserve">H14AC19. Cumplimiento de las actividades de interventoría.
De la revisión de los informes de interventoría generados desde diciembre de 2018 a enero de 2020, en desarrollo del Contrato de Interventoría 1756 de 2015 al Contrato de Obra 1639 de 2015, se establecieron las siguientes deficiencias: 
En su contenido, la información es repetitiva y sin revisión, (Léase en los informes. Numeral 6 Reporte ejecución mensual contrato de interventoría.
Es reiterativa la solicitud de hacer entrega de las pruebas de laboratorio como lo estipula la norma INVIAS, para que sean revisadas, comprobadas y aprobadas por la interventoría.
Se reitera en los informes de la muestra, incumplimiento por parte del contratista en algunos programas contenidos en el PAGA.  
Con frecuencia en los informes de la muestra la reincidencia de agilizar el proceso de gestión predial. 
A pesar de las observaciones señaladas en los informes de la interventoría, aparecen certificaciones suscritas por el director de la interventoría avalando la calidad de la obra por materiales utilizados y el cumplimiento de la normatividad y gestión ambiental de la obra. 
En el informe 47 que corresponde a diciembre de 2019, periodo en el que la interventoría solicitó la adición del contrato de obra, no se evidencia la inclusión del formato MINFRA-MN-IN-12-FR-1 Solicitud de adición y/o modificación y/o prórroga contrato de obra. La adición tampoco se indica en el informe del supervisor del periodo. 
Además, durante el periodo examinado no se conminó al contratista para el cumplimiento cabal de sus obligaciones contractuales, solo hasta el 20 de enero de 2020 se solicita iniciar un proceso administrativo por presunto incumplimiento ambiental y el 29 de enero por presunto incumplimiento de la Gestión Social, procesos que se encuentran en etapa probatoria. 
</t>
  </si>
  <si>
    <t>Debilidades en la aplicación de los controles; en la supervisión y la interventoría en el control y vigilancia de la ejecución del Contrato de Obra 1639 de 2015.</t>
  </si>
  <si>
    <t>Administrativo con presunta connotación disciplinaria para indagación preliminar</t>
  </si>
  <si>
    <t xml:space="preserve">H15AC19. Continuidad corredor vial variante San Francisco Mocoa -VSFM-.
La CGR evidenció que para la continuación del proyecto VSFM, el Instituto carece de diseños, permisos ambientales y cierre financiero. Además, no ha adelantado la consulta previa con las comunidades indígenas, ni ha realizado la Valoración de Costos Ambientales en el entendido que pretende intervenir la Zona de Reserva Forestal Protectora de la Cuenca Alta del Río Mocoa.
Aunado a lo anterior, se observa presunto incumplimiento del principio de Planeación por parte del Instituto, reflejado en las obras inconclusas de la VSFM, algunas de ellas ejecutadas con los Contratos de Obra 0944 y 1184 de 2018, que no se pueden utilizar porque los frentes de Mocoa y San Francisco no se pueden conectar, dado que la zona de Reserva Forestal está en medio; así mismo, el Instituto desconoce el valor de las obras faltantes por estudios y diseños, ingeniería y costos ambientales. </t>
  </si>
  <si>
    <t>El Instituto presuntamente omitió considerar los factores necesarios para adelantar los diferentes procesos de contratación para la VSFM, desconoció real y efectivamente la necesidad a satisfacer, la cuantificación de recursos, la definición, estimación y asignación de riesgos reales, careciendo los Estudios Previos del rigor metodológico que amerita este mega proyecto, por lo que se desconoce el tiempo de terminación de la VSFM, los efectos de la deforestación en la Zona de Reserva Forestal, la inversión adicional que se requiere aunado a la existencia de obras inconclusas que están a merced de la selva.</t>
  </si>
  <si>
    <t>H17AC19. Rendimientos financieros convenio 2513 de 2019.
En los informes del supervisor del convenio no se reportan los rendimientos financieros generados por el desembolso realizado por el INVIAS por $685.547.235, autorizado con RADICACIÓN 116831 30/12/2019 REFERENCIA, CUENTA POR PAGAR del 31/01/2020 y ORDEN DE PAGO 24213 del 17/02/2020, ni se evidencia el reintegro de los mismos</t>
  </si>
  <si>
    <t>Deficiencias en la aplicación de los controles, en el desarrollo de la labor de interventoría y supervisión, generando informes inexactos que dificultan la toma de decisiones.</t>
  </si>
  <si>
    <t>14 01 003   </t>
  </si>
  <si>
    <t>14 04 100   </t>
  </si>
  <si>
    <t>14 01 002   </t>
  </si>
  <si>
    <t>AC2019</t>
  </si>
  <si>
    <t>Adelantar las gestiones pertinentes para contar con la disponibilidad de herramienta tecnológica.</t>
  </si>
  <si>
    <t>Herramienta Tecnológica disponible para los supervisores.</t>
  </si>
  <si>
    <t>Revisión y actualización formatos de informes de supervisión actualizados.</t>
  </si>
  <si>
    <t>Formato de informe de supervisión actualizado, formalizado y socializado.</t>
  </si>
  <si>
    <t xml:space="preserve">Revisión y actualización formatos de informes de supervisión actualizados. </t>
  </si>
  <si>
    <t>Gestionar la disponibilidad de una herramienta tecnológica, consistente en un visor de Project para facilitar que los supervisores puedan visualizar y hacer seguimiento a la programación y ejecución de proyectos.</t>
  </si>
  <si>
    <t>Fortalecer  los instrumentos de supervisión contractual, para contar con una versión mejorada de los informe de supervisión.</t>
  </si>
  <si>
    <t>Fortalecer los instrumentos de supervisión contractual, para contar con una versión mejorada de los informe de supervisión.</t>
  </si>
  <si>
    <t>Fortalecer los instrumentos de supervisión contractual, para contar con una versión mejorada de los informes de supervisión.</t>
  </si>
  <si>
    <t>Fortalecer  los instrumentos de supervisión contractual, para contar con una versión mejorada de los informes de supervisión.</t>
  </si>
  <si>
    <t>AUDITORIA DE CUMPLIMIENTO 2019</t>
  </si>
  <si>
    <t>Administrativo con incidencia fiscal e incidencia disciplinaria</t>
  </si>
  <si>
    <t>Administrativo con incidencia disciplinaria e indagación preliminar</t>
  </si>
  <si>
    <t>Administrativo e indagación preliminar</t>
  </si>
  <si>
    <t>H1AT73. Constitución de reservas presupuestales. Contrato de obra 1734 de 2019.
Al no ser autorizadas las vigencias futuras para atender el compromiso, debido a que la solicitud no se hizo en las fechas establecidas por el Ministerio de Hacienda  y   Crédito   Público  - MHCP, la entidad se ve sujeta a constituir reserva presupuesta! de forma extemporánea.</t>
  </si>
  <si>
    <t>Se evidencia que no existió coordinación entre el supervisor del contrato y el área financiera, primero para solicitar la vigencia futura con el suficiente tiempo, a sabiendas que el contrato sobrepasaría la vigencia y segundo constituyen reservas con 	justificaciones extemporáneas.</t>
  </si>
  <si>
    <t>H2AT73. Selección del oferente, del contrato de obra 1734 de 2019.
Una vez firmado el contrato el contratista PROTECO ingeniería S.A.S, tenía la obligación de aportar el AIU discriminado junto con la documentación técnica. El cual nunca fue entregado por el contratista al INVIAS.</t>
  </si>
  <si>
    <t>Deficiencias en la labor de validación a cargo del INVIAS, la cual, no se desarrolló conforme lo establecido en los pliegos de condiciones y en cumplimiento de la normatividad vigente aplicable. Así mismo, el oferente no cumplió los requisitos de la licitación.</t>
  </si>
  <si>
    <t>H3AT73. Presentación y aprobación del Instrumento Ambiental. Contrato de obra 1734 de 2019.
Se evidenció días de atraso en la elaboración, ajuste y aprobación del PAGA, de 29 días calendario, según el plazo de ejecución del contrato estipulado en el "ANEXO 1 - ANEXO TÉCNICO", el cual fue incumplido en tiempo por el contratista.</t>
  </si>
  <si>
    <t>No se evidencia gestión adelantada por parte de la interventoría y del INVIAS para cumplir dichas multas en contra del contratista, en  conformidad con la Resolución 3662 de 2007, activando en respuesta el proceso sancionatorio establecido en Ley 1333 de 2009 .</t>
  </si>
  <si>
    <t>H4AT73. Ejecución del ítem "SELLO DE GRIETAS EN PAVIMENTO ASFÁLTICO SIN RUTEO". Contrato de obra 1734 de 2019.
Falta precisiones técnicas, económicas y de conveniencia respecto a la ejecución de dicha labor, por lo cual, la misma no debió ser ejecutada hasta no contar con las mencionadas condiciones que garantizaran la pertinencia y calidad de la solución implementada.</t>
  </si>
  <si>
    <t>La situación detectada se presenta por la falta de rigurosidad en la conformación de las alternativas de rehabilitación en correspondencia a los pliegos de condiciones y proyecciones establecidas, para la intervención de los tramos objeto de la contratación con el cumplimiento de condiciones técnicas, económicas y de calidad requeridas.
Así mismo, se debe a la ejecución por parte del contratista de las labores sin contar con las correspondientes especificaciones técnicas, calidad, económicas y conveniencia requeridas, aunado a la falta de seguimiento y control de la situación detectada por parte de la interventoría, situaciones que fueron aprobadas y contaron con el visto bueno por la supervisión generándose el pago solicitado.</t>
  </si>
  <si>
    <t>Se evidencian 35 días de atraso en la entrega de este componente, de lo anterior en ningún documento se fundamenta el retraso de esta entrega, ni el atraso para el inicio de los estudios.</t>
  </si>
  <si>
    <t>H7AT73. Actividades de rehabilitación PR 48+042 al 48+344. Contrato de obra 1734 de 2019.
En la visita de inspección física por parte del equipo auditor asignado, los días 9 al 12 de noviembre de 2020, en las cuales se llevaron a cabo las mediciones en campo de las actividades ejecutadas a la fecha por el contratista PROTECO INGENIERÍA S.A .S. que soportan los pagos de cada una de las actas parciales de las actividades de Rehabilitación en el sector comprendido del PR 48+042 al 48+344, se establecieron diferencias de las cantidades pagadas y las verificadas en campo.</t>
  </si>
  <si>
    <t>La situación detectada por el ente de control, posiblemente se presenta debido a la inobservancia de los principios de función administrativa y supervisión a las obligaciones contractuales, afectando el deber de monitoreo, seguimiento y control del contrato, por parte de la entidad.
De igual forma, se debe a la inexistencia de acciones de supervisión oportunas que permitieran la ejecución del contrato de manera eficaz y acorde con las condiciones económicas pactadas contractualmente, con el reconocimiento debido de las labores ejecutadas por parte de la firma contratista.</t>
  </si>
  <si>
    <t>H1AT74. Programa de Adaptación de la Guía Ambiental - PAGA. Contrato 1772 de 2019.
Se evidenciaron deficiencias en el seguimiento técnico y administrativo de la interventoría y la supervisión relacionadas con	la inobservancia de los términos estipulados en los estudios y documentos previos, anexo técnico, el apéndice de gestión ambiental del pliego de condiciones y la Guía de Manejo Ambiental de Proyectos de Infraestructura, Sub - sector Vial. (Versión 2011) en su capítulo 7 sección 7.4, para la entrega, aprobación  y radicación de estudios  y diseños, así como el mencionado  instrumento   ante la Subdirección de Medio Ambiente y Gestión Social­ SMA del INVIAS.</t>
  </si>
  <si>
    <t>Debilidades en el cumplimiento de la gestión de supervisión e interventoría materializadas en las faltas de control y seguimiento en desmedro de los fines de la contratación estatal y del Estado.</t>
  </si>
  <si>
    <t xml:space="preserve">H2AT75. Incumplimiento al cronograma establecido para la perfección del contrato e inicio de su ejecución. Contrato de obra 1877 de 2019. 
Se observa el retardo al desarrollo de las actividades para el perfeccionamiento del contrato e inicio de su ejecución, sin que se aprecien soportes dentro del expediente que justifiquen tales retrasos, no sólo en la firma de los documentos posteriores a la adjudicación del contrato, sino además, a la orden de inicio de las obras. </t>
  </si>
  <si>
    <t>Deficiencias en la planeación y ejecución de las actividades de perfeccionamiento y formalización del contrato, así como la orden de inicio de las obras.
Se evidencian fallas en la administración y control del proceso contractual, que han dilatado de manera injustificada el cumplimiento del contrato dentro de los plazos pactados previamente.</t>
  </si>
  <si>
    <t xml:space="preserve">H3AT75. Incumplimiento de las obligaciones del contratista de obra, de la interventoría y omisión de la entidad contratante. Contrato de obra 1877 de 2019. 
A la luz de los preceptos normativos señalados, a lo pactado por las partes en el contrato No.001877 de 2019, suscrito entre el Instituto Nacional de Vías - INVIAS - con el señor Luis Alberto Coba Chale, y de acuerdo al análisis de los soportes de la ejecución del mismo, se evidencian varios incumplimientos por parte del contratista de la obra, algunos de los cuales fueron dados a conocer por la interventoría en sus informes, sin que se observe la acción por parte de la entidad para conminar al contratista a cumplir debidamente lo pactado.
Se evidenciaron fallas e incumplimientos en el papel de la interventoría, habida cuenta, que se identificaron algunos incumplimientos de orden técnico y de ciertas obligaciones establecidas para el contratista, las cuales fueron validadas por el interventor como cumplidas. </t>
  </si>
  <si>
    <t>Ausencia de actividad de la entidad para conminar al contratista a cumplir debidamente lo pactado,  así como el ejercicio de la acción sancionatoria contenida en la cláusula Novena del contrato: MULTAS Y CLÁUSULA PENAL PECUNIARIA, y, cláusula Décima: CADUCIDAD, pese a que tales incumplimientos generaron la dilatación injustificada del plazo inicialmente pactado, afectando el logro de la finalidad del contrato.</t>
  </si>
  <si>
    <t>H4AT75. Modificación al objeto del contrato sin el cumplimiento de los requisitos  legales. Contrato de obra 1877 de 2019. 
De acuerdo al análisis de los soportes de la ejecución del contrato de obra No. 1877 de 2019, suscrito entre El INSTITUTO NACIONAL DE VÍAS - INVIAS y LUIS ALBERTO COBA CHOLE, cuyo objeto fue "Mejoramiento y mantenimiento de la carretera Lorica - San Onofre (Ruta 9004) Sector Coveñas - Tolú (PR30+0000-PR41 +0000, PR46+01 OO-PR49+0453) y Tofu viejo - San Onofre (Pr65+0937-pr93+0683) en el Departamento de Sucre", se evidencia la existencia de actuaciones dentro del proceso contractual, que constituyen la posible materialización de una extralimitación de sus funciones y el incumplimiento de requisitos legales para la modificación del objeto del contrato.</t>
  </si>
  <si>
    <t>Modificación del objeto del contrato, al parecer por decisión del supervisor del contrato de interventoría, sin tener competencia para ello y sin cumplir los requisitos legales de forma para tal fin.</t>
  </si>
  <si>
    <t xml:space="preserve">Aprobación de las solicitudes de prórroga del contrato, inobservando lo establecido en el Manual de contratación de la entidad Núm.. 25.2: El  respectivo Comité se abstendrá de aprobar la adición, prórroga o modificación de los contratos o convenios que presenten las siguientes situaciones: i. Cuando se presente un estado crítico injustificable para la Entidad en términos de avance físico, de inversión y/o ejecución.   </t>
  </si>
  <si>
    <t>Extralimitación de las funciones por parte del (a) funcionario (a).</t>
  </si>
  <si>
    <t xml:space="preserve">H7AT75. Definición del presupuesto del contrato. Contrato de obra 1877 de 2019. 
Esta entidad de fiscalización haciendo una revisión y verificación del cumplimiento del objeto contractual contratado evidencia que la definición del presupuesto asignando para la ejecución de mantenimiento de la vía no garantiza la transitabilidad y condiciones de seguridad que se requieren, por otro lado, las priorizaciones realizadas al presupuesto no corresponden a los puntos que se intervinieron de forma definitiva.
Se evidencia una inconsistencia en lo manifestado por la interventoría, al manifestar que los recursos asignados al contrato para la ejecución del tramo eran insuficientes, toda vez que, si el inventario ejecutado por esa interventoría era con el fin de evidenciar que los recursos destinados para la ejecución de la obra eran insuficientes, el resultado del inventario arrojo un valor menor al contratado toda vez que como ya se ha indicado con anterioridad el objeto del contrato no se ejecutara en su totalidad.
</t>
  </si>
  <si>
    <t>Lo anterior, debido a la falta de planeación, control  y  supervisión.</t>
  </si>
  <si>
    <t>H9AT75. Presentación y aprobación del instrumento ambiental.
En el contrato 1877 de 2019 celebrado entre INVIAS y LUIS ALBERTO COBA CHOLE, cuyo objeto	fue "Mejoramiento y mantenimiento de la carretera Lorica - San Onofre (Ruta 9004) Sector Coveñas - Tolú (PR30+0000-PR41 +0000, PR46+0100-PR49+0453) y Toluviejo - San Onofre (PR65+0937-PR93+0683) en el Departamento de Sucre", se evidencia deficiencias en cuanto a la aprobación extra temporánea del instrumento ambiental.</t>
  </si>
  <si>
    <t>Ejecución del componente ambiental sin los soportes en su totalidad e inicio tardío del proceso administrativo sancionatorio.</t>
  </si>
  <si>
    <t>H10AT75. Ejecución de obra.
Se realiza visita de campo para revisión y verificación del estado de la obra en la cual se evidencia que la áreas intervenidas mediante el contrato de obra No. 1877 de 2019 cuyo objeto contractual era "Mejoramiento y mantenimiento de la carretera Lorica - San Onofre (Ruta 9004) Sector Coveñas - Tolú (PR30+0000-PR41+0000, PR46+0100-PR49+0453) y Toluviejo - San Onofre (PR65+0937-PR93+0683) en el Departamento de Sucre", presentan fisuras en bloque, perdida del agregado, descascaramiento, baches y fisuras. Una vez identificados los daños encontrados en la obra, este Ente de Control cuantifica la cantidad del daño en un valor de CUATROCIENTOS SESENTA MILLONES DOSCIENTOS DOS MIL NOVECIENTOS CUARENTA Y DOS PESOS ($460.202.942), correspondiente al 75.20% del presupuesto ejecutado.</t>
  </si>
  <si>
    <t>Denota falencias acerca de la calidad de los trabajos realizados.</t>
  </si>
  <si>
    <t>H11AT75. Disposición de residuos de construcción y demolición. Contrato de obra 1877 de 2019. 
Una vez efectuada la visita de campo se pudo identificar la incorrecta disposición de residuos RCD en el PR 88+490 costado derecho a borde de camino en un trayecto, con una longitud de 21 metros por 2 metros de ancho aproximadamente y otra en el PR 89+801 costado derecho a borde de camino con una longitud de 6.6 metros y 2 metros de ancho aproximadamente.
(...) los acuerdos de entrega de material (...) tienen fechas del mes de junio, pero las actas parciales donde menciona la actividad de excavaciones tienen fechas de enero, por lo que se desconoce dónde se almaceno temporalmente estos residuos, teniendo en cuenta que el contratista menciona en entrevista que no hubo lugar de almacenamiento temporal.
Esta situación genera incertidumbre en cuanto al manejo que se le dio a los residuos de excavación, previo a la entrega para la comunidad, ya que en 6 meses (de enero a junio) no se evidencia gestión alguna relacionada a un lugar de almacenamiento temporal.</t>
  </si>
  <si>
    <t>Incertidumbre en cuanto al lugar de almacenamiento temporal de residuos de construcción y demolición, puesto que la actividad de excavación se realizó en enero, pero la  donación del material sobrante se hizo en junio.</t>
  </si>
  <si>
    <t>H12AT75. Legalización de actas de recibo parcial de obra extemporáneas. Contrato de obra 1877 de 2019. 
Este ente de control evidencia que las actas suministradas se encuentran legalizadas extemporáneamente con fecha posterior a la terminación del contrato de obra.</t>
  </si>
  <si>
    <t>Falencias en la supervisión por parte del INVIAS e inadecuada interventoría.</t>
  </si>
  <si>
    <t>14 02 003   </t>
  </si>
  <si>
    <t>14 01 006   </t>
  </si>
  <si>
    <t>21 03 001  </t>
  </si>
  <si>
    <t>Fortalecer  los instrumentos de  supervisión contractual, para contar con una versión mejorada de los informe de supervisión.</t>
  </si>
  <si>
    <t>Revisión y actualización formatos de  informes de supervisión actualizados.</t>
  </si>
  <si>
    <t>Formato de informe de supervisión actualizado, formalizado y socializado</t>
  </si>
  <si>
    <t xml:space="preserve">Revisión y actualización formatos de  informes de supervisión actualizados. </t>
  </si>
  <si>
    <t xml:space="preserve">Que dentro de la información requerida por el comité se encuentre la justificación no solo de las razones por la cuales se realice la respectiva adición modificación y/o prorroga; sino también en caso de presentar un atraso  relevante en el avance físico, de inversión o ejecución, presentar una justificación adicional del por qué el contrato no presenta un estado critico y  las razones de por qué se debe modificar, adicionar y/o prorrogar a pesar de ello.  </t>
  </si>
  <si>
    <t xml:space="preserve">Revisar y actualizar los formatos de comité MINFRA- MN- 12-FR-1, del comité de adiciones, modificaciones y prorrogas, de tal forma que se incluya que  en caso de presentar un atraso relevante en el avance físico, de inversión o ejecución, presentar una justificación adicional del por qué el contrato no presenta un estado critico y  las razones  de por qué se debe modificar, adicionar y/o prorrogar a pesar de ello.  </t>
  </si>
  <si>
    <t xml:space="preserve">Formato actualizado y socializado </t>
  </si>
  <si>
    <t>Revisión y actualización de la resolución por medio de la cual se delegan las funciones.</t>
  </si>
  <si>
    <t xml:space="preserve">Revisar jurídicamente la  legalidad  y pertinencia de la resolución de delegación de funciones No. 08121 del 31 de diciembre de 2018  “Por medio de la cual se delegan unas funciones y se dictan otras disposiciones", respecto lo establecido en el manual de contratación, que establece algo diferente y sus resoluciones modificatorias. </t>
  </si>
  <si>
    <t>Resolución actualizada “Por medio de la cual se delegan unas funciones y se dictan otras disposiciones"</t>
  </si>
  <si>
    <t>AT73</t>
  </si>
  <si>
    <t>AT74</t>
  </si>
  <si>
    <t>AT75</t>
  </si>
  <si>
    <t>AT75-OCAD PAZ</t>
  </si>
  <si>
    <t>ACTUACIÓN ESPECIAL DE FISCALIZACIÓN AT 73</t>
  </si>
  <si>
    <t>ACTUACIÓN ESPECIAL DE FISCALIZACIÓN AT 74</t>
  </si>
  <si>
    <t>ACTUACIÓN ESPECIAL DE FISCALIZACIÓN AT 75</t>
  </si>
  <si>
    <t>AUDITORIA DE CUMPLIMIENTO AT 75/2020 - OCAD PAZ</t>
  </si>
  <si>
    <t>Acuerdo de servicio con la Subdirección de Medio Ambiente.</t>
  </si>
  <si>
    <t>Acuerdo de servicio con las áreas responsables.</t>
  </si>
  <si>
    <t>Tiempo transcurrido para el cumplimiento después de la fecha de terminación (Meses)</t>
  </si>
  <si>
    <t>Fecha de elaboración papel de trabajo de cumplimiento</t>
  </si>
  <si>
    <t xml:space="preserve">1. Protocolo técnico de avance creado
</t>
  </si>
  <si>
    <t>1. Fortalecer la supervisión mediante un protocolo inmerso en el Manual de Contratación ejerciendo mas control sobre la garantía de la interventoría.</t>
  </si>
  <si>
    <t xml:space="preserve">
2. Informes de auditoria de avance técnico de las obras en ejecución.
</t>
  </si>
  <si>
    <t xml:space="preserve">
1. Auditoria de obra posventa.
</t>
  </si>
  <si>
    <t>Guía Metodológica de Cooperación.</t>
  </si>
  <si>
    <t>Una (1) Guía Metodológica.</t>
  </si>
  <si>
    <t xml:space="preserve">Solicitar al contratista e interventoría el estado del proceso judicial que se adelante respecto a la propiedad de terceros.                                                                         </t>
  </si>
  <si>
    <t>Entrega de Informe de metodología predial usada específicamente en el proceso licitatorio del "Programa Vías para la Equidad".</t>
  </si>
  <si>
    <t xml:space="preserve">Bitácora de verificación de estudios y diseños  aprobada </t>
  </si>
  <si>
    <t>Aprobación por parte de las Direcciones Técnica y Operativa e  implementación por parte de las unidades ejecutoras  de una Formato de verificación de estudios y diseños.</t>
  </si>
  <si>
    <t>Formato de verificación de estudios y diseños  aprobado.</t>
  </si>
  <si>
    <t>Cumplimiento 2019</t>
  </si>
  <si>
    <t>Actuación Especial de Fiscalización AT 73</t>
  </si>
  <si>
    <t>Actuación Especial de Fiscalización AT 74</t>
  </si>
  <si>
    <t>Actuación Especial de Fiscalización AT 75</t>
  </si>
  <si>
    <t>Base de datos implementada.</t>
  </si>
  <si>
    <t>AVANCE</t>
  </si>
  <si>
    <t>CUMPLIMIENTO</t>
  </si>
  <si>
    <t>PRÓXIMA A VENCER</t>
  </si>
  <si>
    <t>Ineficiente labor de supervisión del citado convenio, al no hacer uso efectivo de los instrumentos otorgados por la ley para lograr la liquidación de éste y obtener la devolución del total de recursos no ejecutados.</t>
  </si>
  <si>
    <t>Denuncia 2020-187038-82111-D - Convenio Interadministrativo 3522 de 2008</t>
  </si>
  <si>
    <t>Administrativo con presunta incidencia fiscal</t>
  </si>
  <si>
    <t>DENUNCIA 2020-187038-82111-D - CONVENIO INTERADMINISTRATIVO 3522 DE 2008</t>
  </si>
  <si>
    <t>Manual de Contratación actualizado y formalizado</t>
  </si>
  <si>
    <t>Actualizar y fortalecer las actividades e instrumentos de control a la supervisión de convenios y contratos al interior del Manual de Contratación.</t>
  </si>
  <si>
    <t>Fortalecer los controles existentes en el Manual de Contratación de la entidad para la supervisión de convenios y contratos.</t>
  </si>
  <si>
    <t>DENUNCIA2020-187038-82111-D</t>
  </si>
  <si>
    <t>H1ACPP. Suscripción del Otrosí modificatorio al contrato de obra No. 0642 de 2015 – inclusión y suscripción de una cláusula compromisoria. 
Mediante otrosí modificatorio firmado el 18 de diciembre de 2019, el INVÍAS como entidad contratante y el contratista, acordaron la inclusión de una cláusula compromisoria, para someter ante un tribunal de arbitramento las 18 divergencias expuestas por el contratista, y que ya habían merecido concepto del INVÍAS y del interventor del contrato.
(...) dentro de los pliegos estaba explícito el procedimiento mediante el cual debían solucionarse las divergencias surgidas en la ejecución contractual. Dicho procedimiento consiste en reclamación escrita ante el INVÍAS, documentada y consultada previamente con el interventor. En caso de persistir las discrepancias entre el concepto del interventor y el contratista de obra, este debe acudir al procedimiento contemplado en el numeral 7.50 del pliego, el cual dispone que las divergencias que ocurran entre el interventor y el contratista, relacionadas con la supervisión, control y dirección de los trabajos, serán dirimidas por el Jefe de la Unidad Ejecutora del INVÍAS, en caso de no llegarse a un acuerdo, se acudirá al Director Operativo, cuya decisión será definitiva.
Además de lo anterior consideró que la inclusión de una cláusula compromisoria no solo no era conveniente ad portas de la terminación del plazo contractual, sino que además debía observarse de manera detallada la Directiva Presidencial No. 04 de 2018, en la materia, por cuanto el procedimiento arbitral sería mucho más oneroso para el INVÍAS.</t>
  </si>
  <si>
    <t>Notas y revelaciones en la presentación de los Estados Financieros del Instituto.</t>
  </si>
  <si>
    <t>Actualizar el Mapa de Riesgos.</t>
  </si>
  <si>
    <t>AF2020</t>
  </si>
  <si>
    <t xml:space="preserve">Administrativo con posible incidencia disciplinaria </t>
  </si>
  <si>
    <t xml:space="preserve">
La recepción de esta infraestructura no se realizó mediante una entrega física, documentada y detallada y heredó la información contable de las inversiones, cuya característica generalizada, era que los terrenos correspondientes a la infraestructura formaban parte integral de la misma y no se encontraban individualizados, ni inventariados, ni clasificados, tal como lo revela la entidad en sus Notas Explicativas a los Estados Financieros.</t>
  </si>
  <si>
    <t>Acción 1.
Actualizar la Política Contable incorporando "la metodología para valoración masiva de  terrenos".</t>
  </si>
  <si>
    <t>Actualizar la  Política Contable incorporando "la metodología para valoración masiva de  terrenos", de conformidad con la hoja de ruta.</t>
  </si>
  <si>
    <t>Acción 2.
Plan piloto "Metodología para valoración masiva de terrenos".</t>
  </si>
  <si>
    <t>Desarrollar el plan piloto  "Metodología para valoración masiva de terrenos", y analizar el  resultado del mismo para la formalización.</t>
  </si>
  <si>
    <t>Informe plan piloto metodología para valoración masiva de terrenos.</t>
  </si>
  <si>
    <t xml:space="preserve">
Deficiencias en los controles para el registro contable oportuno de las actas de entrega y recibo definitivo de obra que se generan mensualmente, además en las actas que se reciben en forma extemporánea, lo que genera la no afectación de los estados financieros de los años 2017, 2018, 2019 y el efecto en los saldos del año 2020.
En los contratos 407 de 2010, 806 de 2017, 3460 de 2008 y 1344 de 2014 se presentan deficiencias en los controles para el registro contable oportuno de las actas de entrega y recibo definitivo de obra, debido que estas se reciben en forma extemporánea para su registro contable; según lo evidenciado, el procedimiento que se utiliza para el registro contable es sistemático, y por lo tanto las actas de entrega y recibo definitivo de obra que se suscribieron en el año 2020 se reciben en el año 2021 y siguientes, impactando contablemente estos años.</t>
  </si>
  <si>
    <t>Revisar, actualizar y fortalecer los controles del "Procedimiento Gestión y Reconocimiento Contable de las Novedades Bienes de Uso Público", con el fin de registrar oportunamente las actas de entrega y recibo definitivo de las obras.</t>
  </si>
  <si>
    <t>Procedimiento formalizado, socializado e implementado</t>
  </si>
  <si>
    <t xml:space="preserve">
Inadecuada aplicación de la norma contable, por la no contabilización de la depreciación desde la suscripción de las actas de entrega y recibo definitivo de obra de los contratos 407 de 2010, 806 de 2017 y 3460 de 2008.</t>
  </si>
  <si>
    <t>Revisar, actualizar y fortalecer los controles del "Procedimiento Gestión y Reconocimiento Contable de las Novedades Bienes de Uso Público", con el fin de establecer claramente cuál es la fecha de inicio de depreciación de los bienes de uso público.</t>
  </si>
  <si>
    <t xml:space="preserve">
Las deficiencias en la aplicación de las normas en la revelación y presentación de la información financiera de las siguientes cuentas: Cuentas por Cobrar; propiedad Planta y Equipo, Cuentas por Pagar, Bienes de Uso Público, Provisiones, e Ingresos, obedecen a falta de aplicación estricta de las normas establecidas para cada una de las cuentas de los estados financieros del instituto Nacional de Vías a 31 de diciembre de 2020.</t>
  </si>
  <si>
    <t>Acción 1.
Revisar y actualizar la guía AFINCO-GUI-5 - GUIA PARA LA ESTRUCTURACIÓN DE LAS NOTAS DE REVELACIÓN A LOS ESTADOS FINANCIEROS - V1 .</t>
  </si>
  <si>
    <t>Revisión y actualización de  la guía AFINCO-GUI-5 - GUIA PARA LA ESTRUCTURACIÓN DE LAS NOTAS DE REVELACIÓN A LOS ESTADOS FINANCIEROS - V1 .</t>
  </si>
  <si>
    <t xml:space="preserve">Acción 2.
Capacitar a los preparadores de las Notas a los Estados Financieros, para una adecuada presentación de las mismas. </t>
  </si>
  <si>
    <t>Programa de capacitación con los registros de los asistentes</t>
  </si>
  <si>
    <t xml:space="preserve">
No se evidencia la implementación de un plan para el trámite oportuno de las correspondientes cuentas por pagar.</t>
  </si>
  <si>
    <t>Elaborar herramienta metodológica para lograr que la radicación de los documentos soportes requeridos para el trámite de pago se realice de manera oportuna.</t>
  </si>
  <si>
    <t>Analizar las situaciones particulares de cada dependencia, realizando mesas de trabajo, analizando las causas y consecuencias.</t>
  </si>
  <si>
    <t>Documento con la herramienta metodológica</t>
  </si>
  <si>
    <t xml:space="preserve">
Debilidades en el control de los comprobantes de contabilidad y no se detectan la existencia de procedimientos que mitiguen estos casos para evitar reprocesos y optimizar el tiempo de los funcionarios encargados de estas labores; Igualmente se evidencian deficiencias en la aplicación de los controles y supervisión al proceso; falta de segregación de funciones la misma persona que elabora y aprueba el comprobante.</t>
  </si>
  <si>
    <t>Revisar, actualizar y fortalecer los controles del procedimiento AFINCO-PR-3 - REGISTRO DE OPERACIONES CONTABLES - V1 .</t>
  </si>
  <si>
    <t xml:space="preserve">
Debilidades en el control, supervisión y seguimiento de los registros en los comprobantes de contabilidad, lo que ha generado que se presenten comprobantes con un volumen significativo de registros que son reversados, reclasificados, o corregidos, lo que podría afectar los saldos en los estados financieros, produciendo reprocesos y no optimización del tiempo de los funcionarios encargados de estas labores.</t>
  </si>
  <si>
    <t xml:space="preserve">
Falta de una oportuna y efectiva gestión en la consecución de los recursos necesarios para cumplir con el pago de la condena.</t>
  </si>
  <si>
    <t>Revisar y actualizar el procedimiento ALEDEJ-PR-7 PAGO DE CRÉDITOS JUDICIALES, incorporando las acciones de gestión de recursos para pago.</t>
  </si>
  <si>
    <t>Procedimiento revisado y actualizado</t>
  </si>
  <si>
    <t xml:space="preserve">
Falta de una oportuna y efectiva gestión en la consecución de los recursos necesarios para cumplir con el pago de estas sentencias condenatorias conforme lo dispone el Decreto 2469 de 2015 en el PARÁGRAFO del artículo 2.8.6.4.2.</t>
  </si>
  <si>
    <t xml:space="preserve">
Debilidades en la revisión, control y seguimiento de los informes de recaudo del año 2020 y la información presupuestal y sus conciliaciones respectivas, lo que puede generar inconsistencias en la información e incertidumbre en el ingreso de los recursos, contraviniendo el literal “g” de la Cláusula Trigésima del contrato 643 de 2019.</t>
  </si>
  <si>
    <t>Actualizar el procedimiento "RECAUDO DE PEAJE Y CONTROL DE  PESO"  del Sistema de Gestión de INVIAS.</t>
  </si>
  <si>
    <t>Actualizar el procedimiento "RECAUDO DE PEAJE Y CONTROL DE  PESO"  del Sistema de Gestión de INVIAS  donde se evidencie la revisión, control y seguimiento de los informes de recaudo de peajes  y la información presupuestal y conciliaciones respectivas donde se certifiquen  los traslados correspondientes al Tesoro Nacional producto del recaudo.</t>
  </si>
  <si>
    <t>Procedimiento de "RECAUDO DE PEAJE Y CONTROL DE  PESO" actualizado.</t>
  </si>
  <si>
    <t xml:space="preserve">
Deficiente calidad de los trabajos realizados por parte del contratista que venía ejecutando el Contrato 3460 de 2008, en todos los frentes de trabajo (túnel principal, túneles cortos y cielo abierto), que conllevaron a la contratación de obras con cargo a los contratos 877 de 2019 (Tolima 1), 880 de 2019 (Tolima 2) y 885 de 2019 (Quindío).</t>
  </si>
  <si>
    <t xml:space="preserve">Fortalecer  los instrumentos de  supervisión contractual, para  mejorar la evaluación de la calidad de los  trabajos en ejercicio de la  supervisión del contrato de interventoría. </t>
  </si>
  <si>
    <t>Revisión y actualización formatos de  informes de supervisión.</t>
  </si>
  <si>
    <t xml:space="preserve">
Deficiente calidad de los trabajos realizados por parte del contratista que venía ejecutando el Contrato 3460 de 2008, en especial los trabajos a cielo abierto, que conllevaron a la demolición, reconformación y reparación de obras ya construidas, con cargo a los contratos 880 de 2019 (Tolima 2) y 885 de 2019 (Quindío).</t>
  </si>
  <si>
    <t xml:space="preserve">
Negligencia del dueño de los equipos mencionados (que hacía parte de la unión temporal encargada del contrato 3460 de 2008), quien no realizó el retiro formal a su costo (como era su obligación) (...), generando inconvenientes que afectaron directamente el desarrollo de la ejecución de las obras, y conllevaron pagar el retiro de estos equipos, con cargo a los contratos 885 de 2019 (Quindío) y 1759 de 2015 (Equipos electromecánicos), lo cual se constituye en detrimento patrimonial por (...) $1.779.550.505.</t>
  </si>
  <si>
    <t xml:space="preserve">
Deficiencias en el control de las gestiones sociales que debía realizar el contratista a cargo del contrato 3460 de 2008, y que tuvieron que ser cargadas a los contratos de culminación de las obras del proyecto “Cruce de la Cordillera Central”. Toda vez que este contrato era un contrato llave en mano, no se puede determinar el valor del cobro de la gestión social realizada por el mismo, y si estos cobros incluían estas obligaciones que no fueron ejecutadas por este contratista.</t>
  </si>
  <si>
    <t xml:space="preserve">
Toda vez que se concluye que la utilidad de la PTARI ha finalizado, no se evidencian decisiones definitivas por parte de la entidad en cuanto a su disposición, manejo o desmonte, lo cual puede generar un posible riesgo de gestiones antieconómicas, ya que por la operación de esta PTARI se pagan unos costos con cargo al contrato 1759 de 2015, y el hecho de tenerla mayores tiempos a los establecidos puede generar costos de operación superiores a los ya fijados.</t>
  </si>
  <si>
    <t>Formalizar mediante acta la decisión del manejo de la PTARI.</t>
  </si>
  <si>
    <t>Suscribir el acta.</t>
  </si>
  <si>
    <t xml:space="preserve">
Deficiencias en el seguimiento contractual que le corresponde ejercer al INVIAS, de acuerdo con lo establecido en el Numeral 25.1.5 y 25.1.6 del Manual de Contratación del Invías, numerales 1 y 2 del Artículo 34 de la Ley 734 de 2002 y Artículo 84 de la Ley 1474 de 2011.</t>
  </si>
  <si>
    <t xml:space="preserve">
No se vislumbra gestión alguna por parte del INVIAS (...) para atender las recomendaciones de rehabilitación y mantenimiento dejados por la Interventoría en su informe final de julio de 2020, siendo consecuente con la Misión del INVIAS dentro de la política sectorial del Gobierno.</t>
  </si>
  <si>
    <t>Adelantar una visita técnica para soportar la decisión a tomar en relación con las recomendaciones de rehabilitación y mantenimiento atendiendo las recomendaciones dejadas por la interventoría del contrato 1180 de 2018.</t>
  </si>
  <si>
    <t>Visita técnica a los sitios reportados por el Ente de Control, con el fin de establecer las acciones a tomar.</t>
  </si>
  <si>
    <t>Decisión  frente a las recomendaciones de rehabilitación y mantenimiento  dejadas por la interventoría del contrato 1180 de 2018, soportadas en el informe de visita técnica.</t>
  </si>
  <si>
    <t xml:space="preserve">
Deficiencias en la planeación administrativa tendiente a la pronta expedición de marcos normativos para nuevas tecnologías en infraestructura de transporte, en virtud de las funciones que le competen, conforme a lo establecido con el numeral 2.16 del artículo 2 del Decreto 2618 de 2013.</t>
  </si>
  <si>
    <t>Revisión y actualización del procedimiento para la regulación técnica de nuevas tecnologías para la infraestructura de transporte indicado en la Resolución 263 de 2020.</t>
  </si>
  <si>
    <t>En conjunto con la Alta Dirección, adelantar una revisión al procedimiento para la regulación técnica de nuevas tecnologías para la infraestructura de transporte indicado en la Resolución 263 de 2020, a efectos de fortalecer los controles para la expedición del marco normativo.</t>
  </si>
  <si>
    <t>Procedimiento ajustado e implementado</t>
  </si>
  <si>
    <t xml:space="preserve">
Deficiencias en la planeación contractual del programa “Colombia Rural”, y de los contratos de obra asociados a los convenios de este programa, toda vez que se estipularon plazos de ejecución que no correspondían a la realidad de los mismos, lo cual genera incertidumbre sobre el cálculo del tiempo real estimado de los proyectos y los costos reales asociados a los mismos, en detrimento de la eficiencia, eficacia y las restricciones básicas del proyecto, generando riesgo de afectaciones en el plazo y el costo final del mismo, si no se controlan de manera adecuada.</t>
  </si>
  <si>
    <t>Elaboración de un documento de insumo.</t>
  </si>
  <si>
    <t>Documento de insumo técnico</t>
  </si>
  <si>
    <t xml:space="preserve">
Deficiencias en planeación (…), como deficiencias en el control efectivo y la supervisión del proyecto.</t>
  </si>
  <si>
    <t xml:space="preserve">
Falta de oportunidad en la función administrativa y deficiencias en la supervisión e interventoría del proyecto.</t>
  </si>
  <si>
    <t xml:space="preserve">Fortalecer  los instrumentos de supervisión contractual, para  mejorar la evaluación de la calidad de los  trabajos en ejercicio de la supervisión del contrato de interventoría. </t>
  </si>
  <si>
    <t>Revisión y actualización formatos de informes de supervisión.</t>
  </si>
  <si>
    <t xml:space="preserve">
Falta de oportunidad en la función administrativa y deficiencias en la supervisión e interventoría del proyecto, al no hacer cumplir las exigencias contractuales relacionadas con este ítem.</t>
  </si>
  <si>
    <t xml:space="preserve">
No se ha definido el procedimiento a seguir en cuanto al reintegro de los recursos que fueron trasladados temporalmente.
Al no existir el reintegro de los recursos que fueron trasladados temporalmente y atender las recomendaciones hechas por la Interventoría en sus informes Nos. 59 - enero, 60 – febrero, 61- marzo y 62 de abril de 2021; se pone en riesgo el cumplimiento de las obligaciones contractualmente adquiridas por el Invías y Contratista.</t>
  </si>
  <si>
    <t>Financiera 2020</t>
  </si>
  <si>
    <t>AUDITORIA FINANCIERA 2019 - AF2019</t>
  </si>
  <si>
    <t>AUDITORIA FINANCIERA 2020 - AF2020</t>
  </si>
  <si>
    <t>H22R16. Pasivos Consulta Previa.
Reiterar que en materia contractual las entidades oficiales están obligadas a respetar y a cumplir el principio de planeación en virtud del cual resulta indispensable la elaboración previa de estudios y análisis suficientemente serios y completos, ante de iniciar un procedimiento de selección.
Acción 2.</t>
  </si>
  <si>
    <t xml:space="preserve">H71R16. Evaluación al cumplimiento del Plan de Acción.
Evaluado el cumplimiento de las metas registradas por Invías en los planes de acción, contenidas en el aplicativo SIPLAN, se determinó un cumplimiento promedio del 98% del total de metas propuestas, sin embargo, este grado de cumplimiento se obtuvo debido a que Invías mediante acta N° 38 del mes de Octubre de 2016 del Comité Institucional de Desarrollo Administrativo, realizó ajustes a las metas.
Acción 2. </t>
  </si>
  <si>
    <t>Administrativo con presunta incidencia disciplinaria y penal</t>
  </si>
  <si>
    <t xml:space="preserve">H7ECP. Asignación de recursos y ejecución de proyectos declarados de importancia estratégica. Contratos Plan. 
1. El Subproyecto Variante San Francisco – Mocoa, registrado en el documento Conpes 3747 de 2013, con recursos previstos en el mismo por $69.446.0 millones , no le fue  suscrito convenio y/o contrato ni ejecutado  con cargo a este Conpes, toda vez que el Subproyecto, con anterioridad al citado documento inició ejecución  previo a la suscripción del Conpes y contaba con recursos de un crédito Banco Interamericano de Desarrollo (BID).
2. El Subproyecto 9,  Conpes 3745 de 2013, consistente en el mejoramiento de la movilidad en la ciudad de Duitama  (15 Km de rehabilitación), por $5.230.0 millones, con un plazo de ejecución de doce (12) meses, tampoco suscribió convenio ni se ejecutó.
Acción 3.
</t>
  </si>
  <si>
    <t>H16ECP. Contrato de obra 654 del 2014.
Presuntas irregularidades que han hecho que a octubre de 2016 se encuentre atrasada la ejecución de las obras y posiblemente el cumplimiento del objeto del contrato.
a) Plazos de entrega de Estudios y Diseños a Fase III.  
b) Cesión de la Licencia Ambiental 
c) Estructuración, seguimiento y control del proyecto. 
d) Visita de Inspección visual de obras. El día 04 de octubre de 2016 se realizó visita de inspección visual al sitio de ejecución, evidenciándose un retraso en el desarrollo de las obras que hacen parte del objeto contractual  máxime si ha transcurrido el 80% del plazo  pactado contractualmente (23 de 29 meses), el  grado de avance de ejecución de obra física de este contrato era del 21.9%.
Acción 2.</t>
  </si>
  <si>
    <t xml:space="preserve">H25ECP. Ítems No Previstos Pactados Contrato 698 de 2014.
En desarrollo del Contrato 698 de 2014, para el mejoramiento y construcción de la vía secundaria Ataco – Planadas del K36+450 al K38+730, se aprobaron por parte de la interventoría y se validaron por parte del departamento del Tolima, los ítems no previstos 
</t>
  </si>
  <si>
    <t>H2EVP.  Estudios previos  - Convenio 649 de 2013.
El INVIAS, al no contar con estudios previos correctamente estructurados, presuntamente transgrede lo previsto en el artículo 2.1.1  del Decreto 734 de 2012, vigente para la época, respecto a la planeación contractual y específicamente su numeral 4, el cual, contempla: “El análisis que soporta el valor estimado del contrato, indicando las variables utilizadas para calcular el presupuesto de la respectiva contratación, así como su monto y el de posibles costos asociados al mismo. En el evento en que la contratación sea a precios unitarios, la entidad contratante deberá soportar sus cálculos de presupuesto en la estimación de aquellos”. 
Acción 2.</t>
  </si>
  <si>
    <t xml:space="preserve">H4EVP. Supervisión del contrato por parte del gestor técnico de proyecto. Convenio 1266 de 2012.
Dentro del Manual de Funciones del Invías, corresponde a los funcionarios gestores de proyectos :
“Elaborar informes de gestión y resultados del área de acuerdo a parámetros y requerimientos de información interna y externa, entidades y organismos de control.”
Estos informes no se evidencian para el año 2015 por parte del Gestor del Convenio en Planta Central, lo cual se constituye en una presunta falta disciplinaria por incumplimiento del Manual de Funciones.
Acción 2.
</t>
  </si>
  <si>
    <t>H48R15. Publicación SECOP - Convenio 2211 de 2014.
De la revisión efectuada en el Sistema Electrónico para la Contratación Pública  (con página web https://www.contratos.gov.co/consultas/inicioConsulta.do), se evidencia que no se hizo la respectiva publicación del último proceso en dicho sistema.</t>
  </si>
  <si>
    <t xml:space="preserve">H84R15. Recursos Remanentes – Cuentas Embargadas.
Se solicitó al Invías información sobre el monto de los recursos pendientes de reintegro por concepto de remanentes de las cuentas embargadas de los procesos ya  terminados, así como las gestiones realizadas con corte a 31 de diciembre de 2015; sin embargo, con oficio OCI17431 solamente  enviaron lo correspondiente a la vigencia de 2015 por $760.3 millones, no obstante, que se estaba solicitando el consolidado de estos remanentes a 31 de diciembre de 2015.
Acción 2.
</t>
  </si>
  <si>
    <t>Revisar y actualizar el procedimiento ALEDEJ-PR-7 PAGO DE CRÉDITOS JUDICIALES, incorporando las acciones de gestión de recursos para  pago.</t>
  </si>
  <si>
    <t>H31AF18. Intereses moratorios fallos judiciales.
El INVIAS en la vigencia 2018 pagó 105 fallos condenatorios, por $46.462.7 millones, por los cuales reconoció  y pagó  intereses moratorios  por  $9.945.2 millones,  correspondientes a los causados por fuera del término legal de 10 meses posteriores a su ejecutoria (Ley 1437 de 2011, artículos 192,195 y 308). 
Con lo identificado, además, presuntamente se contraviene el artículo 209 de la Constitución Política de Colombia (Principios Eficacia, Economía) y el artículo 3 de la Ley 489 de 1998 (Principios de Eficacia, Economía, Eficiencia). Por tanto, podría configurarse un presunto  daño patrimonial al Estado   en cuantía de $9.945.2 millones.</t>
  </si>
  <si>
    <t>Realizar análisis de las obligaciones por concepto de la contribución de valorización,  determinar el estado en que se encuentra y las actuaciones surtidas en ellos, para verificar si es viable jurídicamente impulsar el proceso. Derivado del análisis se presentarán los estudios para decisión del Comité de Cartera.</t>
  </si>
  <si>
    <t xml:space="preserve">Identificar las obligaciones que se encuentran en proceso de cobro y determinar el cumplimiento de los elementos jurídicos exigidos a los títulos ejecutivos y su oportunidad de cobro para incluir los casos de imposibilidad de cobro para decisión del Comité de Cartera </t>
  </si>
  <si>
    <t>Actas de Comité de Cartera</t>
  </si>
  <si>
    <t>Revisar y actualizar el procedimiento ALEDEJ-PR-7 PAGO DE CRÉDITOS JUDICIALES, estableciendo puntos de control  para la verificación de cuentas al momento de tramitar el pago de las obligaciones.</t>
  </si>
  <si>
    <t>Revisar y actualizar el procedimiento ALEDEJ-PR-7 PAGO DE CRÉDITOS JUDICIALES.</t>
  </si>
  <si>
    <t xml:space="preserve">H91R16. Fechas máximas de Pago de Sentencias y Conciliaciones.
La Oficina Asesora Jurídica- OAJ del INVIAS no ha identificado el riesgo que le permita adoptar las acciones necesarias para mitigar la posibilidad de que las resoluciones de pago de las sentencias o conciliaciones se expiden fuera de los límites legales.
</t>
  </si>
  <si>
    <t>Revisar y actualizar el procedimiento ALEDEJ-PR-7 PAGO DE CRÉDITOS JUDICIALES incorporando las acciones de gestión de recursos para  pago.</t>
  </si>
  <si>
    <t>Revisión y actualización de procedimiento que hace parte del proceso de gestión legal / jurisdicción coactiva,  estableciendo las actividades necesarias  de la  fase de cobro persuasivo y coactivo,  puntos de control, registros y documentos que evidencien la gestión.</t>
  </si>
  <si>
    <t>Revisión y actualización de procedimiento que hacen parte del proceso de gestión legal / jurisdicción coactiva,  estableciendo las actividades necesarias  de la  fase de cobro persuasivo y coactivo,  puntos de control, registros y documentos que evidencien la gestión.</t>
  </si>
  <si>
    <t>Administrativo para indagación preliminar</t>
  </si>
  <si>
    <t>Acuerdo de Niveles de Servicio suscrito</t>
  </si>
  <si>
    <t>Acuerdo de Niveles de Servicio - Unidades Ejecutoras - SMA frente al reporte de información y trámites presupuestales para el inicio de los procesos de expropiación judicial.</t>
  </si>
  <si>
    <t>H63R15. Seguimiento y coordinación en el proceso de la defensa jurídica en los procesos de expropiación.
Existe desinformación y falta de coordinación respecto de los encargados de llevar a cabo los procesos de expropiación, toda vez que no tienen claro los trámites presupuestales cuando se requieren.
Contrato 203-2007:
Radicado 2013-621: El apoderado manifiesta que no existe disponibilidad presupuestal para gastos procesales, por lo que no se ha enviado edicto por correo certificado al demandado.
La Entidad manifestó  que en el proceso de expropiación adelantado con ocasión de la Transversal del Cusiana  (Contrato 807 de 2009), no hay dependiente judicial que pueda revisar los estados del proceso,  para poder atender en forma oportuna los requerimientos del juzgado.
Acción 1.</t>
  </si>
  <si>
    <t>Conciliación de la cuenta 1909-Depósitos Judiciales entre Contabilidad y Oficina Asesora Jurídica.</t>
  </si>
  <si>
    <t>Realizar la conciliación de la cuenta 1909-Depósitos Judiciales entre Contabilidad y Oficina Asesora Jurídica.</t>
  </si>
  <si>
    <t xml:space="preserve">16 01 004   </t>
  </si>
  <si>
    <t>18 04 001   </t>
  </si>
  <si>
    <t>18 04 004   </t>
  </si>
  <si>
    <t>11 02 001   </t>
  </si>
  <si>
    <t>Guía actualizada y socializada</t>
  </si>
  <si>
    <t>Realizar capacitación a los integrantes del Grupo de Contabilidad sobre la guía: AFINCO-GUI-5 - GUIA PARA LA ESTRUCTURACIÓN DE LAS NOTAS DE REVELACIÓN A LOS ESTADOS FINANCIEROS - V1 .</t>
  </si>
  <si>
    <t>Elaborar un insumo técnico para subsanar las deficiencias en la planeación contractual del Programa Colombia Rural. Este insumo será incluido en la versión 3 de la guía de estructuración de proyectos.</t>
  </si>
  <si>
    <t>H6AT73. Pago ítems de excavación - Derechos de explotación y/o disposición de materiales. Contrato de obra 1734 de 2019.
Cobro de los "Derechos de explotación y/o disposición de materia/es", ya que están involucrados dentro de los APU's de los ítems "EXCAVACIÓN SIN CLASIFICAR DE LA EXPLANACIÓN  Y CANALES" y "EXCAVACIÓN PARA REPARACIÓN DE PAVIMENTO ASFÁLTICO EXISTENTE INCLUYENDO EL CORTE Y LA REMOCIÓN DE  LAS CAPAS ASFÁLTICAS SUBYACENTES", que han sido cobrados y pagados mediante acta número 3 y acta número 7, sin que los RCD se hayan dispuesto en los sitios de disposición final autorizados para su correcta gestión .</t>
  </si>
  <si>
    <t>Lo anterior, se presenta debido a que el contratista PROTECO Ingeniería S.A.S no ajustó sus APU's conforme las condiciones reales presentadas durante la ejecución de las labores contractuales y realizando los cobros sin correspondencia a dichas condiciones. Así mismo, se genera la detección a causa de las deficiencias en el seguimiento y control a cargo de la interventoría, como también, a la ausencia de adecuadas labores de supervisión a cargo del INVIAS.</t>
  </si>
  <si>
    <t>Acción 1 - Punto A.
Elaborar Guía de Estructuración de Proyectos del INVIAS.</t>
  </si>
  <si>
    <t>Documentación y socialización de la Guía Técnica para la Estructuración de Proyectos del INVIAS, mediante la cual se establecerán lineamientos para fijar precios unitarios de referencia.</t>
  </si>
  <si>
    <t>Guía Técnica de Estructuración de Proyectos socializada.</t>
  </si>
  <si>
    <t>H32AF18. Información, seguimiento, control y gestión de Defensa Judicial.
(...) de los soportes de gestión allegados y en visitas administrativas a las DT, se pudo observar que, en la vigencia 2018 los soportes de evidencia de control e información de gestión es deficiente y la reportada por la administración central, cotejada, frente a la registrada en los aplicativos sistematizados de la entidad, los soportes existentes en las DT, los registros de otras áreas al respecto, presenta en algunos casos inconsistencias, desactualización e incoherencias.
1.- Bases de datos que reportan provisiones contables incoherentes, pues la pretensión comporta valores muy pequeños frente a la provisión reportada (...)
2.- Controles que no se pueden evidenciar en el aplicativo eKogui (...)
3.- Incoherencia en las pretensiones reportadas a contabilidad(...)
4.- Provisiones que no son coincidentes con las reportadas por la administración central (OAJ) (...)
5.- Procesos no provisionados contablemente a pesar de estar calificados en el eKogui con riesgo medio alto y alto (...)
6.- Reporte de última actuación, que no coincide, con lo reportado por la administración central (OAJ) (...)
7.- Direcciones Territoriales donde no se cuenta con un abogado de representación en la jurisdicción o estos se redujeron (...)
8 - (...) no se encontró en las DT, evidencia de control o información derivado del seguimiento, actuación y/o coordinación de la Representación judicial que debe adelantar la OAJ (...)
(...) aspectos que vulneran lo consagrado en el numeral 1 del artículo 34 de la Ley 734 de 2002 (...)
Acción 1.</t>
  </si>
  <si>
    <t>H32AF18. Información, seguimiento, control y gestión de Defensa Judicial.
(...) de los soportes de gestión allegados y en visitas administrativas a las DT, se pudo observar que, en la vigencia 2018 los soportes de evidencia de control e información de gestión es deficiente y la reportada por la administración central, cotejada, frente a la registrada en los aplicativos sistematizados de la entidad, los soportes existentes en las DT, los registros de otras áreas al respecto, presenta en algunos casos inconsistencias, desactualización e incoherencias.
1.- Bases de datos que reportan provisiones contables incoherentes, pues la pretensión comporta valores muy pequeños frente a la provisión reportada (...)
2.- Controles que no se pueden evidenciar en el aplicativo eKogui (...)
3.- Incoherencia en las pretensiones reportadas a contabilidad(...)
4.- Provisiones que no son coincidentes con las reportadas por la administración central (OAJ) (...)
5.- Procesos no provisionados contablemente a pesar de estar calificados en el eKogui con riesgo medio alto y alto (...)
6.- Reporte de última actuación, que no coincide, con lo reportado por la administración central (OAJ) (...)
7.- Direcciones Territoriales donde no se cuenta con un abogado de representación en la jurisdicción o estos se redujeron (...)
8 - (...) no se encontró en las DT, evidencia de control o información derivado del seguimiento, actuación y/o coordinación de la Representación judicial que debe adelantar la OAJ (...)
(...) aspectos que vulneran lo consagrado en el numeral 1 del artículo 34 de la Ley 734 de 2002 (...)
Acción 2.</t>
  </si>
  <si>
    <t>H15ECP. En el sector comprendido entre el K6+000 al K9+420, se encuentra pendiente definir la propiedad de dicha franja, que si bien ésta se encuentra inmersa en los terrenos adjudicados por el INCODER mediante la Resolución 525 de 2006 a favor de la comunidad negra organizada en e Consejo Comunitario Alto ira y frontera, tal adjudicación del precitado sector cuenta con una demanda por terceros que arguyen la titularidad de dichas tierras. El instituto al respecto indica que frente a los requerimientos de obra el proceso de adquisición predial no se ha iniciado en dicha zona, no obstante se informa que han llevado a cabo conversaciones con los demandantes, y el Instituto ha requerido al contratista para adelantar el respectivo análisis jurídico: El Instituto indica que "(...) a la fecha no presenta cambio alguno en la propiedad dado que a la fecha la titularidad es del Territorio Colectivo Alto Mira y Frontera, no existiendo a la fecha fallo del Consejo de Estado sobre dicha controversia."
Acción 3.</t>
  </si>
  <si>
    <t xml:space="preserve">Realizar informe de seguimiento  que evidencie la aplicación del Decreto 1082 de 2015 Guía de Colombia Eficiente y la implementación de los pliegos tipo, en los procesos de selección que adelante la Entidad en las dependencias involucradas en el proceso "Gestión de la Infraestructura vial". </t>
  </si>
  <si>
    <t>H16ECP. Contrato de obra 654 del 2014.
b) Cesión de la Licencia Ambiental  Los literales a, b, c y d del numeral 2 del Apéndice D de los Pliegos de Condiciones determinan la obligatoriedad del Contratista de aceptar la cesión total de la licencia Ambiental. Esta "actividad precedente" se constituye en un prerrequisito para el inicio de la construcción de las obras civiles, pactado a 30 días después de firmada la orden de inicio. Sin embargo, el acto se dio el 12 de noviembre de 2015 (once meses después de firmada la Orden de Inicio): En consecuencia, se permitió el avance físico del proyecto ( del 04 de enero al 12 de Noviembre de 2015) con una licencia ambiental en cabeza del Invías.
Acción 3. (Antigua acción 4)</t>
  </si>
  <si>
    <t xml:space="preserve">H49R15. Publicidad del Convenio 1282 de 2014 y del Contrato 1927 de 2014. 
Respecto del Convenio 1282 de 08/10/2014 y revisada en abril 13 de 2016), encontrándose que se  publicó la minuta contractual, en la misma fecha de su suscripción; sin embargo, la publicación de los documentos del proceso correspondientes a la fase precontractual y de ejecución, no se han puesto a disposición. 
Del mismo modo en la página web del SECOP (https://www.contratos.gov.co/consultas/detalleProceso.do?numConstancia=14-15-3097837, respecto del Contrato 1927 de 24/12/2014 y revisada entre abril 13 y 18 de 2016), encontrándose que no se ha publicado la totalidad de los documentos del proceso correspondientes a las fases precontractual y de ejecución. 
</t>
  </si>
  <si>
    <t>La identificación de este riesgo se dio en el marco de la implementación de la política de administración del riesgo, orientando el ejercicio a los riesgos de gestión mas relevante desde el punto de vista gerencial.</t>
  </si>
  <si>
    <t>Acción 2.
Realizar la conciliación de la cuenta 1909-Depósitos Judiciales entre Contabilidad y Oficina Asesora Jurídica.</t>
  </si>
  <si>
    <t>Revisar y actualizar el Manual de Contratación  estableciendo los puntos de control a cargo de la supervisión del contrato.</t>
  </si>
  <si>
    <t>Revisar y actualizar el Manual de Contratación estableciendo los puntos de control a cargo de la supervisión del contrato.</t>
  </si>
  <si>
    <t>Manual de Contratación revisado y actualizado</t>
  </si>
  <si>
    <t>Conciliación anual de la cuenta 1909- Depósitos Judiciales.</t>
  </si>
  <si>
    <t>DIRECCIÓN DE EJECUCIÓN Y OPERACIÓN</t>
  </si>
  <si>
    <t>SUBDIRECCIÓN DE GESTIÓN INTEGRAL DE CARRETERAS NACIONALES</t>
  </si>
  <si>
    <t>SUBDIRECCIÓN DE VÍAS REGIONALES</t>
  </si>
  <si>
    <t>SUBDIRECCIÓN MARÍTIMA, FLUVIAL Y FÉRREA</t>
  </si>
  <si>
    <t>DIRECCIÓN TÉCNICA Y DE ESTRUCTURACIÓN</t>
  </si>
  <si>
    <t>SUBDIRECCIÓN DE GESTIÓN DEL RIESGO</t>
  </si>
  <si>
    <t>SUBDIRECCIÓN DE REGLAMENTACIÓN TÉCNICA E INNOVACIÓN</t>
  </si>
  <si>
    <t>SUBDIRECCIÓN DE SOSTENIBILIDAD</t>
  </si>
  <si>
    <t>DIRECCIÓN JURÍDICA</t>
  </si>
  <si>
    <t>SUBDIRECCIÓN DE DEFENSA JURÍDICA</t>
  </si>
  <si>
    <t>DEO</t>
  </si>
  <si>
    <t>DTE</t>
  </si>
  <si>
    <t>SS</t>
  </si>
  <si>
    <t>SDJ</t>
  </si>
  <si>
    <t>DJ</t>
  </si>
  <si>
    <t>SGI</t>
  </si>
  <si>
    <t>SGR</t>
  </si>
  <si>
    <t>SVR</t>
  </si>
  <si>
    <t>SRTI</t>
  </si>
  <si>
    <t xml:space="preserve"> DEO-SGI</t>
  </si>
  <si>
    <t>DTE-DEO</t>
  </si>
  <si>
    <t>DEO-DTE</t>
  </si>
  <si>
    <t>SF-DTE-DEO</t>
  </si>
  <si>
    <t>DEO-TERRITORIAL SANTANDER</t>
  </si>
  <si>
    <t>DEO-SGI</t>
  </si>
  <si>
    <t>SGI-SS</t>
  </si>
  <si>
    <t>SF (GC)-SVR-DTE-SS</t>
  </si>
  <si>
    <t>SF-SVR</t>
  </si>
  <si>
    <t>SS (BUPI)-SF (GC)</t>
  </si>
  <si>
    <t>SS-SF (GC)</t>
  </si>
  <si>
    <t>SF-SS</t>
  </si>
  <si>
    <t>SS (BUPI)</t>
  </si>
  <si>
    <t>GRUPO TÚNELES ESTRATÉGICOS</t>
  </si>
  <si>
    <t>SIGLA</t>
  </si>
  <si>
    <t>DEPENDENCIA ANTES DE REESTRUCTURACIÓN</t>
  </si>
  <si>
    <t>GRUPO GERENCIA DE PROYECTOS ESTRATÉGICOS (ANTIGUO GTL)</t>
  </si>
  <si>
    <t>GERENCIA GRANDES PROYECTOS Y TÚNELES</t>
  </si>
  <si>
    <t>GGPT</t>
  </si>
  <si>
    <t>GGP1</t>
  </si>
  <si>
    <t>GERENCIA DE GRANDES PROYECTOS 1</t>
  </si>
  <si>
    <t>Administrativo con presunta incidencia 
disciplinaria</t>
  </si>
  <si>
    <t xml:space="preserve">Administrativo con presunta incidencia disciplinaria y fiscal </t>
  </si>
  <si>
    <t>Administrativo con presunta 
incidencia disciplinaria y fiscal</t>
  </si>
  <si>
    <t>Administrativo con 
presunta incidencia disciplinaria y fiscal</t>
  </si>
  <si>
    <t>Administrativo 
con presunta incidencia disciplinaria y fiscal</t>
  </si>
  <si>
    <t>Administrativo con 
presunta incidencia disciplinaria para traslado a indagación preliminar</t>
  </si>
  <si>
    <t xml:space="preserve">Deficiencias en el seguimiento y control por parte de la supervisión e interventoría, en la verificación del cumplimiento de las especificaciones técnicas del INVÍAS, con el riesgo de generarse pérdidas progresivas en las propiedades de la estructura del pavimento, uniformidad, durabilidad y posibles reprocesos, comprometiendo la estabilidad de la estructura, y conllevar a un deterioro prematuro de la vía y sus obras complementarias. </t>
  </si>
  <si>
    <t>Deficiencia en la planeación de viabilidad de los estudios y diseños, con el riesgo que se presenten daños en las alcantarillas y en la estructura del pavimento por posible pérdida de la banca, afectando el tránsito de la vía para el servicio de la comunidad que se beneficia de ella. 
Falencias en la planeación y viabilidad de los estudios, diseños, y ejecución de la obra por parte de la Gobernación de Antioquia y la interventoría, para las alcantarillas de las abscisas K0+900 y K1+750 de Armenia y la alcantarilla de la abscisa K5+100 de Heliconia.</t>
  </si>
  <si>
    <t>Deficiencias de seguimiento y control, por parte de la supervisión y la interventoría durante la construcción de las obras, con el riesgo que las afectaciones vayan incrementándose, que se termine de perder la banca en el K0+640 del Tramo 2 (Mosquita – Carmín – Toldas) dejando la obra subutilizada.</t>
  </si>
  <si>
    <t>Deficiencias de seguimiento y control por parte de la supervisión y la interventoría durante la construcción de las obras, con el riesgo que las afectaciones vayan incrementándose.</t>
  </si>
  <si>
    <t>Deficiencias de seguimiento y control por parte de la supervisión y la interventoría durante la construcción de las obras con el riesgo que las afectaciones vayan incrementándose.</t>
  </si>
  <si>
    <t>Deficiencias en el seguimiento y control por parte de la interventoría a la verificación del cumplimiento de las especificaciones técnicas del INVÍAS y a la falta de gestión adicional por parte de la supervisión para corregir y/o preservar la estabilidad de la vía.</t>
  </si>
  <si>
    <t>Falta de planificación en la fase precontractual de diseños definitivos, que se ve reflejada en la condición actual de la vía como derrumbes, pérdida de banca, problemas de visibilidad y comodidad para usuarios de vehículos debido a que el ancho promedio construido es de 4,5 metros y debería ser de seis (6) metros según el Manual de Diseño Geométrico del INVÍAS 2008, para esta velocidad de operación de 30 km/h y el tipo de terreno.
La falta de planeación por parte de la entidad contratante se evidencia en la ausencia de obras de contención lateral y estabilización de taludes, entendiendo que la vía atraviesa un terreno montañoso-escarpado y que requiere obras de contención para evitar daños como la perdida de la banca, fisuras generadas por falta de confinamiento y/o estabilización de taludes para evitar derrumbes y así, ofrecer conectividad vial a los dos municipios.</t>
  </si>
  <si>
    <t>Falencias en la planeación por omitir el diseño y construcción de obras de contención y confinamiento en la vía; deficiencias de seguimiento y control por parte de la interventoría, la Supervisión de la Gobernación de Antioquia y del contratista de obra al no advertir desde la parte técnica que los recursos invertidos se encontraban en riesgo, al no construir las obras de contención y confinamiento requeridas para la estabilidad de las obras.</t>
  </si>
  <si>
    <t xml:space="preserve">Falencias en la planeación por omitir el diseño y construcción de obras de contención y confinamiento en la vía, falencias de seguimiento y control por parte del supervisor de la Gobernación de Antioquia y del contratista de obra al no advertir desde la parte técnica que los recursos invertidos se encontraban en riesgo al no construir las obras de contención y confinamiento requeridas para la estabilidad de las obras; de igual manera, a falencias en procesos constructivos que generaron daños tipo piel de cocodrilo, falta de seguimiento y control durante la 
ejecución de la obra por parte de interventoría y falta de seguimiento por parte de la supervisión del contrato de obra al no hacer efectivas las pólizas del contrato evitando que las áreas afectadas se amplíen y se incremente el daño patrimonial que al momento se cuantifica en $10.734.551. </t>
  </si>
  <si>
    <t>Debido a la decisión del contratista de cobrar cantidades superiores a las que se ejecutaron y falencias en el seguimiento y control por parte de la interventoría y la supervisión del Departamento de Antioquia, al pagar mayores cantidades a las ejecutadas realmente en obra, lo que ocasiona un daño patrimonial al estado por un valor total de $9.977.804.</t>
  </si>
  <si>
    <t>Deficiencias en el seguimiento y control por parte de la interventoría y la supervisión a la verificación del cumplimiento de las especificaciones técnicas del INVÍAS y a la falta de gestión adicional por parte de la supervisión para corregir y/o preservar la estabilidad de la vía.</t>
  </si>
  <si>
    <t>Deficiencias en el seguimiento y control por parte de la interventoría y la supervisión a la verificación del cumplimiento de las especificaciones técnicas del INVÍAS y a la falta de gestión por parte de la supervisión para corregir y/o preservar la estabilidad de la vía.</t>
  </si>
  <si>
    <t>Deficiencias en el seguimiento y control por parte de la interventoría y la supervisión frente al deterioro prematuro de la vía, a la verificación del cumplimiento de las especificaciones técnicas del INVÍAS y a falencias en la planeación por omitir el diseño y construcción de obras de contención y confinamiento.</t>
  </si>
  <si>
    <t xml:space="preserve">Deficiencias en el seguimiento y control por parte de la interventoría y la supervisión frente al deterioro prematuro de la vía, a la verificación del cumplimiento de las especificaciones técnicas del INVÍAS y a falencias en la planeación por omitir el diseño y construcción de obras de confinamiento y/o diseños inadecuados de obras de contención.
No se observa gestión por parte de las entidades contratantes y de la interventoría para manifestar que se requerían obras de contención específicas que permitieran mantener la continuidad, calidad y estabilidad de algunos tramos identificados en las vías en cuestión. </t>
  </si>
  <si>
    <t>Falta de seguimiento y control de los rendimientos financieros generados en la cuenta principal y en las subcuentas de los contratos, lo cual es un incumplimiento en la aplicación de la normatividad vigente y lo señalado en el contrato interadministrativo 1234 de 2017. Lo que generó un valor total de $1.780.370.281, que no se consignaron en la cuenta del Tesoro Nacional para hacer parte de los recursos de capital y del presupuesto nacional en dichas vigencias.
Entre la Gobernación de Antioquia y el INVÍAS se trasladan la responsabilidad de la consignación de los rendimientos financieros, por lo que se evidencian correos entre las entidades donde se reconoce la existencia y necesidad de realizar el trámite de consignación de los rendimientos, donde se requieren las autorizaciones y firmas de los interventores y del Tesorero del Departamento, por lo que se evidencian informes con requerimientos para firma, los cuales no realizaban y se devolvían a destiempo. La situación antes descrita hizo que no se cumpliera con la obligación de consignar los recursos por conceptos de rendimientos financieros generados en la cuenta principal y en las subcuentas conforme a los tiempos de Ley.</t>
  </si>
  <si>
    <t xml:space="preserve">Adoptar como mecanismo de seguimiento y control del convenio interadministrativo una lista de chequeo de los términos del proceso de contratación que en cada caso adelante el ente territorial, con el fin de verificar que estos cumplan las especificaciones y anexos técnicos que hacen parte del convenio. </t>
  </si>
  <si>
    <t>Realizar mesas de trabajo, para definir lineamientos, adoptar y formalizar.</t>
  </si>
  <si>
    <t>Comunicación escrita dirigida a la Gobernación de Antioquia.</t>
  </si>
  <si>
    <t xml:space="preserve">Radicado comunicación </t>
  </si>
  <si>
    <t xml:space="preserve">Solicitar a la Gobernación de Antioquia que requiera al contratista de obra para que subsane los hallazgos realizados por la Contraloría General de la Republica y de acuerdo a la respuesta del contratista, proceder en consecuencia, bien sea declarando el siniestro o remitiendo informe correspondientes con el registro fotográfico de los hallazgos subsanados. 
No obstante lo anterior, de ser procedente se hará una revisión en este punto al sistema de gestión de calidad, a fin de hacer los ajustes si hubiere lugar.  </t>
  </si>
  <si>
    <t>Comunicación escrita dirigida a la Gobernación de Antioquia, requiriendo informe estado actual de las obras y en caso de no haberse subsanado, se exhortara a la Gobernación para que declare el siniestro.</t>
  </si>
  <si>
    <t>Documentos tipo de anexo técnico y estudios previo de convenio interadministrativo</t>
  </si>
  <si>
    <t xml:space="preserve">Solicitar a la Gobernación de Antioquia que requiera al contratista de obra para que subsane los hallazgos realizados por la Contraloría General de la Republica y de acuerdo a la respuesta del contratista, proceder en consecuencia, bien sea declarando el siniestro o remitiendo informe con registro fotográfico de los hallazgos subsanados. 
No obstante lo anterior, de ser procedente se hará una revisión en este punto al sistema de gestión de calidad, a fin de hacer los ajustes si hubiere lugar. </t>
  </si>
  <si>
    <t xml:space="preserve">Solicitar a la Gobernación de Antioquia que requiera al contratista de obra para que subsane los hallazgos realizados por la Contraloría General de la Republica y de acuerdo a la respuesta del contratista, proceder en consecuencia, bien sea declarando el siniestro o remitiendo informe con registro fotográfico de los hallazgos subsanados. 
No obstante lo anterior,  de ser procedente se hará una revisión en este punto al sistema de gestión de calidad, a fin de hacer los ajustes si hubiere lugar. </t>
  </si>
  <si>
    <t>Solicitar a la Gobernación de Antioquia que requiera al contratista de obra para que subsane los hallazgos realizados por la Contraloría General de la Republica y de acuerdo a la respuesta del contratista, proceder en consecuencia, bien sea declarando el siniestro o remitiendo informe con registro fotográfico de los hallazgos subsanados. 
No obstante lo anterior, de ser procedente se hará una revisión en este punto al sistema de gestión de calidad, a fin de hacer los ajustes si hubiere lugar</t>
  </si>
  <si>
    <t xml:space="preserve">Requerir a la Gobernación de Antioquia para que remita un informe  financiero integral con sus respectivos soportes, de los rendimientos financieros generados en la cuenta principal del convenio interadministrativo 01234 de 2018 y de las subcuentas derivadas. </t>
  </si>
  <si>
    <t xml:space="preserve">H19ACC1234. Reintegro de rendimientos financieros. 
Para el manejo de los recursos provenientes de la enajenación de ISAGEN S.A ESP, que derivó en el convenio 01234 de 2017 suscrito entre el INVÍAS y la Gobernación, se apertura una cuenta principal y unas subcuentas en la que se evidenció que los rendimientos financieros generados durante el 2018 al 2020, no se transfirieron en su totalidad a la cuenta principal del Tesoro Nacional, los cuales debían ser consignados 10 días después de su causación, como lo ordena la Ley. </t>
  </si>
  <si>
    <t>H1ACC1234. Pólizas contratos de obra.
Las garantías únicas de los contratos de obra derivados del Convenio interadministrativo 01234 de 2017, cuyo contratante es la Gobernación de Antioquia, se suscribieron con una vigencia, según el literal d) estabilidad y calidad de la obra, de tres (3) años y no de cinco (5) años, como lo especifican los estudios previos y la minuta del convenio 01234 de 2017 en su cláusula décimo quinta (15ª), por cuanto la administración departamental realizó el cambio unilateralmente y basado en un concepto de Seguros del Estado en el que se argumenta que las actividades no son pavimentación sino mejoramiento, mantenimientos y conservación de vías existentes, lo que incluye mejoramiento de la superficie con carpeta asfáltica. Sin embargo, en visitas técnicas efectuadas por la Contraloría General de la República, se evidenció que las actividades ejecutadas corresponden a construcción de obra nueva, como es el caso de la conformación de la estructura de pavimento, construcción de obras transversales de drenaje, construcción de muros de contención e instalación de señalización vertical y horizontal sobre el pavimento, por lo que se debió expedir la póliza de estabilidad por 5 años.</t>
  </si>
  <si>
    <t>H5ACC1234. Descole Alcantarillas- Contrato de Obra 4600008120 Armenia y Contrato de Obra 4600008157 de 2018 Heliconia. 
En visita realizada el 21 de octubre del 2021 al tramo correspondiente en la vía Heliconia - Alto el Chuscal, se evidenciaron deficiencias en los estudios y diseños de una obra transversal - Alcantarilla, la cual no está cumpliendo plenamente con su objetivo principal de darle un flujo de terminación adecuado al caudal de agua de escorrentía, dado que no se diseñaron ni construyeron los Disipadores de Energía como lo indica el Manual de Drenaje para Carreteras, razón por la cual se está presentando una acelerada socavación del talud inferior de la calzada.</t>
  </si>
  <si>
    <t>H6ACC1234. Contrato No. 4600008284 de 2018 Municipio de Guarne.
El Contrato 4600008284 de 2018, tenía como objeto el “Mejoramiento de vías terciarias en la subregión del oriente de Antioquia con recursos provenientes de la enajenación de ISAGEN para las vías Garrido – Toldas y Mosquita - Carmín – Toldas del Municipio de Guarne en la Subregión Oriente de Antioquia”; en visita de inspección se constató la presencia de fisuras longitudinales y transversales, desprendimiento de cunetas del pavimento y pérdida parcial de la banca. (...) Las afectaciones a las obras del Tramo 1 y del Tramo 2 totalizan $14.424.982.</t>
  </si>
  <si>
    <t>H7ACC1234. Contrato No. 4600008205 de 2018 Municipio de El Santuario. 
En visita de inspección realizada el 21 de octubre de 2021, se constata la presencia de fisuras en una longitud de 200 metros en el Tramo 1, lo que, multiplicado por el ancho de referencia de 0,60 metros, arroja un área de afectación de 120 m2 del ítem OE-6 “Suministro, colocación y compactación de mezcla asfáltica  MDC-19, con asfalto normalizado (...)".</t>
  </si>
  <si>
    <t>H8ACC1234. Contrato No. 4600008198 de 2018 Municipio de Guatapé. 
En visita de inspección realizada el 20 de octubre de 2021, se constató la presencia de fisuras en una longitud de 30,3 metros, lo que, multiplicado por el ancho de referencia de 0,60 metros, arroja un área de afectación de 18,18 m2 del ítem OE-19 “Suministro, colocación y compactación de mezcla asfáltica MDC-19, con asfalto normalizado (...)".</t>
  </si>
  <si>
    <t>H10ACC1234. Calidad contrato de obra 4600008204 vía Caicedo - La Usa del municipio de Caicedo. 
En visita realizada el 4 de octubre del 2021 al tramo correspondiente en la vía Caicedo – La Usa (11 meses después de liquidado el contrato), se determinaron afectaciones en las propiedades mecánicas y estructurales de la carpeta asfáltica en 299,57 m2 por un valor de $17.147.615,5.</t>
  </si>
  <si>
    <t xml:space="preserve">H11ACC1234. Planeación y ejecución en la vía Frontino - Cañasgordas del Contrato de Obra No. 4600008678 de 2018.
Durante la visita técnica a las obras ejecutadas del contrato 4600008678 de 2018 en la vía Frontino -Cañasgordas, se encontraron daños sobre la carpeta asfáltica como fisuras longitudinales, transversales y derrumbes. Adicionalmente, se evidenció un punto crítico que impide el paso de vehículos por la vía. </t>
  </si>
  <si>
    <t>H12ACC1234. Contrato 4600008774-2018 Marinilla.
En la revisión de las cantidades ejecutadas en visita de campo, se encontró una diferencia entre las señales existentes que a noviembre de 2021 están prestando servicio y las cantidades acumuladas pagadas en acta de recibo final en cuantía de una (1) unidad, por otro lado, en la revisión del ítem de carpeta asfáltica, se encontró daños prematuros, originados por la falta de previsión de estructuras de contención y drenaje.</t>
  </si>
  <si>
    <t>H13ACC1234. Calidad Contrato 4600008766-2018 Concepción.
En visita de campo se evidenció daños prematuros en ítem de carpeta asfáltica en tramos recibidos por la Interventoría del proyecto y pagados por la Gobernación de Antioquia, se realizó la medición en campo en presencia de interventoría y supervisión de la Gobernación de Antioquia, la cuantificación de los daños prematuros asciende a $10.734.551.</t>
  </si>
  <si>
    <t xml:space="preserve">H14ACC1234. Contrato 4600008761-2018 Pueblorrico.
En visita de campo se verifica la ejecución de los ítems pagados mediante actas parciales y final de obra, producto de la revisión se encuentra una diferencia entre los metros lineales pagados versus los metros lineales encontrados en terreno del ítem defensas metálicas y un faltante de 2 señales verticales que a la fecha de la visita técnica no se encuentran prestando el servicio para el que fueron contratadas. </t>
  </si>
  <si>
    <t>H15ACC1234. Calidad contrato de obra 4600008226 vía Abriaquí - Frontino (vía 62an10-2) del municipio de Abriaquí.
En el marco del Contrato 4600008226 de 2018 derivado del Convenio 01234 de 2017, se pudo constatar mediante visita técnica a las intervenciones en la vía Abriaquí-Frontino, daños en la carpeta asfáltica lo que ha generado riesgo de daño prematuro de la vía y sus obras complementarias.</t>
  </si>
  <si>
    <t>H16ACC1234. Calidad contrato de obra 4600008144 vía Galilea – Santa Ana del Municipio de Granada.
En marco del Contrato 4600008144 de 2018, derivado del Convenio 01234 de 2017, se pudo constatar mediante visita técnica a las intervenciones en la vía Galilea - Santa Ana en Granada Antioquia, daños en la carpeta asfáltica lo que ha generado riesgo de daño prematuro de la vía y sus obras complementarias.</t>
  </si>
  <si>
    <t>H17ACC1234. Calidad contrato de obra 4600008197 vías Rancho Triste - San José, San José - Nazareth, Tabacal- Alto de San José y La Lucha- San Nicolás del Municipio de La Ceja.
En el Contrato 4600008197, suscrito en el marco del Convenio 01234 de 2017, cuyo objeto es “Mejoramiento de vías terciarias en la subregión de oriente de Antioquia con recursos provenientes de la enajenación de ISAGEN para las vías Rancho Triste- San José, San José-Nazareth, Tabacal- Alto de San José y La Lucha- San Nicolás del municipio de La Ceja” se constató mediante visita de inspección, daños prematuros en la carpeta asfáltica como fisuras de borde, desgaste superficial, disgregación superficial de la capa de rodadura, entre otros.</t>
  </si>
  <si>
    <t>H18ACC1234. Calidad contrato de obra 4600008240 vías Chaparral - Juan XXIII y Las Hojas - Rio Abajo, y en varias Subregiones de Antioquia para la vía Corral - Santa Rita Chaparral, del Municipio de San Vicente. 
En el Contrato 4600008240, suscrito en el marco del Convenio 01234 de 2017, cuyo objeto es “Mejoramiento de vías terciarias con recursos provenientes de la enajenación de Isagen en la subregión oriente de Antioquia para las vías Chaparral - Juan XXIII y Las Hojas - Río Abajo, y en varias subregiones de Antioquia para la vía Corral - Santa Rita Chaparral, del municipio de San Vicente” se constató mediante visita de inspección daños prematuros en la carpeta asfáltica como fisuras de borde, media luna en el borde de la calzada, hundimientos, fallos originados por socavación de la base de soporte, entre otras</t>
  </si>
  <si>
    <t>SVR-SE-Direcciones Territoriales</t>
  </si>
  <si>
    <t>ACC1234</t>
  </si>
  <si>
    <t>Inadecuada decisión por parte de la Gobernación de Antioquia al incumplir con las cláusulas establecidas en el Convenio 01234 de 2017 y a la deficiente supervisión por parte de del Instituto Nacional de Vías INVÍAS al no aplicar las herramientas disponibles en el convenio para conminar a la Gobernación de Antioquia a cumplir con las condiciones pactadas.
El INVÍAS envió varios requerimientos a la Gobernación de Antioquia, relacionados sobre el incumplimiento de la cláusula Décimo Quinta del convenio, pero nunca tomó decisiones de fondo para corregir el error que cometió la Gobernación de Antioquia, y tampoco utilizó los mecanismos que en el convenio fueron acordados, para la supervisión y control del mismo, entre las dos entidades, por lo que la supervisión realizada por la Subdirección de Red Terciaria y Férrea, no cumplió con lo establecido en el parágrafo 3 del artículo 84 de la Ley 1474 del 2011.</t>
  </si>
  <si>
    <t>Cumplimiento convenio 1234 de 2017</t>
  </si>
  <si>
    <t>AUDITORIA DE CUMPLIMIENTO CONVENIO 1234 DE 2017 - ACC1234</t>
  </si>
  <si>
    <t>H104R14. Convenio No. 2323 de 2013 Puerto Caicedo Putumayo, planeación contractual.
Estudios previos insuficientes e inadecuados antes de la suscripción del Convenio Interadministrativo, lo que ha conllevado el ajuste de especificaciones y cantidades de obra y el consecuente retraso de ejecución en más de cinco meses. La fecha de terminación inicial estaba prevista para el 13 de enero de 2015 y el contrato fue prorrogado hasta el 13 de julio de 2015.</t>
  </si>
  <si>
    <t>H1AF2020. Separación entre terrenos y Bienes de Uso Público.
El INVIAS no ha separado los terrenos de los bienes de uso público:
Del análisis a los libros auxiliares suministrados por la entidad, se evidencia que el INVÍAS no ha identificado la totalidad de los terrenos que hacen parte de los Bienes de Uso Público, por lo que las cuentas 171001 Bienes de Uso Público en Servicio – Red Carretera y 171014 Bienes de Uso Público en Servicio – Terrenos, presentan una limitante o deficiencia que origina la imposibilidad de verificar y comprobar el saldo real de las cuentas en mención.
Acción 1.</t>
  </si>
  <si>
    <t>H1AF2020. Separación entre terrenos y Bienes de Uso Público.
El INVIAS no ha separado los terrenos de los bienes de uso público:
Del análisis a los libros auxiliares suministrados por la entidad, se evidencia que el INVÍAS no ha identificado la totalidad de los terrenos que hacen parte de los Bienes de Uso Público, por lo que las cuentas 171001 Bienes de Uso Público en Servicio – Red Carretera y 171014 Bienes de Uso Público en Servicio – Terrenos, presentan una limitante o deficiencia que origina la imposibilidad de verificar y comprobar el saldo real de las cuentas en mención.
Acción 2.</t>
  </si>
  <si>
    <t>H2AF2020. Oportunidad en el registro del traslado de Bienes de Uso Público en Construcción a Bienes de Uso Público en Servicio. Contratos 407 de 2010, 806 de 2017, 3460 de 2008 y 1344 de 2014.
Las actas de entrega y recibo definitivo de obra de los cuatro contratos se contabilizaron en la vigencia del 2020, los cuales correspondían a vigencias anteriores:
Contrato 407 de 2010: Se evidenció que el acta de entrega y recibo definitivo de obra se contabilizo 2 años y 4 meses después de la suscripción de esta.
Contrato 806 de 2017: Se estableció que en la descripción del comprobante se menciona que el acta de entrega definitiva (...) es del 22 de diciembre de 2019, sin embargo, al revisar existen dos actas, una del 30 de noviembre de 2019 y otra aclaratoria de fecha 20 de diciembre de 2019, de acuerdo con esta situación, existe una inconsistencia en las fechas de las actas con lo establecido en la descripción del comprobante. El registro contable del acta de entrega y recibo definitivo se realiza el 31 de diciembre de 2020, se contabiliza un año después de suscrita dicha acta.
Contrato 3460 de 2008: Se evidenció que el acta de entrega y recibo definitivo de obra (...) de fecha 28 de diciembre de 2016 fue registrada contablemente con el comprobante 117012 el 31 de diciembre de 2020, es decir que la contabilización se efectuó 4 años después de suscrita el acta de entrega y recibo definitivo de obra.
Contrato 1344 de 2014: El registro contable se realizó el 30/12/2020, y la fecha suscripción del acta es del 23 de octubre de 2017, es decir que la contabilización se realizó 3 años y 2 meses después de la fecha del acta.</t>
  </si>
  <si>
    <t>H3AF2020. Oportunidad en el registro de la Depreciación de los Bienes de Uso Público en Servicio.
En la revisión de los comprobantes contables se detectó que no se inició la contabilización de la depreciación de los Bienes de Uso Público en Servicio de manera oportuna:
Contrato 407 de 2010: Acta de entrega y recibo definitivo de obra 22 de diciembre de 2017, inicio de depreciación 01 de abril de 2020, contabilización del traslado de Bienes de Uso público en Construcción a Bienes de Publico en Servicio 30 de abril de 2020.
Contrato 806 de 2017: Acta de entrega y recibo definitivo de obra 30 de noviembre de 2019, inicio de depreciación 04 de septiembre de 2020, contabilización del traslado de Bienes de Uso público en Construcción a Bienes de Publico en Servicio 31 de diciembre de 2020.
Contrato 3460 de 2008: Acta de entrega y recibo definitivo de obra 28 de diciembre de 2016, inicio de depreciación 04 de septiembre de 2020, contabilización del traslado de Bienes de Uso público en Construcción a Bienes de Publico en Servicio 31 de diciembre de 2020.</t>
  </si>
  <si>
    <t xml:space="preserve">H4AF2020. Revelaciones Notas a los Estados Financieros.
Inconsistencias y deficiencias en la revelación y presentación de las notas a los Estados Financieros:
Se realizó revisión de cada una de las Notas a los Estados Financieros del Instituto Nacional de Vías a 31 de diciembre de 2020 (...) encontrándose las siguientes situaciones:
NOTA 7. CUENTAS POR COBRAR: En las cuentas por multas, sanciones, incapacidades, y cuentas de difícil recaudo, INVIAS no revela la información de fecha constitución del derecho, plazo y fecha de vencimiento; NOTA 10. PROPIEDADES, PLANTA Y EQUIPO: Para la propiedad planta y Equipo no Explotados el INVIAS no presenta el valor en libros, ni la discriminación de la depreciación y el deterioro por cada clase de activos; NOTA 11. BIENES DE USO PÚBLICO E HISTÓRICOS Y CULTURALES: Se presenta incumplimiento respecto a toda la información que se debe revelar para cada clase; NOTA 21. CUENTAS POR PAGAR: El INVIAS en la nota de las cuentas por pagar de inversión no revela las condiciones de plazo y vencimiento en los casos de pagos de intereses corrientes y por mora y tampoco las tasas efectivas con las cuales se están reconociendo; NOTA 23. PROVISIONES: En la nota no se evidencia que se establezca una fecha esperada de cualquier pago resultante (...) y una indicación acerca de las incertidumbres relativas al valor o a las fechas de salida de recursos; NOTA 28. INGRESOS: Para los ingresos sin contraprestación no reveló la (...) información que exige la CGN.
Acción 1.
</t>
  </si>
  <si>
    <t xml:space="preserve">H4AF2020. Revelaciones Notas a los Estados Financieros.
Inconsistencias y deficiencias en la revelación y presentación de las notas a los Estados Financieros:
Se realizó revisión de cada una de las Notas a los Estados Financieros del Instituto Nacional de Vías a 31 de diciembre de 2020 (...) encontrándose las siguientes situaciones:
NOTA 7. CUENTAS POR COBRAR: En las cuentas por multas, sanciones, incapacidades, y cuentas de difícil recaudo, INVIAS no revela la información de fecha constitución del derecho, plazo y fecha de vencimiento; NOTA 10. PROPIEDADES, PLANTA Y EQUIPO: Para la propiedad planta y Equipo no Explotados el INVIAS no presenta el valor en libros, ni la discriminación de la depreciación y el deterioro por cada clase de activos; NOTA 11. BIENES DE USO PÚBLICO E HISTÓRICOS Y CULTURALES: Se presenta incumplimiento respecto a toda la información que se debe revelar para cada clase; NOTA 21. CUENTAS POR PAGAR: El INVIAS en la nota de las cuentas por pagar de inversión no revela las condiciones de plazo y vencimiento en los casos de pagos de intereses corrientes y por mora y tampoco las tasas efectivas con las cuales se están reconociendo; NOTA 23. PROVISIONES: En la nota no se evidencia que se establezca una fecha esperada de cualquier pago resultante (...) y una indicación acerca de las incertidumbres relativas al valor o a las fechas de salida de recursos; NOTA 28. INGRESOS: Para los ingresos sin contraprestación no reveló la (...) información que exige la CGN.
Acción 2.
</t>
  </si>
  <si>
    <t>H5AF2020. Reservas presupuestales constituidas vigencia 2020.
Las reservas constituidas no cumplen con los requisitos mínimos establecidos:
INVIAS en la justificación de la constitución de reservas presupuestales para la vigencia 2020, expone que se radicaron cuentas por pagar, en el mes de diciembre, sin embargo, no se logró generar la obligación, por tal razón, se constituyeron reservas presupuestales (...).
INVIAS constituyó reservas presupuestales con posterioridad al cumplimiento de los compromisos (...), generándose una sobreestimación de la reserva por $35.532.924.876,28.</t>
  </si>
  <si>
    <t>H6AF2020. Registro, elaboración y control de comprobantes de contabilidad.
Deficiencias e inconsistencias en la elaboración de comprobantes contables:
(...)  De 783 comprobantes revisados, se evidenció que 528 estaban elaborados y aprobados por la misma persona.</t>
  </si>
  <si>
    <t xml:space="preserve">H7AF2020. Elaboración y control de comprobantes de contabilidad.
Deficiencias en la contabilización y control de comprobantes:
Según información suministrada por el Instituto Nación de Vías, se efectuaron 11.547 comprobantes de contabilidad que contienen ajustes y reclasificaciones durante el año 2020.
En revisión de los conceptos de los comprobantes de contabilidad la CGR evidenció en 401 comprobantes que existen 240 reclasificaciones, 47 reversiones y 114 correcciones.
</t>
  </si>
  <si>
    <t>H8AF2020. Intereses por Mora – Laudo Arbitral.
INVIAS no ha cancelado el valor de la condena ordenada en el laudo arbitral ejecutoriado el 2 de junio de 2017, ni los respectivos intereses de mora a la tasa comercial, y en consecuencia, sigue generando mayores gastos para la entidad. El laudo presenta una condena de $45.909.629.127 y unos intereses por mora de $30.853.941.573 para un total de $76.763.570.700, con corte al 31 de diciembre de 2020.</t>
  </si>
  <si>
    <t>H9AF2020. Pago de Intereses Moratorios en Laudos Arbitrales y Sentencias Judiciales.
El INVIAS en el consolidado de 4 casos analizados, se pagaron intereses de mora a la tasa comercial por $2.796.608.696 lo que constituye un presunto detrimento patrimonial y este valor equivale al 155% del valor del capital adeudado por estos conceptos.
Igualmente de los hechos condenados no se evidencia que la entidad haya adelantado las actuaciones para la determinación e inicio de las acciones de repetición correspondiente a cada caso en comento.</t>
  </si>
  <si>
    <t>H10AF2020. Informe de recaudo de peajes año 2020.
En el informe de recaudo consolidado del año 2020 de peajes se detectó que el valor consignado a INVIAS es menor que el reportado en el informe consolidado (…) en cuantía de $1.208.219.700.
Otra situación que se encontró en la revisión de los ingresos por recaudo de peajes es la siguiente: El valor consignado a INVIAS según el informe anterior fue $672.453.005.372 y el valor aforado por este concepto en el presupuesto como recaudo efectivo acumulado en el año 2020 fue $660.121.102.493, no se evidenció la conciliación de estos valores.</t>
  </si>
  <si>
    <t>H11AF2020. Repotenciación y reparación en puentes y túneles Cortos. Proyecto Cruce de la Cordillera Central.
Asunción de costos en contratos nuevos por deficiente calidad de los trabajos realizados por parte del contratista que venía ejecutando el proyecto:
En revisión documental a la ejecución de los contratos 877 de 2019, 880 de 2019 y 885 de 2019, se evidencia por parte de la CGR que, para la terminación de las obras al proyecto Cruce de la Cordillera Central, se cargó a cada uno de los contratistas la terminación de las obras que quedaron inconclusas en el contrato 3460 de 2008, conforme con los frentes de trabajo asignados dentro de su alcance contractual.
Para acometer dichas obras, cada contratista realizó estudios y diseños con el fin de evaluar el estado real de las estructuras que se debían terminar, para saber si se podía continuar en ellas obras o si eran necesarias intervenciones adicionales para asegurar la funcionalidad de las mismas.</t>
  </si>
  <si>
    <t>H12AF2020. Reparación de obras construidas con el contrato 3460 de 2008.
Pago de reparaciones por deficiencias de obras ejecutadas en contratos anteriores, por un valor de $11.363.363.720, con corte a 30 de abril de 2021:
En revisión documental a la ejecución de los contratos 877 de 2019, 880 de 2019 y 885 de 2019, se evidencia por parte de la CGR que, para la terminación de las obras al proyecto Cruce de la Cordillera Central, se cargó a cada uno de los contratistas la terminación de las obras que quedaron inconclusas en el contrato 3460 de 2008 (...).</t>
  </si>
  <si>
    <t>H13AF2020. Movimiento de maquinaria abandonada por contratista del contrato 3460 de 2008.
Pago por movimiento de maquinaria no perteneciente al Instituto Nacional de Vías por $1.779.550.505, con corte a 30 de abril de 2021:
En desarrollo de los trabajos de culminación del proyecto Cruce de la Cordillera Central, para el frente de obra correspondiente a la construcción del Centro de Control de Operaciones18 ubicado en el sector Américas (Quindío), se presentó una situación que impedía el avance del mismo: el contratista anterior dejó maquinaria abandonada en un lote de su propiedad, que estorbaba las labores a realizar en este frente, y aun cuando el lote fue sometido a expropiación judicial para su uso en el proyecto, este contratista no respondió por el retiro de la maquinaria, (...) por lo cual el Invías, junto con el contratista de obra y su respectiva interventoría, toman la decisión de hacer el retiro de los equipos con cargo a los recursos del contrato 1759 de 2015.
Otros frentes:
(...) se ejecutaron otras actividades de retiro y desmonte en otros frentes, específicamente en el sector del Puente 12 (La Herradura), en donde se hizo desmontaje de una torre grúa abandonada por el contratista del contrato 3460 de 2008. Dicho desmontaje se hizo con cargo al contrato 885 de 2019.</t>
  </si>
  <si>
    <t>H14AF2020. Pendientes sociales no cerrados en el contrato 3460 de 2008.
Pago por pasivos sociales dejados por el contratista anterior, por $3.477.080.339, con corte a 30 de abril de 2021:
Se evidencia que en desarrollo de los contratos 877 de 2019, 880 de 2019 y 885 de 2019, relacionados con la culminación del proyecto “Cruce de la Cordillera Central”, se han tenido que asumir los casos sociales que estaban a cargo del contratista del contrato 3460 de 2008.</t>
  </si>
  <si>
    <t xml:space="preserve">H15AF2020. Manejo de la PTARI Túnel de la Línea posterior a la conclusión del proyecto.
No se ha definido la destinación de la PTARI (Planta de tratamiento de aguas residuales industriales) ubicada en inmediaciones del Túnel Principal (que ya cumplió con su razón de ser), toda vez que el permiso de vertimientos ya fue archivado por la entidad ambiental:
(...) se evidencia (en la respuesta de la entidad) que las gestiones comenzaron después del 20 de mayo de 2021, unos días antes de la generación de la observación. A la fecha no hay respuesta por parte del Invías sobre la decisión definitiva a tomar sobre el tema.
</t>
  </si>
  <si>
    <t>H16AF2020. Proyecto Aguaclara – Gamarra – Pólizas que amparan el Acta de Aprobación Definitiva de Estudios y Diseños y Acta de Entrega y Recibo Definitivo de la Obra – Contrato 1179 de 2018.
Seis meses después de haberse recibido finalmente las obras, se establecen falencias en la Gestión del INVIAS en cuanto a la revisión y aprobación de las garantías contractuales:
En el desarrollo del Contrato 1179 de 201823, evidencia la CGR que, no obstante las obras fueron recibidas el 11 de noviembre de 2020, a la fecha (seis meses después), no se logró establecer la Aprobación de las Pólizas que amparan el Acta de Aprobación Definitiva de Estudios y Diseños y Acta de Entrega y Recibo Definitivo de la Obra.</t>
  </si>
  <si>
    <t>H17AF2020. Proyecto Aguaclara – Ocaña – Sitios Críticos Corredor Vial - Contrato 1180 de 2018.
El corredor vial intervenido muestra sitios críticos que requieren la intervención del INVIAS, de acuerdo con el reporte de la interventoría en su informe final de julio de 2020:
Actualmente y debido a que el INVIAS no ha priorizado la atención a los sitios críticos, se cuenta con un corredor vial con restricciones de operación, con altas pendientes y pocas zonas con la suficiente distancia para el adelantamiento que pone en riesgo la seguridad, comodidad y tránsito tanto para los vehículos públicos y particulares, como para el alto flujo de vehículos de carga que día a día vienen aumento desde la región del Zulia y Cúcuta hacia la Costa Atlántica y viceversa, con el consecuente riesgo de incremento de los índices de accidentalidad.
La entidad en su respuesta anexa contratación adelantada para la Administración Vial, Mantenimiento Rutinario y según el Contrato 1728 del 27-12-2020, Mejoramiento, Rehabilitación y Mantenimiento; en los objetos establecidos en dichos contratos, no se observa que se atienda lo recomendado por la interventoría del Contrato 1180 de 2018 específicamente en cuanto a la atención y rehabilitación de realizar una evaluación mediante especialista a la Losa del Puente del PR 00+0090, el cual presenta bache con exposición de refuerzo y pérdida de concreto (...).</t>
  </si>
  <si>
    <t>H18AF2020. Variante Ciénaga Magdalena - Contrato 1200 de 2016. – Deber de Planeación - Modificación de la Cláusula Cuarta - Numeral 1.3.
Lo pactado y programado en el Alcance del Contrato 1200 de 2016 - Adicional 1. Modificación 4, suscrito el día 13 de diciembre de 2019 que en su Cláusula Cuarta 4, Modificación del numeral 1.3 …alcance del Contrato Apéndice A, del Pliego de Condiciones, dentro de los términos pactados no es viable su cumplimiento ya que para el año 2020, se adelantarían los diseños del Viaducto y obras conexas, lo mismo que la Licencia Ambiental, que a la fecha no han podido concluir y en consecuencia para el año 2021 el inicio de obras de construcción del Viaducto tampoco se han adelantado.</t>
  </si>
  <si>
    <t>H19AF2020. Implementación de nuevas tecnologías en proyectos de infraestructura de transporte.
(...) después de más de dos años de trabajo reuniendo propuestas innovadoras y creando un banco de proyectos, a la fecha aún no se cuenta con un marco normativo para las mismas. El ritmo de ejecución del convenio con la academia (Convenio Interadministrativo 1633 de 2020 con la Universidad del Cauca) no ha sido acorde con lo estipulado en el cronograma de trabajo del convenio.
El Instituto Nacional de Vías, a través de la Subdirección de Estudios e Innovación, ha venido desarrollando desde el año 2018, una estrategia denominada “ruedas de innovación”, con el fin de incentivar la investigación e implementación de nuevas tecnologías en la construcción de infraestructura de transporte (...).
Con cerca de 56 tecnologías clasificadas por grupos para ser analizadas en detalle y gestionar su proceso normativo y de implementación, se evidencia que a la fecha el Invías no ha logrado la implementación de las mismas.</t>
  </si>
  <si>
    <t>H20AF2020. Planeación de la ejecución contractual de los convenios Programa “Colombia Rural”.
Para los convenios firmados en virtud del programa “Colombia Rural”, se evidencian contratos de obra suscritos por los Entes Territoriales, con fecha de terminación a 30 de diciembre de 2020 (...) Sin embargo, se evidencia que ni los tiempos ni los costos de las obras se corresponden con una adecuada planeación del proyecto.</t>
  </si>
  <si>
    <t>H21AF2020. Planeación contractual y cumplimiento de metas físicas contrato 1303 de 2019.
Si bien el contrato sufrió variaciones significativas en tiempo y costo, no redundó en beneficios para el alcance del mismo, ya que el mantenimiento periódico no alcanzó a lograr las metas deseadas (toda vez que hubo muchos frentes de obra que, de acuerdo con los informes de interventoría, se encontraban abandonados o no daban los ritmos de obra suficientes para cumplir los cronogramas propuestos, situación que fue reiterativa y no se evidencia que haya tenido solución a plenitud durante el desarrollo del proyecto), los sitios críticos no se atendieron en su totalidad (de acuerdo con el último informe de interventoría de diciembre de 2020, en virtud de las mismas razones que hicieron que no se cumplieran las metas del mantenimiento periódico), no se colocó la señalización inicialmente presupuestada, y el contrato se convirtió en un contrato exclusivamente de mantenimiento rutinario, transporte de materiales producto de derrumbes y mitigación de emergencias.</t>
  </si>
  <si>
    <t>H22AF2020. Pago de servicios al usuario (grúas). Contrato 1303 de 2019.
Aprobación de pago de actividades sin claridad contractual para el pago del mismo:
Al revisar las pre-actas que soportan las actas de costos, en relación a este ítem (Prestación de los Servicios al Usuario de Atención de accidentes, Primeros auxilios a personas y/o servicios médicos de emergencia, y Auxilio mecánico básico a vehículos), se encuentra que para las grúas utilizadas como parte del servicio al usuario, se discriminan los siguientes valores (por día): Grúa camionera - tipo plataforma (Sector 1): $843.333,00; Grúa camionera - tipo gancho - eje trasero sencillo (Sector 2): $1.173.333,33; Grúa camionera - tipo gancho - eje trasero doble (Sector 2): $2.114.200,00.
Valores que se fueron pagando durante todo el desarrollo del contrato con el Vo.Bo. de la interventoría, desde el mes de diciembre de 2019 (...), aun cuando sobrepasaban los costos estipulados por el apéndice A del pliego de condiciones. (...) toda vez que estos valores incumplían las condiciones contractuales, el contratista solicitó modificación contractual mediante oficio GOMI-0598-2020 del 15 de agosto de 2020.
Con la justificación del contratista y el Vo.Bo. de la interventoría, el supervisor responsable del contrato (Dirección Territorial de Antioquia), remitió concepto favorable a la modificación contractual mediante memorando DT-ANT 48017 del 21 de agosto de 2020. El Comité de Adiciones y Prórrogas aprobó la modificación solicitada al contrato 1303 de 2019, el 02 de septiembre de 2020 y la modificación fue suscrita el 14 de septiembre de 2020.
Como se evidencia en la trazabilidad descrita, solamente fue hasta después de un año de firmado el contrato que se hicieron las respectivas gestiones para modificación del Apéndice A del pliego de condiciones, a fin de soportar de manera contractual los pagos hechos por encima de los topes establecidos en el mencionado apéndice.</t>
  </si>
  <si>
    <t>H23AF2020. Cumplimiento obligaciones contractuales en relación con los Servicios al Usuario Contrato 1303 de 2019.
Incumplimiento contractual relacionado con el Ítem de Servicio al Usuario del contrato 1303 de 2019:
Dentro de las obligaciones del contrato 1303 de 2019, en relación con los Servicios al Usuario, se tenía lo siguiente: (…) 1.4.3.1. Equipos Mínimos requeridos: (...) el contratista dispondrá de mínimo de los siguientes elementos de operación: a) Cinco (5) Carro talleres. b) Cinco (5) Grúas para movilizar vehículos de tipo pesado y liviano. c) Cinco (5) Ambulancias tipo TAB. d) Personal capacitado en atención de emergencias y primeros auxilios.
Sin embargo, se evidencia que, durante todo el desarrollo del proyecto, el contratista no cumplió con las obligaciones establecidas en el Apéndice A del pliego de condiciones, dado que solamente mantuvo los siguientes equipos, de acuerdo con lo evidenciado en las actas de pago: Sector 1: Una (1) ambulancia, una (1) grúa, 0 (cero) carro taller. Sector 2 - Tramo 1 y 2: Una (1) ambulancia, dos (2) grúas, 0 (cero) carro taller. (Extraído de tabla 55).</t>
  </si>
  <si>
    <t xml:space="preserve">H24AF2020. Proyecto Anapoima - Mosquera – Predial, Ambiental y Social - Contrato 1686 de 2015.
El 30 de noviembre de 2020, el Invías realizó la modificación No. 14, mediante la cual se hizo una redistribución presupuestal y traslado temporal de los Rubros Predial, Ambiental y Social, por $4.823.359.042,00, con el compromiso de que se cancelarían los recursos respectivos una vez se surtiera su reincorporación proyectada para el mes de febrero de 2021. 
No obstante que el contrato contempla la obligación del contratista de encargarse de todas las actividades de gestión social predial, y ambiental, a mes y medio de finalizar el plazo del mismo (junio 24 de 2021), hasta la fecha no existe la asignación de recursos suficientes para finiquitar las gestiones dentro del plazo contractual, tanto para las áreas Socio - Ambientales, como para el pago por la elaboración de los insumos prediales, el pago de las zonas y/o inmuebles requeridos, y el pago por los trámites necesarios para obtener la titularidad a nombre del INVIAS.
</t>
  </si>
  <si>
    <t>Inobservancia a las normas que rigen la materia y deficiencia en el control y seguimiento a los procesos de contratación por parte de la entidad, generando incumplimiento al principio de publicidad que le permite a la ciudadanía conocer cada una de las actuaciones de la administración pública en el desarrollo de los procesos de contratación estatal y que les permite la participación en aquellas decisiones que los afectan, además de dificultar el ejercicio del control fiscal.</t>
  </si>
  <si>
    <t>Realizar  las modificaciones pertinentes  asociadas a la PUBLICACIÓN DE DOCUMENTOS PRECONTRACTUALES en el SECOP II en el Manual de Contratación ajustado a la nueva Estructura Organizacional de la Entidad.</t>
  </si>
  <si>
    <t>Preparar el contenido del SICOR alusivo al cumplimiento de las normas para la publicación de documentos precontractuales en el SECOP II.</t>
  </si>
  <si>
    <t xml:space="preserve"> SPSC</t>
  </si>
  <si>
    <t>SUBDIRECCIÓN DE PROCESOS DE SELECCIÓN CONTRACTUALES</t>
  </si>
  <si>
    <t>NUEVA DEPENDENCIA</t>
  </si>
  <si>
    <t>AT232</t>
  </si>
  <si>
    <t>Actuación Especial de Fiscalización AT 232</t>
  </si>
  <si>
    <t>H4ACC1234. Calidad Contrato de Obra 4600008120 VÍA ARMENIA - ALTO EL CHUSCAL.
En visita realizada el 7 de octubre del 2021 al tramo correspondiente en la vía Armenia- Alto el Chuscal (8 meses y 5 días después de liquidado el contrato), se constataron afectaciones en las propiedades mecánicas y estructurales de la carpeta asfáltica.</t>
  </si>
  <si>
    <t xml:space="preserve">H1AT232. Publicación en el Sistema Electrónico de Contratación Pública SECOP II del contrato de interventoría No. 1404 de 2018, en el marco de ejecución del Proyecto BPIN 20181301010964.
Una vez revisado el proceso de selección No. CMA-DT-GGP-150-2018 para el contrato de interventoría No. 1404 del 2018 en el SECOP II, se evidencia documentos que (...) no fueron publicados o fueron publicados extemporáneamente.
(Ver tabla 1, página 321, informe de Actuación Especial AT 232-2021).
Acción 1.
</t>
  </si>
  <si>
    <t xml:space="preserve">H1AT232. Publicación en el Sistema Electrónico de Contratación Pública SECOP II del contrato de interventoría No. 1404 de 2018, en el marco de ejecución del Proyecto BPIN 20181301010964.
Una vez revisado el proceso de selección No. CMA-DT-GGP-150-2018 para el contrato de interventoría No. 1404 del 2018 en el SECOP II, se evidencia documentos que (...) no fueron publicados o fueron publicados extemporáneamente.
(Ver tabla 1, página 321, informe de Actuación Especial AT 232-2021).
Acción 2.
</t>
  </si>
  <si>
    <t>Acción 1.
Actualizar y Ajustar el Manual de Contratación del INVIAS a la nueva Estructura Organizacional la cual ya contiene los textos alusivos a la obligatoriedad de la Publicación Total y Oportuna de los Documentos Precontractuales de los procesos que adelante la Entidad en la Plataforma del SECOP II o en la que haga sus veces de conformidad con las normas vigentes estableciendo de igual forma los responsables competentes para la realización de los controles y vigilancia de esta acción.</t>
  </si>
  <si>
    <t>Acción 2.
Preparar y Emitir un Memorando Circular a todas las Direcciones Territoriales y Dependencias Ejecutoras, responsables de la estructuración y publicación de Documentos Precontractuales en el SECOP II, recordando la OBLIGACIÓN de publicar en su totalidad y oportunidad dichos documentos.</t>
  </si>
  <si>
    <t>Manual de Contratación ajustado</t>
  </si>
  <si>
    <t>Memorando</t>
  </si>
  <si>
    <t>ACTUACIÓN ESPECIAL DE FISCALIZACIÓN AT 232 - 2021 - AT232</t>
  </si>
  <si>
    <t xml:space="preserve">14 01 100   </t>
  </si>
  <si>
    <t>H1AC2020. Gestión predial inconclusa en el proceso de adquisición de predios para el desarrollo de las obras del contrato 407 de 2010.
Se evidenció la no conclusión de algunas de las actividades de gestión y adquisición predial emprendidas mediante el contrato 407 de 2010, en concordancia con los parámetros contractuales, lo que conllevó a generar incumplimiento de los términos pactados con los propietarios de los inmuebles requeridos para el proyecto, lo cual vulnera el marco normativo que lo rige; y por ende afectación a la contraparte. Conforme a lo anterior, esta situación puede acarrear un alto riesgo, derivado de las posibles de acciones ejecutivas en contra de Instituto Nacional de Vías, lo que en forma subyacente implicaría un menoscabo a los recursos patrimoniales del Estado</t>
  </si>
  <si>
    <t>Deficiencias en la aplicación del principio de la planeación.</t>
  </si>
  <si>
    <t>Culminar la gestión predial pendiente en el marco de los contratos 1111 de 2021 y 964 de 2021 los cuales están definidos para la "CONSTRUCCIÓN, MEJORAMIENTO Y MANTENIMIENTO, GESTIÓN PREDIAL, SOCIAL Y AMBIENTAL SOSTENIBLE DE LA VARIANTE SAN FRANCISCO MOCOA TRAMOS 2 y 3 (FRENTE DE SAN FRANCISCO Y FRENTE DE MOCOA), DEPARTAMENTO DE PUTUMAYO, EN MARCO DE LA REACTIVACIÓN ECONÓMICA, MEDIANTE EL PROGRAMA DE OBRA PÚBLICA “VIAS PARA LA LEGALIDAD Y REACTIVACIÓN VISIÓN 2030".</t>
  </si>
  <si>
    <t xml:space="preserve">Tramitar con los contratistas de obra la culminación de la gestión y adquisición predial pendiente del proyecto. 
                          </t>
  </si>
  <si>
    <t>Títulos a favor del INVIAS (Escrituras Públicas)</t>
  </si>
  <si>
    <t xml:space="preserve">18 02 100   </t>
  </si>
  <si>
    <t>H2AC2020. Financiación del contrato de obra 407 de 2010, pérdida de reservas presupuestales en vigencias 2011, 2012 y 2013.
Los recursos destinados para la ejecución del Contrato de obra 407 de 2010 en las vigencias 2010 a 2016 no fueron invertidos en su totalidad, presentándose una desfinanciación del Contrato para el año 2017 ocasionada por la pérdida de las reservas presupuestales en las vigencias 2011, 2012 y 2013; por lo cual no se culminaron las intervenciones previstas y quedaron algunas obras inconclusas, lo que generó deterioro de algunas obras ejecutadas y mayores costos para el desarrollo del proyecto de construcción de la Variante San Francisco - Mocoa.</t>
  </si>
  <si>
    <t>Inadecuada gestión presupuestal y administrativa realizada por el INVÍAS respecto a la pérdida de las reservas presupuestales en las vigencias 2011, 2012 y 2013, que evidencia una vulneración al principio de planificación presupuestal e ineficiente gestión para la aplicación de mecanismos como vigencias expiradas o la reprogramación, en su momento, de las vigencias futuras que permitieran garantizar los recursos para la ejecución del Contrato 407 de 2010; quedaron obras inconclusas y no se pudo cumplir con el alcance que se tenía previsto.</t>
  </si>
  <si>
    <t>H3AC2020. Contrato de obra 407 de 2010 - Puente 6 Frente San Francisco.
El puente 6 ubicado en el sector 1 de la Variante San Francisco – Mocoa, entre el K5+761 y el K5+828 del frente San Francisco, no fue terminado durante la ejecución del contrato de obra 407 de 2010, debido a que al momento de realizar el encofrado para fundir su losa superior, presentó desplazamiento y deflexiones de sus vigas por fuera de los rangos permisibles, situación que no fue corregida oportunamente por el contratista de obra, teniendo en cuenta que el montaje de la estructura metálica se culminó en septiembre de 2014, evidenciándose deficiencias técnicas constructivas y presentando actualmente deterioro y afectaciones en sus elementos estructurales.</t>
  </si>
  <si>
    <t>Falencias constructivas que no garantizan la culminación del puente en las condiciones que presenta actualmente la estructura.</t>
  </si>
  <si>
    <t>Culminación de las obras correspondientes al puente 6.</t>
  </si>
  <si>
    <t>Verificación por parte de la interventoría de las obras correspondientes al puente 6.</t>
  </si>
  <si>
    <t xml:space="preserve">Informe de la interventoría con registro fotográfico de la culminación del puente </t>
  </si>
  <si>
    <t>H4AC2020. Incorporación de ítems no previstos Contrato 407 de 2010.
Se incorporaron en el Acta de modificación de cantidades de obra 01 los ítems no previstos 55. Transporte de estructura metálica y 56. Montaje y pintura de estructura metálica, mediante los cuales se reconoce al Contratista costos incluidos dentro del valor unitario del ítem contractual 38. Acero estructural, ofertado por el Contratista para la ejecución de esta actividad constructiva en el que se incluyen todos los costos asociados para cumplir con su alcance que es la construcción de puentes con estructura en acero.</t>
  </si>
  <si>
    <t>Debilidades en el desarrollo de las actividades de interventoría y su respectiva supervisión, puesto que se aprueba y valida el Acta de modificación de cantidades de obra 01 con la incorporación de los ítems no previstos 55. Transporte de estructura metálica y 56. Montaje y pintura de estructura metálica, mediante los cuales se reconoce al Contratista el costo de transporte y montaje de estructura metálica ya incluido en el ítem contractual 38. Acero estructural, aprobando pagos en Actas de recibo parcial de obra por dicho concepto.</t>
  </si>
  <si>
    <t>H5AC2020. Contrato 409 de 2010 - Reconocimiento al contratista por concepto de adquisición del predio con ficha 03T.
Al revisar las actas de pago predial tramitadas por el contratista, contra la información del valor de adquisición predio con ficha 03T, se determinó que el Instituto Nacional de Vías – INVÍAS pagó al Contratista un mayor valor por concepto de Adquisición predial del orden de $18.371.325. Lo anterior se determinó al contrastar el valor que le correspondía a la prometiente vendedora, por una suma $37.999.600, contra los pagos de las actas prediales asociados al concepto de adquisición del precitado inmueble, los cuales ascendieron a una suma de $56.370.925.</t>
  </si>
  <si>
    <t>Deficiencias en la aplicación de controles asignados a la interventoría, orientados a verificar la información para la aprobación de las actas prediales presentadas por el contratista de obra, para el reconocimiento económico por concepto de adquisición del predio con ficha 03T, afectando la correcta ejecución de los recursos.</t>
  </si>
  <si>
    <t>Actualización y fortalecimiento del capitulo N° 8 numeral 8,5 (FACULTADES Y OBLIGACIONES AMBIENTALES, SOCIALES, PREDIALES Y DE SOSTENIBILIDAD), en el Manual de Interventoría, respecto de los controles asignados a la interventoría, orientados a verificar la información para la aprobación de las actas prediales presentadas por el contratista de obra.</t>
  </si>
  <si>
    <t>Actualización y fortalecimiento del capitulo N° 8 numeral 8,5 (FACULTADES Y OBLIGACIONES AMBIENTALES, SOCIALES, PREDIALES Y DE SOSTENIBILIDAD), en el Manual de Interventoría.</t>
  </si>
  <si>
    <t>Manual de Interventoría revisado, actualizado y socializado</t>
  </si>
  <si>
    <t xml:space="preserve">16 04 001   </t>
  </si>
  <si>
    <t xml:space="preserve">H6AC2020. Contrato 409 de 2010- Celeridad en la reclasificación de los predios adquiridos para el desarrollo de proyectos viales como bienes de uso público ante la Autoridad Catastral.
Algunos predios adquiridos en marco del contrato 409 de 2010, a la fecha no se encuentran reclasificados como bienes de uso público ante el Instituto Geográfico Agustín Codazzi, lo que ha conllevado a que no se encuentren catalogados como exentos del pago de impuesto predial, y por ende el riesgo de que el INVÍAS sea conminado al pago de los respectivos impuestos, generando un desgaste administrativo para las partes, siendo el Ente Territorial el más afectado al proyectar unos ingresos financieros sobre información que no corresponde a la realidad.
Es de indicar, que la información contenida en la base catastral del municipio constituye el insumo para liquidar el Impuesto Predial, dado que en ella se encuentran los aspectos jurídicos, físicos y económicos de los inmuebles. Por tanto, se determina falta de celeridad en realizar dicha gestión.
</t>
  </si>
  <si>
    <t>Deficiencias en la celeridad para informar al Instituto Geográfico Agustín Codazzi – IGAC, que en ocasión del proyecto vial: “Desarrollo vial transversal del sur modulo 2 – Mejoramiento y mantenimiento del el Corredor Tumaco – Pasto – Mocoa, se generó la adquisición predial y en concordancia con el marco normativo dichos predios adquirieron connotación de bienes de uso público; lo anterior con el fin de contar con la completitud y exactitud de información de la base catastral, por lo que tal desactualización afecta la correcta identificación de los sujetos objeto de dicho gravamen, ya que dicha base se constituye en la fuente de información para que los municipios, liquiden el impuesto predial”.
Inadecuada gestión administrativa y jurídica de los bienes por parte del Instituto, derivada de la aplicación deficiente de los mecanismos de seguimiento y control.</t>
  </si>
  <si>
    <t>Incluir en el apéndice predial, de los documentos precontractuales, la obligación por parte del contratista de obra ante las autoridades catastrales, de tramitar el desenglobe y reclasificación catastral de los predios adquiridos para el desarrollo de los proyectos viales de propiedad del INVIAS (bienes de uso público).</t>
  </si>
  <si>
    <t xml:space="preserve">Incluir en el apéndice predial la obligación contractual de realizar el desenglobe y cambio de destino económico ante el IGAC por parte del contratista de obra.
</t>
  </si>
  <si>
    <t>Apéndice predial</t>
  </si>
  <si>
    <t>H7AC2020. Contrato 409 de 2010 – Aplicación de la metodología valuatoria utilizada para determinar el valor del predio 02T.
El precio de adquisición debe corresponder al valor comercial, el cual para el caso del predio 02T fue determinado por una Lonja de la región, dicho estudio debe circunscribirse con las normas existentes en dicha materia, y en particular lo establecido en Resolución 620 de 2008 expedida por el Instituto Geográfico Agustín Codazzi - IGAC. Al verificar el informe de avalúo se determinó que la Lonja no aplicó los parámetros establecidos en el artículo 11º de Resolución 620 de 2008, lo cual afectó la determinación del valor comercial.</t>
  </si>
  <si>
    <t>Deficiencias en la aplicación de controles asignados a la interventoría, orientados a verificar el cumplimiento de las obligaciones en materia de Gestión y Adquisición Predial a fin de que lo actuado por el contratista de obra, se ciña con los lineamientos técnicos y jurídicos, que para tal fin haya establecido la constitución, la ley y decretos aplicables en dicha materia, en concordancia con las obligaciones establecidas en el Manual de Interventoría. Así mismo, con las obligaciones asumidas a través del contrato 409 de 2010, en desarrollo de la elaboración de avalúos comerciales, insumo necesario para establecer el valor comercial del inmueble objeto de adquisición.</t>
  </si>
  <si>
    <t>Actualizar en el apéndice predial y el anexo técnico con los requisitos establecidos de la Resolución IGAC No. 620 de 2008, para que haga parte de los puntos a evaluar por la interventoría como cumplimiento de las obligaciones.</t>
  </si>
  <si>
    <t>Realizar la actualización del apéndice predial incluyendo los requisitos establecidos en la Resolución IGAC No. 620 de 2008, y el anexo técnico de interventoría.</t>
  </si>
  <si>
    <t xml:space="preserve"> Apéndice predial y
anexo técnico de interventoría actualizados </t>
  </si>
  <si>
    <t>H8AC2020. Aprobación de ítems no previstos relacionados con actividades de manejo de tráfico y señalización contratos de obra 705, 775 y 780 de 2020.
Para los contratos de obra 705, 775 y 780 de 2020 se pagaron como ítems de obra no previstos actividades relacionadas con el control de tráfico y señalización, las cuales, según lo establecido contractualmente, estaban a cargo del contratista, de acuerdo con lo estipulado en la Nota 2 incluida en el Formulario 3, correspondiente a la propuesta económica entregada por cada contratista seleccionado para la ejecución del respectivo contrato de obra. Por tanto, dichos costos debieron ser estimados por el contratista al momento de presentar el costo total de su propuesta, entendiéndose incluidas dentro del valor total ofertado a la Entidad para la ejecución del respectivo contrato. Así las cosas, no procedía su incorporación como ítems no previstos en el presupuesto de obra correspondiente ni su posterior pago a través de las respectivas actas parciales de obra.</t>
  </si>
  <si>
    <t>De acuerdo a lo establecido en la Nota 2 del Formulario 3 anexo al Pliego de Condiciones, los costos relacionados con las actividades de control de tráfico y señalización necesarias para la ejecución de las obras, son a cuenta y riesgo del contratista. Por lo cual, no es procedente su reconocimiento mediante ítems no previstos, ya que se está vulnerando lo pactado en los respectivos contratos objeto de observación, al no cumplirse con lo fijado en los Pliegos de Condiciones y sus anexos, conforme a los principios de economía y transparencia.</t>
  </si>
  <si>
    <t>Aplicar el Manual de Interventoría, donde se aprueben las actividades relacionadas con el control de tráfico del proyecto y señalización.</t>
  </si>
  <si>
    <t>Aplicación al Manual de Interventoría, respecto al numeral 8.4 FACULTADES Y OBLIGACIONES ESPECÍFICAS DE LA INTERVENTORÍA - 6. Plan de Manejo de Tránsito (PMT).</t>
  </si>
  <si>
    <t>Manual de Interventoría aplicado</t>
  </si>
  <si>
    <t>H9AC2020. Atrasos en la ejecución del contrato de obra 696 de 2020.
En el informe semanal de interventoría No. 73, último suministrado por la Entidad, con corte al 23 de septiembre de 2021 se reporta una inversión ejecutada acumulada del 82.55%, presentando tan solo un avance del 1.24% respecto del porcentaje reportado con corte a 31 de agosto de 2021, lo que evidencia el bajo rendimiento de ejecución de obra de parte del contratista, teniendo como plazo límite de ejecución el 15 de octubre de 2021.
El bajo rendimiento en la ejecución de las obras que ha evidenciado el contratista del contrato 696 de 2020, no ha permitido que las obras se finalicen dentro del plazo contractual fijado en la prórroga 4, presentándose atrasos en el avance de las obras y el programa de inversiones.</t>
  </si>
  <si>
    <t>No se evidencian acciones oportunas y eficaces de parte de la interventoría y la Entidad tendientes a conminar al contratista de obra con el fin de que mejore sus rendimientos y avance eficientemente en la ejecución de las obras, de tal forma que se culminen dentro del plazo contractual fijado, conforme a la obligación estipulada en la Cláusula Cuarta del Contrato de obra 696 de 2020.</t>
  </si>
  <si>
    <t xml:space="preserve">Fortalecer los instrumentos de supervisión contractual, para el seguimiento de los rendimientos y avances de obra en ejercicio de la supervisión del contrato de interventoría. </t>
  </si>
  <si>
    <t>Formato de informe de supervisión revisado, actualizado, formalizado y socializado</t>
  </si>
  <si>
    <t>DEO-SGR</t>
  </si>
  <si>
    <t xml:space="preserve">H10AC2020. Atrasos en la ejecución del contrato de obra 775 de 2020.
En desarrollo del contrato 775 de 2020, se han presentado para los meses de junio a septiembre de 2021 atrasos en la ejecución de las obras por parte del contratista, reportándose una facturación mensual demasiado baja producto de los bajos rendimientos en las actividades ejecutadas, lo cual no ha permitido la oportuna culminación de las obras.
</t>
  </si>
  <si>
    <t>No se evidencian acciones oportunas y eficaces de parte de la interventoría y la Entidad tendientes a conminar al contratista de obra con el fin de que mejore sus rendimientos y avance eficientemente en la ejecución de las obras, de tal forma que se culminen dentro del plazo contractual fijado, conforme a la obligación estipulada en la Cláusula Cuarta del contrato de obra 775 de 2020.</t>
  </si>
  <si>
    <t>H11AC2020. Circunvalar Isla de San Andrés y de Providencia – Informes mensuales de obra del contratista del contrato 1621 de 2020.
A partir del informe mensual de Interventoría correspondiente al mes de febrero de 2021, la interventoría de la obras viene reiterando al Contratista que, de acuerdo con lo establecido en los Pliegos de Condiciones del Contrato de obra, el contratista debe entregar a la Interventoría los informes a los cinco (5) días calendario del vencimiento del período respectivo; además, en su informe mensual de mayo 2021, la interventoría comunica que a esa fecha aún no ha recibido en su totalidad de parte del Contratista, el informe completo correspondiente al mes de enero de 2021.
Por otra parte, los informes mensuales de interventoría remitidos por el INVÍAS a la CGR para su análisis en esta Auditoría de Cumplimiento, correspondientes a los meses de marzo, abril y mayo de 2021, carecen de varios soportes de los anexos relacionados en los mismos; mientras que los informes de los meses de junio, julio y agosto del año en curso, no obstante haberse solicitado mediante oficios AC-INVÍAS-024 de septiembre 29 y AC-INVÍAS-039 de octubre 15 de 2021, no fueron allegados al Equipo Auditor.</t>
  </si>
  <si>
    <t>Deficiencias en la gestión por parte del INVIAS e interventor del contrato, para conminar al contratista sobre la oportunidad que se debe tener en el cumplimiento de los términos de entrega de la información a la firma interventora. Situación que le resta eficiencia y eficacia a las labores de seguimiento y control, sobre las obligaciones del contratista y avance de los trabajos, por parte de la Unidad Ejecutora, interventoría de las obras y de los organismos de control, que permita el seguimiento integral al desarrollo del contrato de obra.</t>
  </si>
  <si>
    <t>Socializar normativa vigente para el control y seguimiento de la ejecución del contrato.</t>
  </si>
  <si>
    <t>Realizar mesa de trabajo con contratistas de obra e interventoría y supervisión para la socialización de normativa vigente para el control y seguimiento de la ejecución del contrato.</t>
  </si>
  <si>
    <t>Mesa de trabajo</t>
  </si>
  <si>
    <t xml:space="preserve">14 04 004   </t>
  </si>
  <si>
    <t xml:space="preserve">H12AC2020. Definición del plazo contractual y desarrollo de la ejecución contractual del contrato 1973 de 2019.
Se presentaron deficiencias en el cálculo del tiempo real estimado del contrato 1973 de 2020, en detrimento de la eficiencia, eficacia y las restricciones básicas del proyecto, generando riesgo de afectaciones en el plazo final del mismo. De igual manera, observando la curva de avance físico financiero del contrato, se evidencia que los meses reales de ejecución del contrato fueron 4, de los 10 meses que finalmente se tomaron para la ejecución de las obras, producto de deficiencias en el seguimiento y control de los tiempos del proyecto y problemas de flujo de caja del mismo.
</t>
  </si>
  <si>
    <t xml:space="preserve">Deficiencias en la planeación contractual del proyecto, toda vez que se estipularon plazos de ejecución que no correspondían a la realidad del mismo.
De igual manera, se denotan deficiencias en el proceso de supervisión e interventoría, al no lograr de manera eficaz, que el contratista de obra cumpliera con la implementación de planes de contingencia para disminuir efectivamente el atraso que acumuló durante todo el proyecto.
Deficiencias en la gestión administrativa por parte del INVÍAS, en cuanto a que 1) gestionó de manera deficiente el inicio de las obras, por deficiencias en su planeación contractual; 2) no informó al contratista oportunamente para que radicara los documentos para el trámite del anticipo antes del cierre de la vigencia; 3) no hubo los canales de comunicación adecuados para que, una vez notificada la glosa al contratista, este tuviera el acceso a dicha notificación para subsanar la misma y no generar mayores retrasos en la consecución del mismo, y por ende, evitar afectaciones a los tiempos del contrato; y 4) demoras en los pagos de las actas 6 y 7, que se sumaron a la falta del pago del anticipo y acentuaron aún más el problema de flujo de caja, impactando en el desarrollo del contrato.
</t>
  </si>
  <si>
    <t xml:space="preserve">DTE-DEO </t>
  </si>
  <si>
    <t>H13AC2020. Mayor permanencia de interventoría para el contrato 1973 de 2019.
Debido a que el contrato de obra se prorrogó por 4 ocasiones, hasta el 31 de octubre de 2020, se consideró para el contrato de interventoría la necesidad de una adición al valor del contrato por un valor de CIENTO DIECINUEVE MILLONES OCHOCIENTOS VEINTISEIS MIL SETECIENTOS CATORCE PESOS ($119.826.714), con el fin de cubrir a cabalidad los costos de la interventoría para los meses faltantes de la obra (la adición se firmó el 6 de agosto de 2020, hasta el 31 de octubre de 2020), y evitar que el contrato quedara sin supervisión.
Al evidenciarse que las causas por las que el tiempo real de ejecución de obra superó lo programado, se deben a hechos imputables a las partes intervinientes en el contrato de obra (atrasos por parte del contratista, falencias administrativas por parte del invias para mantener estable el flujo de caja del contratista y falencias en el proceso de supervisión por parte de la interventoría al no tomar acciones contundentes para conminar al contratista a mitigar los atrasos en obra), se colige que era posible ejecutar el contrato de interventoría sin adicionarle valor, ya que se evidencia que la ejecución real del contrato, en términos de facturación, fue de 4 meses, pero se extendió en el tiempo por las fallas imputables a cada una de las partes, tal como se ha señalado.</t>
  </si>
  <si>
    <t>Gestión ineficaz y antieconómica de las partes intervinientes en el desarrollo del contrato de obra para lograr la ejecución del mismo en el tiempo señalado, de manera oportuna, lo cual obligó a una mayor permanencia de la interventoría, para no dejar el proyecto sin supervisión.</t>
  </si>
  <si>
    <t xml:space="preserve">H14AC2020. Desarrollo de la ejecución contractual contrato 1950 de 2019.
El contrato 1950 de 2019 sufrió varias prórrogas, que ampliaron el plazo establecido en la prórroga en un 266%, pasando de 5,83 meses a 15,53 meses, con evidencia de bajos ritmos de ejecución por parte del contratista, demoras en la consecución de estudios y diseños de actividades que estaban dentro del alcance contractual, deficiencias de calidad de las obras, y falencias en la coordinación con el municipio de Sogamoso para realizar la ejecución de las actividades solicitadas por él, lo cual hizo que permaneciera en atraso durante toda la ejecución del contrato, conforme a lo documentado por la interventoría del proyecto, sin que se lograra una mitigación efectiva de este atraso por parte del contratista.
</t>
  </si>
  <si>
    <t>Deficiencias en la planeación del desarrollo contractual del proyecto, toda vez que se estipularon plazos de ejecución que no correspondían a la realidad del mismo, el contratista no fue diligente en la ejecución del proyecto (demoró estudios y diseños), ejecutó las obras con calidad deficiente, y en adición, al proyecto se le incluyó una obra que no era de su alcance, pero sin la debida coordinación con el ente territorial para su oportuna consecución, afectando los tiempos del proyecto.</t>
  </si>
  <si>
    <t>H15AC2020. Cumplimiento del PAGA durante el desarrollo del contrato 1950 de 2019.
Se evidencia en la trazabilidad generada por la interventoría en sus informes, que el contratista no cumplió de manera oportuna con las medidas establecidas en el PAGA (Plan de Adaptación a la Guía Ambiental) del proyecto, siendo objeto de constantes llamados de atención por la interventoría. Entre las actividades observadas se encuentra lo siguiente: Disposición incorrecta de escombros; Disposición incorrecta de sobrantes de mezcla asfáltica, generando afectaciones ambientales; No presentación de documentación relacionada con ZODMES; Deficiente gestión para la consecución de los permisos de ocupación de cauce o concesión de aguas.
Durante todo el proyecto, los informes ambientales adjuntos a los informes mensuales de interventoría observan estas situaciones que solamente fueron corregidas al final del proyecto.</t>
  </si>
  <si>
    <t>Deficiencias en el ejercicio de supervisión y control de las acciones ambientales a ejecutar por parte del contratista, y el no uso de las medidas de apremio estipuladas contractualmente para conminar adecuadamente al contratista, con el riesgo de que se hubiesen generado mayores impactos ambientales por causa de malas prácticas constructivas por parte del contratista.</t>
  </si>
  <si>
    <t xml:space="preserve">Fortalecimiento de  los instrumentos de  supervisión contractual, para  mejorar la evaluación de la calidad de los  trabajos en ejercicio de la  Supervisión del contrato de interventoría. </t>
  </si>
  <si>
    <t>H16AC2020. Vía Ocaña – Sardinata - Cúcuta – Planeación de la ejecución contractual del contrato 2182 de 2019.
El contrato de obra que inicialmente se suscribió por $4.434.767.463, con un plazo hasta 31 de diciembre de 2019, debido al ajuste de cantidades de obra y obras no previstas tales como Geomalla de Refuerzo para Pavimentos y Riego de Liga con Emulsión Asfáltica, termina con un valor ejecutado de $6.785.189.457 y recibido finalmente en octubre 30 de 2020, diez meses después del término de su plazo inicial, restando oportunidad en la entrega y puesta al servicio de las obras, con la consecuente afectación en el plazo y costo inicial contratado.</t>
  </si>
  <si>
    <t>Deficiencias en la planeación del contrato 2182 de 2019, toda vez que se estipularon plazos de ejecución que no correspondían a la realidad de los mismos, lo cual generó afectaciones en el tiempo y costos estimados del proyecto.</t>
  </si>
  <si>
    <t>H17AC2020. Fisuras ciclovía puente Pumarejo.
Durante la visita realizada a la estructura del Puente Pumarejo el día 4 de octubre de 2021, se evidenciaron fisuras en las aletas laterales del puente, que fueron destinadas como ciclovía. Aunque algunas de ellas han sido tratadas superficialmente, la fisura continúa manifestándose en la placa.
La mayoría de estas fisuras se manifiestan de manera paralela a las juntas de dilatación, pero no cerca de ellas, lo cual presume que la superficie de la misma está siendo afectada por fatiga prematura. Sin embargo, lo evidenciado es que tanto el contratista como el administrador vial no han tomado medidas correctivas efectivas para contrarrestar la situación.</t>
  </si>
  <si>
    <t>Deficiencias en el proceso de supervisión e interventoría, al no lograr de manera eficaz, que el contratista de obra entregara obras con la debida calidad y que se encuentran sufriendo de deterioro prematuro.</t>
  </si>
  <si>
    <t>Garantizar la calidad de las obras por parte del contratista de la obra Puente Pumarejo.</t>
  </si>
  <si>
    <t>Reparación por parte del contratista y recibo por parte de la interventoría como garantía, de los defectos constructivos detectados por el Ente de Control.</t>
  </si>
  <si>
    <t xml:space="preserve">Informe de la interventoría con registro fotográfico del recibo de las obras a satisfacción </t>
  </si>
  <si>
    <t>Administrativa con presunta incidencia disciplinaria y fiscal</t>
  </si>
  <si>
    <t xml:space="preserve">16 04 100   </t>
  </si>
  <si>
    <t>H18AC2020. Iluminación e instrumentación del puente Pumarejo.
Se observa que, a pesar de tener conocimiento de la problemática social de la zona, el INVÍAS no adoptó medidas pertinentes de manera oportuna para salvaguardar las inversiones realizadas, permitiendo que se presenten actos vandálicos de manera continuada, sin medidas adecuadas de mitigación, y dejando el puente sin una iluminación adecuada y sin el uso de la instrumentación (que hace parte especial del diseño del proyecto), lo cual acentúa los problemas de seguridad (tanto ciudadana como vial) en las inmediaciones del puente.
De igual manera, en lo relacionado con la instrumentación, al no estar generando los reportes esperados y al no contar con el software para su interpretación, por los daños causados al hardware por causa del vandalismo, la Dirección del INVÍAS no está contando con un insumo importante para la toma de decisiones en el momento de presentarse algún fenómeno natural o estructural que afecte la estabilidad del Puente y/o la seguridad de las personas. 
Solo hasta después de un año de la puesta en operación (20 de diciembre de 2019) y 4 meses después de la entrega y recibo definitivo de obra (30 de julio de 2020), se contrató un esquema de seguridad privada (...) y, que a la fecha ha sido inocuo y no ha logrado disuadir de manera eficaz a los vándalos y no ha sido una medida efectiva de mitigación para el robo continuado de los elementos del puente. También, a la fecha, el puente se encuentra sin iluminación y sin instrumentación, a pesar de las cuantiosas inversiones realizadas para tal fin, sin haber logrado los beneficios esperados de la aplicación de los recursos públicos invertidos en la implementación de estas obras.</t>
  </si>
  <si>
    <t>Gestión antieconómica e ineficaz del recurso, producto del incumplimiento de los deberes de la Entidad estatal para la salvaguarda de los bienes a su cargo (...) lo cual ha conllevado a la no utilización tanto de la iluminación en el puente como la instrumentación de la misma, a la pérdida y deterioro de las inversiones realizadas y a la necesidad de tener que realizar nuevamente inversiones para colocar en funcionamiento la iluminación de la estructura.</t>
  </si>
  <si>
    <t>Recuperación de los recursos de los bienes del Puente Pumarejo que fueron afectados por actos de vandalismo y  que están garantizados por las pólizas del INVIAS.</t>
  </si>
  <si>
    <t xml:space="preserve">Hacer  las respectivas reclamaciones para hacer efectivas  las pólizas tomadas por el  INVIAS respecto a los bienes vandalizados en el Puente Pumarejo </t>
  </si>
  <si>
    <t xml:space="preserve">Reclamaciones ante las aseguradoras </t>
  </si>
  <si>
    <t>H19AC2020. Corrosión en pantallas antiviento nuevo Puente Pumarejo.
Dentro de las actividades contempladas en el contrato 642 de 2015, se encuentra la instalación de una baranda principal que hace las veces de pantalla antiviento y antisuicidio. (...) Para la construcción y colocación de dichos elementos se consideró que los mismos fueran de acero estructural tipo ASTM A572 G50, y que, para proteger los elementos de una corrosión prematura por agentes externos (agua, ambiente salino, viento), se hiciera pintado de los mismos con pintura alquídica. (...) Sin embargo, con posterioridad a la entrega y recibo definitivo de la obra por parte de la interventoría y el Instituto, el administrador vial evidenció corrosión prematura en las barandas del puente, lo cual fue informado en el mes de septiembre al Instituto. 
Desde noviembre de 2020 hasta la fecha, el contratista se encuentra en el proceso de la realización de las acciones correctivas para solucionar los eventos de corrosión prematura. Sin embargo, se evidencia que los ritmos de trabajo son lentos, toda vez que se cuenta con un solo frente de trabajo y las actividades son de tipo manual, debido a que los vientos fuertes en la zona impiden el uso de un compresor de aire para la aplicación de la pintura. 
(...) se pudo constatar que, aunque se están adelantando las labores de reparación de la baranda, en las zonas reparadas ya se empieza a evidenciar nuevamente problemas de corrosión.</t>
  </si>
  <si>
    <t>La decisión del contratista en cuanto al tipo de material a colocar no era la más adecuada, toda vez que el ambiente al que se encuentra expuesta dicha estructura es bastante agresivo (…) y se evidencia que la pintura alquídica no es suficiente para evitar la exposición a la abrasión y a la corrosión en el material. Lo anterior obliga a la Entidad encargada del bien a realizar mantenimientos periódicos en lapsos cortos de tiempos.
De igual manera, se evidencia las deficiencias en el ejercicio de supervisión e interventoría, en donde en su ejercicio de revisión y control no objetó las propuestas técnicas del contratista, para velar por una calidad excelente de las obras a entregar, y adicionalmente no fue acucioso en el recibo de las obras ejecutadas por el contratista, generando reprocesos y riesgos en detrimento de la función administrativa de mantenimiento de la estructura que debe ejercer la Entidad</t>
  </si>
  <si>
    <t xml:space="preserve">Garantizar la calidad de la pintura aplicada al puente por parte del contratista de la obra. </t>
  </si>
  <si>
    <t>Reparación por parte del contratista y recibo por parte de la interventoría como garantía, de los defectos en la pintura derivados de los eventos de corrección prematura detectados por el Ente de Control.</t>
  </si>
  <si>
    <t>H20AC2020. Definiciones en torno a la gestión de la información generada por la instrumentación del Puente Pumarejo.
Con respecto al punto 5, en el 011019_plan_anual_adq_310119.xlsx de 2019 se menciona la “Adquisición de infraestructura en la nube – Azure de Microsoft” mas no se encontró evidencia alguna de la adquisición del software especializado relacionado con la interpretación de los datos generados.
Con respecto al punto 7, (...) se puede inferir la no existencia de un área funcional específica que maneje la instrumentación. Así mismo, de la información enviada por la Entidad a la solicitud AC-28, no se encontró información alguna con relación a este tema.
(...) Al no estar generando los reportes esperados y al no contar con el software para su interpretación, la Dirección del INVÍAS no está contando con un insumo importante para la toma de decisiones en el momento de presentarse algún fenómeno natural o estructural que afecte la estabilidad del Puente y/o la seguridad de las personas.</t>
  </si>
  <si>
    <t>Debilidades en la gestión del proyecto de instrumentación, al no tener definida un área responsable de su ejecución, la adquisición parcial de las licencias de software para su manejo y lo relacionado con el manejo de la información generada y la toma de decisiones gerenciales.</t>
  </si>
  <si>
    <t>Elaborar guía para la gestión, implementación y operación tanto de la instrumentación como de la información que se derive de la infraestructura vial de puentes y viaductos en el país.</t>
  </si>
  <si>
    <t>Documentación y socialización de la guía para la gestión, implementación y operación tanto de la instrumentación como de la información que se derive de la infraestructura vial de puentes y viaductos en el país.</t>
  </si>
  <si>
    <t xml:space="preserve">Guía socializada e implementada </t>
  </si>
  <si>
    <t>Presuntamente las causas de las fallas evidenciadas corresponden a posibles deficiencias constructivas o uso de materiales que no cumplen con las características y especificaciones requeridas acorde con los diseños presentados.
Deficiencias en las obras ejecutadas por parte del contratista de obra, debilidades en la interventoría y la supervisión, y falta de gestión de la administración para tomar acciones correctivas y aplicar las pólizas respectivas.</t>
  </si>
  <si>
    <t xml:space="preserve">
Iniciar proceso de siniestro de la póliza  por el presunto incumplimiento de las obligaciones estipuladas en los  Manuales de Contratación e Interventoría en lo correspondiente al recibo definitivo de las obras.</t>
  </si>
  <si>
    <t xml:space="preserve">
Proceso de siniestro de póliza por el incumplimiento de las obligaciones del contratista.</t>
  </si>
  <si>
    <t xml:space="preserve">
Inicio de siniestro de la póliza </t>
  </si>
  <si>
    <t>H1D2021. Daños prematuros en la vía - Obras ejecutadas contrato 1387 de 2015.
De acuerdo con visita de inspección visual realizada por parte de la Contraloría General de la Republica el día 23 de noviembre de 2021, se evidencia una falla generalizada en la vía por desgaste superficial de la capa de rodadura, aspecto que lleva a que existan diferentes grados de severidad acelerando los procesos de desintegración de la capa de rodadura por la pérdida de los agregados, en la vía objeto de ejecución del contrato 1387 de 2015, siendo estos recurrentes en gran parte del tramo vial, y los cuales se vienen presentando desde la entrega de las obras por parte del contratista, sin que a la fecha se presenten acciones concretas que permitan subsanar las fallas evidenciadas.</t>
  </si>
  <si>
    <t>D2021</t>
  </si>
  <si>
    <t>AC2020</t>
  </si>
  <si>
    <t>Denuncias 2021-218052- 80154-D y 2021-223671-82111-D. Contrato 1387 de 2015. Municipio de Samacá.</t>
  </si>
  <si>
    <t>Cumplimiento 2020 y primer semestre de 2021</t>
  </si>
  <si>
    <t>H1ANTYSTODOM2021. Plazo de calibración de diseños en la ejecución de la etapa de preconstrucción del proyecto de ciclorrutas del convenio 2017–AS–20–0025 entre Gobernación de Antioquia e Indeportes y Contrato 171-2018. 
La cláusula séptima del Convenio Interadministrativo N° 1234, firmado el 10 de noviembre de 2017, entre Instituto Nacional de Vías – INVÍAS, y el Departamento de Antioquia - Secretaría de Infraestructura Física, indica lo siguiente: “CLAÚSULA SÉPTIMA: OBLIGACIONES A CARGO DEL DEPARTAMENTO: 1) (...) obtener previo a la contratación de las obras, los diseños, planos, estudios y todos los documentos técnicos para el adecuado desarrollo de las obras (…)”.
Así mismo, el Pliego de Condiciones Definitivo de la Licitación Pública LP-004 de 2018, para el contrato de obra, estableció lo siguiente con respecto a los plazos para la calibración de estudios y diseños requeridos para construir las obras objeto del contrato: (...) En esta etapa el contratista deberá realizar todas y cada una de las intervenciones necesarias y suficientes para llevar a nivel de Fase III los estudios y diseños existentes para construir las obras objeto del contrato (…). Para todos los efectos las intervenciones sobre los Estudios y Diseños son responsabilidad del Contratista. La etapa de preconstrucción tendrá un plazo de treinta (30) días calendario.
El pliego de condiciones para el contrato de interventoría 1355 de 2018, el cual hace parte del contrato, establece en el numeral 8.25.1. Aprobación de Estudios y Diseños lo siguiente: “(…) Es responsabilidad del interventor exigir al contratista el cumplimiento de los plazos establecidos contractualmente para la entrega de Estudios y Diseños y en caso de incumplimiento adelantar las gestiones requeridas para iniciar las acciones administrativas a que haya lugar”.
En la información suministrada por la entidad (INDEPORTES), se observó que existió incumplimiento en la ejecución contractual a lo establecido en el pliego de condiciones definitivo con relación a los términos previstos para la entrega definitiva de los estudios y diseños calibrados a Fase III requeridos para construir las obras objeto del contrato, tal como consta en el informe mensual de interventoría No. 13 correspondiente al período del 01 al 15 de diciembre de 2019 y sus anexos técnicos, ya muy cerca de la terminación del plazo inicial.</t>
  </si>
  <si>
    <t>Incumplimiento de las obligaciones expresamente pactadas en el Pliego de Condiciones Definitivo de la Licitación Pública LP-004 de 2018 numeral 1.3. ETAPA DE PRECONSTRUCCIÓN, al no entregarse en el plazo establecido de treinta (30) días calendario, la calibración a nivel de Fase III de los estudios y diseños existentes, necesarios para construir las obras del contrato, lo cual, generó el consiguiente atraso de la ejecución de las obras.
(...) deficiencias en la gestión y control del supervisor e  interventor para hacer cumplir esta exigencia acorde con lo establecido en el pliego de condiciones, toda vez que la calibración de estudios y diseños fue ejecutada durante el desarrollo de la ejecución del contrato (...).
(...) las dificultades presentadas en la ejecución del contrato se hubieran podido subsanar si desde la fase de la elaboración y revisión de la formulación del proyecto se hubiera realizado una planeación adecuada que permitiera que el proyecto estuviera lo más ajustado posible y así el contratista hubiera realizado la calibración de los diseños a fase III en el tiempo acordado y de una manera más ágil y oportuna, lo que evitaría la suspensión del contrato y los retrasos en la entrega de las obras.</t>
  </si>
  <si>
    <t>H2ANTYSTODOM2021. Principio de planeación, viabilización y contratación del proyecto ciclorrutas en el Departamento de Antioquia, contrato 171 de 2018.  
El Instituto Departamental de Deportes de Antioquia, INDEPORTES, realizó el proceso de selección mediante el cual suscribió el Contrato de Obra No. 171 – 2018 (...) con el Consorcio Ciclo–infraestructura por $44.136.796.199 y un plazo de 11 meses a partir de la suscripción del acta de inicio que tiene fecha del 28 de enero de 2019. 
El Contrato se suspendió mediante acta 1 con fecha del 23/12/2019, faltando 5 días para el vencimiento del tiempo contractual, con un avance físico de la obra del 12% y un avance financiero del 6%, según consta en informes de interventoría.
(...) al contrato se le realizaron 13 actas de suspensiones en total por un periodo de 335 días calendario, se hicieron tres prorrogas por 9 meses. El 17 de septiembre de 2021, fecha en que se realizó visita técnica por parte de la Contraloría General de la República, el contrato estaba con las obras terminadas y suspendido, faltando seis días para la terminación del tiempo contractual.</t>
  </si>
  <si>
    <t>Debilidades en la planeación y viabilización desde la fase inicial del proyecto, por lo cual se tuvieron retrasos en la calibración de los diseños y en los tiempos requeridos para la elaboración y obtención de permisos y licencias por parte de autoridades ambientales y de las administraciones municipales, derivando en la no entrega oportuna de las obras de acuerdo con los plazos establecidos contractualmente. 
Deficiencias en el cumplimiento de requisitos exigidos durante la etapa de estructuración y formulación del proyecto respecto al trámite para la obtención de permisos de intervención vial, ingreso a los lotes donde se van a construir las obras (servidumbre), diseños definitivos de secciones transversales de ciclorruta, diseño y lineamiento geométrico, diseño de obras hidráulicas y pavimentos necesario para la ejecución de las obras; así como la falta de control en la revisión y evaluación de los requisitos técnicos obligatorios establecidos para la viabilización de los proyectos.</t>
  </si>
  <si>
    <t xml:space="preserve">Administrativo con presunta connotación disciplinaria </t>
  </si>
  <si>
    <t>Deficiencias de planeación, control, gestión y supervisión para viabilizar adecuadamente el proyecto, subestimando la totalidad de recursos físicos y financieros requeridos (gestión predial, permisos y licencias) para el desarrollo y ejecución del proyecto.
(...) Es cierto que la coordinación de las actividades de planeación y ejecución del alcance de las obras debían ser primordialmente observadas por INDEPORTES y la gobernación, pero también tiene cierto grado de participación INVÍAS, acorde con las consideraciones de la cláusula 8 del convenio 1234 de 2017 y cláusula novena de la “vigilancia y control de la ejecución del convenio” y si bien lo dice en su respuesta “Papel crucial desempeña la interventoría contratada por el INVÍAS frente a la revisión de los diseños”, se anota que INVÍAS, como supervisor del correcto desarrollo y ejecución del convenio debería haber efectuado la revisión y estudio preliminar de la documentación utilizada por INDEPORTES para apertura del proceso licitatorio.
INVÍAS requirió a la gobernación información acerca del alcance del proyecto el 13 de abril de 2020, casi un año y medio después de haberse iniciado el contrato de obra, además, solicitan ampliar la información acerca de los diferentes incumplimientos que ha tenido el contratista y que hacen que las obras no avancen, ya que el Consorcio Ciclorrutas hasta ese momento no había subsanado la calibración de diseños y desde noviembre de 2019 se solicitó proceso sancionatorio contra el contratista de obra, pero según la documentación contractual disponible, Indeportes no ejecutó la recomendación realizada por la interventoría.
Por la valoración incompleta y proyección de los diseños fase 2 y la tardía entrega de los diseños fase 3, el proyecto sufrió una serie de cambios que recortaron significativamente su alcance y de haberse efectuado una adecuada supervisión por parte de INDEPORTES como entidad contratante y de INVÍAS como entidad aportante de los dineros, se hubiera definido un objeto contractual y unos pliegos de condiciones acordes con un alcance real.
(...) se precisa según la respuesta que tanto la Gobernación, INDEPORTES e INVÍAS contaban con un supervisor para el proyecto, pero ninguno de ellos atendió a las advertencias de la interventoría, a pesar de la experiencia requerida que deben de tener todos estos funcionarios para el manejo de estas situaciones y hacer uso de las facultades administrativas y legales a su disposición.</t>
  </si>
  <si>
    <t>Aplicar estrictamente los lineamientos establecidos en el manual de interventoría del invias ( resolución No. 319 del 26/01/2022) el cual es aplicable a los convenios interadministrativos que suscribe esta entidad.</t>
  </si>
  <si>
    <t>Socialización del manual de interventoría.</t>
  </si>
  <si>
    <t>Agendamiento de socialización del manual de interventoría</t>
  </si>
  <si>
    <t>DEO-SVR</t>
  </si>
  <si>
    <t xml:space="preserve">H4ANTYSTODOM2021. Avance físico - financiero de las obras del contrato 171 de 2018 y labor de interventoría contrato 1355 de 2018.
El Instituto Departamental de Deportes de Antioquia, INDEPORTES, realizó el proceso de selección mediante el cual suscribió el Contrato de Obra 171 de 2018, con el Consorcio Ciclo Infraestructura por $44.136.796.199 y un plazo de 11 meses a partir de la suscripción del acta de inicio que tiene fecha del 28 de enero de 2019.  
A su vez, el Instituto Nacional de Vías – INVÍAS, realizó el proceso de selección mediante el cual suscribió el contrato de interventoría 1355 de 2018, con el Consorcio Ciclorruta, por $3.120.205.437, plazo contractual de 12 meses, con fecha de inicio el 27 de diciembre de 2018, con el fin de darle seguimiento al contrato de obra 171 de 2018.
El contrato de interventoría fue suspendido con acta N° 1 del 16 de diciembre de 2019 hasta el 1 de febrero de 2020 faltando 12 días para la culminación del tiempo contractual y con un avance financiero del dicho contrato del 48%. 
El contrato de interventoría suscrito con Consorcio Ciclorruta (Interventoría N°1) fue cedido al Consorcio Ciclo Rutas CCT (Interventoría N°2), quien inicia actividades según acta N°1 a partir del 15 de julio de 2020. En total el proyecto y el contrato de interventoría estuvo suspendido siete meses.
Habiendo transcurrido 11 meses y 20 días, se aprecia que la Interventoría N°1 consumió casi la totalidad del plazo contractual inicialmente concedido (12 meses), tiempo durante el cual el avance físico de las obras fue de 13,89%. (...) Contrario a lo anterior, el contrato de interventoría 1355 de 2018 tuvo una ejecución financiera por $1.502.743.875, equivalente al 48.2% de su valor total, presentándose una gran diferencia entre el avance del contrato de obra e interventoría. 
Por su parte, la interventoría N° 2 en un tiempo de 10 meses de ejecución reportados hasta el 19 de abril de 2021 (incluidas suspensiones aprobadas), logró que las obras del contrato de obra tuvieran un avance físico del 79.11% (avance acumulado total del 93,01%), con un costo de recursos utilizados para este servicio de interventoría de $1.110.737.74 equivalente al 35.6% del valor del contrato, siendo evidente la eficiencia de la segunda interventoría con mayor avance de obra y menor valor de recursos utilizados, con respecto a la interventoría N° 1. </t>
  </si>
  <si>
    <t>Deficiencias en el control, supervisión y gestión por parte de INVÍAS e INDEPORTES y en la labor de la interventoría N°1, que permitieran el adecuado desarrollo del proyecto y reinicio oportuno del contrato de interventoría luego de las sucesivas suspensiones.</t>
  </si>
  <si>
    <t xml:space="preserve">H5ANTYSTODOM2021. Seguridad vial y de desplazamiento en ciclorrutas del proyecto y calidad y durabilidad de las obras ejecutadas en el frente AMVA - Polideportivo Tulio Ospina de Bello del contrato 171 de 2018.  
Mediante visita técnica a las obras ejecutadas en los distintos frentes, se observa que existen discontinuidades y ausencia de elementos de seguridad vial tales como barandas y señalización horizontal y vertical, así como, desgastes y daños prematuros en algunos ítems ejecutados en el frente AMVA-Polideportivo Tulio Ospina de Bello. Lo anterior afecta la seguridad de los usuarios de la ciclorruta y por ende genera riesgos de accidente a la población beneficiaria del proyecto. </t>
  </si>
  <si>
    <t xml:space="preserve">Deficiencias en la ejecución indicando que su calidad no es la requerida, dejando expuestos a riesgos de accidente a los usuarios y generando un menor nivel de servicio de esta infraestructura. </t>
  </si>
  <si>
    <t xml:space="preserve">Solicitar a la Gobernación de Antioquia que requiera al contratista de obra para que subsane los hallazgos realizados por la Contraloría General de la Republica y de acuerdo a la respuesta del contratista, proceder en consecuencia, bien sea declarando el siniestro o remitiendo informe con registro fotográfico de los hallazgos subsanados. 
</t>
  </si>
  <si>
    <t>Reparación por parte del contratista y recibo por parte de Indeportes y la  Gobernación de Antioquia como garantía, de los defectos detectados por el Ente de Control.</t>
  </si>
  <si>
    <t xml:space="preserve">Informe de Indeportes y la Gobernación de Antioquia con registro fotográfico del recibo de las obras a satisfacción. En caso de no subsanación el informe de declaratoria del siniestro   </t>
  </si>
  <si>
    <t xml:space="preserve">Administrativo con presunta connotación fiscal y disciplinaria </t>
  </si>
  <si>
    <t xml:space="preserve">H6ANTYSTODOM2021. Actividades y pagos realizados en el frente de Occidente en contrato de obra 171 de 2018 y contrato de interventoría 1355 de 2018. 
Pago de actividades en el frente de Occidente, tanto de obra por $53.116.110 como por el servicio de interventoría por $47.787.480, sin disponer de los diseños definitivos y aprobados en fase III, al final se determinó no construir los tramos de este frente ante las necesidades prediales y el alto costo de los terrenos requeridos. Lo anterior, generó detrimento patrimonial por $100.903.590 debido a la inversión de recursos que no aportaron utilidad ni beneficio a la comunidad.
Para el desarrollo del contrato de obra, en el frente de Occidente se tenía proyectada la construcción de dos tramos de ciclorruta entre el Puente de Occidente (Santafé de Antioquia) hacia el municipio de Sopetran con una longitud de 15,59 Km. 
Desde el inicio del contrato hasta el mes de julio de 2019, se realizaron actividades de localización y replanteo, gestión ambiental y predial, por un valor total de $53.116.110, lo anterior, sin disponer a tal fecha de los diseños definitivos y aprobados en fase III. Se analiza por las diferentes partes (INVÍAS, Gobernación de Antioquia, INDEPORTES, Interventoría y Contratista), que, ante las necesidades prediales y alto costo de los terrenos requeridos en el frente de Occidente, estos tramos de ciclorruta no son viables y determinan el traslado de los recursos correspondientes por $18.763.786.844 para el frente de Urabá.  (...) Las anteriores actividades y pagos fueron aprobados por la interventoría. 
(...) Al evaluar el costo de las actividades pagadas en el frente de Occidente del proyecto, en labores de interventoría por $47.787.480, equivalen a un porcentaje del 89,97% de lo pagado en el contrato de obra por $53.116.110, lo que es no es coherente con la proporción de costos del proyecto, ni normal para obras de construcción. </t>
  </si>
  <si>
    <t xml:space="preserve">Se ocasiona porque no se viabilizó oportunamente el frente de Occidente del proyecto e incumplir con la oportuna calibración de los diseños que conllevó a la decisión de no construir estos tramos y evitar incurrir en los costos referidos en los hechos mencionados en el contrato de obra e interventoría, además de vislumbrar deficiencias de planeación, gestión, control y supervisión para garantizar la madurez, valoración y adecuada viabilización del proyecto, lo que permitió la inversión de un total de $100.903.590 en actividades ejecutadas en el frente de Occidente no construido.
INVÍAS menciona en su respuesta que la viabilidad del proyecto es de la entidad contratante IINDEPORTES, pero, según el numeral 7 de la cláusula octava del convenio 1234 de 2017, quien da el visto bueno a los pliegos es INVÍAS; además, dentro de sus obligaciones también está supervisar el desarrollo del convenio; (...) es importante hacer la mención también a INVÍAS de que la fase II de unos diseños tiene como fin establecer la “Factibilidad”, por lo tanto, previo al inicio de la ejecución de este proyecto se debió haber tenido unos diseños con la información a profundidad, una propuesta económica final, unos estudios ambientales además del conocimiento del costo de la gestión predial para este tramo.
(...) con la no ejecución de este tramo, se puede concluir la falta de claridad y la debilidad de los diseños proporcionados en fase II por la entidad contratante. </t>
  </si>
  <si>
    <t xml:space="preserve">H9ANTYSTODOM2021. Giro de los recursos del convenio interadministrativo N° 01241 de 2017.
En la evaluación realizada al Convenio Interadministrativo N° 01241 de 2017, suscrito entre el Instituto Nacional de Vías y el municipio de Santo Domingo Antioquia, se constató (...) en la conciliación bancaria correspondiente a la cuenta corriente del convenio, se observó para el día 12 de diciembre del año 2019 cinco (5) transferencias electrónicas realizadas en el portal transaccional que suman $85.819.791. Es importante indicar que el convenio interadministrativo deja claro que solo se debe realizar pagos en cheque con firmas conjuntas correspondientes al interventor contratado por el INSTITUTO y del Tesorero de EL MUNICIPIO. </t>
  </si>
  <si>
    <t>Trasgresión del control establecido en el convenio causado por la debilidad en el seguimiento y control a los recursos consignados en la cuenta por parte de la supervisión y la interventoría, lo que aumenta el riesgo en el manejo de estos recursos que podría conllevar a ser usados para fines diferentes al establecido en el convenio.</t>
  </si>
  <si>
    <t>H11ANTYSTODOM2021. Planeación y estructuración contrato de obra pública Nº L-2018-004 municipio de Santo Domingo - Antioquia.
Realizada la revisión de la información que soporta la ejecución del contrato de obra pública N° L-2018-004, se observó que el municipio de Santo Domingo realizó una adición presupuestal por $6.601.329.636 equivalente al 47,50% del valor inicial del contrato, debido a que, según lo establecido en el Otrosí N°1, en desarrollo de la etapa de revisión se identificaron por parte del contratista, la interventoría y la supervisión del contrato varios requerimientos de obras complementarias consistentes en la construcción de muros de contención en concreto reforzado, alcantarillas transversales de 36 pulgadas, construcción de sumideros, reparación de pavimento articulado; al igual que 55 ítems no previstos, que no habían sido contemplados en el presupuesto inicial del proyecto (ver tabla N°19) que en términos generales eran previsibles para el normal desarrollo de la obra.</t>
  </si>
  <si>
    <t>Deficiencias por parte del municipio de Santo Domingo en la etapa de planeación para la elaboración de los estudios y diseños requeridos, que permitieran establecer con mayor precisión las obras requeridas para la terminación de proyecto, generando un incremento significativo del presupuesto, representado en un 47,50% del valor inicial estimado, conllevando a mayores costos económicos y tiempos requeridos para la terminación de las obras.</t>
  </si>
  <si>
    <t>H13ANTYSTODOM2021. Deficiencias técnicas en la ejecución del contrato de obra pública L2018-004 de 2018 del municipio de Santo Domingo - Antioquia.
Durante el recorrido se presentaron las siguientes deficiencias técnicas: 
1. La obra de arte ubicada sobre la abscisa k0+218 margen izquierdo de la vía - alcantarilla de Ø36” de longitud 18,00 m en tubería PVC Novafort Pavco, la tubería instalada presenta fracturamiento y rotura de las paredes circulares.
2. En el costado derecho sobre la abscisa k0+454 de la vía, específicamente en el box coulvert del afluente Nº 2 se evidenció la no terminación de la construcción del box coulvert.
3. En el costado derecho sobre la abscisa k0+464,6 de la vía, específicamente 3 m a la salida del box coulvert Nº 2 del afluente principal se evidenció el cambio de nivel en la placa de fondo del canal, lo cual ha generado socavación aproximada de la placa de 10,0 cm en el extremo izquierdo y en una socavación aproximada de la misma placa 5,0 cm en el extremo derecho en la longitud de 6 metros de la placa del canal.
4. Se evidenció la erosión del talud que se encuentra sobre el box coulvert construido en la margen izquierda de la vía en el afluente Nº 1.
5. En el costado derecho sobre la misma abscisa (k0+277) de la vía, se evidenció que, para garantizar la estabilización del talud, se instalaron unos sacos en fibra que contienen material de suelo confinado, (...) los cuales presentan deterioro por perdida de la fibra y exposición a los impactos negativos del clima (intemperismo).
6. En el costado derecho sobre la abscisa k0+485 de la vía, específicamente en el talud que colinda con el box coulvert del afluente Nº 2 se evidencio el daño del geotextil y socavación del terreno.
7. En la abscisa k0+210 hasta K0+240 de la vía se evidencia una dilatación entre la cuneta y el borde del pavimento.
8. En el costado derecho sobre la abscisa k0+346 de la vía, específicamente en el interior del box coulvert Nº1 (...) del afluente principal se evidenció una estructura de concreto en forma de ele (L) (...) la cual no fue removida del canal, generando un obstáculo para el flujo del agua de la quebrada San Miguel y por consiguiente acumulación de arenas. 
9. En cuanto a la reinstalación del adoquín se pudo evidenciar que se presentan problemas de instalación (asentamientos, levantamientos y fracturamiento de adoquín) contiguo al muro de la vía.</t>
  </si>
  <si>
    <t xml:space="preserve">Debilidades en las labores de vigilancia, control y seguimiento de la interventoría, en la verificación de la calidad de los bienes y servicios adquiridos por la Entidad Estatal y el cumplimiento de las normas técnicas por parte del contratista. Así mismo, debilidades en las labores de supervisión por parte del INVÍAS (visita previa de obra), en aras de requerir al contratista de obra, el cumplimiento de las obligaciones previstas en el contrato de obra y el convenio, en cuanto a la estabilidad y calidad de la obra. </t>
  </si>
  <si>
    <t xml:space="preserve">Solicitar al Municipio de Santo Domingo que requiera al contratista de obra para que subsane los hallazgos realizados por la Contraloría General de la Republica y de acuerdo a la respuesta del contratista, proceder en consecuencia, bien sea declarando el siniestro o remitiendo informe con registro fotográfico de los hallazgos subsanados. 
</t>
  </si>
  <si>
    <t>Reparación por parte del contratista y recibo por parte del Municipio de Santo Domingo como garantía, de los defectos detectados por el Ente de Control.</t>
  </si>
  <si>
    <t>Informe del Municipio de Santo Domingo con registro fotográfico del recibo de las obras a satisfacción. En caso de no subsanación el informe de declaratoria del siniestro.</t>
  </si>
  <si>
    <t>Administrativo con connotación disciplinaria y otra incidencia para traslado a la Corporación Autónoma CORNARE</t>
  </si>
  <si>
    <t>H14ANTYSTODOM2021. Gestión predial – ambiental construcción de Jarillón en material de préstamo del contrato de obra pública L2018-004 de 2018 de Municipio de Santo Domingo - Antioquia. 
En la visita de auditoría realizada desde el 14 hasta el 17 de septiembre de los corrientes, al municipio de Santo Domingo para la vigilancia fiscal del Contrato de Obra Nº L2018-004 del 14/08/2018, se observó lo siguiente: En el Jarillón construido en material de préstamo (Longitud: 376.4ml) sobre la margen derecha de la quebrada San Miguel, contiguo al canal abierto (en concreto), se evidenció cinco predios los cuales han invadido la corona del Jarillón en 110 metros lineales.
En los descargos, el INVÍAS manifestó lo siguiente: “Una vez concluida la obra se iniciaron, por parte de algunos propietarios de predios adyacentes al Jarillón, actividades de instalación de estantillos de madera y alambre de púa sobre la corana del Jarillón, invadiendo y deteriorando la obra recientemente construida. 
Este aspecto se socializo inicialmente, por parte de la Interventoría con el dueño del primer predio que realizó la invasión, recibiendo intimidaciones y malos tratos por parte del señor poseedor del predio. La interventoría siempre informo de estas irregularidades, a la entidad contratante y a las autoridades del municipio, tal y como quedó plasmado en los informes mensuales de Interventoría. A la fecha son cinco (5) predios que presentan invasiones del Jarillón".</t>
  </si>
  <si>
    <t xml:space="preserve">Debilidades en las labores de seguimiento y control en el componente de gestión predial por parte de la interventoría, en virtud de verificar que los predios en donde se realizaron las obras fueran de propiedad o estén a cargo del INVÍAS o del ente territorial. 
Así mismo, debilidades en la gestión predial y ambiental por parte del Municipio en relación con la vigilancia, seguimiento y control de las áreas de ronda y retiros obligatorios de los titulares o poseedores de estos predios en la quebrada San Miguel, cuya titularidad son del estado y el trámite administrativo para la aplicación del procedimiento sancionatorio ambiental por parte de la Corporación Autónoma Regional de las Cuencas de los Ríos Negro - Nare “CORNARE” lo cual genera un impacto ambiental negativo en la estabilidad, conservación y mantenimiento de dicha obra pública. 
Teniendo en cuenta lo expuesto por el INVÍAS, no es posible valorar por el ente de control fiscal tales afirmaciones, toda vez que no se adjuntaron los soportes que confirmen la entrega de los archivos físicos o digitales (email) de los informes de interventoría junto con los números de radicado al Municipio de Santo Domingo, por parte del Consorcio IDF – ARA, contratista de interventoría Nº 00998 de 2018.   </t>
  </si>
  <si>
    <t>Administrativo con alcance disciplinario y otra incidencia, para traslado al Ministerio de Trabajo</t>
  </si>
  <si>
    <t xml:space="preserve">H15ANTYSTODOM2021. Reclamación salarios y prestaciones del contrato de obra pública L2018-004 de 2018 de municipio de Santo Domingo - Antioquia.
En la visita de auditoría realizada desde el 14 hasta el 17 de septiembre de los corrientes, al Municipio de Santo Domingo para la vigilancia fiscal del Contrato de Obra Nº L2018-004 del 14/08/2018, se observó:
(...) al no verificar el pago de salarios y prestaciones sociales por parte del contratista, ha generado reclamación de algunos extrabajadores de la empresa contratista INGECON, por el pago de salarios y cesantías de los años 2019 y 2020, relacionados con la ejecución del contrato de obra L2018-004; los cuales a la fecha no han sido cancelados. </t>
  </si>
  <si>
    <t xml:space="preserve">Debilidades en las labores de vigilancia, control y seguimiento de la interventoría, en la verificación del pago de salarios y prestaciones sociales por parte del contratista al personal vinculado a la obra, para el periodo correspondiente a los pagos de las actas de recibo parcial de obra. 
Así mismo, debilidades de supervisión en aras de requerir al contratista de obra, el cumplimiento de las obligaciones previstas en la Cláusula Octava del contrato, especialmente en la aplicabilidad de la garantía única de cumplimiento por el pago de salarios, prestaciones sociales del personal reclamante, vinculado para la ejecución de los trabajos. </t>
  </si>
  <si>
    <t>SUBDIRECCIÓN DE PLANIFICACIÓN DE INFRAESTRUCTURA</t>
  </si>
  <si>
    <t>SPI</t>
  </si>
  <si>
    <t>ANTYSTODOM2021</t>
  </si>
  <si>
    <t>H22AT75-OCAD PAZ. BPIN BOLÍVAR 2017000020090 Contrato de Interventoría N°. 935-2018.
El Instituto Nacional de Vías suscribió el contrato de interventoría 935-2018, el 05 de julio, cuyo objeto fue la "interventoría técnica, administrativa, financiera y ambiental para la construcción de pavimentación en concreto asfáltico de la vía que conduce de la cabecera municipal de Regidor al municipio de Río Viejo.
No se cumplió a cabalidad con realizar labores de control y vigilancia, incumpliendo lo establecido en la Ley 1474 de 2011, artículo 82, que se refiere a la Responsabilidad de los Interventores (...). También incumpliendo las clausulas del Contrato de Interventoría N°. 935 de 2018, en la cual se plasman todas las obligaciones a cargo de la interventoría.
Se cobra una cantidad de Km adicional (0.882) lo cual corresponde al 0.16%  del valor total pagado dentro del contrato de obra principal de obra N°. 2483-2018.
Se configura un hallazgo por un valor de $2.451.190.</t>
  </si>
  <si>
    <t>H20AT75-OCAD PAZ. BPIN BOYACÁ 20171301010085 Contrato de Interventoría N°. 973 - 2018. 
El Instituto Nacional de Vías suscribió el contrato de interventoría (…) el 23 de julio de 2018, cuyo objeto fue la "Interventoría técnica administrativa, financiera y ambiental para la rehabilitación de la vía Vado Hondo - Labranzagrande Dpto. de Boyacá" (...).
No se cumplió a cabalidad con realizar labores de control y vigilancia, incumpliendo lo establecido en la Ley 1474 de 2011, artículo 82, que se refiere a la Responsabilidad de los Interventores (...), toda vez que se evidenciaron fallas en la calidad del contrato de licitación pública N°. 1694 de 2018, minuta principal. También incumpliendo las cláusulas del Contrato de Interventoría N°. 973 de 2018, en la cual se plasman todas las obligaciones a cargo de la interventoría.
Por aumento en las cantidades y valores en algunos de los ÍTEMS del APU lo cual corresponde al 0,05% del valor total pagado dentro del contrato de obra principal.
Se presenta un hallazgo por $1.100.700.</t>
  </si>
  <si>
    <t>H3ANTYSTODOM2021. Disminución en el alcance del proyecto de ciclorrutas, contrato de obra 171 de 2018 y convenio 2017-AS-20-0025.
El Instituto Nacional de Vías – INVÍAS, suscribió el convenio interadministrativo 1234, de fecha 10 de noviembre de 2017, con el Departamento de Antioquia -Secretaría de Infraestructura Física (...) por $235.556.321.892, dentro de los cuales, según anexo 1, determinaron que $45.000.000.000 serían para “CICLOINFRAESTRUCTURA EN SUBREGIONES DEL DPTO DE ANTIOQUIA”. En este mismo convenio, en su cláusula primera, parágrafo segundo, se autorizó a la gobernación para celebrar convenio solamente con INDEPORTES Antioquia para la ejecución de la ciclo infraestructura.
Del anterior convenio, nace el convenio interadministrativo de cooperación 201-AS-20-0025, entre el Departamento de Antioquia - Secretaría de Infraestructura Física y el Instituto Departamental de Deportes de Antioquia - INDEPORTES.
De este convenio de cooperación, y previo todos los pasos de una licitación Pública, INDEPORTES suscribió el contrato de obra 171 de 2018 con el Consorcio Ciclo Infraestructura, por $44.136.796.199 .
El alcance inicial del contrato de obra contemplaba la construcción de 33,76 Km de ciclorruta con un presupuesto oficial de $45.000.000.000. (...) el proceso de selección y adjudicación contractual se hizo con diseños en fase II aportados por la Secretaría de Infraestructura del departamento, siendo exigido al contratista de obra realizar el ajuste y calibración de tales diseños a fase III durante el primer mes de la ejecución del contrato, para proseguir con la gestión predial, obtención de licencias y permisos requeridos para el desarrollo de las obras. 
Por situaciones y modificaciones, el proyecto tuvo un recorte de 14,98 Km, construyendo un total de 18,77 Km (55,6% del alcance inicial; 15,56 Km en Urabá, 2,94 Km en Polideportivo Tulio Ospina y 0,27 Km del puente hacienda El Progreso) con el mismo valor contractual de $44.136.796.199.</t>
  </si>
  <si>
    <t>Actuación Especial de Fiscalización contratos de obra 171 de 2018 y L-2018-004. Convenios INVIAS, departamento de Antioquia y municipio de Santo Domingo. Vigencias 2017 - 2021. ANTYSTODOM2021</t>
  </si>
  <si>
    <t>Denuncias 2021-218052-80154-D y 2021-223671-82111-D. Contrato 1387 de 2015. Municipio de Samacá. D2021</t>
  </si>
  <si>
    <t>Auditoría de Cumplimiento 2020 y Primer Semestre de 2021 - AC2020</t>
  </si>
  <si>
    <t>ESTADO ACCIONES DE MEJORA PLAN DE MEJORAMIENTO</t>
  </si>
  <si>
    <t>SUSCRITO CON LA CONTRALORÍA GENERAL DE LA REPÚBLICA</t>
  </si>
  <si>
    <t xml:space="preserve">BASE DE DATOS </t>
  </si>
  <si>
    <t>PLAN DE MEJORAMIENTO SUSCRITO CON LA CONTRALORÍA GENERAL DE LA REPÚBLICA - CGR</t>
  </si>
  <si>
    <r>
      <t xml:space="preserve">Dependiendo de la fecha límite establecida para el desarrollo de las actividades y el porcentaje de avance logrado, las acciones de mejora presentarán los siguientes estados:
</t>
    </r>
    <r>
      <rPr>
        <b/>
        <sz val="10"/>
        <rFont val="Arial"/>
        <family val="2"/>
      </rPr>
      <t>Cumplida</t>
    </r>
    <r>
      <rPr>
        <sz val="10"/>
        <rFont val="Arial"/>
        <family val="2"/>
      </rPr>
      <t>: Si el porcentaje de ejecución es del 100%. Se identifica con el</t>
    </r>
    <r>
      <rPr>
        <sz val="10"/>
        <color rgb="FF00B050"/>
        <rFont val="Arial"/>
        <family val="2"/>
      </rPr>
      <t xml:space="preserve"> color verde. </t>
    </r>
    <r>
      <rPr>
        <sz val="10"/>
        <color rgb="FF8FE78B"/>
        <rFont val="Arial"/>
        <family val="2"/>
      </rPr>
      <t xml:space="preserve"> </t>
    </r>
    <r>
      <rPr>
        <sz val="10"/>
        <rFont val="Arial"/>
        <family val="2"/>
      </rPr>
      <t xml:space="preserve">
</t>
    </r>
    <r>
      <rPr>
        <b/>
        <sz val="10"/>
        <rFont val="Arial"/>
        <family val="2"/>
      </rPr>
      <t>Con avance</t>
    </r>
    <r>
      <rPr>
        <sz val="10"/>
        <rFont val="Arial"/>
        <family val="2"/>
      </rPr>
      <t xml:space="preserve">: Si el porcentaje es mayor a 0% y menor que 100% y se encuentra dentro del periodo de ejecución acordado. Se identifica con el </t>
    </r>
    <r>
      <rPr>
        <sz val="10"/>
        <color rgb="FF00B0F0"/>
        <rFont val="Arial"/>
        <family val="2"/>
      </rPr>
      <t>color azul.</t>
    </r>
    <r>
      <rPr>
        <sz val="10"/>
        <rFont val="Arial"/>
        <family val="2"/>
      </rPr>
      <t xml:space="preserve">
</t>
    </r>
    <r>
      <rPr>
        <b/>
        <sz val="10"/>
        <rFont val="Arial"/>
        <family val="2"/>
      </rPr>
      <t>En término</t>
    </r>
    <r>
      <rPr>
        <sz val="10"/>
        <rFont val="Arial"/>
        <family val="2"/>
      </rPr>
      <t xml:space="preserve">: Si su avance es 0% y se encuentra dentro del periodo de ejecución acordado. Se identifica con el </t>
    </r>
    <r>
      <rPr>
        <sz val="10"/>
        <color rgb="FF7030A0"/>
        <rFont val="Arial"/>
        <family val="2"/>
      </rPr>
      <t>color púrpura.</t>
    </r>
    <r>
      <rPr>
        <sz val="10"/>
        <rFont val="Arial"/>
        <family val="2"/>
      </rPr>
      <t xml:space="preserve">
</t>
    </r>
    <r>
      <rPr>
        <b/>
        <sz val="10"/>
        <rFont val="Arial"/>
        <family val="2"/>
      </rPr>
      <t>Próxima a vencer</t>
    </r>
    <r>
      <rPr>
        <sz val="10"/>
        <rFont val="Arial"/>
        <family val="2"/>
      </rPr>
      <t xml:space="preserve">: Si la fecha límite se alcanza en los próximos 30 días y no se ha logrado el 100% de ejecución. Se identifica con el </t>
    </r>
    <r>
      <rPr>
        <sz val="10"/>
        <color rgb="FFFFC819"/>
        <rFont val="Arial"/>
        <family val="2"/>
      </rPr>
      <t>color amarillo.</t>
    </r>
    <r>
      <rPr>
        <sz val="10"/>
        <rFont val="Arial"/>
        <family val="2"/>
      </rPr>
      <t xml:space="preserve">
</t>
    </r>
    <r>
      <rPr>
        <b/>
        <sz val="10"/>
        <rFont val="Arial"/>
        <family val="2"/>
      </rPr>
      <t>Vencida</t>
    </r>
    <r>
      <rPr>
        <sz val="10"/>
        <rFont val="Arial"/>
        <family val="2"/>
      </rPr>
      <t xml:space="preserve">: Si se superó la fecha límite sin lograr el 100% de ejecución. Se identifica con el </t>
    </r>
    <r>
      <rPr>
        <sz val="10"/>
        <color rgb="FFFF0000"/>
        <rFont val="Arial"/>
        <family val="2"/>
      </rPr>
      <t>color rojo.</t>
    </r>
  </si>
  <si>
    <t>Deficiencias en el desarrollo de la planeación contractual, toda vez que, en los apéndices técnicos del proyecto, no se tuvo en cuenta la necesidad técnica de concluir el corredor proyectado, para que cumpla su respectiva función social y la continua y eficiente prestación del servicio público.</t>
  </si>
  <si>
    <t xml:space="preserve"> Guía técnica de estructuración de proyectos socializada</t>
  </si>
  <si>
    <t>Deficiencias en el ejercicio de la supervisión contractual, al no generar acciones de apremio ante los incumplimientos presentados.</t>
  </si>
  <si>
    <t>Deficiencias en el proceso de planeación contractual, que no tuvo en cuenta la intervención prioritaria del sector de la quebrada la Orquídea, la cual era necesaria para suplir el puente colapsado en el año 2019, a fin de dar una adecuada transitabilidad al corredor en la zona.</t>
  </si>
  <si>
    <t>SEP</t>
  </si>
  <si>
    <t>SUBDIRECCIÓN DE ESTRUCTURACIÓN DE PROYECTOS</t>
  </si>
  <si>
    <t>GGP2</t>
  </si>
  <si>
    <t>GERENCIA DE GRANDES PROYECTOS 2</t>
  </si>
  <si>
    <t>Denuncia 2021-226968-82111-D. Contrato 1858 de 2020 - vía Transversal del Cusiana - municipios de Sogamoso y Aguazul.</t>
  </si>
  <si>
    <t>DENUNCIA 2021-226968-82111-D</t>
  </si>
  <si>
    <t>PORCENTAJES POR AUDITORÍA</t>
  </si>
  <si>
    <t>Auditoría/Actuación Especial de Fiscalización</t>
  </si>
  <si>
    <t xml:space="preserve">14 04 001 </t>
  </si>
  <si>
    <t>Acción 2. 
Garantizar la sostenibilidad de la base de datos de predios - BUPI vigencia 31/12/2021, la cual consiste en realizar el reconocimiento de los hechos que afecten el desarrollo del ciclo de operación del INVIAS.</t>
  </si>
  <si>
    <t>Realizar la conciliación permanente del inventario de predios correspondiente a la base de datos - BUPI con el área contable.</t>
  </si>
  <si>
    <t>Documento mensual de conciliación</t>
  </si>
  <si>
    <t>H121R14. Titulación de los predios del Invías por parte del INCODER.
El Instituto Colombiano de Desarrollo Rural - INCODER, durante el 2013 procediera a la parcelación, entrega y titularización de un lote que hace parte del corredor del Sur , desconociendo la propiedad que sobre el mismo tiene el Invías. Esta situación fue detectada con ocasión de la ejecución del Contrato No. 1346 de 2014, sin que hasta el momento se haya evidenciado acción alguna para la recuperación del predio.
Acción 1.</t>
  </si>
  <si>
    <t>H121R14. Titulación de los predios del Invías por parte del INCODER.
El Instituto Colombiano de Desarrollo Rural - INCODER, durante el 2013 procediera a la parcelación, entrega y titularización de un lote que hace parte del corredor del Sur , desconociendo la propiedad que sobre el mismo tiene el Invías. Esta situación fue detectada con ocasión de la ejecución del Contrato No. 1346 de 2014, sin que hasta el momento se haya evidenciado acción alguna para la recuperación del predio.
Acción 2.</t>
  </si>
  <si>
    <t>Acción 1.
Realizar un estudio técnico-jurídico-social del predio, y generar el concepto correspondiente y ejecutar las acciones de saneamiento o defensa del bien público si hay lugar a ellas.</t>
  </si>
  <si>
    <t>Generar a partir del estudio técnico-jurídico-social del predio las acciones de saneamiento o defensa jurídica del bien público, que tengan lugar.</t>
  </si>
  <si>
    <t>Advertir a las entidades encargadas de las adjudicaciones de predios que, en los casos de procesos de titulación de baldíos o formalización de predios, deben solicitar concepto favorable al Invias, previa adjudicación con el fin de revisar que no se sobrepongan áreas sobre predios de propiedad de Invias.</t>
  </si>
  <si>
    <t>Oficiar a las entidades encargadas de la adjudicación de predios que, en los casos de procesos de titulación de baldíos o formalización de predios, deben solicitar concepto de viabilidad al Invias, con el fin de revisar que no se sobrepongan áreas con predios destinados ya para utilidad pública, de proyectos de infraestructura de transporte.</t>
  </si>
  <si>
    <t>H122R14. Base única de predios de propiedad del Invías.
El Invías no cuenta con una base de datos unificada y confiable  de los predios adquiridos directamente o que le han sido transferidos por el Ministerio de Transporte, Ferrovías y Fondo Nacional de Caminos Vecinales, entre otros.
Acción 1.</t>
  </si>
  <si>
    <t>H122R14. Base única de predios de propiedad del Invías.
El Invías no cuenta con una base de datos unificada y confiable  de los predios adquiridos directamente o que le han sido transferidos por el Ministerio de Transporte, Ferrovías y Fondo Nacional de Caminos Vecinales, entre otros.
Acción 2.</t>
  </si>
  <si>
    <t>H122R14. Base única de predios de propiedad del Invías.
El Invías no cuenta con una base de datos unificada y confiable  de los predios adquiridos directamente o que le han sido transferidos por el Ministerio de Transporte, Ferrovías y Fondo Nacional de Caminos Vecinales, entre otros.
Acción 3.</t>
  </si>
  <si>
    <t>Establecer la metodología de actualización de la base de datos - BUPI.</t>
  </si>
  <si>
    <t>Generar  el lineamiento que defina la metodología de actualización de la base de datos - BUPI.</t>
  </si>
  <si>
    <t>Documento “Metodología de actualización de la base de datos – BUPI”</t>
  </si>
  <si>
    <t xml:space="preserve">Llevar la actualización de la Base de datos - BUPI. </t>
  </si>
  <si>
    <t>Base de datos - BUPI actualizada</t>
  </si>
  <si>
    <t>Desarrollar una herramienta que facilite la consulta de la información alfanumérica y geográfica, de los predios bajo titularidad del INVIAS.</t>
  </si>
  <si>
    <t>Gestionar  una herramienta que facilite la consulta de la información alfanumérica y geográfica, de los predios a cargo del INVIAS.</t>
  </si>
  <si>
    <t>Herramienta de consulta</t>
  </si>
  <si>
    <t xml:space="preserve">Utilizar  la metodología de actualización de la base de datos – BUPI.  </t>
  </si>
  <si>
    <t>Acción 3.
Garantizar la sostenibilidad de la base de datos de predios - BUPI vigencia 31/12/2021, la cual consiste en realizar el reconocimiento de los hechos que afecten el desarrollo del ciclo de operación del INVIAS.</t>
  </si>
  <si>
    <t>H124R14. En algunas oportunidades se presenta cambio de trazado y algunos predios quedan disponibles, los cuales no se consideran bienes de uso público sino bienes fiscales que deben estar registrados en la cuenta 16 Propiedad Planta y Equipo. El INVÍAS reportó la existencia de 429 predios disponibles por valor de $4.955 millones que no se encuentran registrados contablemente.
Acción 1.</t>
  </si>
  <si>
    <t>H124R14. En algunas oportunidades se presenta cambio de trazado y algunos predios quedan disponibles, los cuales no se consideran bienes de uso público sino bienes fiscales que deben estar registrados en la cuenta 16 Propiedad Planta y Equipo. El INVÍAS reportó la existencia de 429 predios disponibles por valor de $4.955 millones que no se encuentran registrados contablemente.
Acción 2.</t>
  </si>
  <si>
    <t>Generar el lineamiento que defina la metodología para la desafectación de predios de uso público a fiscales.</t>
  </si>
  <si>
    <t>Documento: “Metodología  desafectación de predios de uso público a fiscales”.</t>
  </si>
  <si>
    <t>Realizar la identificación de predios de uso público de la base de datos BUPI susceptibles de validar la gestión de pérdida de utilidad pública.</t>
  </si>
  <si>
    <t>Acción 1.
Desarrollar la metodología para la desafectación de predios de uso público a fiscales.</t>
  </si>
  <si>
    <t>Acción 2.
Gestionar la identificación de predios de la base de datos BUPI susceptibles de pérdida de utilidad pública.</t>
  </si>
  <si>
    <t xml:space="preserve">Reporte de gestión de validación de pérdida de utilidad pública. </t>
  </si>
  <si>
    <t>H127R14. Recibo y contabilización de bienes férreos.
Durante los años 1993 y 2006 a 2010, el Invías recibió mediante actas del  Fondo Inmuebles Nacionales, de Ferrovías en Liquidación, así como del  PAR Ferrovías en Liquidación; una serie de bienes férreos que no se encontraban valorizados (cuadro 4). Además no se evidencia que el Instituto haya hecho una verificación del estado, ubicación y existencia de los inmuebles referidos, así como tampoco se pudo confirmar que los mismos hayan sido registrados en la contabilidad.
Acción 3.</t>
  </si>
  <si>
    <t>Listado de corredores férreos enviados a contabilidad para su registro.</t>
  </si>
  <si>
    <t>Reporte de corredores férreos</t>
  </si>
  <si>
    <t>Listado de predios identificados en el 30% de los corredores férreos identificados a cargo del invias producto del estudio de cada una de las escrituras y títulos de transferencia al INVIAS.</t>
  </si>
  <si>
    <t>Informe de análisis de los títulos de corredores férreos y listado de predios identificados.</t>
  </si>
  <si>
    <t>Acción 2.
Identificar los corredores férreos a cargo del INVIAS  y enviar inventario de los mismos a contabilidad para su registro contable.</t>
  </si>
  <si>
    <t>Acción 3.
Análisis de los títulos de transferencia al INVIAS de los corredores férreos.</t>
  </si>
  <si>
    <t>Debilidades en la gestión de INVIAS para la incorporación del Lote 2, definido como parte de su patrimonio, en el sistema de información de INVIAS, en la articulación y coordinación con la entidad territorial respectiva y en el conocimiento de los bienes definidos como parte de su patrimonio.</t>
  </si>
  <si>
    <t>Gestionar ante el Ministerio de Hacienda y Crédito Público enviando todos los documentos tales como escrituras y folios de matrícula que dio lugar a encontrar un predio  en el municipio de Girardot (Cundinamarca), cuya propiedad  aún figura en cabeza de la Liquidada  Empresa Colombiana de Vías Férreas - FERROVIAS, y por ende no hace parte del inventario de los predios del INVIAS, lo anterior con el fin de que dicho Ministerio de cumplimiento con el artículo 40 de la Ley 1955 del 2019 Plan Nacional de Desarrollo 2018-2022 y artículo 63 de la Ley 105 de 1993.</t>
  </si>
  <si>
    <t>Enviar oficio por parte del Instituto Nacional de Vías -INVIAS- al Ministerio de Hacienda y Crédito Público con el fin de que establezca a qué entidad transferirá el predio cuya propiedad aún figura en cabeza de la liquidada Ferrovías.</t>
  </si>
  <si>
    <t>Informe trimestral acciones adelantadas</t>
  </si>
  <si>
    <t>DENUNCIA 2021-227748-82111-D</t>
  </si>
  <si>
    <t>Denuncia 2021-227748-82111-D - Predio ubicado entre las carreras 13 y 14 y la calle 25 en la ciudad de Girardot - Cundinamarca</t>
  </si>
  <si>
    <t>SF-DEO-DTE</t>
  </si>
  <si>
    <t>H1AEFMECO. Retrasos en la entrega de los estudios y diseños. Contrato de obra 1628 de 2020.
En el contrato de obra 1628 de 2020, que fue adjudicado por Resolución 3277 del 17 de diciembre de 2020, con el Consorcio Meco Vial por un valor inicial de $81.013.134.790, con un plazo de 18 meses, con acta de inicio el 29 de marzo de 2021 y cedido a Ingeniería de Vías SAS el 20 de diciembre de 2021, se evidenció retrasos en los estudios y diseños y en el avance de la ejecución del contrato con un 32,8%, el cual no es consistente considerando que la obra debe terminarse el 31 de julio de 2022.
Acción 1.</t>
  </si>
  <si>
    <t>Conminar al contratista para que de cumplimiento a la obligación relativa a la entrega de los estudios y diseños y el cumplimiento al  cronograma de obra.</t>
  </si>
  <si>
    <t xml:space="preserve">Solicitar e informar avance del proceso administrativo sancionatorio en contra del contratista a raíz de los presuntos incumplimientos enunciados por la Contraloría. </t>
  </si>
  <si>
    <t>1. Solicitud de inicio de Proceso Administrativo Sancionatorio.                         2. Informe de seguimiento Proceso Administrativo Sancionatorio.</t>
  </si>
  <si>
    <t>1. Solicitud de inicio de Proceso Administrativo Sancionatorio.                      
2. Informe de seguimiento Proceso Administrativo Sancionatorio.</t>
  </si>
  <si>
    <t>GGP3</t>
  </si>
  <si>
    <t>H1AEFMECO. Retrasos en la entrega de los estudios y diseños. Contrato de obra 1628 de 2020.
En el contrato de obra 1628 de 2020, que fue adjudicado por Resolución 3277 del 17 de diciembre de 2020, con el Consorcio Meco Vial por un valor inicial de $81.013.134.790, con un plazo de 18 meses, con acta de inicio el 29 de marzo de 2021 y cedido a Ingeniería de Vías SAS el 20 de diciembre de 2021, se evidenció retrasos en los estudios y diseños y en el avance de la ejecución del contrato con un 32,8%, el cual no es consistente considerando que la obra debe terminarse el 31 de julio de 2022.
Acción 2.</t>
  </si>
  <si>
    <t>Desarrollar 5 jornadas de capacitación de la Guía de Estructuración de Proyectos, a las diferentes unidades ejecutoras y dependencias del INVIAS.</t>
  </si>
  <si>
    <t>Jornadas de capacitaciones a las diferentes unidades ejecutoras y dependencias del INVIAS.</t>
  </si>
  <si>
    <t> Registro de las capacitaciones sobre la guía de estructuración de proyectos</t>
  </si>
  <si>
    <t>H1AEFMECO. Retrasos en la entrega de los estudios y diseños. Contrato de obra 1628 de 2020.
En el contrato de obra 1628 de 2020, que fue adjudicado por Resolución 3277 del 17 de diciembre de 2020, con el Consorcio Meco Vial por un valor inicial de $81.013.134.790, con un plazo de 18 meses, con acta de inicio el 29 de marzo de 2021 y cedido a Ingeniería de Vías SAS el 20 de diciembre de 2021, se evidenció retrasos en los estudios y diseños y en el avance de la ejecución del contrato con un 32,8%, el cual no es consistente considerando que la obra debe terminarse el 31 de julio de 2022.
Acción 3 - Actividad 1.</t>
  </si>
  <si>
    <t xml:space="preserve">Fortalecer los instrumentos de supervisión contractual, en ejercicio de la  supervisión del contrato de interventoría. </t>
  </si>
  <si>
    <t>Modificación del Manual de Contratación en lo referente a las obligaciones de los supervisores.</t>
  </si>
  <si>
    <t>Actualización del Manual de Contratación - Capitulo de Supervisión.</t>
  </si>
  <si>
    <t>SPSC</t>
  </si>
  <si>
    <t>H1AEFMECO. Retrasos en la entrega de los estudios y diseños. Contrato de obra 1628 de 2020.
En el contrato de obra 1628 de 2020, que fue adjudicado por Resolución 3277 del 17 de diciembre de 2020, con el Consorcio Meco Vial por un valor inicial de $81.013.134.790, con un plazo de 18 meses, con acta de inicio el 29 de marzo de 2021 y cedido a Ingeniería de Vías SAS el 20 de diciembre de 2021, se evidenció retrasos en los estudios y diseños y en el avance de la ejecución del contrato con un 32,8%, el cual no es consistente considerando que la obra debe terminarse el 31 de julio de 2022.
Acción 3 - Actividad 2.</t>
  </si>
  <si>
    <t>Socialización del Manual de Contratación - Capitulo de Supervisión.</t>
  </si>
  <si>
    <t>H1AEFMECO. Retrasos en la entrega de los estudios y diseños. Contrato de obra 1628 de 2020.
En el contrato de obra 1628 de 2020, que fue adjudicado por Resolución 3277 del 17 de diciembre de 2020, con el Consorcio Meco Vial por un valor inicial de $81.013.134.790, con un plazo de 18 meses, con acta de inicio el 29 de marzo de 2021 y cedido a Ingeniería de Vías SAS el 20 de diciembre de 2021, se evidenció retrasos en los estudios y diseños y en el avance de la ejecución del contrato con un 32,8%, el cual no es consistente considerando que la obra debe terminarse el 31 de julio de 2022.
Acción 3 - Actividad 3.</t>
  </si>
  <si>
    <t>Capacitaciones a los supervisores frente a la modificación del Manual de Contratación en lo referente a las obligaciones de los supervisores.</t>
  </si>
  <si>
    <t>Capacitación del Manual de Contratación - Capitulo de Supervisión.</t>
  </si>
  <si>
    <t>Administrativo con presunta incidencia disciplinaria y solicitud de inicio de indagación preliminar</t>
  </si>
  <si>
    <t>H2AEFMECO. Desembolso del anticipo adicional en cuenta diferente al patrimonio autónomo constituido para el manejo del anticipo. Contrato 1628 de 2020.
El 30 de diciembre de 2021, el INVIAS transfirió $8.298.496.040 como pago parcial del anticipo adicional de $30.000.000.000 del contrato 1628 de 2020, suscrito entre INVIAS y MECO VIAL y cedido a Ingeniería de Vías S.A.S., a la cuenta corriente del cesionario del contrato, Ingeniería de Vías S.A.S., y no al patrimonio autónomo constituido por MECO VIAL, para la administración de los recursos del anticipo, presentándose una permanencia de 55 días calendario en
la cuenta bancaria del cesionario generando un presunto detrimento al patrimonial de $224.323.126,10.
Actividad 1.</t>
  </si>
  <si>
    <t>Deficiencias en la aplicación efectiva de los controles por parte de la Subdirección Financiera, unidad ejecutora del INVIAS, la interventoría del contrato (Consorcio Regiocentral) y la supervisión a la interventoría a cargo del INVIAS, para el proceso de autorización y pagos de los anticipos en las cuentas bancarias constituidas para su manejo dentro del patrimonio autónomo; así como deficiencias en la gestión oportuna para hacer efectivo el reintegro de estos recursos por parte del contratista a la cuenta correspondiente.</t>
  </si>
  <si>
    <t xml:space="preserve">Revisar, actualizar y socializar el Procedimiento de la Subdirección Financiera AFINCOPR-52-VERSIÓN 1 - para detallar el trámite de anticipos.
</t>
  </si>
  <si>
    <t>Actualización del procedimiento ya indicado, fortaleciendo los puntos de control para evitar la materialización del riesgo enunciado.</t>
  </si>
  <si>
    <t xml:space="preserve">Procedimiento formalizado </t>
  </si>
  <si>
    <t>H2AEFMECO. Desembolso del anticipo adicional en cuenta diferente al patrimonio autónomo constituido para el manejo del anticipo. Contrato 1628 de 2020.
El 30 de diciembre de 2021, el INVIAS transfirió $8.298.496.040 como pago parcial del anticipo adicional de $30.000.000.000 del contrato 1628 de 2020, suscrito entre INVIAS y MECO VIAL y cedido a Ingeniería de Vías S.A.S., a la cuenta corriente del cesionario del contrato, Ingeniería de Vías S.A.S., y no al patrimonio autónomo constituido por MECO VIAL, para la administración de los recursos del anticipo, presentándose una permanencia de 55 días calendario en
la cuenta bancaria del cesionario generando un presunto detrimento al patrimonial de $224.323.126,10.
Actividad 2.</t>
  </si>
  <si>
    <t xml:space="preserve">Registro documental de capacitación de los grupos internos de trabajo </t>
  </si>
  <si>
    <t>H3AEFMECO. Plan de inversión del anticipo adicional contratos 1628 y 1758 de 2020.
Los planes de inversión y modificaciones de los anticipos inicial y adicional de los contratos 1628 de 2020 por $45.000.0000.000 y 1758 de 2020 por $54.024.010.522.593, para inversiones de materiales e insumos, transporte, costo de personal y subcontratos mano de obra y materiales y equipos; presentan deficiencias en la elaboración, aprobación e incumplimiento en la ejecución del mismo.
Acción 1.</t>
  </si>
  <si>
    <t>Deficiencias en los controles para la oportuna elaboración, aprobación y cumplimiento de la ejecución del plan de inversión del anticipo acorde con las obras programadas de los contratos 1628 y 1758 de 2020, suscritos entre INVIAS y MECO VIAL, cedidos al consorcio Ingeniería de Vías S.A.S y el consorcio Transversal del Libertador 2022, respectivamente.</t>
  </si>
  <si>
    <t>Conminar al contratista para que de cumplimiento a la obligación para la oportuna elaboración, aprobación y cumplimiento de la ejecución del plan de inversión, acorde con las obras programadas para el contrato 1758 de 2020.</t>
  </si>
  <si>
    <t>Solicitar e informar avance del proceso administrativo sancionatorio en contra del contratista, a raíz de los presuntos incumplimientos enunciados por la Contraloría.</t>
  </si>
  <si>
    <t>H3AEFMECO. Plan de inversión del anticipo adicional contratos 1628 y 1758 de 2020.
Los planes de inversión y modificaciones de los anticipos inicial y adicional de los contratos 1628 de 2020 por $45.000.0000.000 y 1758 de 2020 por $54.024.010.522.593, para inversiones de materiales e insumos, transporte, costo de personal y subcontratos mano de obra y materiales y equipos; presentan deficiencias en la elaboración, aprobación e incumplimiento en la ejecución del mismo.
Acción 2 - Actividad 1.</t>
  </si>
  <si>
    <t>H3AEFMECO. Plan de inversión del anticipo adicional contratos 1628 y 1758 de 2020.
Los planes de inversión y modificaciones de los anticipos inicial y adicional de los contratos 1628 de 2020 por $45.000.0000.000 y 1758 de 2020 por $54.024.010.522.593, para inversiones de materiales e insumos, transporte, costo de personal y subcontratos mano de obra y materiales y equipos; presentan deficiencias en la elaboración, aprobación e incumplimiento en la ejecución del mismo.
Acción 2 - Actividad 2.</t>
  </si>
  <si>
    <t>Fortalecer los instrumentos de supervisión contractual, en ejercicio de la  supervisión del contrato de interventoría.</t>
  </si>
  <si>
    <t>H3AEFMECO. Plan de inversión del anticipo adicional contratos 1628 y 1758 de 2020.
Los planes de inversión y modificaciones de los anticipos inicial y adicional de los contratos 1628 de 2020 por $45.000.0000.000 y 1758 de 2020 por $54.024.010.522.593, para inversiones de materiales e insumos, transporte, costo de personal y subcontratos mano de obra y materiales y equipos; presentan deficiencias en la elaboración, aprobación e incumplimiento en la ejecución del mismo.
Acción 2 - Actividad 3.</t>
  </si>
  <si>
    <t xml:space="preserve">Fortalecer los instrumentos de supervisión contractual,  en ejercicio de la  supervisión del contrato de interventoría. </t>
  </si>
  <si>
    <t>Capacitaciones a los supervisores frente a la modificación del Manual de Contratación, en lo referente a las obligaciones de los supervisores.</t>
  </si>
  <si>
    <t>SPSC-SG</t>
  </si>
  <si>
    <t>H4AEFMECO. Reintegro de rendimientos financieros anticipos.
Los rendimientos financieros de los anticipos de los contratos 1628 y 1758 de 2020, generados en las cuentas de las fiducias donde se administran los mismos, presentan inoportunidad en el traslado de estos a la Dirección del Tesoro Nacional - DTN.
Acción 1 - Actividad 1.</t>
  </si>
  <si>
    <t>Deficiencia en los controles de seguimiento y verificación en la transferencia oportuna de los rendimientos financieros a la Dirección Tesoro Nacional, realizado por las interventorías de los contratos.</t>
  </si>
  <si>
    <t>H4AEFMECO. Reintegro de rendimientos financieros anticipos.
Los rendimientos financieros de los anticipos de los contratos 1628 y 1758 de 2020, generados en las cuentas de las fiducias donde se administran los mismos, presentan inoportunidad en el traslado de estos a la Dirección del Tesoro Nacional - DTN.
Acción 1 - Actividad 2.</t>
  </si>
  <si>
    <t>H4AEFMECO. Reintegro de rendimientos financieros anticipos.
Los rendimientos financieros de los anticipos de los contratos 1628 y 1758 de 2020, generados en las cuentas de las fiducias donde se administran los mismos, presentan inoportunidad en el traslado de estos a la Dirección del Tesoro Nacional - DTN.
Acción 1 - Actividad 3.</t>
  </si>
  <si>
    <t>H5AEFMECO. Pavimentos asfálticos - contrato 974 de 2021.
De la revisión realizada a los informes semanales y mensuales de interventoría, suministrados por la entidad, se determinó que el ítem de pavimentos asfálticos no cumple con lo requerido en el anexo técnico.
(...) la obra inició el 28 de junio de 2021 y al 31 de marzo de 2022 habiendo transcurrido nueve meses, se presenta un avance de ejecución de 0,1 km, incumpliendo lo previsto en el anexo técnico en la etapa de preconstrucción.
Acción 1.</t>
  </si>
  <si>
    <t>Debilidades en el ejercicio de las labores de supervisión e interventoría, al no realizar un seguimiento riguroso de la ejecución de las actividades del contrato de obra para hacer cumplir los tiempos programados para la ejecución de las obligaciones a cargo del contratista y así cumplir con los objetivos contractuales.</t>
  </si>
  <si>
    <t>Dar cumplimiento a lo establecido en el anexo técnico respecto al ítem de pavimentos, frente a la pavimentación de los 3 km.</t>
  </si>
  <si>
    <t>Informe de la interventoría con registro fotográfico en el cual se evidencie  complimiento de la pavimentación.</t>
  </si>
  <si>
    <t>H5AEFMECO. Pavimentos asfálticos - contrato 974 de 2021.
De la revisión realizada a los informes semanales y mensuales de interventoría, suministrados por la entidad, se determinó que el ítem de pavimentos asfálticos no cumple con lo requerido en el anexo técnico.
(...) la obra inició el 28 de junio de 2021 y al 31 de marzo de 2022 habiendo transcurrido nueve meses, se presenta un avance de ejecución de 0,1 km, incumpliendo lo previsto en el anexo técnico en la etapa de preconstrucción.
Acción 2 - Actividad 1.</t>
  </si>
  <si>
    <t xml:space="preserve">Modificación del Manual de Contratación en lo referente a las obligaciones de los supervisores. </t>
  </si>
  <si>
    <t xml:space="preserve">SPSC </t>
  </si>
  <si>
    <t>H5AEFMECO. Pavimentos asfálticos - contrato 974 de 2021.
De la revisión realizada a los informes semanales y mensuales de interventoría, suministrados por la entidad, se determinó que el ítem de pavimentos asfálticos no cumple con lo requerido en el anexo técnico.
(...) la obra inició el 28 de junio de 2021 y al 31 de marzo de 2022 habiendo transcurrido nueve meses, se presenta un avance de ejecución de 0,1 km, incumpliendo lo previsto en el anexo técnico en la etapa de preconstrucción.
Acción 2 - Actividad 2.</t>
  </si>
  <si>
    <t>H5AEFMECO. Pavimentos asfálticos - contrato 974 de 2021.
De la revisión realizada a los informes semanales y mensuales de interventoría, suministrados por la entidad, se determinó que el ítem de pavimentos asfálticos no cumple con lo requerido en el anexo técnico.
(...) la obra inició el 28 de junio de 2021 y al 31 de marzo de 2022 habiendo transcurrido nueve meses, se presenta un avance de ejecución de 0,1 km, incumpliendo lo previsto en el anexo técnico en la etapa de preconstrucción.
Acción 2 - Actividad 3.</t>
  </si>
  <si>
    <t xml:space="preserve">Capacitaciones  a los supervisores frente a la modificación del Manual de Contratación, en lo referente a las obligaciones de los supervisores. </t>
  </si>
  <si>
    <t>H6AEFMECO. Aprobación del Plan de Adaptación de la Guía Ambiental - PAGA - Plan de trabajo y cronograma de ejecución de sostenibilidad. Contrato 974 de 2021.
De la revisión de los documentos soporte de la ejecución contractual se determinó que el contratista, pese a los plazos otorgados, no ha logrado la aprobación del Plan de Adaptación de la Guía Ambiental (PAGA), plan indispensable para todos aquellos contratos de mejoramiento, rehabilitación, pavimentación u operación de vías, y por tanto requisito necesario para iniciar las intervenciones del contrato 974 de 2021.
Acción 1.</t>
  </si>
  <si>
    <t>Falta de aplicación de las estipulaciones contractuales por parte del contratista y falta de control por parte de la interventoría y la supervisión del contrato que a la fecha no ha hecho exigible lo pactado.</t>
  </si>
  <si>
    <t>Conminar al contratista para que de cumplimiento a la obligación relativa a la entrega del Plan de Adaptación de la Guía Ambiental (PAGA).</t>
  </si>
  <si>
    <t>Informe  de avance del proceso administrativo sancionatorio en contra del contratista a raíz de los presuntos incumplimientos del contratista enunciados por la Contraloría.</t>
  </si>
  <si>
    <t xml:space="preserve">       Informe Proceso Administrativo Sancionatorio</t>
  </si>
  <si>
    <t>H6AEFMECO. Aprobación del Plan de Adaptación de la Guía Ambiental - PAGA - Plan de trabajo y cronograma de ejecución de sostenibilidad. Contrato 974 de 2021.
De la revisión de los documentos soporte de la ejecución contractual se determinó que el contratista, pese a los plazos otorgados, no ha logrado la aprobación del Plan de Adaptación de la Guía Ambiental (PAGA), plan indispensable para todos aquellos contratos de mejoramiento, rehabilitación, pavimentación u operación de vías, y por tanto requisito necesario para iniciar las intervenciones del contrato 974 de 2021.
Acción 2 - Actividad 1.</t>
  </si>
  <si>
    <t>H6AEFMECO. Aprobación del Plan de Adaptación de la Guía Ambiental - PAGA - Plan de trabajo y cronograma de ejecución de sostenibilidad. Contrato 974 de 2021.
De la revisión de los documentos soporte de la ejecución contractual se determinó que el contratista, pese a los plazos otorgados, no ha logrado la aprobación del Plan de Adaptación de la Guía Ambiental (PAGA), plan indispensable para todos aquellos contratos de mejoramiento, rehabilitación, pavimentación u operación de vías, y por tanto requisito necesario para iniciar las intervenciones del contrato 974 de 2021.
Acción 2 - Actividad 2.</t>
  </si>
  <si>
    <t>H6AEFMECO. Aprobación del Plan de Adaptación de la Guía Ambiental - PAGA - Plan de trabajo y cronograma de ejecución de sostenibilidad. Contrato 974 de 2021.
De la revisión de los documentos soporte de la ejecución contractual se determinó que el contratista, pese a los plazos otorgados, no ha logrado la aprobación del Plan de Adaptación de la Guía Ambiental (PAGA), plan indispensable para todos aquellos contratos de mejoramiento, rehabilitación, pavimentación u operación de vías, y por tanto requisito necesario para iniciar las intervenciones del contrato 974 de 2021.
Acción 2 - Actividad 3.</t>
  </si>
  <si>
    <t>H7AEFMECO. Cesión de los contratos 1628 de 2020, 1758 de 2020 y 974 de 2021.
Luego de la revisión de los documentos soporte de la cesión de los contratos 1628 de 2020, 1758 de 2020 y 974 de 2021, se determinó que la aprobación de las garantías no se dio en las fechas establecidas contractualmente.
Acción 1 - Actividad 1.</t>
  </si>
  <si>
    <t>Deficiencias de control por parte del INVIAS en la verificación del cumplimiento de los requisitos y trámites establecidos en los contratos y en el Manual de Contratación del INVIAS, para la cesión de los mismos.</t>
  </si>
  <si>
    <t>H7AEFMECO. Cesión de los contratos 1628 de 2020, 1758 de 2020 y 974 de 2021.
Luego de la revisión de los documentos soporte de la cesión de los contratos 1628 de 2020, 1758 de 2020 y 974 de 2021, se determinó que la aprobación de las garantías no se dio en las fechas establecidas contractualmente.
Acción 1 - Actividad 2.</t>
  </si>
  <si>
    <t>H7AEFMECO. Cesión de los contratos 1628 de 2020, 1758 de 2020 y 974 de 2021.
Luego de la revisión de los documentos soporte de la cesión de los contratos 1628 de 2020, 1758 de 2020 y 974 de 2021, se determinó que la aprobación de las garantías no se dio en las fechas establecidas contractualmente.
Acción 1 - Actividad 3.</t>
  </si>
  <si>
    <t>H8AEFMECO. Entrega de estudios y diseños y ejecución de obra, contratos 964 y 1111 de 2021.
De los contratos de obra 964 y 1111 de 2021, Variante San Francisco - Mocoa, (...) los cuales fueron adjudicados por el INVIAS mediante Resolución 869 del 31 de marzo de 2021, fueron suscritos ambos con el Consorcio CM PUTUMAYO por un valor inicial para el contrato de obra 964 de 2021 de $541.389.953.817 y para el contrato de obra 1111 de 2021 de $610.461.362.068, ambos con un plazo de 114 meses, cuyo inicio se dio mediante acta del 02 de julio de 2021, presentando el contratista en ambos contratos retrasos en los estudios y diseños, lo cual se evidenció en la etapa de preconstrucción donde no se ha ejecutado acorde con lo establecido en los pliegos de condiciones, en las minutas contractuales y los correspondientes anexos técnicos, impactando la duración final del proyecto, afectando los plazos de entrega y la puesta en servicio del corredor a los usuarios.
Acción 1.</t>
  </si>
  <si>
    <t>Incumplimiento del contratista de las obligaciones derivadas de la etapa de preconstrucción; debilidades en el control de la ejecución del proyecto por parte de la interventoría (…); debilidades en el ejercicio de supervisión del INVIAS, que como entidad contratante no ha conminado al contratista para el cumplimiento de las actividades previstas en el contrato, que ha generado retraso en las obras por la no entrega oportuna de los estudios y diseños, a lo cual se aúna la modificación al plan de intervenciones y el trámite de cesión de los contratos.</t>
  </si>
  <si>
    <t>Contar con los instrumentos necesarios para realizar el seguimiento estricto a la entrega por parte del contratista de obra el cronograma de la reingeniería del sector 2 (Frente San Francisco) a detalle del  contrato de obra 1111 de 2021.</t>
  </si>
  <si>
    <t>Implementar un cronograma  de manera inmediata que permita  la ejecución de labores de estudios y diseños  paralelas a la construcción, el cual estará bajo revisión y seguimiento mensual por parte de la unidad ejecutora, dicho cronograma esta creado en animo de avanzar en construcción por  kilometro; es decir kilometro diseñado, kilometro construido, labores que estarán bajo trazabilidad permanente por medio de  informes mensuales de interventoría.</t>
  </si>
  <si>
    <t xml:space="preserve">
 Informes mensuales de avance de cumplimiento del cronograma de la reingeniería a detalle del proyecto Variante San Francisco-Mocoa.
</t>
  </si>
  <si>
    <t>H8AEFMECO. Entrega de estudios y diseños y ejecución de obra, contratos 964 y 1111 de 2021.
De los contratos de obra 964 y 1111 de 2021, Variante San Francisco - Mocoa, (...) los cuales fueron adjudicados por el INVIAS mediante Resolución 869 del 31 de marzo de 2021, fueron suscritos ambos con el Consorcio CM PUTUMAYO por un valor inicial para el contrato de obra 964 de 2021 de $541.389.953.817 y para el contrato de obra 1111 de 2021 de $610.461.362.068, ambos con un plazo de 114 meses, cuyo inicio se dio mediante acta del 02 de julio de 2021, presentando el contratista en ambos contratos retrasos en los estudios y diseños, lo cual se evidenció en la etapa de preconstrucción donde no se ha ejecutado acorde con lo establecido en los pliegos de condiciones, en las minutas contractuales y los correspondientes anexos técnicos, impactando la duración final del proyecto, afectando los plazos de entrega y la puesta en servicio del corredor a los usuarios.
Acción 2.</t>
  </si>
  <si>
    <t>Contar con los instrumentos necesarios para realizar el seguimiento estricto a la entrega por parte del contratista de obra el cronograma de la reingeniería del sector 3 (Frente Mocoa) a detalle del  contrato de obra 964  de 2021.</t>
  </si>
  <si>
    <t>H8AEFMECO. Entrega de estudios y diseños y ejecución de obra, contratos 964 y 1111 de 2021.
De los contratos de obra 964 y 1111 de 2021, Variante San Francisco - Mocoa, (...) los cuales fueron adjudicados por el INVIAS mediante Resolución 869 del 31 de marzo de 2021, fueron suscritos ambos con el Consorcio CM PUTUMAYO por un valor inicial para el contrato de obra 964 de 2021 de $541.389.953.817 y para el contrato de obra 1111 de 2021 de $610.461.362.068, ambos con un plazo de 114 meses, cuyo inicio se dio mediante acta del 02 de julio de 2021, presentando el contratista en ambos contratos retrasos en los estudios y diseños, lo cual se evidenció en la etapa de preconstrucción donde no se ha ejecutado acorde con lo establecido en los pliegos de condiciones, en las minutas contractuales y los correspondientes anexos técnicos, impactando la duración final del proyecto, afectando los plazos de entrega y la puesta en servicio del corredor a los usuarios.
Acción 3 - Actividad 1.</t>
  </si>
  <si>
    <t>H8AEFMECO. Entrega de estudios y diseños y ejecución de obra, contratos 964 y 1111 de 2021.
De los contratos de obra 964 y 1111 de 2021, Variante San Francisco - Mocoa, (...) los cuales fueron adjudicados por el INVIAS mediante Resolución 869 del 31 de marzo de 2021, fueron suscritos ambos con el Consorcio CM PUTUMAYO por un valor inicial para el contrato de obra 964 de 2021 de $541.389.953.817 y para el contrato de obra 1111 de 2021 de $610.461.362.068, ambos con un plazo de 114 meses, cuyo inicio se dio mediante acta del 02 de julio de 2021, presentando el contratista en ambos contratos retrasos en los estudios y diseños, lo cual se evidenció en la etapa de preconstrucción donde no se ha ejecutado acorde con lo establecido en los pliegos de condiciones, en las minutas contractuales y los correspondientes anexos técnicos, impactando la duración final del proyecto, afectando los plazos de entrega y la puesta en servicio del corredor a los usuarios.
Acción 3 - Actividad 2.</t>
  </si>
  <si>
    <t>H8AEFMECO. Entrega de estudios y diseños y ejecución de obra, contratos 964 y 1111 de 2021.
De los contratos de obra 964 y 1111 de 2021, Variante San Francisco - Mocoa, (...) los cuales fueron adjudicados por el INVIAS mediante Resolución 869 del 31 de marzo de 2021, fueron suscritos ambos con el Consorcio CM PUTUMAYO por un valor inicial para el contrato de obra 964 de 2021 de $541.389.953.817 y para el contrato de obra 1111 de 2021 de $610.461.362.068, ambos con un plazo de 114 meses, cuyo inicio se dio mediante acta del 02 de julio de 2021, presentando el contratista en ambos contratos retrasos en los estudios y diseños, lo cual se evidenció en la etapa de preconstrucción donde no se ha ejecutado acorde con lo establecido en los pliegos de condiciones, en las minutas contractuales y los correspondientes anexos técnicos, impactando la duración final del proyecto, afectando los plazos de entrega y la puesta en servicio del corredor a los usuarios.
Acción 3 - Actividad 3.</t>
  </si>
  <si>
    <t>AEF - MECO</t>
  </si>
  <si>
    <t xml:space="preserve">14 04 011   </t>
  </si>
  <si>
    <t xml:space="preserve">14 04 011 </t>
  </si>
  <si>
    <t>Deficiencias en la planeación y estructuración del proyecto.
Incumplimiento del contratista de las obligaciones derivadas de la etapa de preconstrucción; debilidades en el control de la ejecución del proyecto por parte de la interventoría (...). De igual forma, debilidades en el ejercicio de supervisión del INVIAS, que, como entidad contratante, no ha conminado al contratista para el cumplimiento de las actividades previstas en el contrato, que ha generado retraso en las obras por la no entrega oportuna de los estudios y diseños, a lo cual se aúna la modificación al plan de intervenciones y el trámite de cesión de los contratos.</t>
  </si>
  <si>
    <t>GERENCIA DE GRANDES PROYECTOS 3</t>
  </si>
  <si>
    <t>Administrativo con presunto alcance disciplinario y solicitud de apertura de indagación preliminar</t>
  </si>
  <si>
    <t>Administrativo con presunto alcance
disciplinario y fiscal</t>
  </si>
  <si>
    <t>H1ACGuaviare. Adiciones presupuestales. Contrato 976 de 2021.
Se generan aprobaciones desde INVIAS sin los estudios y documentos previos suficientes que dan soporte a las modificaciones del contrato. De igual modo, no se hace rigurosa revisión de la información consignada a efectos de evitar incoherencias de contenido, y adicionalmente, no se tienen en cuenta las fechas de expedición de documentos de relevancia, como lo es el caso del concepto de interventoría para la adición, el cual debe ser previo a cualquier acuerdo de modificación.
Los documentos revisados y (...) que se utilizaron como soporte a la Adición Nro.1 de 2021, no evidencian textual y claramente el sustento jurídico, técnico y presupuestal de la misma, que lograra desvirtuar la vulneración al principio de planeación y explicara por qué la obra adicional no fue proyectada, planeada, acordada y presupuestada previamente a la celebración y ejecución del contrato.
Acción 1.</t>
  </si>
  <si>
    <t>Falta de planeación frente a las necesidades que se pretenden satisfacer a través de la contratación y falta de rigorismo en los procesos de adición contractual.
Deficiente ejercicio de control y vigilancia de la supervisión y la interventoría.
Falta de justificación e incoherencia en los documentos
soporte de la adición.</t>
  </si>
  <si>
    <t>H1ACGuaviare. Adiciones presupuestales. Contrato 976 de 2021.
Se generan aprobaciones desde INVIAS sin los estudios y documentos previos suficientes que dan soporte a las modificaciones del contrato. De igual modo, no se hace rigurosa revisión de la información consignada a efectos de evitar incoherencias de contenido, y adicionalmente, no se tienen en cuenta las fechas de expedición de documentos de relevancia, como lo es el caso del concepto de interventoría para la adición, el cual debe ser previo a cualquier acuerdo de modificación.
Los documentos revisados y (...) que se utilizaron como soporte a la Adición Nro.1 de 2021, no evidencian textual y claramente el sustento jurídico, técnico y presupuestal de la misma, que lograra desvirtuar la vulneración al principio de planeación y explicara por qué la obra adicional no fue proyectada, planeada, acordada y presupuestada previamente a la celebración y ejecución del contrato.
Acción 2 - Actividad 1.</t>
  </si>
  <si>
    <t>H1ACGuaviare. Adiciones presupuestales. Contrato 976 de 2021.
Se generan aprobaciones desde INVIAS sin los estudios y documentos previos suficientes que dan soporte a las modificaciones del contrato. De igual modo, no se hace rigurosa revisión de la información consignada a efectos de evitar incoherencias de contenido, y adicionalmente, no se tienen en cuenta las fechas de expedición de documentos de relevancia, como lo es el caso del concepto de interventoría para la adición, el cual debe ser previo a cualquier acuerdo de modificación.
Los documentos revisados y (...) que se utilizaron como soporte a la Adición Nro.1 de 2021, no evidencian textual y claramente el sustento jurídico, técnico y presupuestal de la misma, que lograra desvirtuar la vulneración al principio de planeación y explicara por qué la obra adicional no fue proyectada, planeada, acordada y presupuestada previamente a la celebración y ejecución del contrato.
Acción 2 - Actividad 2.</t>
  </si>
  <si>
    <t>H1ACGuaviare. Adiciones presupuestales. Contrato 976 de 2021.
Se generan aprobaciones desde INVIAS sin los estudios y documentos previos suficientes que dan soporte a las modificaciones del contrato. De igual modo, no se hace rigurosa revisión de la información consignada a efectos de evitar incoherencias de contenido, y adicionalmente, no se tienen en cuenta las fechas de expedición de documentos de relevancia, como lo es el caso del concepto de interventoría para la adición, el cual debe ser previo a cualquier acuerdo de modificación.
Los documentos revisados y (...) que se utilizaron como soporte a la Adición Nro.1 de 2021, no evidencian textual y claramente el sustento jurídico, técnico y presupuestal de la misma, que lograra desvirtuar la vulneración al principio de planeación y explicara por qué la obra adicional no fue proyectada, planeada, acordada y presupuestada previamente a la celebración y ejecución del contrato.
Acción 2 - Actividad 3.</t>
  </si>
  <si>
    <t xml:space="preserve">Capacitaciones a los supervisores frente a la modificación del Manual de Contratación en lo referente a las obligaciones de los supervisores. </t>
  </si>
  <si>
    <t>H3ACGuaviare. Cláusulas contractuales. Contrato 976 de 2021.
Una vez revisado el clausulado del contrato 976 de 2021 y de sus anexos técnicos correspondientes del Módulo 5, no se evidenció el cumplimiento y la inclusión de lo dispuesto en el artículo 13 de la Ley 1682 de 2013, dentro de su Título III sobre disposiciones especiales en materia de contratación de infraestructura de transporte.
Así mismo, no se evidenció el cumplimiento y la inclusión de lo dispuesto en el literal (i) del artículo 14 de la Ley 1682 de 2013, dentro de su Título III sobre disposiciones especiales en materia de contratación de infraestructura de transporte.
(...) si bien es cierto que en el Parágrafo Primero de la Cláusula Vigésima Novena del Contrato 976 de 2012, se estipuló la respectiva Cláusula Compromisoria; dentro de la misma no se establecieron límites a través de fórmulas, tasaciones o demás formas de pago en caso de acudir a los árbitros.</t>
  </si>
  <si>
    <t>Falta de aplicación de normativa especial para contratos que involucren la construcción de infraestructura de transporte, en relación con el clausulado que regule las reglas de solución de controversias y fijación de honorarios arbitrales en caso de ser necesario.</t>
  </si>
  <si>
    <t xml:space="preserve">Establecer la fórmula matemática que permita tazar las eventuales prestaciones recíprocas en caso de terminarse anticipadamente por un acuerdo entre las partes o por decisión unilateral.                                                                                                                                                                  Actualizar las minutas contractuales, incorporando en ellas las reglas de solución de controversias y fijación de honorarios arbitrales en caso de ser necesario. </t>
  </si>
  <si>
    <t>Establecer la fórmula matemática que permita tazar las eventuales prestaciones recíprocas en caso de terminarse anticipadamente por un acuerdo entre las partes o por decisión unilateral.                                                                                                          Determinar las reglas de solución de controversias y fijación de honorarios arbitrales en caso de ser necesario actualizando para ello las minutas contractuales.</t>
  </si>
  <si>
    <t>Minutas con incorporación de las disposiciones contenidas en los artículos 13 y 14 de la Ley 1682 de 2013</t>
  </si>
  <si>
    <t>H4ACGuaviare. Recursos presupuestales del convenio 1818 de 2020.
No se llevó a cabo un control y vigilancia adecuados a la inversión de los dineros aportados, para que estos fueran empleados únicamente para adicionar el contrato de obra 921 de 2020 y el contrato de interventoría 1260 de 2020.
En los soportes de ejecución del convenio 1818 de 2020 tales como informes de supervisión, soportes y minutas de adición al contrato de obra 921 de 2020 y contrato de interventoría 1260 de 2020; no se evidencia prueba de la inversión y ejecución de la suma de veintiocho millones quinientos mil pesos ($28.500.000) del total del recurso presupuestal aportado por INVÍAS.
Frente a lo anterior, tampoco existe evidencia de alguna acción adelantada por INVÍAS en relación con lo estipulado en los numerales 2, 3 y 5 de la Cláusula Sexta del Convenio 1818 de 2020, que tratan sobre el manejo de los recursos.
De igual, modo el convenio se encuentra aún sin liquidar pese a que ya se cumplió con la prórroga 2 que iba hasta el 31 de enero de 2022, con lo cual no hay evidencia de la liquidación final donde se haga un balance económico de los dineros ejecutados.
Acción 1.</t>
  </si>
  <si>
    <t>Falta de evidencia respecto a la liberación o devolución de presupuesto no ejecutado en favor de INVIAS, debido que hasta la fecha no se ha realizado la liquidación del Convenio 1818 de 2020.</t>
  </si>
  <si>
    <t>H4ACGuaviare. Recursos presupuestales del convenio 1818 de 2020.
No se llevó a cabo un control y vigilancia adecuados a la inversión de los dineros aportados, para que estos fueran empleados únicamente para adicionar el contrato de obra 921 de 2020 y el contrato de interventoría 1260 de 2020.
En los soportes de ejecución del convenio 1818 de 2020 tales como informes de supervisión, soportes y minutas de adición al contrato de obra 921 de 2020 y contrato de interventoría 1260 de 2020; no se evidencia prueba de la inversión y ejecución de la suma de veintiocho millones quinientos mil pesos ($28.500.000) del total del recurso presupuestal aportado por INVÍAS.
Frente a lo anterior, tampoco existe evidencia de alguna acción adelantada por INVÍAS en relación con lo estipulado en los numerales 2, 3 y 5 de la Cláusula Sexta del Convenio 1818 de 2020, que tratan sobre el manejo de los recursos.
De igual, modo el convenio se encuentra aún sin liquidar pese a que ya se cumplió con la prórroga 2 que iba hasta el 31 de enero de 2022, con lo cual no hay evidencia de la liquidación final donde se haga un balance económico de los dineros ejecutados.
Acción 2.</t>
  </si>
  <si>
    <t>H5ACGuaviare. Prórrogas del convenio 1818 de 2020.
El convenio 1818 de 2020 fue suscrito el día 30 de diciembre de 2020, tal y como lo evidencia la plataforma SECOP 2, y en su Cláusula Segunda se estableció que su plazo iría hasta el 31 de diciembre de 2020, es decir, solo se estableció un día de ejecución para dicho convenio.
(...) Ello conlleva necesariamente a la suscripción de documentos modificatorios como lo fue la Prórroga 1, cuando dichas situaciones a la luz del ordenamiento jurídico y la jurisprudencia, se han catalogado como de carácter excepcional y con la exigencia de una suficiente justificación para su otorgamiento.</t>
  </si>
  <si>
    <t>No se efectuó una planeación previa, eficiente y eficaz que pudiera evitar afectaciones o retrasos en el cumplimiento del objetivo y alcance del convenio, vulnerando con ellos el principio de planeación.</t>
  </si>
  <si>
    <t>H6ACGuaviare. Competencia de la red de vías nacionales (Primaria) no concesionada. Convenio 1818 de 2020.
No existe una adecuada y oportuna actualización normativa y procedimental de los manuales internos relacionados con la gestión contractual de INVÍAS, entre los cuales se halla el Manual de Interventoría vigente desde el año 2016, el cual fue actualizado y expedido hasta el presente año 2022, y por otro lado el Manual de Contratación continúa en vigencia desde el año 2015.
En ese sentido, no se evidencian procedimientos o directrices claramente establecidos para el caso de celebración de convenios interadministrativos, cuyo objetivo sea la autorización frente a entidades territoriales para la inversión y operación de una vía de carácter nacional a cargo de INVÍAS.
Así las cosas, INVÍAS, al momento de realizar la planificación de proyectos como en la gestión contractual, no cuentan con los elementos jurídicos suficientes para aplicación de los convenios con objetos de ese tipo.
Frente a la situación fáctica revisada, se tiene que según el documento denominado “Anexo Técnico del Proyecto” que se observa en los soportes del convenio 1818 de 2020, se pudo constatar que la Gobernación del Guaviare fue autorizada a través de convenio 1217 del 21 de septiembre de 2020 para realizar la intervención de las vías que son de orden nacional.</t>
  </si>
  <si>
    <t>Falta de sustento jurídico para la autorización y otorgamiento de facultades de administración, operación, conservación y rehabilitación de vías nacionales de competencia de INVIAS, hacia una entidad territorial como la Gobernación del Guaviare a través del convenio 1818 de 2020.</t>
  </si>
  <si>
    <t>Actualización del Manual de Contratación para la inclusión de fundamentos normativos en la celebración de convenios interadministrativos en los cuales se requiera autorización frente a entidades territoriales para la inversión y operación de una vía de carácter nacional a cargo de INVIAS.</t>
  </si>
  <si>
    <t>Incorporación normativa en el Manual de Contratación, en el cual se soporte jurídicamente la administración, operación, conservación y rehabilitación por parte de un ente territorial en vías de competencias del INVIAS, documentando así la situación advertida en el actual manual por la CGR.</t>
  </si>
  <si>
    <t>Actualización del Manual de Contratación - Convenios Interadministrativos</t>
  </si>
  <si>
    <t>Deficiencias en el proceso de supervisión y en el ejercicio de la interventoría en la verificación del cumplimiento de las especificaciones y normas técnicas establecidas en las obligaciones contractuales.</t>
  </si>
  <si>
    <t>Contar con el mantenimiento a las estructuras de drenaje superficial, cunetas, alcantarillas, y demás dispositivos de desagüe, detectado por la Contraloría General de la República.</t>
  </si>
  <si>
    <t>Realizar el mantenimiento a las estructuras de drenaje superficial, cunetas, alcantarillas, y demás dispositivos de desagüe. Detectados por la Contraloría General de la República.</t>
  </si>
  <si>
    <t xml:space="preserve">Informe con registro fotográfico del Administrador Vial </t>
  </si>
  <si>
    <t xml:space="preserve">Fortalecer los instrumentos de supervisión contractual, para  mejorar la evaluación de la calidad de los  trabajos en ejercicio de la  supervisión del contrato de interventoría. </t>
  </si>
  <si>
    <t xml:space="preserve">Fortalecer  los instrumentos de  supervisión contractual, para  mejorar la evaluación de la calidad de los  trabajos en ejercicio de la supervisión del contrato de interventoría. </t>
  </si>
  <si>
    <t xml:space="preserve">Fortalecer los instrumentos de supervisión contractual, para  mejorar la evaluación de la calidad de los  trabajos en ejercicio de la supervisión del contrato de interventoría. </t>
  </si>
  <si>
    <t>H8ACGuaviare. Cunetas para garantizar la protección de la estructura del pavimento, en especial el hombro de compactación o sobre ancho. Contrato 976 de 2021.
En el Punto de Referencia 40+000 al Punto de Referencia 45+000, en visita técnica se logró establecer que: Las cantidades y actividades de obra relacionadas al ítem de cunetas no se evidenciaron a lo largo del recorrido del tramo indicado. 
También se pudo identificar la pérdida del hombro de compactación o sobre ancho por acciones de las aguas de escorrentía, las cuales erosiono en algunos puntos hasta la estructura que soporta la carpeta asfáltica.
El equipo auditor identificó realizando el recorrido al momento de la visita, vía 7506 en el sentido Calamar Guaviare – El Retorno Guaviare, en el tramo indicado margen Izquierdo, la pérdida de 174.8 metros y en la margen derecha 642.8 metros de hombro de compactación.
Acción 1.</t>
  </si>
  <si>
    <t>Realizar la construcción de cunetas y obras de drenaje y la recuperación del hombro de compactación.</t>
  </si>
  <si>
    <t>Corregir los defectos constructivos detectados por la Contraloría General de la República.</t>
  </si>
  <si>
    <t xml:space="preserve">Informe con registro fotográfico de la interventoría </t>
  </si>
  <si>
    <t>H8ACGuaviare. Cunetas para garantizar la protección de la estructura del pavimento, en especial el hombro de compactación o sobre ancho. Contrato 976 de 2021.
En el Punto de Referencia 40+000 al Punto de Referencia 45+000, en visita técnica se logró establecer que: Las cantidades y actividades de obra relacionadas al ítem de cunetas no se evidenciaron a lo largo del recorrido del tramo indicado. 
También se pudo identificar la pérdida del hombro de compactación o sobre ancho por acciones de las aguas de escorrentía, las cuales erosiono en algunos puntos hasta la estructura que soporta la carpeta asfáltica.
El equipo auditor identificó realizando el recorrido al momento de la visita, vía 7506 en el sentido Calamar Guaviare – El Retorno Guaviare, en el tramo indicado margen Izquierdo, la pérdida de 174.8 metros y en la margen derecha 642.8 metros de hombro de compactación.
Acción 2 - Actividad 1.</t>
  </si>
  <si>
    <t>H8ACGuaviare. Cunetas para garantizar la protección de la estructura del pavimento, en especial el hombro de compactación o sobre ancho. Contrato 976 de 2021.
En el Punto de Referencia 40+000 al Punto de Referencia 45+000, en visita técnica se logró establecer que: Las cantidades y actividades de obra relacionadas al ítem de cunetas no se evidenciaron a lo largo del recorrido del tramo indicado. 
También se pudo identificar la pérdida del hombro de compactación o sobre ancho por acciones de las aguas de escorrentía, las cuales erosiono en algunos puntos hasta la estructura que soporta la carpeta asfáltica.
El equipo auditor identificó realizando el recorrido al momento de la visita, vía 7506 en el sentido Calamar Guaviare – El Retorno Guaviare, en el tramo indicado margen Izquierdo, la pérdida de 174.8 metros y en la margen derecha 642.8 metros de hombro de compactación.
Acción 2 - Actividad 2.</t>
  </si>
  <si>
    <t xml:space="preserve">H8ACGuaviare. Cunetas para garantizar la protección de la estructura del pavimento, en especial el hombro de compactación o sobre ancho. Contrato 976 de 2021.
En el Punto de Referencia 40+000 al Punto de Referencia 45+000, en visita técnica se logró establecer que: Las cantidades y actividades de obra relacionadas al ítem de cunetas no se evidenciaron a lo largo del recorrido del tramo indicado. 
También se pudo identificar la pérdida del hombro de compactación o sobre ancho por acciones de las aguas de escorrentía, las cuales erosiono en algunos puntos hasta la estructura que soporta la carpeta asfáltica.
El equipo auditor identificó realizando el recorrido al momento de la visita, vía 7506 en el sentido Calamar Guaviare – El Retorno Guaviare, en el tramo indicado margen Izquierdo, la pérdida de 174.8 metros y en la margen derecha 642.8 metros de hombro de compactación.
Acción 2 - Actividad 3. </t>
  </si>
  <si>
    <t>H9ACGuaviare. Pago de cantidades de obras de señalización. Contrato derivado del convenio 1818 de 2020 (contrato de obra 921 de 2020).
En el Punto de Referencia 55+585 al Punto de Referencia 60+080 en visita de campo se logró establecer que: Existe una diferencia entre las cantidades que finalmente fueron entregadas por el contratista, reportadas en el acta de recibo final de obra del 7 de abril del 2022, con las cantidades verificadas en obra.
(...) se tiene $23.759.914,98, los cuales corresponden a cantidades de obra no realizada. Así mismo, se establecieron deficiencias en la calidad e instalación de elementos de señalización.
También se determinó en la visita de obra realizada que de las 1.247 tachas instaladas 90 se encontraban despagadas, 12 en mal estado y 23 mal instaladas o con problemas de instalación.
(...) así pues, el valor del detrimento fiscal es la suma de $23.759.914,98 por tachas reflectivas y $4.976.785,2 por cantidades de obra de señalización con problemas de calidad, mal instaladas o con problemas de instalación. Para un monto total del fiscal de $28.736.700,18.</t>
  </si>
  <si>
    <t>Deficiencias en el proceso de supervisión y en el ejercicio de la interventoría en la verificación del cumplimiento de las cantidades, especificaciones y normas técnicas establecidas en las obligaciones contractuales.</t>
  </si>
  <si>
    <t>H10ACGuaviare. Cunetas para garantizar la protección de la estructura del pavimento en especial el hombro de compactación o sobre ancho, contrato de obra derivado del convenio 1818 de 2020.
En el Punto de Referencia 55+585 al Punto de Referencia 60+080 en visita técnica se logró establecer que: Las cantidades y actividades de obra relacionadas al ítem de cunetas no se evidenciaron a lo largo del recorrido del tramo indicado. Las cuales si fueron reportadas en el acta de recibo final de obra del 7 de abril del 2022 y pagadas al contratista.
También se identificó la pérdida del hombro de compactación o sobre ancho por acciones de las aguas de escorrentía las cuales erosionaron en algunos puntos
hasta la estructura que soporta la carpeta asfáltica.
Realizando el recorrido al momento de la visita vía 7506 en el sentido San José del Guaviare – El Retorno en el tramo indicado se determinó en margen Izquierdo la pérdida de 847 metros y en la margen derecha 707.9 metros de hombro de compactación.
Por otra parte, la falta de las estructuras para el manejo de las aguas de escorrentías como lo son las cunetas, (...) conllevó a la pérdida del hombro de compactación o sobre ancho de compactación.</t>
  </si>
  <si>
    <t>Incumplimiento por parte del instituto, la interventoría y el contratista; respecto a las normas y especificaciones técnicas, obligaciones contractuales y documentos relacionados en especial frente a la actividad construcción de “cunetas de concreto vaciadas en situ, incluye la conformación de la superficie de apoyo”, presentándose deficiencias en el proceso de supervisión y en el ejercicio de la interventoría en la verificación del cumplimiento de las especificaciones y normas técnicas establecidas en las obligaciones contractuales.</t>
  </si>
  <si>
    <t>H11ACGuaviare. Componente gestión predial. Convenio 1818 de 2020 y contratación derivada.
Convenio 1818 de 2020: Mediante visita fiscal realizada los días 9 al 11 de mayo del 2022 al tramo vial construido en el sector que comprende el PR 55+585 y el PR 60+080, derivado del convenio interadministrativo 1818 de 2020 y relacionado al contrato de obra 921 de 2020, se determino que no se realizó gestión predial. Evidenciándose que existen secciones transversales en donde el derecho de vía no cumple los 30 metros de acuerdo a especificación legal. Se realizaron 3 mediciones (...) donde la media de la franja de retiro obligatorio es de 23.5 mts.
Contrato 976 de 2021: Mediante visita fiscal realizada los días 2, 3 y 4 de mayo del 2022 en el eje vial a construir entre PR 0 + 000 y PR 45 + 480, y el tramo vial en construcción en el sector que comprende el PR 36+480 y el PR 45+480 de la inspección de la Libertad hacia el municipio de El Retorno, se determinó que no se ha realizado la gestión predial según lo establecido en los documentos del proceso de contratación. Determinándose que existen secciones transversales en donde el derecho de vía no cumple los 30 metros de acuerdo con el marco legal.</t>
  </si>
  <si>
    <t>El incumplimiento por parte del instituto frente al seguimiento de las obligaciones del ente territorial, Gobernación del Guaviare, adquiridas en el convenio interadministrativo 1818 de 2020 y su contratación derivada frente a la gestión predial.</t>
  </si>
  <si>
    <t>Desarrollar un programa de capacitaciones a los supervisores de los convenios suscritos por parte del INVIAS, con el fin de evidenciar la importancia de recordar la necesidad en el seguimiento de obligaciones especialmente en el tema predial.</t>
  </si>
  <si>
    <t>Jornadas de capacitaciones a los supervisores de los convenios suscritos por el INVIAS, con el fin de evidenciar la importancia del seguimiento de las obligaciones contractuales.</t>
  </si>
  <si>
    <t>Registro de las capacitaciones</t>
  </si>
  <si>
    <t>SEP-SPSC-DJ</t>
  </si>
  <si>
    <t>DJ-SPSC</t>
  </si>
  <si>
    <t>SS-GT-SGI</t>
  </si>
  <si>
    <t>AC-GUAVIARE</t>
  </si>
  <si>
    <t>Cumplimiento Proyectos Viales en el Departamento del Guaviare. Vigencias 2020 y 2021</t>
  </si>
  <si>
    <t>Actuación Especial de Fiscalización: Contratos suscritos con la firma MECO</t>
  </si>
  <si>
    <t>Denuncia 2021-227748-82111-D - Predio Girardot - Cundinamarca</t>
  </si>
  <si>
    <t>Denuncia 2021-226968-82111-D. Contrato 1858 de 2020 - vía Transversal del Cusiana - Sogamoso y Aguazul</t>
  </si>
  <si>
    <t>Cumplimiento Túnel de la Línea 2018</t>
  </si>
  <si>
    <t>Falta de planeación frente a las necesidades que se pretenden satisfacer a través de la contratación y falta de rigorismo en los procesos de adición contractual.
Deficiente ejercicio de control y vigilancia de la supervisión y la interventoría.
Falta de justificación e incoherencia en los documentos soporte de la adición.</t>
  </si>
  <si>
    <t xml:space="preserve">14 04 001   </t>
  </si>
  <si>
    <t xml:space="preserve">14 04 007   </t>
  </si>
  <si>
    <t xml:space="preserve">11 02 001   </t>
  </si>
  <si>
    <t>DTE-SEP</t>
  </si>
  <si>
    <t>SGC</t>
  </si>
  <si>
    <t>SUBDIRECCIÓN GESTIÓN CONTRACTUAL Y PROCESOS ADMINISTRATIVOS</t>
  </si>
  <si>
    <t>DJ-SGC</t>
  </si>
  <si>
    <t>SMCN</t>
  </si>
  <si>
    <t>SUBDIRECCIÓN DE MODERNIZACIÓNN DE CARRETERAS NACIONALES</t>
  </si>
  <si>
    <t>Auditoría de Cumplimiento Proyectos Viales en el Departamento del Guaviare. Vigencias 2020 y 2021. (ACGUAVIARE)</t>
  </si>
  <si>
    <t>Actuación Especial de Fiscalización: Contratos suscritos con la firma constructora MECO S.A. y MECO Infraestructura S.A.S. (AEF-MECO)</t>
  </si>
  <si>
    <t>H63R16. Mejoramiento gestión social predial y ambiental corredor transversal Medellín - Quibdó fase 2 – prosperidad.
Se presentan temas pendientes para finiquitar la gestión de adquisición predial, actividad delegada al contratista, cuando el contrato está por finalizar el 30 de junio de 2017 según el Adicional No.3 del 30 de marzo  de 2017.</t>
  </si>
  <si>
    <t>Debilidades e incumplimiento en el ejercicio de las funciones y obligaciones de la supervisión del contrato, por parte del Invias y del Municipio de Encino, al no llevar a cabo un seguimiento riguroso durante la ejecución de las actividades establecidas dentro del contrato de obra, y al no tomar acciones pertinentes que garantizarán el cumplimiento del alcance del objeto contractual.</t>
  </si>
  <si>
    <t>Fortalecer los instrumentos de supervisión contractual, para  mejorar la evaluación de la calidad de los trabajos en ejercicio de la supervisión del contrato de interventoría.</t>
  </si>
  <si>
    <t>Capacitación del Manual de Contratación - Capitulo de Supervisión</t>
  </si>
  <si>
    <t>DENUNCIA2021-216384-82111-D - ENCINO</t>
  </si>
  <si>
    <t>Denuncia 2021-216384-82111-D - Programa Colombia Rural - Municipio de Encino</t>
  </si>
  <si>
    <t>Denuncia 2021-216384-82111-D - Programa Colombia Rural - Municipio de Encino. (DENUNCIA2021-216384-82111-D - ENCINO)</t>
  </si>
  <si>
    <t>GGP4</t>
  </si>
  <si>
    <t>GERENCIA DE GRANDES PROYECTOS 4</t>
  </si>
  <si>
    <t>H1AF2021. Oportunidad en el registro del traslado de Bienes de Uso Público en Construcción a Bienes de Uso Público en Servicio.
En Acta de entrega y recibo definitivo de obra suscrita en el año 2021, no se realizó el registro contable trasladando de bienes de uso público en construcción a bienes de uso público en servicio, lo cual genera una subestimación por $50.887.863.799,80 en la cuenta 1710 - Bienes de Uso Público en Servicio en los estados financieros del año 2021.
Acta de entrega y recibo definitivo de obra del 31-12-2021 del contrato 705 de 2020.
Acción 1.</t>
  </si>
  <si>
    <t>Deficiencias en los controles y procedimientos para el registro contable oportuno de las actas de entrega y recibo definitivo de obra que se suscriben dentro de las operaciones de INVIAS.</t>
  </si>
  <si>
    <t>Actualizar y modificar Resolución 7169 del 19 de noviembre de 2014 por la cual se establecen los requisitos para el tramite y pago de obligaciones.</t>
  </si>
  <si>
    <t>Modificación Resolución</t>
  </si>
  <si>
    <t>Resolución actualizada</t>
  </si>
  <si>
    <t>H1AF2021. Oportunidad en el registro del traslado de Bienes de Uso Público en Construcción a Bienes de Uso Público en Servicio.
En Acta de entrega y recibo definitivo de obra suscrita en el año 2021, no se realizó el registro contable trasladando de bienes de uso público en construcción a bienes de uso público en servicio, lo cual genera una subestimación por $50.887.863.799,80 en la cuenta 1710 - Bienes de Uso Público en Servicio en los estados financieros del año 2021.
Acta de entrega y recibo definitivo de obra del 31-12-2021 del contrato 705 de 2020.
Acción 2.</t>
  </si>
  <si>
    <t>Circularización a las unidades ejecutoras para el tramite de actas finales de recibo de obra.</t>
  </si>
  <si>
    <t>Circularización a unidades ejecutoras</t>
  </si>
  <si>
    <t>Circularizaciones</t>
  </si>
  <si>
    <t>H1AF2021. Oportunidad en el registro del traslado de Bienes de Uso Público en Construcción a Bienes de Uso Público en Servicio.
En Acta de entrega y recibo definitivo de obra suscrita en el año 2021, no se realizó el registro contable trasladando de bienes de uso público en construcción a bienes de uso público en servicio, lo cual genera una subestimación por $50.887.863.799,80 en la cuenta 1710 - Bienes de Uso Público en Servicio en los estados financieros del año 2021.
Acta de entrega y recibo definitivo de obra del 31-12-2021 del contrato 705 de 2020.
Acción 3.</t>
  </si>
  <si>
    <t xml:space="preserve">Actualizar y socializar el procedimiento contable AFINCO-PR-12 - GESTIÓN Y RECONOCIMIENTO CONTABLE DE LAS NOVEDADES BIENES DE USO PÚBLICO registrado en la plataforma Kawak, considerando las  instrucciones contenidas en la Directiva 001 de 2020.
</t>
  </si>
  <si>
    <t>Actualizar procedimiento</t>
  </si>
  <si>
    <t>Procedimiento actualizado y socializado</t>
  </si>
  <si>
    <t>Deficiencias en la revisión y control a los registros contables y la falta de capacitación del personal encargado de la contabilización, lo cual genera una incertidumbre en la cuenta 171014001 - Bienes de Uso Público en Servicio – Terrenos.</t>
  </si>
  <si>
    <t>H2AF2021. Reclasificación Bienes de Uso Público en Servicio – Red Férrea a cuenta de Terrenos.
En el Comprobante 83185 del 2021-10-29 se registró la siguiente descripción para reclasificar a Bienes de Uso Público los auxiliares Férreos 300507, 501562, 301429 y 300770, y marítimos 300693; lo anterior dado que corresponde a Bienes Concesionados que por su destinación corresponden a bienes de Uso Público. Estas reclasificaciones se realizaron como parte del proceso de depuración de las bases de Bienes Fiscales y Marítimos que administra la Subdirección Administrativa.
Según la revisión y análisis de la información soporte, la entidad efectuó el traslado de la cuenta denominada Edificaciones - Bodega férreas código contable 163703016 (Mat Inmobiliaria 370-550465), a la cuenta código 171014 denominada Terrenos - Bienes de Uso Público en Servicio por $5.858.789.000. Así las cosas, se realizó una reclasificación de un activo depreciable que es Edificaciones a un activo no depreciable que es Terrenos, la cual no es permitida por las normas contables vigentes. De otra parte, no se evidenció avalúos de los predios incluidos en este comprobante ni estudios técnicos de los valores de estos traslados.
Acción 2.</t>
  </si>
  <si>
    <t>Elaborar procedimiento donde se defina los requisitos de información a las áreas responsables, para el reconocimiento contable de los bienes de uso público a propiedad, planta y equipo o inverso.</t>
  </si>
  <si>
    <t>Elaboración, implementación y socialización de procedimiento para clasificación de bienes de propiedad, planta y equipo a bienes de uso publico o viceversa.</t>
  </si>
  <si>
    <t>Procedimiento elaborado y socializado</t>
  </si>
  <si>
    <t>H3AF2021. Intereses por Mora – Laudo Arbitral. 
Al mes de abril de 2022 no se ha cancelado la condena ordenada en el Laudo Arbitral proferido el 23 de mayo de 2017, la cual quedó ejecutoriada el 2 de junio de 2017 derivado del contrato 3460 de 2008, ni los respectivos intereses de mora a la tasa comercial, y en consecuencia sigue generando mayores gastos para la entidad. El laudo presenta una condena de $45.909.629.127 y los intereses por mora causados a 31 de diciembre de 2020 es $30.853.941.573, para una deuda por estos dos conceptos de $76.763.570.700.
Según la revisión realizada a los registros contables, el valor causado por intereses de mora del laudo arbitral durante la vigencia 2021 es $7.354.107.669. La CGR realizó la liquidación de estos intereses para la vigencia 2021, y se obtuvo un resultado de $10.240.231.603, que, al compararlo con el valor contabilizado, presenta un menor valor causado por intereses de mora en el año 2021 por $2.886.123.934
Lo analizado genera una subestimación en la cuenta 580447001 – Otros Gastos- Financieros - Intereses de Sentencias por $2.886.123.934 en los estados financieros a 31 de diciembre de 2021.
Acción 1.</t>
  </si>
  <si>
    <t>Deficiencias en el control, verificación y causación contable y la revisión de las liquidaciones de intereses por mora del laudo arbitral.</t>
  </si>
  <si>
    <t>Elaborar procedimiento con la Subdirección de Defensa Jurídica, donde se definan los requerimientos de información de los pasivos - procesos jurídicos  para su reconocimiento contable.</t>
  </si>
  <si>
    <t>Elaborar, implementar y socializar procedimiento para el reconocimiento contable de los procesos jurídicos.</t>
  </si>
  <si>
    <t>H3AF2021. Intereses por Mora – Laudo Arbitral. 
Al mes de abril de 2022 no se ha cancelado la condena ordenada en el Laudo Arbitral proferido el 23 de mayo de 2017, la cual quedó ejecutoriada el 2 de junio de 2017 derivado del contrato 3460 de 2008, ni los respectivos intereses de mora a la tasa comercial, y en consecuencia sigue generando mayores gastos para la entidad. El laudo presenta una condena de $45.909.629.127 y los intereses por mora causados a 31 de diciembre de 2020 es $30.853.941.573, para una deuda por estos dos conceptos de $76.763.570.700.
Según la revisión realizada a los registros contables, el valor causado por intereses de mora del laudo arbitral durante la vigencia 2021 es $7.354.107.669. La CGR realizó la liquidación de estos intereses para la vigencia 2021, y se obtuvo un resultado de $10.240.231.603, que, al compararlo con el valor contabilizado, presenta un menor valor causado por intereses de mora en el año 2021 por $2.886.123.934
Lo analizado genera una subestimación en la cuenta 580447001 – Otros Gastos- Financieros - Intereses de Sentencias por $2.886.123.934 en los estados financieros a 31 de diciembre de 2021.
Acción 2.</t>
  </si>
  <si>
    <t>Implementar los procedimientos de provisión de pago de sentencias y conciliaciones y cumplimiento de sentencias judiciales y conciliaciones, incorporando las actividades de requerimientos y liquidación de las obligaciones, de acuerdo con las sugerencias del Modelo Óptimo de Gestión - MOG.</t>
  </si>
  <si>
    <t>Elaborar e incorporar en el KAWAK los procedimientos de provisión de pago de sentencias y conciliaciones y cumplimiento de sentencias judiciales y conciliaciones, de acuerdo con las sugerencias del Modelo Óptimo de Gestión - MOG.</t>
  </si>
  <si>
    <t>Procedimiento elaborado, publicado, socializado e implementado</t>
  </si>
  <si>
    <t>H4AF2021. Registro y clasificación de Cuenta de Otros Ingresos - Sobrantes.
En la revisión realizada se encontró que se efectuó registro de los comprobantes contables al código 480825001 denominada Otros Ingresos - Sobrantes, por el recibo de los activos por reversión de las Concesiones (...). Así las cosas, el INVIAS realizó un registro contable que no se ajusta a lo establecido en la Resolución 602 de 2018, toda vez que la subcuenta a utilizar y acreditar es la identificada con el código contable 442807 denominada - Bienes Recibidos sin Contraprestación.
El resultado de lo expuesto es una subestimación a la subcuenta 442807-Bienes recibidos sin contraprestación por $1.577.385.451, que puede generar interpretaciones equivocadas por parte de los usuarios de la información.</t>
  </si>
  <si>
    <t>Deficiencias en los controles para la revisión y verificación de los registros contables y la falta de capacitación de los funcionarios encargados de los registros contables.</t>
  </si>
  <si>
    <t>Ajustar y socializar  procedimiento para el reconocimiento de los bienes transferidos por las otras entidades.</t>
  </si>
  <si>
    <t>Ajustar y socializar procedimiento para el reconocimiento de bienes transferidos.</t>
  </si>
  <si>
    <t>H5AF2021. Revelación y preparación de información financiera Bienes de Uso Público en Servicio – Terrenos - cuenta 171014.
En la nota 11.5.5 Terrenos, de los estados financieros a 31 de diciembre de 2021, el valor de los terrenos de los Bienes de Uso Público en Servicio, código 171014, por $2.307.664.754.939, no se presenta la información más representativa de los predios con sus valores, no revela, ni separa contablemente a nivel de auxiliar; los valores que corresponden a la red de carreteras, red férrea, red fluvial y red marítima, según lo establecido en las normas contables, con el fin de proporcionar información relevante para un mejor entendimiento e interpretación de la posición financiera y el desempeño de la entidad. Este valor representa el 6,5% del total de activos del INVÍAS.</t>
  </si>
  <si>
    <t>Deficiencias en la aplicación de las normas contables y de control interno contable, para el reconocimiento, revelación y preparación de los estados financieros.</t>
  </si>
  <si>
    <t>Revisar, validar e incluir en el procedimiento de Notas a los Estados Contables, las explicaciones a las variaciones en las cuentas de terrenos y sus anexos.</t>
  </si>
  <si>
    <t>Actualizar  y socializar procedimiento Notas a los Estados Contables.</t>
  </si>
  <si>
    <t>H6AF2021. Registro, elaboración y control de comprobantes de contabilidad.
En la revisión de los comprobantes de contabilidad suministrados por el INVIAS, se establecieron las siguientes debilidades de control contable: La misma persona elabora y aprueba el comprobante; Comprobante de almacén con identificación con vigencia 2018; Memorando sin firma; Reclasificaciones y reversiones; Impresión de comprobante con inconsistencias en impresión; No se soporta con documentos la valoración contable de los elementos incorporados a los estados financieros.
Acción 1.</t>
  </si>
  <si>
    <t>Debilidades en la elaboración y soportes de los comprobantes contables y no se tienen procedimientos efectivos que eviten reprocesos y optimicen el tiempo de los funcionarios encargados de estas funciones. Igualmente se evidencian deficiencias en los controles y supervisión al proceso, así como falta de segregación de funciones.</t>
  </si>
  <si>
    <t>Revisar, actualizar y socializar el procedimiento AFINCO-PR-3 - REGISTRO DE OPERACIONES CONTABLES.</t>
  </si>
  <si>
    <t>H6AF2021. Registro, elaboración y control de comprobantes de contabilidad.
En la revisión de los comprobantes de contabilidad suministrados por el INVIAS, se establecieron las siguientes debilidades de control contable: La misma persona elabora y aprueba el comprobante; Comprobante de almacén con identificación con vigencia 2018; Memorando sin firma; Reclasificaciones y reversiones; Impresión de comprobante con inconsistencias en impresión; No se soporta con documentos la valoración contable de los elementos incorporados a los estados financieros.
Acción 2.</t>
  </si>
  <si>
    <t>Realizar reporte control trimestral sobre cumplimiento de AFINCO-PR-3 - REGISTRO DE OPERACIONES CONTABLES.</t>
  </si>
  <si>
    <t>Reporte trimestral sobre el cumplimiento del procedimiento AFINCO-PR-3 - REGISTRO DE OPERACIONES CONTABLES</t>
  </si>
  <si>
    <t>H7AF2021. Revelaciones en las Notas a los Estados Financieros. 
Inconsistencias y deficiencias en la revelación y presentación de las notas a los estados financieros (...) de las siguientes cuentas: Cuentas por Cobrar, Propiedades Planta y Equipo, Bienes de Uso Público e Históricos y Culturales, Cuentas por Pagar, Provisiones e Ingresos.</t>
  </si>
  <si>
    <t>Falta de aplicación estricta de las normas establecidas para cada una de las cuentas de los estados financieros del Instituto Nacional de Vías a 31 de diciembre de 2021.
Deficiente revisión de las notas, antes de ser firmadas.</t>
  </si>
  <si>
    <t xml:space="preserve">Verificar el cumplimiento de las normas para la preparación de las Notas a los Estados Financieros.
</t>
  </si>
  <si>
    <t xml:space="preserve">Verificar lista de chequeo sobre el cumplimiento de las normas para la preparación de las Notas a los Estados Financieros. 
</t>
  </si>
  <si>
    <t>Lista de chequeo verificada, con responsable de su elaboración</t>
  </si>
  <si>
    <t xml:space="preserve">Constitución de reserva presupuestal sin el cumplimiento de requisitos.
El mecanismo para hacer viable la ejecución de contratos de duración superior a un año no es el de las reservas presupuestales si no el de las vigencias futuras.
</t>
  </si>
  <si>
    <t>Desarrollar cinco (5) jornadas de capacitación de la Guía de Estructuración de Proyectos, a las diferentes unidades ejecutoras y dependencias del INVIAS.</t>
  </si>
  <si>
    <t> Registro de las capacitaciones sobre la Guía de Estructuración de Proyectos</t>
  </si>
  <si>
    <t>Deficiente planeación para la ejecución de los recursos y constitución de reserva presupuestal sin el cumplimiento de requisitos.
De otra parte, se suscribe prórroga del contrato en mención sin el cumplimiento de requisitos.</t>
  </si>
  <si>
    <t xml:space="preserve">Establecer un procedimiento institucional en el que se defina a la Fuerza Pública, las condiciones de adquisición de bienes y las fechas límites de radicación de las necesidades contractuales ante el Programa de Seguridad en Carreteras Nacionales PSCN.
Lo anterior, atendiendo la naturaleza de los bienes a contratar y la modalidad de selección contractual; dentro del mismo se establecerá un cronograma estipulando actividades y tiempos.
</t>
  </si>
  <si>
    <t>1. Elaborar un documento denominado: "Procedimiento para la adquisición de bienes con destino a la Fuerza Púbica".
2. Socializar del procedimiento ante la Fuerza Pública.
3. Oficializar el procedimiento ante la OAP para ser incluido en el aplicativo institucional Kawak.
4. Implementar el procedimiento.</t>
  </si>
  <si>
    <t>Procedimiento para la adquisición de bienes con destino a la Fuerza Pública, socializado e implementado</t>
  </si>
  <si>
    <t>H10AF2021. Constitución de reservas presupuestales. Contrato de obra 1910 de 30 de diciembre de 2020.
Reservas presupuestales fueron adicionadas en valor sin tener autorización de Vigencias Futuras y/o justificación de no cumplimiento por razones de fuerza mayor o caso fortuito.</t>
  </si>
  <si>
    <t>Deficiencias en la aplicación de los controles establecidos en el proceso presupuestal de la entidad para la constitución de las reservas presupuestales, omitiendo el trámite para la aprobación de vigencias futuras ordinarias.</t>
  </si>
  <si>
    <t>H11AF2021. Expedición Certificado de Disponibilidad Presupuestal. Contrato de obra 1910 del 30 de diciembre de 2020.
Se evidenció que en la justificación presupuestal se indicó el monto de los recursos solicitados en el trámite de adición, más no se hizo referencia al respaldo presupuestal con el que cuenta la entidad para atender la solicitud, como lo establece el Instructivo de Solicitud de Adición, Modificación y Prorroga MINFRA-MIN-IN-12 del Manual de Interventoría y asimismo, se identificó que el certificado de disponibilidad presupuestal que ampara este compromiso fue expedido el 29 de diciembre de 2021, fecha en la cual el trámite de adición ya se había surtido.</t>
  </si>
  <si>
    <t>Deficiencias en la coordinación entre la Unidad Ejecutora - Subdirección Red Terciaria y Férrea, el área de Presupuesto y el Interventor, lo que genera incumplimiento de los procedimientos establecidos por el Instructivo de Solicitud de Adición, Modificación y Prorroga MINFRA-MIN-IN-12 del Manual de Interventoría.</t>
  </si>
  <si>
    <t>Realizar dos (2) sesiones de capacitaciones a los supervisores de los proyectos, respecto a los procedimientos establecidos por el Instructivo de Solicitud de Adición, Modificación y Prorroga MINFRA-MIN-IN-12 del Manual de Interventoría.</t>
  </si>
  <si>
    <t>Dos (2) sesiones de capacitaciones a los supervisores de los proyectos, respecto a los procedimientos establecidos por el Instructivo de Solicitud de Adición, Modificación y Prorroga MINFRA-MIN-IN-12 del Manual de Interventoría.</t>
  </si>
  <si>
    <t>Capacitación respecto a los procedimientos establecidos por el Instructivo de Solicitud de Adición, Modificación y Prorroga MINFRA-MIN-IN-12 del Manual de Interventoría</t>
  </si>
  <si>
    <t>H12AF2021. Disponibilidad presupuestal para asumir los pagos pendientes, derivados del proceso de adquisición predial en marco del contrato 1686 de 2015.
El contrato 1686 de 2015 finalizó su ejecución el 5 de agosto de 2021, y se determinó que los recursos asignados al proceso de adquisición predial no fueron suficientes toda vez que se reportó un déficit de recursos para concluir dicha gestión, y a corte de abril 04 de 2022, el Instituto informó que no existe un soporte presupuestal para asumir dichos compromisos, lo que conllevó al incumplimiento de los términos pactados con los prometientes vendedores de los inmuebles que se requirieron para el proyecto.</t>
  </si>
  <si>
    <t>Gestión inoportuna en la consecución de los recursos para la adquisición de las franjas prediales requeridos para el desarrollo de las obras establecidas en el alcance del contrato 1686 de 2015, conllevando a que se asumieron compromisos sin el debido soporte presupuestal.</t>
  </si>
  <si>
    <t>H13AF2021. Oportunidad del recaudo de rendimientos financieros en anticipos: convenio 1236 de 2020, contrato de obra 1904 de 2020, convenio 1818 de 2020.
Los rendimientos financieros generados en el manejo de los anticipos de contratos y convenios no se reintegraron oportunamente de acuerdo con las normas vigentes.
Acción 1.</t>
  </si>
  <si>
    <t>Deficiencias en la aplicación oportuna de las normas y la efectividad en los controles por parte de la supervisión e interventoría en el recaudo de los rendimientos financieros.</t>
  </si>
  <si>
    <t xml:space="preserve">Desarrollo de programa de socialización y capacitación a los supervisores e interventores (obligatoria asistencia) de los convenios y contratos suscritos por parte del INVIAS, con el fin de evidenciar la importancia de dar cumplimiento a  las obligaciones pactadas con los entes territoriales, así como el seguimiento estricto y en términos con énfasis en los rendimientos financieros generados por los recursos aportados por el instituto, los cuales deben ser reintegrados conforme al inciso segundo del artículo 33 del Decreto 4730 del 28 de diciembre de 2005 y el Decreto 1853 de 2015.                                                       </t>
  </si>
  <si>
    <t>Jornadas de capacitaciones a los interventores, supervisores y diferentes actores de los convenios y contratos suscritos por el INVIAS, con el fin de evidenciar la importancia del cumplimiento de la normatividad  y de las obligaciones convencionales /contractuales.</t>
  </si>
  <si>
    <t>H13AF2021. Oportunidad del recaudo de rendimientos financieros en anticipos: convenio 1236 de 2020, contrato de obra 1904 de 2020, convenio 1818 de 2020.
Los rendimientos financieros generados en el manejo de los anticipos de contratos y convenios no se reintegraron oportunamente de acuerdo con las normas vigentes.
Acción 2.</t>
  </si>
  <si>
    <t>Realizar dos (2) sesiones de capacitaciones a los gestores y supervisores, respecto a la obligación de reintegrar los rendimientos financieros dentro del termino legal.</t>
  </si>
  <si>
    <t>Dos (2) sesiones de capacitaciones a los gestores y supervisores, respecto a la obligación de reintegrar los rendimientos financieros dentro del termino legal.</t>
  </si>
  <si>
    <t>Capacitación respecto a la obligación de reintegrar los rendimientos financieros dentro del termino legal.</t>
  </si>
  <si>
    <t>H14AF2021. Oportunidad en el pago de Sentencias y Laudos Arbitrales.
Realizada la revisión de la información de los soportes de fallos judiciales dentro de la vigencia 2021, se identificó que el INVIAS reconoció y efectuó el pago de sentencias por fuera de los términos establecidos en los artículos 192 y 195 de la Ley 1437 de 2011, generando la causación de intereses moratorios en el Proceso Ordinario Laboral Nro. 66170-31-05-001-2013-00025-00 y finalmente el Proceso de Reparación Directa Nro. 05001-23-31-000-2006-03498-00.
(...) la entidad (...) no aporta documentación conducente y pertinente que sustente sus argumentos y afirmaciones relacionadas con las gestiones para el pago oportuno de las obligaciones en estos procesos.</t>
  </si>
  <si>
    <t>Debilidades en la gestión administrativa para reconocimiento y pago de sentencias judiciales por parte del Instituto Nacional de Vías – INVIAS.</t>
  </si>
  <si>
    <t>Implementar los procedimientos de provisión de pago de sentencias y conciliaciones y cumplimiento de sentencias judiciales y conciliaciones, de acuerdo con las sugerencias del Modelo Óptimo de Gestión - MOG.</t>
  </si>
  <si>
    <t>Elaborar  e incorporar en el KAWAK los procedimientos de provisión de pago de sentencias y conciliaciones y cumplimiento de sentencias judiciales y conciliaciones, de acuerdo con las sugerencias del Modelo Óptimo de Gestión - MOG.</t>
  </si>
  <si>
    <t>H15AF2021. Viabilidad financiera para realizar la gestión de adquisición predial del contrato de obra 1904 de 2020.
El valor de la apropiación presupuestal para la gestión de adquisición predial dista frente a la estimación de los costos reales, la cual fue elaborada en marco de la ejecución contractual. Lo anterior se fundamenta en el resultado de contrastar el valor establecido en la Cláusula Séptima del contrato 1904 de 2020 para adelantar gestión social, predial y ambiental por $11.896.363.423, con respecto a la estimación realizada en abril 08 de 2022, donde se indicó que los recursos para la adquisición de los predios requeridos para adelantar las obras son del orden de $105.231.051.296, que corresponde a una variación aproximada de 785%.</t>
  </si>
  <si>
    <t>Falencias en la fase de planeación del proceso contractual, ya que la evaluación financiera que realizó el INVIAS para el tema de adquisición predial estimó recursos por debajo del valor necesario para realizar dicha gestión, (...), se concluye que la evaluación financiera no coadyuvó a establecer la factibilidad real del contrato.</t>
  </si>
  <si>
    <t>Registro de las capacitaciones sobre la Guía de Estructuración de Proyectos</t>
  </si>
  <si>
    <t>H17AF2021. Gestión predial para el desarrollo de las obras del contrato 1910 de 2020.
En el cronograma predial suministrado por el INVIAS (...) se determinó que la programación de las actividades de gestión y adquisición predial tiene prevista su terminación para octubre de 2022, cuando el plazo de ejecución pactado en el contrato 1910 de 2020 es hasta junio 16 de 2022, pese a lo anterior, la interventoría dio aprobación a dicho cronograma el 25 de febrero de 2022.</t>
  </si>
  <si>
    <t>Deficiencias en el desarrollo de las obligaciones a cargo de la interventoría, toda vez que ésta aprobó el cronograma de gestión predial con actividades programadas en tiempos que están por fuera del plazo contractual.</t>
  </si>
  <si>
    <t>H19AF2021. Recursos para finalizar la gestión ambiental. Contrato 1686 de 2015.
Déficit de recursos para las obligaciones ambientales requeridas para el desarrollo de las metas físicas y ambientales y la liquidación del contrato 1686 de 2015; lo anterior debido a que se han efectuado por parte del contratista pagos de obligaciones ambientales adicionales al valor final del proyecto de $2.645.053.071 rubro denominado gestión ambiental; en razón a requerimientos inmediatos de la autoridad ambiental CAR que suman $322.668.228,83.</t>
  </si>
  <si>
    <t>Deficiencias en la fase de planeación, en el sentido que no se contó con los análisis necesarios de los aspectos presupuestales requeridos para la gestión ambiental, la cual se realiza en dicha etapa para establecer el impacto social, económico y ambiental, identificar los permisos, autorizaciones y licencias requeridas para la ejecución del proyecto.</t>
  </si>
  <si>
    <t xml:space="preserve">Desarrollar cinco (5) jornadas de capacitación de la Guía de Estructuración de Proyectos, a las diferentes unidades ejecutoras y dependencias del INVIAS. </t>
  </si>
  <si>
    <t>H20AF2021. Disminución de las metas físicas y cambios de alcance en proyectos Programa Colombia Rural, Convenios 2698 de 2019, 2746 de 2019 y 1929 de 2020.
En el marco del Programa Colombia Rural, para tres convenios suscritos por el INVIAS con los municipios Astrea, Sampués y San Pelayo, se identificaron situaciones relacionadas con deficiencias en la fase de planeación de los proyectos correspondiente a la etapa precontractual realizada por los municipios con apoyo técnico de INVIAS, donde se fijaron unas metas físicas y alcance de las obras a ejecutar sin contar con estudios técnicos adecuados que permitieran viabilizar apropiadamente el costo y alcance de los proyectos.</t>
  </si>
  <si>
    <t>Deficiencias en la fase de planeación de los proyectos a ejecutar a través de los contratos de obra derivados de los convenios suscritos entre el INVIAS y los municipios, que no contaban con un estudio técnico adecuado que permitiera viabilizar apropiadamente el costo y alcance de los proyectos; sin tener por lo menos una caracterización básica y resistencia del suelo de la subrasante o un diseño estructural del puente a construir para el caso del contrato de obra derivado SAMC 21-0512-01, que permitieran identificar adecuadamente las actividades o ítems a ejecutar para realizar el mejoramiento de los tramos viales priorizados.</t>
  </si>
  <si>
    <t>Realizar dos (2) sesiones de capacitaciones a los supervisores y directores territoriales, frente a la cartilla técnica de Colombia Rural, la cual contiene todos los aspectos técnicos de las obras a desarrollar en el marco del programa.</t>
  </si>
  <si>
    <t>Dos (2) sesiones de capacitaciones a los supervisores y directores territoriales, frente a la cartilla técnica de Colombia Rural, la cual contiene todos los aspectos técnicos de las obras a desarrollar en el marco del programa.</t>
  </si>
  <si>
    <t>Capacitaciones cartilla Colombia Rural</t>
  </si>
  <si>
    <t>H21AF2021. Atrasos en la ejecución del Contrato de Obra LP-003-2021, derivado del Convenio Interadministrativo 1929 de 2020.
Se evidencian constantes atrasos en la ejecución del contrato de obra LP-003-2021, el cual ha sido objeto de tres prórrogas y conforme al estado actual de avance, no se va a finalizar dentro del plazo contractual vigente, observándose que no se ha tenido la debida diligencia de parte del contratista para superar los bajos rendimientos en la ejecución de las obras, además, no se cuenta con un Plan de Contingencia, el cual fue solicitado por la interventoría.</t>
  </si>
  <si>
    <t>No se ha tenido la debida diligencia de parte del contratista para superar los bajos rendimientos en la ejecución de las obras, además, no se evidencia que se haya presentado el Plan de Contingencia solicitado por la interventoría. Esta situación, denota que las acciones de apremio adelantadas por la interventoría y/o la supervisión no han sido suficientes y/o eficaces.</t>
  </si>
  <si>
    <t>Administrativo con incidencia fiscal y presunta disciplinaria</t>
  </si>
  <si>
    <t>H22AF2021. Deficiencias constructivas en la ejecución de obras Programa Colombia Rural, Convenio 2555 de 2019 Tena Cundinamarca.
Se identificaron situaciones relacionadas con deficiencias en la fase de la ejecución de las obras. Durante la visita realizada al municipio de Tena Cundinamarca, se observó que en el tramo 3 de placa huella ubicada en la vereda El Rosario - sector Mi Gran Colombia, existían una serie de falencias de orden constructivo en la vía, que presentaban deterioro y afectaban el correcto uso del corredor vial por parte de la comunidad.
(...) hallazgo con presunta incidencia disciplinaria y fiscal por $9.134.070.</t>
  </si>
  <si>
    <t>Deficiencias de tipo constructivo, no se ajustan a las condiciones de calidad requeridas y contratadas conforme a los estudios, diseños y alcance de las obras. Obedecen a falencias técnicas que tienen lugar en el proceso constructivo y normatividad aplicable por parte del contratista de obra, a su vez deficiencias en controles de Interventoría y supervisión en el desarrollo del proyecto.</t>
  </si>
  <si>
    <t>SDJ-SF</t>
  </si>
  <si>
    <t>SA-PSCN</t>
  </si>
  <si>
    <t>SEP-DTE</t>
  </si>
  <si>
    <t>SF-DJ</t>
  </si>
  <si>
    <t>PSCN</t>
  </si>
  <si>
    <t>PROGRAMA DE SEGURIDAD EN CARRETERAS NACIONALES</t>
  </si>
  <si>
    <t>AF2021</t>
  </si>
  <si>
    <t>Auditoría Financiera 2021 (AF2021)</t>
  </si>
  <si>
    <t>Financiera 2021</t>
  </si>
  <si>
    <t>18 01 002</t>
  </si>
  <si>
    <t>18 01 100</t>
  </si>
  <si>
    <t>18 01 003</t>
  </si>
  <si>
    <t>18 02 100</t>
  </si>
  <si>
    <t>17 04 003</t>
  </si>
  <si>
    <t>14 01 014</t>
  </si>
  <si>
    <t>14 01 100</t>
  </si>
  <si>
    <t>14 04 100</t>
  </si>
  <si>
    <t xml:space="preserve">14 04 004  </t>
  </si>
  <si>
    <t>H12AEFI-PROVIDENCIA. Reconocimiento y pago al contratista a través de ítem no previsto, costos de transporte de equipos y maquinaria. Contrato de obra 1621 de 2020.
En desarrollo del Contrato de obra 1621 de 2020, se incluyó el ítem no previsto No. 47 correspondiente a “Logística y transporte multimodal de equipos y maquinaria para la ejecución de obras del Contrato 1621 de 2020 en el Archipiélago de San Andrés, Providencia y Santa Catalina”, mediante el cual se reconocen costos de transporte de equipos y maquinaria al contratista estimados en tres unidades por un valor unitario de $1.549.695.201.
El reconocimiento de este ítem no se ajusta a lo pactado contractualmente, toda vez que se reconocen costos de transporte de equipos y maquinaria al contratista, los cuales conforme al Pliego de Condiciones para la contratación de Urgencia Manifiesta No. UM-DT-SPA-013-2020, están incluidos dentro de los costos considerados en los análisis de precios unitarios para la ejecución de los ítems del presupuesto de obra, ofertados por el contratista en su propuesta económica.</t>
  </si>
  <si>
    <t>Debilidades en el desarrollo de las actividades de interventoría y su respectiva supervisión, puesto que se aprueba y valida la inclusión del ítem no previsto No. 47 por medio del cual se reconocen costos de transporte de equipos y maquinaria, ya incluidos en los precios unitarios ofertados por el contratista de obra en su propuesta económica.</t>
  </si>
  <si>
    <t>14 03 100</t>
  </si>
  <si>
    <t>H13AEFI-PROVIDENCIA. Pago de mayor valor por precio unitario del ítem no previsto 54. Contrato de obra 1621 de 2020.
Se estableció inadecuadamente el Análisis del Precio Unitario correspondiente al ítem no previsto 54, donde se utiliza un peso de material a transportar superior al requerido para ejecutar un kilogramo de la actividad constructiva, por lo cual se está reconociendo y pagando un mayor valor al contratista por precio unitario para la ejecución de dicha actividad.</t>
  </si>
  <si>
    <t>H14AEFI-PROVIDENCIA. Programación e inicio de intervenciones previstas para la rehabilitación del pavimento rígido en la ruta circunvalar de Providencia. Contrato de obra 1621 de 2020.
En el cronograma de obra actualizado vigente, no se evidencia la programación de actividades referentes a la rehabilitación del pavimento rígido en la circunvalar de Providencia, por tanto, no se establece fecha de inicio de ejecución ni tiempo previsto de duración. Además, ante las solicitudes de otras entidades que adelantan trabajos de reconstrucción en la isla, no se ha iniciado la intervención prevista de parte del INVIAS en el pavimento de la ruta circunvalar de Providencia, esta actividad se convierte en ruta crítica para lograr culminar las obras dentro del plazo de ejecución contractual, el cual vence el 31 de julio de 2022.</t>
  </si>
  <si>
    <t>Administrativo con presunta
incidencia disciplinaria</t>
  </si>
  <si>
    <t>No se evidencian de parte de Invías solicitudes al municipio para que atendiendo sus obligaciones estipuladas en el Convenio 2066 de 2021, conmine al contratista al cumplimiento del contrato de obra 1455 de 2019 respecto a la oportuna ejecución de las obras correspondientes a los recursos adicionados en virtud del citado convenio, en el cual se establece en su Cláusula Décima que “El INSTITUTO vigilará el cumplimiento de las obligaciones de la ENTIDAD TERRITORIAL, a través de un supervisor designado de conformidad con la delegación funciones vigente (…)”.</t>
  </si>
  <si>
    <t>H15AEFI-PROVIDENCIA. Atrasos en la ejecución del contrato de obra 1455 de 2019, correspondientes a recursos del Convenio Interadministrativo 2066 de 2021, terminación del Puente Los Enamorados.
Se evidencian constantes atrasos de parte del contratista en la ejecución del Contrato de obra 1455 de 2019, respecto a las actividades de obra programadas correspondientes a la adición y prórroga del contrato realizadas mediante el Otrosí No. 002, en virtud de los recursos destinados por el INVIAS a través del Convenio 2066 de 2021 para la terminación del Puente Los Enamorados.
No se han implementado oportunamente las acciones conminatorias de parte del Municipio de Providencia y Santa Catalina, tendientes a que el contratista de obra cumpla con sus obligaciones contractuales, en referencia al cumplimiento del cronograma de ejecución de las obras, pese a los requerimientos de la interventoría para que se inicie el respectivo proceso sancionatorio.
Acción 1.</t>
  </si>
  <si>
    <t>H15AEFI-PROVIDENCIA. Atrasos en la ejecución del contrato de obra 1455 de 2019, correspondientes a recursos del Convenio Interadministrativo 2066 de 2021, terminación del Puente Los Enamorados.
Se evidencian constantes atrasos de parte del contratista en la ejecución del Contrato de obra 1455 de 2019, respecto a las actividades de obra programadas correspondientes a la adición y prórroga del contrato realizadas mediante el Otrosí No. 002, en virtud de los recursos destinados por el INVIAS a través del Convenio 2066 de 2021 para la terminación del Puente Los Enamorados.
No se han implementado oportunamente las acciones conminatorias de parte del Municipio de Providencia y Santa Catalina, tendientes a que el contratista de obra cumpla con sus obligaciones contractuales, en referencia al cumplimiento del cronograma de ejecución de las obras, pese a los requerimientos de la interventoría para que se inicie el respectivo proceso sancionatorio.
Acción 2.</t>
  </si>
  <si>
    <t>La supervisión y/o del Comité Técnico de seguimiento u homologo, establecerá el cargue y publicación dentro del expediente contractual creado en Secop, de la información producida en desarrollo y ejecución del convenio, particularmente que evidencia actuaciones de seguimiento, control, vigilancia y control para el cumplimiento del convenio.</t>
  </si>
  <si>
    <t>Dentro de las obligaciones del supervisor del convenio se deberá hacer punto de control mensual, de modo que se cumpla con la publicación y publicidad de la información contractual como determina la Ley. En consecuencia, se controlará que la información contractual y para el caso, las actas de seguimiento, actas de supervisión y requerimientos al convenido, estén documentados en el expediente contractual creado en SECOP.</t>
  </si>
  <si>
    <t xml:space="preserve">
Elaborar acta de entrega y recibo definitivo de obra, a fin de verificar en campo el alcance, cumplimiento, seguimiento y control del cumplimiento del convenio.</t>
  </si>
  <si>
    <t>Visitar las obras y diligenciar acta de entrega y seguimiento, con el registro fotográfico de terminación y ejecución de las obras asociadas al convenio.</t>
  </si>
  <si>
    <t>Acta de seguimiento o Acta de Entrega y Recibo Definitivo</t>
  </si>
  <si>
    <t>AEFI-PROVIDENCIA</t>
  </si>
  <si>
    <t>Actuación Especial de Fiscalización Intersectorial: Isla de Providencia</t>
  </si>
  <si>
    <t>Para los próximos contratos suscritos en la Subdirección de Gestión del Riesgo, cuya ejecución sea en lugares geográficos de difícil acceso, se tendrá en cuenta el costo de transporte de maquinaria y equipos (que no sean de fácil consecución en la zona) necesarios para la ejecución de las obras,  y que no se encuentren en la estructura de los APU´s normalizados del INVIAS.</t>
  </si>
  <si>
    <t>Valor de transporte de maquinaria y equipo incorporado en el presupuesto definitivo del pliego.</t>
  </si>
  <si>
    <t>Pliego de condiciones con el precio de transporte de maquinaria incorporado</t>
  </si>
  <si>
    <t>Para los próximos contratos suscrito en la Subdirección de Gestión del Riesgo, cuya ejecución sea en lugares geográficos de difícil acceso, se tendrá en cuenta el costo de materiales e insumos necesarios (que no sean de fácil consecución en la zona) para la ejecución de las obras, y que no se encuentren en la estructura de los APU´s normalizados del INVIAS.</t>
  </si>
  <si>
    <t>Valor de materiales e insumos incorporado en el presupuesto definitivo del pliego.</t>
  </si>
  <si>
    <t>Pliego de condiciones con el precio de transporte de materiales incorporado</t>
  </si>
  <si>
    <t>Incorporar en el cronograma cada una de las actividades de ejecución del contrato, de manera dinámica y flexible y reportar mediante informe el avance semanal.</t>
  </si>
  <si>
    <t>Cronograma actualizado con cada una de las actividades adelantadas durante la ejecución del contrato.</t>
  </si>
  <si>
    <t>Cronograma con las actividades de ejecución actualizados</t>
  </si>
  <si>
    <t>Actuación Especial de Fiscalización Intersectorial: Isla de Providencia (AEFI-PROVIDENCIA)</t>
  </si>
  <si>
    <t>Administrativo con presunta incidencia disciplinaria y fiscal (Este último por aclarar por parte de la CGR)</t>
  </si>
  <si>
    <t>14 01 008</t>
  </si>
  <si>
    <t>H28AT019. Inobservancia de los principios de planeación, economía y eficacia. Proyecto vía Junín - Barbacoas.
Se evidenció falencias en el contrato No. 009 de 2015, derivado del convenio 2178 de 2013, INVIAS - Departamento de Nariño, al que se decretó la terminación unilateral por incumplimiento en las obligaciones contractuales; lo que trajo como consecuencia la apertura de un nuevo proceso que mostró un incremento respecto al costo inicial de la obra, generando esto un posible detrimento patrimonial por inobservancia de los principios de Planeación, Economía y Eficacia, propios del contrato estatal, cuantificado para el Departamento de Nariño en TRES MIL SEISCIENTOS SESENTA Y DOS MILLONES DOSCIENTOS SESENTA Y UN MIL OCHOCIENTOS TREINTA Y TRES PESOS ($3.662.261.833,00).</t>
  </si>
  <si>
    <t>Existieron deficiencias en la gestión administrativa por parte de la entidad ejecutora y la inobservancia de los mecanismos y procesos internos correspondientes a la planeación en las etapas precontractual y contractual.
INVIAS no cumplió con el deber propio que le fue asignado en las obligaciones del contrato, tal como se evidencia en el informe de supervisión Nº 2 y 3 del contrato de obra 009 – 2015.</t>
  </si>
  <si>
    <t xml:space="preserve">
H29AT019. Inobservancia del principio de publicidad y oportunidad de publicación en la plataforma SECOP.
INVIAS omitió lo estipulado en el Decreto 1082 de 2015 en la publicación de los elementos del proceso CMA-SGT-GGP-160-2013, del cual derivó el contrato de interventoría 4152 de 2013.</t>
  </si>
  <si>
    <t xml:space="preserve">Culminar el trámite de actualización del usuario y contraseña con la Mesa de Servicio de la plataforma de Colombia Compra Eficiente para la carga y actualización de la información de la ejecución del contrato de interventoría 4152 de 2013 en SECOP I. </t>
  </si>
  <si>
    <t>Informe de seguimiento al trámite de recuperación del usuario y contraseña del proyecto en SECOP I y actualización de la información del contrato.</t>
  </si>
  <si>
    <t>Reporte de las acciones adelantadas</t>
  </si>
  <si>
    <t>AEF-AT019</t>
  </si>
  <si>
    <t>Actuación Especial de Fiscalización AT 019 – CAT N°. 615 de 2022: Recursos SGR Nariño y Amazonas (AT 019)</t>
  </si>
  <si>
    <t>Capacitación a los grupos internos de la Subdirección Financiera en relación con la actualización del procedimiento AFINCOPR-52.</t>
  </si>
  <si>
    <t>Administrativo con presunta incidencia disciplinaria y fiscal ($3.727.726.644)</t>
  </si>
  <si>
    <t>Falta de planeación al no incluir la solicitud de la licencia ambiental, el permiso a la Dimar y no contó con el proceso de consulta previa por parte del Instituto Nacional de Vías – INVIAS, al contratar la consultoría 2262 de 2011.
El convenio 1282 del 26 de agosto de 2013, cuyo objeto fue el “Dragado de Profundización del Canal de Acceso al Puerto de San Andrés” fue firmado sin contar con los permisos y licencias ambientales, y los contratos que se derivaron del convenio en mención fueron celebrados 4 años después de la firma de éste.
No se llevó un control adecuado a los desembolsos realizados al contrato de interventoría, situación que hubiese evitado el mayor valor pagado y que hoy no se ha reintegrado al tesoro nacional.
No se evidencia por parte del Supervisor la aplicación de los mecanismos de apremio contemplados en el convenio 1282 de 2013, frente al incumplimiento de las obligaciones asociadas a los contratos derivados, no se exigió la devolución de saldos del convenio ni el reintegro de los rendimientos dentro de los tiempos legales, lo que conllevo a que hoy se esté tratando de recuperar los recursos a través de la demanda interpuesta por el Instituto Nacional de Vías (INVIAS) a la Gobernación del Archipiélago de San Andrés, Providencia y Santa Catalina, recursos que alcanzan el orden de $969.028.494 más los rendimientos financieros correspondientes.
No se realizó el control y verificación de las actas parciales del contrato de interventoría lo que conllevó a que en las actas Nro. 1 a la 14 se reconocieran mayores valores por concepto de mayor valor pagado a terceros como factor multiplicador para el personal por prestación de servicios o pagados por terceros, con su respectiva indexación e intereses moratorios, el valor de noventa y siete millones trescientos treinta y cinco mil seiscientos ochenta pesos ($97.335.680.00) M/CTE.</t>
  </si>
  <si>
    <t>Revisar y actualizar el Manual de Contratación versión 2.</t>
  </si>
  <si>
    <t xml:space="preserve">Incorporar en la nueva versión del Manual de Contratación INVIAS las acciones encaminadas a fortalecer los controles y mitigar la materialización de los riesgos enunciados en el presente hallazgo, en lo respectivo a la supervisión y control.
</t>
  </si>
  <si>
    <t>AEF-AT072</t>
  </si>
  <si>
    <t>Proceso Atención Denuncias AT-72</t>
  </si>
  <si>
    <t>Actuación Especial de Fiscalización AT 019 – CAT N°. 615 de 2022: Recursos SGR Nariño y Amazonas</t>
  </si>
  <si>
    <t>H1AT72. Estudios, diseños, permisos, licencias, consulta previa, del contrato de consultoría 2262 de 2011, base para celebrar el convenio 1282 de 2013 y los contratos derivados 1576 de 2017 y 3880 de 2013, de obra e interventoría, respectivamente.
En el contrato de consultoría 2262 de 2011 suscrito por el INVIAS para la elaboración de los Estudios y Diseños de la Profundización de los Canales de Acceso a los Puertos de San Andrés y Providencia, no se incluyó el componente de trámite de licencia ambiental, permisos y consulta previa; el valor inicial fue por $2.151.507.158 y el valor ejecutado fue de $1.827.978.743. Los estudios entregados fueron tomados como base para la celebración del convenio 1282 de 2013 para el “Dragado de Profundización del Canal de Acceso al Puerto de San Andrés”, suscrito entre el Invias y la Gobernación del Archipiélago de San Andrés, Providencia y Santa Catalina, por $13.600.000.000, adicionado en $5.600.000.000 para un total de $19.200.000.000.
El Invias suscribió el contrato de Interventoría 3880 de 2013 para realizar la Interventoría al Dragado de Profundización del Canal de Acceso al Puerto de San Andrés, Departamento de San Andrés y Providencia, por $1.198.653.600, de los cuales se ejecutaron $451.784.225. Así mismo, la Gobernación del Archipiélago de San Andrés, Providencia y Santa Catalina, celebró contratos derivados del convenio por valor de $19.138.067.561, de los cuales se ejecutaron $1.134.296.631. No obstante, no hubo ejecución de obras de dragado, por ende, el objeto del convenio 1282 de 2013 no se cumplió.
Acción 1.</t>
  </si>
  <si>
    <t>H1AT72. Estudios, diseños, permisos, licencias, consulta previa, del contrato de consultoría 2262 de 2011, base para celebrar el convenio 1282 de 2013 y los contratos derivados 1576 de 2017 y 3880 de 2013, de obra e interventoría, respectivamente.
En el contrato de consultoría 2262 de 2011 suscrito por el INVIAS para la elaboración de los Estudios y Diseños de la Profundización de los Canales de Acceso a los Puertos de San Andrés y Providencia, no se incluyó el componente de trámite de licencia ambiental, permisos y consulta previa; el valor inicial fue por $2.151.507.158 y el valor ejecutado fue de $1.827.978.743. Los estudios entregados fueron tomados como base para la celebración del convenio 1282 de 2013 para el “Dragado de Profundización del Canal de Acceso al Puerto de San Andrés”, suscrito entre el Invias y la Gobernación del Archipiélago de San Andrés, Providencia y Santa Catalina, por $13.600.000.000, adicionado en $5.600.000.000 para un total de $19.200.000.000.
El Invias suscribió el contrato de Interventoría 3880 de 2013 para realizar la Interventoría al Dragado de Profundización del Canal de Acceso al Puerto de San Andrés, Departamento de San Andrés y Providencia, por $1.198.653.600, de los cuales se ejecutaron $451.784.225. Así mismo, la Gobernación del Archipiélago de San Andrés, Providencia y Santa Catalina, celebró contratos derivados del convenio por valor de $19.138.067.561, de los cuales se ejecutaron $1.134.296.631. No obstante, no hubo ejecución de obras de dragado, por ende, el objeto del convenio 1282 de 2013 no se cumplió.
Acción 2.</t>
  </si>
  <si>
    <t>Atención Denuncias AT-72: 2021-220678-82111-D, 2021-220980-82111-D, 2021-223843-82111-D y 2021-223844-82111-D. (AT72)</t>
  </si>
  <si>
    <t>SEP-SGI-SG</t>
  </si>
  <si>
    <t>SVR-DTE</t>
  </si>
  <si>
    <t>H126R14. Estado de los predios y estaciones férreas de la Sabana.
El Invías, a pesar de haber recibido estos inmuebles desde 1993 y 2006 a 2010,  no cuenta con una política institucional para el reconocimiento, la recuperación, la rehabilitación, el mantenimiento, la custodia y la administración de predios, zonas o franjas de terreno, zonas de seguridad, patios para maniobras, vías o líneas férreas, obras de arte, estaciones, paraderos, zonas de cargue y descargue, bodegas, talleres y campamentos existentes a lo largo y ancho de los corredores férreos.
Acción 1 - Actividad 1.</t>
  </si>
  <si>
    <t>H126R14. Estado de los predios y estaciones férreas de la Sabana.
El Invías, a pesar de haber recibido estos inmuebles desde 1993 y 2006 a 2010,  no cuenta con una política institucional para el reconocimiento, la recuperación, la rehabilitación, el mantenimiento, la custodia y la administración de predios, zonas o franjas de terreno, zonas de seguridad, patios para maniobras, vías o líneas férreas, obras de arte, estaciones, paraderos, zonas de cargue y descargue, bodegas, talleres y campamentos existentes a lo largo y ancho de los corredores férreos.
Acción 1 - Actividad 2.</t>
  </si>
  <si>
    <t>H126R14. Estado de los predios y estaciones férreas de la Sabana.
El Invías, a pesar de haber recibido estos inmuebles desde 1993 y 2006 a 2010,  no cuenta con una política institucional para el reconocimiento, la recuperación, la rehabilitación, el mantenimiento, la custodia y la administración de predios, zonas o franjas de terreno, zonas de seguridad, patios para maniobras, vías o líneas férreas, obras de arte, estaciones, paraderos, zonas de cargue y descargue, bodegas, talleres y campamentos existentes a lo largo y ancho de los corredores férreos.
Acción 1 - Actividad 3.</t>
  </si>
  <si>
    <t>Acción 1.
Coordinar entre las dependencias Secretaria General y Subdirección Administrativa  acciones para el control y administración de los bienes fiscales.</t>
  </si>
  <si>
    <t>Actividad 1.
Gestionar la política institucional para el control y administración  de bienes fiscales.</t>
  </si>
  <si>
    <t>Actividad 2.
Recuperación de obras mínimas de las Estaciones Férreas de:  Facatativá, Alban, Bosa y Sibaté por la Subdirección Marítima, Fluvial y Férrea y gestionar acciones para entregar a los municipio a través de Contratos Interadministrativos de Comodato incluyendo una cláusula condición resolutoria en el evento que sea requerida para algún proyecto de infraestructura a futuro.</t>
  </si>
  <si>
    <t>Actividad 3.
Gestionar las querellas de restitución  de las estaciones férreas observados por la Contraloría General de la República como son Los Manzanos, Los Micos, Alban, Facatativá, paso a nivel junto Estación Madrid, El Salto y Las Manas  por parte de la Dirección Territorial Cundinamarca de los bienes inmuebles invadidos para su restitución y custodia del INVIAS.</t>
  </si>
  <si>
    <t xml:space="preserve">Política institucional para el control y administración  de bienes fiscales debidamente formalizada </t>
  </si>
  <si>
    <t>Estaciones férreas recuperadas con obras mínimas de mantenimiento</t>
  </si>
  <si>
    <t>Estaciones férreas restituidas por invasiones e informe de gestión del proceso</t>
  </si>
  <si>
    <t>SG-SA</t>
  </si>
  <si>
    <t>H126R14. Estado de los predios y estaciones férreas de la Sabana.
El Invías, a pesar de haber recibido estos inmuebles desde 1993 y 2006 a 2010,  no cuenta con una política institucional para el reconocimiento, la recuperación, la rehabilitación, el mantenimiento, la custodia y la administración de predios, zonas o franjas de terreno, zonas de seguridad, patios para maniobras, vías o líneas férreas, obras de arte, estaciones, paraderos, zonas de cargue y descargue, bodegas, talleres y campamentos existentes a lo largo y ancho de los corredores férreos.
Acción 2 - Actividad 1.</t>
  </si>
  <si>
    <t>H126R14. Estado de los predios y estaciones férreas de la Sabana.
El Invías, a pesar de haber recibido estos inmuebles desde 1993 y 2006 a 2010,  no cuenta con una política institucional para el reconocimiento, la recuperación, la rehabilitación, el mantenimiento, la custodia y la administración de predios, zonas o franjas de terreno, zonas de seguridad, patios para maniobras, vías o líneas férreas, obras de arte, estaciones, paraderos, zonas de cargue y descargue, bodegas, talleres y campamentos existentes a lo largo y ancho de los corredores férreos.
Acción 2 - Actividad 2.</t>
  </si>
  <si>
    <t>H126R14. Estado de los predios y estaciones férreas de la Sabana.
El Invías, a pesar de haber recibido estos inmuebles desde 1993 y 2006 a 2010,  no cuenta con una política institucional para el reconocimiento, la recuperación, la rehabilitación, el mantenimiento, la custodia y la administración de predios, zonas o franjas de terreno, zonas de seguridad, patios para maniobras, vías o líneas férreas, obras de arte, estaciones, paraderos, zonas de cargue y descargue, bodegas, talleres y campamentos existentes a lo largo y ancho de los corredores férreos.
Acción 2 - Actividad 3.</t>
  </si>
  <si>
    <t>H126R14. Estado de los predios y estaciones férreas de la Sabana.
El Invías, a pesar de haber recibido estos inmuebles desde 1993 y 2006 a 2010,  no cuenta con una política institucional para el reconocimiento, la recuperación, la rehabilitación, el mantenimiento, la custodia y la administración de predios, zonas o franjas de terreno, zonas de seguridad, patios para maniobras, vías o líneas férreas, obras de arte, estaciones, paraderos, zonas de cargue y descargue, bodegas, talleres y campamentos existentes a lo largo y ancho de los corredores férreos.
Acción 2 - Actividad 4.</t>
  </si>
  <si>
    <t>Acción 2.
Coordinar entre la Subdirección Marítima, Fluvial y Férrea y la Subdirección de Sostenibilidad las acciones para el control y administración de los bienes de uso público.</t>
  </si>
  <si>
    <t xml:space="preserve">Actividad 1.
Gestionar la política institucional para el control y administración de predios de uso público. </t>
  </si>
  <si>
    <t xml:space="preserve">Actividad 2.
Gestionar las querellas de restitución por parte de la Dirección Territorial Cundinamarca, de los bienes inmuebles invadidos y observados por la Contraloría General de la República, para su recuperación de bienes de uso publico en los municipios Une - Chipaque - Chía y Cajicá. (Se debe estimar la cantidad).
</t>
  </si>
  <si>
    <t>Actividad 3.
Gestionar  proyectos para la recuperación, rehabilitación y mantenimiento de bienes inmuebles de connotación férrea - Estaciones férreas y otras anexidades. Estación Faca y corredor férreo de Faca, estación Sibaté.</t>
  </si>
  <si>
    <t>Actividad 4.
Apoyo  en la  identificación  del estado actual de los predios, y de las gestiones en el acompañamiento a la Subdirección Marítima, Fluvial y Férrea que requieran en los procesos de las  querellas  en  los corredores Férreos de Bogotá, Faca, Madrid y del Corredor del Sur, de acuerdo con los informes de visita; se realizarán  los requerimientos necesarios dentro del marco de la ejecución de los Convenios de Cooperación y/o que se encuentren en administración a través de la ANI en virtud de los Contratos de Concesión a los cuales se efectuarán  los  correspondientes seguimientos.</t>
  </si>
  <si>
    <t>Política institucional para el control y administración de predios de uso público formalizada y socializada</t>
  </si>
  <si>
    <t>Informe trimestral de gestión de querellas</t>
  </si>
  <si>
    <t>Proyectos recuperados y rehabilitados</t>
  </si>
  <si>
    <t>Informes de visitas</t>
  </si>
  <si>
    <t>SG-SA-TerritorialCUN</t>
  </si>
  <si>
    <t>SG-SA-SMF</t>
  </si>
  <si>
    <t>SG-SA-SMF-TerritorialCUN</t>
  </si>
  <si>
    <t>SS-SMF</t>
  </si>
  <si>
    <t>Revisar y actualizar la Guía de Estructuración de Proyectos INVIAS -Versión 2.</t>
  </si>
  <si>
    <t>Incorporar en la Guía de Estructuración de Proyectos INVIAS -Versión 3 las acciones encaminadas a fortalecer los controles y mitigar la materialización de los riesgos enunciados en el presente hallazgo, en lo respectivo a los procesos de planeación y estructuración.</t>
  </si>
  <si>
    <t xml:space="preserve">Guía de Estructuración de Proyectos versión 3 </t>
  </si>
  <si>
    <t>La no respuesta por parte de la ANI, respecto a la aprobación de los diseños, del empalme de la vía terciaria con la vía nacional 6202.
Inobservancia de las obligaciones contractuales descritas en los criterios por parte del ejecutor de la obra, la falta de control, seguimiento por parte de la interventoría y supervisión tanto del contrato de obra como de interventoría.</t>
  </si>
  <si>
    <t>Debilidades en el seguimiento y control realizado por la Interventoría y Supervisión del municipio y del INVIAS, al haber reconocido el pago por concepto de imprevistos al contratista de obra, sin que estos hubiesen sido soportados y aprobados.</t>
  </si>
  <si>
    <t>Realizar dos (2) sesiones de capacitaciones a los supervisores de las interventorías, respecto al pago y reconocimiento de los imprevistos.</t>
  </si>
  <si>
    <t xml:space="preserve"> Dos (2) sesiones de capacitaciones a los supervisores de las interventorías, respecto al pago y reconocimiento de los imprevistos.</t>
  </si>
  <si>
    <t>Actas de capacitación respecto al pago y reconocimiento de los imprevistos.</t>
  </si>
  <si>
    <t>Administrativo con connotación fiscal y presunta disciplinaria</t>
  </si>
  <si>
    <t>Inobservancia de los principios de la función administrativa y de la gestión fiscal, de economía, eficiencia, eficacia y de la normativa precitada, así como de las obligaciones contractuales por parte del ejecutor de la obra, la falta de control, seguimiento por parte de la interventoría y supervisión del contrato de obra e interventoría, lo que generó mayores valores pagados al contratista de obra por concepto de transporte en materiales de río y cantera.</t>
  </si>
  <si>
    <t>Realizar dos (2) sesiones de capacitaciones a los supervisores de las interventorías, respecto a la obligación de las mismas de revisar los APU de cada proyecto.</t>
  </si>
  <si>
    <t>Actas de capacitación respecto a la obligación de revisar los APU de cada proyecto.</t>
  </si>
  <si>
    <t>Dos (2) sesiones de capacitaciones a los supervisores de las interventorías, respecto a la obligación de las mismas de revisar los APU de cada proyecto.</t>
  </si>
  <si>
    <t>Incumplimiento de las obligaciones contractuales por parte del contratista de obra, así como la falta de control y seguimiento por parte de la interventoría y supervisión del contrato de obra e interventoría.</t>
  </si>
  <si>
    <t>Realizar dos (2) sesiones de capacitaciones a los supervisores de las interventorías, respecto a la obligación de efectuar la revisión documental de cada contrato.</t>
  </si>
  <si>
    <t>Dos (2) sesiones de capacitaciones a los supervisores de las interventorías, respecto a la obligación de efectuar la revisión documental de cada contrato.</t>
  </si>
  <si>
    <t>Actas de capacitación a los supervisores de las interventorías, respecto a la obligación de efectuar la revisión documental de cada contrato.</t>
  </si>
  <si>
    <t>H3PDET-ANTyCAU. Cantidades de obra en Convenio Interadministrativo No.003 del 18 de febrero de 2020, municipio de Chigorodó, Antioquia.
Se evidenció la no intervención de los 11 metros iniciales de la placa huella; al respecto, la interventoría, el contratista y el municipio manifestaron verbalmente al equipo auditor de la CGR, que dicha situación se debió a que Autopistas Urabá S.A.S., en su calidad de Concesionario de la ruta nacional 6202, solicitó los diseños de los carriles de desaceleración y aceleración para otorgar el permiso de empalme entre el tramo de placa huella y la vía concesionada, que teniendo en cuenta que no se contaban con los recursos para los diseños en mención se decidió no intervenir los primeros 11 metros de placa huella, iniciándose la construcción de la misma en el K0+011 coordenadas 07°38'30.9"N 76°39'42,7"W.
Se estableció la longitud de 1.591,55 m de placa huella pagada al contratista, y ahora bien, al restarle los 1.587 m de placa huella construidos se evidenció un exceso de pago de 4,55 m de placa huella pagados a corte del acta parcial No. 8, razón por la cual se cuantificó este excedente como daño patrimonial al Estado, teniendo en cuenta que ya fue objeto de pago y no se construyó.
(...) mayores valores pagados al contratista de obra por 4,55 metros de placa huella, concretos y aceros en las alcantarillas, así como el incumplimiento de los diseños de las mismas ya que las estructuras de concreto se construyeron con menores dimensiones a las establecidas en los diseños.</t>
  </si>
  <si>
    <t>H4PDET-ANTyCAU. Reconocimiento de imprevistos en el proyecto: “Mejoramiento de vía terciaria Chigorodó – La Maporita mediante la construcción de placa de Huella, obras de arte en el municipio de Chigorodó, Antioquia”.
Una vez revisada la información del expediente, en lo referente al Convenio Interadministrativo No.003 de 2020, suscrito entre el Municipio de Chigorodó y la Asociación de Municipios Sostenibles de Colombia “ASOMUCOL”, se evidenció que en las ocho (8) actas parciales, se reconoció el pago al contratista a título de “Imprevistos” del 1% del valor de los costos directos de la obra ejecutada, sin que fueran objeto de soporte, de revisión y aprobación por parte de la interventoría en desarrollo del contrato en mención.</t>
  </si>
  <si>
    <t xml:space="preserve">H10PDET-ANTyCAU. Correlación en el número de facturas que se adjuntaron como soportes de las órdenes de operación para pago del anticipo del contrato de obra No. 1011-11-11-238-2019 municipio de Miranda, Cauca.
Se presentaron cuatro (4) facturas electrónicas de venta, de las cuales dos (2) tienen el mismo número de factura, la misma fecha de generación, expedidas por el mismo proveedor para la compra de los mismos materiales y por el mismo valor, la única diferencia es que una factura es para el proyecto de PLACA HUELLA JIGUAL SIERRA, con dirección de entrega municipio de Rosas Cauca, y la otra es para el proyecto PLACA HUELLA VEREDA GUATEMALA MUNICIPIO MIRANDA CAUCA, con dirección de entrega municipio de Miranda Cauca.
</t>
  </si>
  <si>
    <t>AEF-PDET-ANTyCAU</t>
  </si>
  <si>
    <t>Actuación Especial de Fiscalización obras PDET Antioquia y Cauca</t>
  </si>
  <si>
    <t>Actuación Especial de Fiscalización obras PDET Antioquia y Cauca. (AEF-PDET-ANTyCAU)</t>
  </si>
  <si>
    <t>Por lo expuesto, se observa que la gestión desplegada, en el desarrollo del contrato en materia predial ha presentado deficiencias que se han materializado en mayores tiempos de los inicialmente previsto, y subsecuentemente en la oportunidad para la elaboración de los insumos para efectuar las respectivas negociaciones a cargo del contratista.</t>
  </si>
  <si>
    <t>DJ-Unidades ejecutoras</t>
  </si>
  <si>
    <t>SS-Unidades ejecutoras</t>
  </si>
  <si>
    <t>H5AT75. Incumplimiento a las políticas internas de la entidad para la adición y prórroga de los contratos.
De acuerdo al análisis de los soportes del contrato 1877 de 2019 , aportados por el INVIAS, se establece que, en desarrollo de  la ejecución  del mismo se sometió a consideración del Comité de Adiciones, Modificaciones y Prórrogas de INVIAS, dos prórrogas y una adición a ese contrato de obra, sin la observancia de los criterios establecidos en el Manual de Contratación de dicha entidad para la aprobación de las prórrogas  tramitadas.</t>
  </si>
  <si>
    <t>H1ACQuibdó-Medellín. Publicación Contractual. Contratos de obra 1432 de 2017 y 1456 de 2017 y contrato de interventoría 1458 de 2017.
Analizada la información precontractual del contrato de obras N° 1432 de 2017, se evidencia que dentro de los estudios previos y el aviso de convocatoria no se hace mención del certificado de disponibilidad presupuestal, por el contrario, dicha casilla se encuentra marcada con “xxxx” dejando así sin información; este documento (CDP Nro. 154117 del 25 de julio de 2017) el cual fue expedido con posterioridad a la creación de los documentos precontractuales (aviso de convocatoria de fecha 16 de junio de 2017, estudio previo está sin fecha de elaboración); no cumpliendo con lo estipulado en la norma y el manual de contratación de la entidad.
Así mismo, revisados los Contrato de Obra N° 1432 de 2017, Contrato de Obra N° 1456 de 2017 y Contrato de Interventoría N° 1458 de 2017 se pudo evidenciar que en la plataforma del SECOP no se encuentra la totalidad de los documentos que se deben publicar como lo son las ordenes de inicio, los RP, los informes de ejecución, las pólizas con sus respectivas actas de aprobación, los CDP y RP correspondientes a las adiciones.</t>
  </si>
  <si>
    <t>Deficiencia en la planeación del proceso contractual, vigilancia y control al momento de la aprobación de los documentos por parte de los funcionarios encargados de realizar dicha labor para dar inicio al proceso licitatorio; así mismo, se evidencia deficiencia en la utilización de los mecanismos de control adoptados y en el seguimiento efectuado por el instituto respecto de los documentos y actos administrativos del proceso de contratación que deben ser publicados en el Sistema Electrónico para la Contratación Pública -SECOP-, dentro de los términos establecidos en la ley, lo que trae como consecuencia la publicación incompleta de la información contractual puesta a disposición del público.
No se dio cumplimento a lo estipulado en la norma y el cargue de documentos se realizó de manera extemporánea, ratificando así la deficiencia del instituto en cuanto a la publicación en el Sistema Electrónico para la Contratación Pública -SECOP-.
El INVIAS no dio cumplimiento a lo estipulado en la norma y a lo plasmado en su Manual de Contratación, afectando así a los interesados y/o ciudadanos que desean acceder a toda la información de los procesos contractuales.</t>
  </si>
  <si>
    <t xml:space="preserve">Documentar y formalizar el  procedimiento del cargue de la información contractual, ligado al  manual de contratación donde se establezca el cargue de la información de los contratos del Invias. Dando cumplimiento a la obligación de ley, publicación de la información contractual. </t>
  </si>
  <si>
    <t>Documentar el cargue de la documentación en el SECOP 1 de los contratos 1432, 1456 y 1458 de 2017.</t>
  </si>
  <si>
    <t>Reporte de SECOP 1 donde se evidencie el cargue de los documentos.</t>
  </si>
  <si>
    <t>Deficiencias tanto en la ejecución de los trabajos por parte del contratista, como en los controles por parte de la interventoría y la supervisión, en la vigilancia permanentemente de la calidad y la ejecución de las actividades del proyecto y deficiencia en los mecanismos de control interno.</t>
  </si>
  <si>
    <t>Plan de reparación por parte del contratista donde indicaran actividades de mejora de los 427 puntos.</t>
  </si>
  <si>
    <t>H3ACQuibdó-Medellín. Determinación de actividades a ejecutar contrato de obra 1432 de 2017.
Se evidenciaron variaciones considerables en las actividades del presupuesto, reflejadas en capítulos con hasta el 226% con relación a las condiciones iniciales presentadas, donde hubo incremento, disminución y eliminación de actividades para balancear el proyecto.</t>
  </si>
  <si>
    <t>Debilidades durante la etapa de formulación, estructuración y desarrollo del proyecto y en el seguimiento por parte de la supervisión e interventoría y deficiencia en los mecanismos de control interno, lo que conlleva a que se haya incrementado el valor presupuestado del proyecto y la variación significativa hasta un máximo del 226,81%, como es el caso de los capítulos de explanación y estructura de drenajes en 167,94%.</t>
  </si>
  <si>
    <t>H4ACQuibdó-Medellín. Conformación del presupuesto a partir de lo contenido en los diseños del contrato de obra 1432 de 2017.
Se evidenció deficiencia en la conformación del presupuesto de obras, toda vez que en las condiciones iniciales no se tuvieron en cuenta actividades de los diseños imprescindibles para la construcción de algunos elementos constitutivos del proyecto como son fabricación, transporte y montaje de estructura metálica para puentes (puente La Playa), incluidos como Ítems no previstos.</t>
  </si>
  <si>
    <t>Deficiencias en la planeación, en lo referente a la determinación y cuantificación de las actividades iniciales prioritarias para ejecutar el proyecto y deficiencia en los mecanismos de control interno.</t>
  </si>
  <si>
    <t>H5ACQuibdó-Medellín. Calidad de las obras. Contrato de obra 1456 de 2017.
En la ejecución del contrato 1456 de 2017, se presentan daños en el pavimento en forma de grietas de más de 6 mm perpendiculares al sentido del tráfico, en 12 sitios identificados, las cuales causan saltaduras y escalonamientos afectando la transitabilidad y durabilidad del pavimento.</t>
  </si>
  <si>
    <t>Deficiencias tanto en la ejecución de los trabajos por parte del contratista, como en los controles por parte de la interventoría y/o situaciones hidrológicas no detectadas en la ejecución de las obras y deficiencia en los mecanismos de control interno.</t>
  </si>
  <si>
    <t>Plan de reparación por parte del contratista donde indicaran actividades de mejora de los 12 puntos.</t>
  </si>
  <si>
    <t xml:space="preserve"> Informe final de Interventoría con registro fotográfico que evidencia la rehabilitación de los 12 puntos</t>
  </si>
  <si>
    <t>H6ACQuibdó-Medellín. Informes de supervisión contrato de interventoría 1458 de 2017.
En relación a las funciones ejercidas en cuanto a la supervisión del contrato 1458 de 2017 y al proyecto Medellín - Quibdó, se evidencia que en los informes de seguimiento mensual realizados por el supervisor del contrato, no se incluyen comentarios relevantes atinentes al desarrollo del contrato de interventoría y del proyecto, ni al ejercicio de supervisión de los mismos, sino que se limitan a dar información general de los contratos, la relación de correspondencia cruzada y de comisiones realizadas durante el mes de seguimiento.</t>
  </si>
  <si>
    <t>Falencias en el desarrollo de la supervisión ejercida por la entidad contratante, lo que genera que no se cuente con la trazabilidad mensual de las observaciones realizadas por parte del supervisor del contrato de interventoría y del proyecto.</t>
  </si>
  <si>
    <t>Capacitar a los supervisores de los contratos en el adecuado diligenciamiento  del formato de informe mensual de supervisión.</t>
  </si>
  <si>
    <t xml:space="preserve">Jornada de capacitación al supervisor del contrato de interventoría.  </t>
  </si>
  <si>
    <t xml:space="preserve">Registro de contenido y asistencia de la capacitación al supervisor del contrato de interventoría. </t>
  </si>
  <si>
    <t>H7ACQuibdó-Medellín. Modificaciones en plan de cargas contrato 1458 de 2017.
(...) las cantidades establecidas en el plan de cargas exceden en los cargos operativos el 50% de lo establecido inicialmente en el del contrato 1458 de 2017, lo cual no ha correspondido solamente a la adición 1 al contrato de interventoría, sino también a necesidades relacionadas con atender los distintos frentes de trabajo durante el desarrollo del proyecto, necesidades que no se tuvieron en cuenta en las condiciones ofertadas para el desarrollo del ejercicio de interventoría, aun cuando se tenía claridad en relación a que con el contrato se iba a realizar la interventoría de dos contratos de obra, con frentes de obra distribuidos a lo largo de dos corredores viales (ruta 1307 y ruta 6002) (...). De igual manera, el no tener en cuenta las necesidades del proyecto para la adecuada ejecución de la interventoría, hizo que las cantidades requeridas para la atención de los costos administrativos aumentaran, en algunos casos, por encima del 150%.</t>
  </si>
  <si>
    <t>Deficiencias en la planeación de los recursos a utilizar en el contrato por parte del interventor, y deficiencias en la revisión y validación por parte del Invías de la oferta realizada, que debía prever que, con los recursos ofertados por parte del consultor se debía cubrir los frentes de obra a supervisar (teniendo en cuenta la extensión del corredor y el hecho de que se iba a realizar la supervisión de 2 contratos de obra), con todas sus implicaciones técnicas, operativas y administrativas.</t>
  </si>
  <si>
    <t>Administrativo con
presunta incidencia disciplinaria</t>
  </si>
  <si>
    <t>H8ACQuibdó-Medellín. Postes de referencia ruta 1307 y 6002.
En la visita realizada a las obras ejecutadas con los contratos 1432 de 2017 y 1456 de 2017 en la vía Quibdó – Medellín (Ruta 6002) y Quibdó – Las Ánimas (Ruta 1307), se evidenció que solamente se han colocado 3 postes de referencia conforme a lo establecido en el Manual de Señalización Vial 2015 (Pr 98 – 99 – 100 Ruta 1307). Los demás PRs se continúan señalizando con las señales establecidas en manuales anteriores, señales tipo bolardo (no han sido cambiadas).</t>
  </si>
  <si>
    <t>Falencias en el desarrollo de la supervisión ejercida por la interventoría y la entidad contratante, para que se ejecute conforme a la normativa vigente la actividad de señalización de postes de referencia.</t>
  </si>
  <si>
    <t xml:space="preserve">Estructurar de manera detallada, el cronograma para las actividades de señalización horizontal y vertical, así como de la instalación de los puntos de referencia en la Ruta 6002, con mes de inicio mayo de 2023 para el caso del contrato 1432 de 2017 y octubre de 2023 para el contrato 1456 de 2017, debido a que los contratos establecen que estas actividades deben llevarse a cabo próximas a la fecha de terminación de los contratos. </t>
  </si>
  <si>
    <t>Informe de interventoría con registro fotográfico</t>
  </si>
  <si>
    <t>ACQUIBDÓ-MEDELLÍN</t>
  </si>
  <si>
    <t>Cumplimiento transversal Quibdó - Medellín. Contratos 1432, 1456 y 1458 de 2017</t>
  </si>
  <si>
    <t>Auditoría de cumplimiento adelantada al proyecto transversal Quibdó - Medellín. Contratos 1432, 1456 y 1458 de 2017. (ACQUIBDÓ-MEDELLÍN)</t>
  </si>
  <si>
    <t xml:space="preserve">14 01 008   </t>
  </si>
  <si>
    <t xml:space="preserve">14 01 002   </t>
  </si>
  <si>
    <t>Implementar Plan de rehabilitación de los 427 puntos, teniendo en cuenta que el contrato se encuentra en ejecución y se cuenta con el Plan de Calidad de la interventoría el respectivo seguimiento.</t>
  </si>
  <si>
    <t xml:space="preserve"> Informe final de interventoría con registro fotográfico que evidencia la rehabilitación de los 427 puntos</t>
  </si>
  <si>
    <t>Jornada de capacitación a la  Subdirección de Modernización de Carreteras Nacionales con sus respectivas gerencias.</t>
  </si>
  <si>
    <t>Implementar Plan de rehabilitación de los 12 puntos, teniendo en cuenta que el contrato se encuentra en ejecución y se cuenta con el Plan de Calidad de la interventoría el respectivo seguimiento.</t>
  </si>
  <si>
    <t>Instalación de postes de referencia, según el alcance del contrato.</t>
  </si>
  <si>
    <t>PROCESO EVALUACIÓN Y SEGUIMIENTO</t>
  </si>
  <si>
    <t>H1-Denuncia2021-227748. Invasión, usufructo y transferencia al INVIAS de un inmueble ubicado en el municipio de Girardot – Cundinamarca.
El Lote 2 que hace parte de la mayor extensión del predio conocido como “Bodega del Kilómetro Uno”, de los extintos Ferrocarriles Nacionales de Colombia, ubicado en el municipio de Girardot, es un bien de la Nación en cabeza del extinto Ferrovías y está definido como parte del patrimonio del INVIAS. Sin embargo, a 15 de marzo de 2022 INVIAS no había realizado su transferencia. Este predio ha sido objeto de afectaciones viales y de invasión con construcciones, y es presuntamente usufructuado por terceros.</t>
  </si>
  <si>
    <t>H1-Denuncia2021-226968. Construcción Variante de Sogamoso Fase A, Contrato 1858 de 2020, suscrito por INVIAS.
El contrato 1858 de 2020, suscrito por INVIAS, solamente contempla la construcción de 7 km de la mencionada variante, postergando para etapas posteriores la culminación de ésta, lo cual representa un riesgo para las inversiones que se están ejecutando para la construcción de este corredor, en virtud de que no va a ser operativo a la finalización del contrato de obra.</t>
  </si>
  <si>
    <t>H2-Denuncia2021-226968. Entrega de Memoria Técnica al Final de la Etapa de Preconstrucción, Contrato 1858 de 2020, suscrito por INVIAS.
La orden de inicio para el contrato de obra 1858 de 2020, suscrito por INVÍAS, se dio el 19 de marzo de 2021 (...). Sin embargo, se evidencia que los ajustes y diseños finales, tanto de la Transversal del Cusiana como de la Variante de Sogamoso, fueron aprobados por parte de la interventoría el 23 de diciembre de 2021, tal como se manifiesta en el oficio TCGSINV-1860-588. Esto indica que la memoria técnica fue aprobada 84 días después de lo previsto en el contrato, incumpliendo lo establecido en la sección 4.1.2 y 4.1.4 del Apéndice Técnico del contrato 1858 de 2020. En adición, la CGR no evidenció ninguna acción de apremio por parte de la Interventoría en relación con este incumplimiento, ni la realización de alguna modificación al contrato por parte del INVIAS para subsanar la situación aquí descrita.</t>
  </si>
  <si>
    <t>H3-Denuncia2021-226968. Ítems no Previstos para instalación Puente Metálico Sector La Orquídea K86+450, Contrato 1858 de 2020, suscrito por INVIAS.
Se presentaron deficiencias en la inclusión de ítems de obra del contrato 1858 de 2020, suscrito por INVÍAS, al no incluirse dentro del presupuesto la construcción de una solución provisional de paso en el sector denominado La Orquídea (PR86+450), y que a posteridad tuviera que ser constituido como ítem no previsto para dar mejora a la transitabilidad del proyecto.</t>
  </si>
  <si>
    <t>H1Denuncia2021-216384. Supervisión y ejecución del contrato LP-001-2021 para el “Mantenimiento y mejoramiento de vías rurales en el municipio de Encino, Departamento de Santander del Programa Colombia Rural".
Se evidenció que el contratista de obra no dio cabal cumplimiento a sus obligaciones contractuales, principalmente la referida dentro de la Cláusula 3 del Contrato (Alcance del Objeto); lo anterior, teniendo en cuenta que el Contrato de Obra Pública se pactó, incluyendo las adiciones realizadas, por un valor de $748.011.761, de lo cual, de acuerdo con lo establecido en el Acta de Entrega y Recibo Definitivo de Obra suscrita unilateralmente por la Interventoría, solo se ejecutaron $586.867.047, es decir un 78.45% del valor total contratado, del cual se han cancelado a la fecha dos actas de avance por un valor total de $402.543.757,
quedando por cancelar el acta final por un valor de $184.323.290; en este sentido, el saldo que quedó pendiente por ejecutar del contrato fue de $161.144.714.
Acción 1.</t>
  </si>
  <si>
    <t>H1Denuncia2021-216384. Supervisión y ejecución del contrato LP-001-2021 para el “Mantenimiento y mejoramiento de vías rurales en el municipio de Encino, Departamento de Santander del Programa Colombia Rural".
Se evidenció que el contratista de obra no dio cabal cumplimiento a sus obligaciones contractuales, principalmente la referida dentro de la Cláusula 3 del Contrato (Alcance del Objeto); lo anterior, teniendo en cuenta que el Contrato de Obra Pública se pactó, incluyendo las adiciones realizadas, por un valor de $748.011.761, de lo cual, de acuerdo con lo establecido en el Acta de Entrega y Recibo Definitivo de Obra suscrita unilateralmente por la Interventoría, solo se ejecutaron $586.867.047, es decir un 78.45% del valor total contratado, del cual se han cancelado a la fecha dos actas de avance por un valor total de $402.543.757,
quedando por cancelar el acta final por un valor de $184.323.290; en este sentido, el saldo que quedó pendiente por ejecutar del contrato fue de $161.144.714.
Acción 2.</t>
  </si>
  <si>
    <t xml:space="preserve">H1Denuncia2020-187038. Reintegro recursos no ejecutados del Convenio Interadministrativo 3522 de 2008.
Indebida gestión fiscal por parte del INVIAS, en la fase contractual y poscontractual del convenio 3522 de 2008 con la Universidad del Pacífico; debido a que el INVIAS no ha logrado la devolución de los recursos no ejecutados por $369.887.830.
Se evidencia que a la fecha no se han logrado suscribir las actas de entrega y recibo de interventoría; adicionalmente no obra dentro del expediente, certificación de pérdida de competencia para liquidar, expedido por el funcionario competente, obligación derivada del Manual de Contratación del INVIAS, para adelantar las acciones pertinentes.
</t>
  </si>
  <si>
    <t>% DE EJECUCIÓN</t>
  </si>
  <si>
    <t>% PENDIENTE</t>
  </si>
  <si>
    <t>PORCENTAJE DE CUMPLIMIENTO</t>
  </si>
  <si>
    <t>PORCENTAJE DE AVANCE</t>
  </si>
  <si>
    <t>H2ACQuibdó-Medellín. Calidad de las obras. Contrato 1432 de 2017.
En la ejecución del contrato 1432 de 2017, se evidencian deficiencias en el pavimento en 427 puntos; tales como, desportillamiento, lleno tras berma cunetas, problemas en sello de juntas, fracturas en bordillo, filtración de agua en berma cuneta y losa de pavimento, problema de texturizado, agrietamientos en las losas de pavimento en diferentes direcciones longitudinales y transversales que conllevan a que se reduzca la vida útil del pavimento y además no se preste un servicio de manera adecuada.
Las obras que presentan deficiencias en la calidad constructiva, están contempladas en las actas de obra números 13, 14, 19, 20, 21, 25, 30, 31, 33, 38, 39, 40, 41, 42, 43, 44 y 47; las cuales fueron pagadas en su totalidad y suman $148.341.196; por lo tanto, a la fecha hay un detrimento por ese valor.</t>
  </si>
  <si>
    <t xml:space="preserve">Desarrollar capacitación a los gestores y supervisores de la Subdirección de Modernización de Carreteras Nacionales de la Guía de Estructuración de Proyectos de Infraestructura de Transporte versión 2 del Instituto Nacional de Vías - INVIAS. </t>
  </si>
  <si>
    <t>Registro de contenido y asistencia de las capacitaciones sobre la Guía de Estructuración de Proyectos de Infraestructura de Transporte versión 2.</t>
  </si>
  <si>
    <t>Desarrollar capacitación a los gestores y supervisores de la Subdirección de Modernización de Carreteras Nacionales de la guía de Estructuración de Proyectos de Infraestructura de Transporte versión 2 del Instituto Nacional de Vías - INVIAS.</t>
  </si>
  <si>
    <t>Administrativo, con incidencia fiscal y presunta incidencia disciplinaria</t>
  </si>
  <si>
    <t xml:space="preserve">17 03 004   </t>
  </si>
  <si>
    <t>Deficiencias en el control y seguimiento a la retención y giro de los recursos originados por la contribución objeto de análisis, así como en la implementación de acciones tendientes al fortalecimiento de controles, metodologías y procedimientos que mitiguen el riesgo de pérdida de recursos correspondientes a obligaciones prescritas.</t>
  </si>
  <si>
    <t>Levantamiento e implementación en el aplicativo KAWAK de procedimiento para la retención y giro de los recursos originados por la contribución parafiscal estampilla Pro-UNAL y otras universidades.</t>
  </si>
  <si>
    <t>Realizar el levantamiento del procedimiento en el aplicativo KAWAK para la retención y giro de los recursos originados por la contribución parafiscal estampilla Pro-UNAL y otras universidades.</t>
  </si>
  <si>
    <t>Procedimiento aprobado e implementado en KAWAK</t>
  </si>
  <si>
    <t>Realizar proceso de capacitación a las partes interesadas sobre el procedimiento para la retención y giro de los recursos originados por la contribución parafiscal estampilla Pro-UNAL y otras universidades.</t>
  </si>
  <si>
    <t>Realizar capacitación del procedimiento a las Direcciones Territoriales, Grupo de Cuentas por Pagar y Grupo de Tesorería y Gestión Tributaría.</t>
  </si>
  <si>
    <t>Capacitación</t>
  </si>
  <si>
    <t>SF(Grupo de Tesorería y Gestión Tributaría)</t>
  </si>
  <si>
    <t>Administrativo con presunta incidencia disciplinaria y connotación fiscal</t>
  </si>
  <si>
    <t>H1Denuncia2022-238372-82111. Contrato de obra 1800 de 2020.
De acuerdo con la inspección realizada entre el 29 de septiembre y el 1 de octubre de 2022, las obras ejecutadas hasta la fecha de terminación del plazo, en su gran mayoría se encuentran parcialmente construidas y por lo tanto no son funcionales para el correcto funcionamiento del proyecto en su conjunto, lo que se constituye en un daño patrimonial estatal en cuantía de $674.597.468, el cual corresponde al valor pagado mediante las actas de recibo parcial del contrato 1800 de 2020, Nos. 10, 12 y 13.
Por otra parte, (...) de los $5.803.006.005, entregados como anticipo, la fiduciaria ha desembolsado $3.954.866.824, conforme las ordenes de operación aprobadas y autorizadas por la interventoría (...); de este último valor, se amortizaron $245.355.328,95 mediante los pagos efectuados al contratista, por concepto de las actas de recibo parcial Nos. 10, 12 y 13, lo que conllevó a que se configurara un detrimento patrimonial, en cuantía de $3.709.511.495, el cual corresponde a la diferencia entre lo desembolsado al contratista a través de las ordenes de operación aprobadas y autorizadas por la interventoría y lo amortizado hasta la fecha de terminación del contrato.
Por último, el INVIAS realizó pagos a cargo del contrato 1832 de 2020, mediante el cual se realizó la interventoría al contrato 1800 de 2020, por valor de $1.199.992.169,39, inversiones que se configuran en un daño patrimonial por cuanto, no se obtuvo el bien contratado, dado que las obras ejecutadas por estar inconclusas y/o sin cumplimiento de especificaciones técnicas, no son funcionales para el correcto funcionamiento del proyecto en su conjunto.</t>
  </si>
  <si>
    <t>Precario avance en la ejecución tanto física como financiera del contrato, teniendo como consecuencia la falta de facturación, causado por los incumplimientos del contratista en diferentes obligaciones contractuales.
(...) deficiencias en las funciones de seguimiento, control y vigilancia, por parte de la interventoría, ya que fueron ineficaces e ineficientes para lograr los objetivos de la misma, señalados en el Manual de Interventoría del INVIAS, del año 2016, y por ende para conminar al contratista de obra a cumplir con sus obligaciones durante el plazo de ejecución contractual.
(...) debilidades en el seguimiento, control y diligencia en las funciones de la interventoría, en el sentido de haber aprobado ordenes de operación al contratista, con fines de desembolso del anticipo, sin que el desarrollo físico y financiero del contrato fuera consecuente y razonable con dichos desembolsos.
(...) deficiencias para adelantar con oportunidad la legalización de los desembolsos (ordenes de operación) del anticipo.
(...) falta de oportunidad en las gestiones de la interventoría y la supervisión ejercida por el INVIAS, para haber conminado al contratista a la debida ejecución contractual con eficiencia y oportunidad, mediante procesos sancionatorios por el incumplimiento de las obligaciones contractuales.
(...) deficiente supervisión y monitoreo por parte del INVIAS al desarrollo del proyecto (contratos No. 1800 y 1832 de 2020), que coadyubó con la incompleta y precaria ejecución contractual y que generó un daño patrimonial al Estado.</t>
  </si>
  <si>
    <t xml:space="preserve">Capacitación </t>
  </si>
  <si>
    <t>H2Denuncia2022-238372-82111. Adición No. 1 al contrato de obra 1800 de 2020.
El 31 de diciembre de 2021, se suscribió entre las partes el adicional No. 1 al contrato 1800 de 2020, por $6.603.621.231, atendiendo la solicitud efectuada por el contratista mediante oficio No. ICV – 000232-2021 de fecha 28 de diciembre de 2021 (...).
No obstante, lo anterior, no se ven plenamente justificados los motivos y no existen los estudios de oportunidad y conveniencia para la suscripción del contrato adicional de casi un 50% del valor total del contrato, máxime teniendo en cuenta que, durante los nueve meses de ejecución del contrato el avance había sido precario y deficiente manteniendo durante todos los meses atrasos considerables en el plan de inversiones inicialmente pactado; además, para la fecha de la solicitud de adición del contrato, el instituto adelantaba un proceso administrativo sancionatorio por los posibles incumplimientos de las obligaciones contractuales por parte del contratista.</t>
  </si>
  <si>
    <t>Falta de rigurosidad de parte de la interventoría, frente al análisis y evaluación de las justificaciones técnicas y económicas presentadas por el contratista para solicitud de la adición, y por ende la falta de objetividad respecto a la aprobación dada a la solicitud, mediante el oficio CVODM3-296-2021, del 28 de diciembre de 2021; asimismo, se observa debilidades de control y manejo de los recursos, por parte de parte del instituto, al haber avalado dicha adición y la suscripción de la misma.
Deficiente evaluación de riesgos por parte de la entidad y específicamente de la unidad ejecutora del proyecto por parte del INVIAS, que mostraran la conveniencia para adicionar el contrato.</t>
  </si>
  <si>
    <t xml:space="preserve">Socialización del Manual de Contratación (numeral 25,6), para la aplicación integral del Manual de Interventoría durante la ejecución del proyecto. </t>
  </si>
  <si>
    <t>Jornadas de capacitación (presencial y/o virtual), sobre buenas practicas en el cumplimiento de los manuales de contratación e interventoría en el ejercicio de las funciones como supervisor de contratos suscritos por INVIAS.</t>
  </si>
  <si>
    <t xml:space="preserve">H1Denuncia2022-243507-82111. Estado convenio 1133 de 2021 y contratos derivados.
En la evaluación documental del convenio 1133 de 2021, se evidenció atraso en la ejecución de las obras objeto del convenio, dado que el contrato 167 fue suscrito por el municipio de Fresno hasta el 12 de marzo de 2022, pese a que el plazo de ejecución inicial del convenio era el 31 de julio de 2022, de acuerdo con la información suministrada por la entidad y lo consignado en el informe semanal de interventoría 17 del 28 de julio de 2022 presentaba 0% de avance del contrato.
El 30 de julio de 2022 se suscribe la modificación del contrato 167 de 2022, en la cláusula cuarta de plazo, aclarando la fecha de vencimiento del contrato del 31 de julio de 2022 hasta el 30 de septiembre de 2022. En el informe semanal 23 del 08 de septiembre de 2022, se reporta un atraso en la ejecución del contrato 167 de 2022 del 88,66%, indicando que la fecha de terminación contractual es el 30 de septiembre de 2022.
No obstante lo anterior, dentro de los informes de interventoría no se evidenció ningún requerimiento, ni aplicación de la cláusula 14 del contrato 167 de 2022.
</t>
  </si>
  <si>
    <t>Deficiencias en la planeación del convenio 1133 de 2021, en la ejecución, seguimiento y control de las obligaciones del contrato de obra 167 de 2022 y de interventoría contrato 2247 de 2021, lo que genera inoportunidad en la entrega de las inversiones a la comunidad.</t>
  </si>
  <si>
    <t>H2Denuncia2022-243507-82111. Rendimientos financieros convenio 1133 de 2021.
(...) la devolución de los rendimientos generados entre junio de 2021 a mayo de 2022 se realizó después del segundo desembolso, es decir, hasta febrero de 2022. Igualmente, en el informe de supervisión no se demuestra el reintegro oportuno de los rendimientos financieros generados en agosto de 2022.</t>
  </si>
  <si>
    <t>Deficiencias en el cumplimiento de las obligaciones legales por parte del municipio y del INVIAS, y debilidades en el seguimiento y control, por inoportunidad en el reintegro de los rendimientos financieros generados con los recursos de la nación.</t>
  </si>
  <si>
    <t xml:space="preserve">Solicitar al Municipio de Fresno-Tolima para que remita un informe  financiero integral con sus respectivos soportes, de los rendimientos financieros generados en la cuenta principal del convenio interadministrativo No. 1133 de 2021 y de las subcuentas derivadas (Si Aplica), acciones que permitan la recuperación del recurso público.
</t>
  </si>
  <si>
    <t xml:space="preserve">Oficio - Certificación Bancaria de rendimientos financieros actualizada.  
</t>
  </si>
  <si>
    <t>H3Denuncia2022-243507-82111. Publicación de información del convenio 1133 de 2021 y contrato de interventoría 2247 de 2021.
En la verificación de la plataforma SECOP II realizada por la CGR al convenio 1133 de 2021 y contrato de interventoría 2247 de 2021, se evidenció que no se reporta la información de ejecución del convenio y del contrato, relacionada con los informes de interventoría y supervisión; no se encontró información relacionada con las todas las actas de pago del contrato 2247 de 2021, facturas, cuentas de cobro y soportes de pago de seguridad social.</t>
  </si>
  <si>
    <t>Debilidades de control y falta de diligencia en la publicación de la información e inoportunidad en el reporte de acuerdo con lo establecido en la normatividad, por cuanto no se publicaron los documentos que soportan la ejecución de los convenios y contratos. Situación que afecta el acceso y consulta de la información por parte de los grupos de interés por la insuficiente publicidad y transparencia en la publicación.</t>
  </si>
  <si>
    <t>Reportar la publicación en el SECOP II  de los procesos contractuales a cargo de la unidad ejecutora.</t>
  </si>
  <si>
    <t>Informe de seguimiento sobre el cumplimiento de la publicación y actualización de la información del Convenio 1133 de 2021, Contrato de obra derivado y del Contrato del Interventoría No. 2247 de 2021 en la plataforma SECOP II.</t>
  </si>
  <si>
    <t>DENUNCIA2022-243507-82111</t>
  </si>
  <si>
    <t>DENUNCIA2022-238372-82111</t>
  </si>
  <si>
    <t>ACI.ESTAMPILLA-PROUNAL</t>
  </si>
  <si>
    <t>Denuncia 2022-243507-82111-D. Convenio 1133 de 2021</t>
  </si>
  <si>
    <t>Denuncia 2022-238372-82111-D. Contrato de obra 1800 de 2020 y contrato de interventoría 1832 de 2020</t>
  </si>
  <si>
    <t>Cumplimiento intersectorial: Contribución parafiscal Estampilla Pro Universidad Nacional de Colombia…</t>
  </si>
  <si>
    <t>H8ACEstampillaUNAL. Liquidación retención contribución estampilla.
El agente retenedor INVIAS realizó la retención y traslado de la contribución sin aplicar la tarifa que correspondía a la base gravable del contrato, sin que el MEN revisara y trasladara a la DIAN.
Acción 1.</t>
  </si>
  <si>
    <t>H8ACEstampillaUNAL. Liquidación retención contribución estampilla.
El agente retenedor INVIAS realizó la retención y traslado de la contribución sin aplicar la tarifa que correspondía a la base gravable del contrato, sin que el MEN revisara y trasladara a la DIAN.
Acción 2.</t>
  </si>
  <si>
    <t>Denuncia 2022-243507-82111-D. Convenio 1133 de 2021. (DENUNCIA2022-243507-82111)</t>
  </si>
  <si>
    <t>Denuncia 2022-238372-82111-D. Contrato de obra 1800 de 2020 y contrato de interventoría 1832 de 2020. (DENUNCIA2022-238372-82111)</t>
  </si>
  <si>
    <t>AP = POMi / PBEA</t>
  </si>
  <si>
    <t>Actuación Especial de Fiscalización contratos 171 de 2018 y L-2018-004. Convenios INVIAS, Antioquia y Santo Domingo</t>
  </si>
  <si>
    <t xml:space="preserve">Comunicación escrita dirigida al Municipio de Fresno-Tolima.
</t>
  </si>
  <si>
    <t>Auditoría de cumplimiento intersectorial: Contribución parafiscal Estampilla Pro Universidad Nacional de Colombia y demás universidades estatales de Colombia. (ACI.ESTAMPILLA-PROUNAL)</t>
  </si>
  <si>
    <t>Administrativo con incidencia fiscal y presunta connotación disciplinaria</t>
  </si>
  <si>
    <t>H1DenunciasTransCarare. Actualización de estudios y diseños contrato de obra 1628 de 2020.
Dentro de las obligaciones del contratista con el cual se suscribió el Contrato 1628 de 2020, se encontraba la de realizar la “Actualización de Estudios y Diseños”, de la cual se registra en informes de interventoría y Acta de Recibo Parcial 23 de enero de 2023 un avance a 02/02/2023 del 37.23%. Sin embargo, en la información aportada por el Instituto Nacional de Vías -Invías- no se evidencian los productos de acuerdo con lo establecido contractualmente ni pronunciamiento de la Interventoría por la no entrega total de los mismos. A 31/01/2023 se había facturado y pagado $663.722.500 (incluido IVA), correspondiente al 100% del valor total correspondiente al ítem mencionado.
Acción 1.</t>
  </si>
  <si>
    <t>Debilidades en la ejecución contractual, así como la deficiente labor de interventoría, supervisión y en la gestión de INVIAS.</t>
  </si>
  <si>
    <t>Entregar los estudios y diseños con su respectiva memoria técnica de acuerdo con lo establecido en el anexo técnico del pliego de condiciones No. LP-DT-048-2020.</t>
  </si>
  <si>
    <t>Contar con los estudios y diseños conforme a lo establecido en el anexo técnico del pliego de condiciones No. LP-DT-048-2020, aprobados por la interventoría.</t>
  </si>
  <si>
    <t>Estudios y diseños aprobados por la interventoría</t>
  </si>
  <si>
    <t>H1DenunciasTransCarare. Actualización de estudios y diseños contrato de obra 1628 de 2020.
Dentro de las obligaciones del contratista con el cual se suscribió el Contrato 1628 de 2020, se encontraba la de realizar la “Actualización de Estudios y Diseños”, de la cual se registra en informes de interventoría y Acta de Recibo Parcial 23 de enero de 2023 un avance a 02/02/2023 del 37.23%. Sin embargo, en la información aportada por el Instituto Nacional de Vías -Invías- no se evidencian los productos de acuerdo con lo establecido contractualmente ni pronunciamiento de la Interventoría por la no entrega total de los mismos. A 31/01/2023 se había facturado y pagado $663.722.500 (incluido IVA), correspondiente al 100% del valor total correspondiente al ítem mencionado.
Acción 2.</t>
  </si>
  <si>
    <t>Realizar tres (3) sesiones de capacitaciones a los supervisores de las interventorías y gestores técnicos de proyectos frente al Manual de Interventoría y de Contratación, que incluya las causas de los hallazgos notificados por la Contraloría General de la República.</t>
  </si>
  <si>
    <t>Realizar capacitaciones.</t>
  </si>
  <si>
    <t xml:space="preserve">Actas de las capacitaciones </t>
  </si>
  <si>
    <t>H2DenunciasTransCarare. Intervenciones del corredor "Transversal del Carare" - contrato 1628 de 2020 - "Reciclado de pavimento".
Mediante Acta de Modificación 13 del 29/09/2022 del Contrato de Obra 1628 de 2020 se incluyó el ítem no previsto denominado 461.3P “RECICLADO DE PAVIMENTO EN FRIO SIN ADICIÓN DE AGREGADOS PETREOS”. Sin embargo, no se evidenciaron los Estudios y Diseños, avalados por la interventoría y el Invías, que justifican la modificación e inclusión del ítem mencionado, así como el Análisis de Precios Unitarios del mismo. Además, según algunos informes de Interventoría, varios sectores intervenidos a través de la implementación de esta actividad han presentado fallos, por los cuales INVIAS pagó $8.831.079.922,403 sin evidenciarse acciones para subsanar o corregir dicha situación.
Acción 1.</t>
  </si>
  <si>
    <t>Deficiente ejecución contractual, gestión del INVIAS, de la labor de interventoría y de supervisión.</t>
  </si>
  <si>
    <t>Corregir los daños detectados por la Contraloría General de la República, en los sectores expuestos en el hallazgo.</t>
  </si>
  <si>
    <t xml:space="preserve">Informe de interventoría con registro fotográfico antes y después de la actividad, que de cuenta de las reparaciones sobre la carpeta asfáltica. </t>
  </si>
  <si>
    <t>H2DenunciasTransCarare. Intervenciones del corredor "Transversal del Carare" - contrato 1628 de 2020 - "Reciclado de pavimento".
Mediante Acta de Modificación 13 del 29/09/2022 del Contrato de Obra 1628 de 2020 se incluyó el ítem no previsto denominado 461.3P “RECICLADO DE PAVIMENTO EN FRIO SIN ADICIÓN DE AGREGADOS PETREOS”. Sin embargo, no se evidenciaron los Estudios y Diseños, avalados por la interventoría y el Invías, que justifican la modificación e inclusión del ítem mencionado, así como el Análisis de Precios Unitarios del mismo. Además, según algunos informes de Interventoría, varios sectores intervenidos a través de la implementación de esta actividad han presentado fallos, por los cuales INVIAS pagó $8.831.079.922,403 sin evidenciarse acciones para subsanar o corregir dicha situación.
Acción 2.</t>
  </si>
  <si>
    <t>DENUNCIAS.TRANSVCARARE</t>
  </si>
  <si>
    <t>Denuncias  2022-243672-82111-D y 2022-244773-82111-D. Contrato 1628 de 2020. Transversal del Carare. (DENUNCIAS.TRANSVCARARE)</t>
  </si>
  <si>
    <t>Denuncias  2022-243672-82111-D y 2022-244773-82111-D. Contrato 1628 de 2020. Transversal del Carare</t>
  </si>
  <si>
    <t>Administrativo, con incidencia fiscal y presunta disciplinaria</t>
  </si>
  <si>
    <t>No aplicación por parte de INVIAS de los principios de planeación, economía, eficacia, eficiencia y responsabilidad, originado por la falta de estudios y diseños y demás insumos pertinentes que se requerían para la adjudicación del contrato de obra 1904 de 2020, en desarrollo del proceso de licitación pública LP-DT-056 de 2020. Aunado a las deficiencias en la labor de interventoría y supervisión, por cuanto no garantizaron que el plazo del contrato de obra 1904 de 2020 no se dilatara en la ejecución del mismo.</t>
  </si>
  <si>
    <t>Realizar tres (3) sesiones de capacitaciones a Subdirección de Estructuración de Proyectos, direcciones y unidades ejecutoras, de la  versión 3 de la Guía de Estructuración de Proyectos, donde se incluyó el componente social, predial y ambiental conforme a los hallazgos notificados por la Contraloría General de la República.</t>
  </si>
  <si>
    <t>No aplicación del principio de planeación por parte del Instituto Nacional de Vías, en el proceso de licitación pública LP-DT-056 de 2020, que dio origen al contrato de obra 1904 de 2020, lo cual no ha permitido avanzar en las obligaciones que tenía el contratista en materia de gestión predial, social y ambiental, puntualmente en la adquisición de los predios necesarios para el normal desarrollo de las obras.
Se evidencia que la interventoría contratada por INVIAS (Contrato 1913 de 2020) y la supervisión de la interventoría, han sido deficientes por cuanto las obligaciones que, en materia de gestión social, predial y ambiental, que tiene a cargo el contratista de obra, no se han cumplido en los términos inicialmente pactados (18 meses), ni en las prórrogas que se han suscitado, recalcando la desfinanciación de este componente, aspecto sobre el cual no se observa ninguna gestión por parte de los actores directamente involucrados (contratante, contratista, interventoría, supervisión).</t>
  </si>
  <si>
    <t>Acción 1.
Realizar tres (3) sesiones de capacitaciones a Subdirección de Estructuración de Proyectos, direcciones y unidades ejecutoras, de la  versión 3 de la Guía de Estructuración de Proyectos, donde se incluyó el componente social, predial y ambiental conforme a los hallazgos notificados por la Contraloría General de la República.</t>
  </si>
  <si>
    <t>Acción 2.
Realizar tres (3) sesiones de capacitaciones a los supervisores de las interventorías y gestores técnicos de proyectos, frente al Manual de Interventoría y de Contratación, que incluya las causas de los hallazgos notificados por la Contraloría General de la República.</t>
  </si>
  <si>
    <t>Deficiencias en el control ejercido por la interventoría y la supervisión al contrato de obra. Las actas de interventoría no reflejan la realidad financiera, mostrando inconsistencia en la información que no corresponde a los saldos reflejados en el extracto bancario. 
Aun cuando la entidad remitió soportes de ejecución, existen diferencias en los registros realizados en los diferentes informes y actas.</t>
  </si>
  <si>
    <t>Acción 1.
Controlar la amortización del anticipo de forma tal que se garantice la inversión total del mismo en la obra.</t>
  </si>
  <si>
    <t>Realizar por parte de la interventoría un informe mensual, adicional al informe mensual de interventoría, que demuestre la amortización parcial y acumulada del anticipo del contrato de obra.</t>
  </si>
  <si>
    <t>Informe financiero del anticipo</t>
  </si>
  <si>
    <t>Acción 2.
Realizar tres (3) sesiones de capacitaciones a los supervisores de las interventorías y gestores técnicos de proyectos frente al Manual de Interventoría y de Contratación, que incluya las causas de los hallazgos notificados por la Contraloría General de la República.</t>
  </si>
  <si>
    <t>H1AEF-Armenia-Montenegro-Quimbaya. Ejecución del contrato de obra 1904 de 2020 derivado de la licitación pública LP-DT-056-2020, estudios y diseños (contratos de consultoría 2573 de 2019 y 1505 de 2020) y contrato de interventoría 1913 de 2020.
El contrato de obra 1904 de 2020 no se ejecutó de manera oportuna de conformidad con lo pactado, debido a la carencia de los estudios y diseños definitivos que incluían, entre otros, el tema de gestión predial, social y ambiental, lo que ocasionó prórrogas, adiciones, modificaciones al contrato y al anexo técnico, provocando mayores costos en el contrato de obra 1904 de 2020 y de interventoría 1913 de 2020, por $2.684.453.325,67. La ejecución del contrato de obra 1904 de 2020 inició el 25 de marzo de 2021, sin embargo, los estudios y diseños se entregaron el 4 y 27 de agosto de 2022, además, se evidencian prórrogas en la ejecución del contrato de obra.</t>
  </si>
  <si>
    <t>H2AEF-Armenia-Montenegro-Quimbaya. Gestión de adquisición predial del contrato de obra 1904 de 2020.
En el "INFORME EJECUTIVO MENSUAL No. 19 - GESTIÓN Y ADQUISICIÓN PREDIAL”, elaborado por INVIAS, con corte a diciembre de 2022, se observó que, de 104 predios identificados en el inventario predial reportados por el contratista, la gestión predial realizada al 31 de diciembre de 2022 fue del 34%, en los tramos Armenia - Calarcá y Armenia – Montenegro. Se presenta una tabla que relaciona el pago del porcentaje de avance (entre el 70 y 100%) a 17 predios del total inventariado. Observándose lentitud en los avances de gestión, toda vez que Ia terminación del proyecto es hasta el 31 de julio de 2023.
Acción 1.</t>
  </si>
  <si>
    <t>H2AEF-Armenia-Montenegro-Quimbaya. Gestión de adquisición predial del contrato de obra 1904 de 2020.
En el "INFORME EJECUTIVO MENSUAL No. 19 - GESTIÓN Y ADQUISICIÓN PREDIAL”, elaborado por INVIAS, con corte a diciembre de 2022, se observó que, de 104 predios identificados en el inventario predial reportados por el contratista, la gestión predial realizada al 31 de diciembre de 2022 fue del 34%, en los tramos Armenia - Calarcá y Armenia – Montenegro. Se presenta una tabla que relaciona el pago del porcentaje de avance (entre el 70 y 100%) a 17 predios del total inventariado. Observándose lentitud en los avances de gestión, toda vez que Ia terminación del proyecto es hasta el 31 de julio de 2023.
Acción 2.</t>
  </si>
  <si>
    <t>H3AEF-Armenia-Montenegro-Quimbaya. Amortización de anticipo contrato de obra 1904 de 2020 y reporte de interventoría.
Diferencias en las actas e informes de seguimiento, en los saldos de los Registros Presupuestales, en el seguimiento financiero y amortización del anticipo relacionados en los saldos de las actas de obra y en los extractos de la cuenta bancaria del manejo del anticipo.
Acción 1.</t>
  </si>
  <si>
    <t>H3AEF-Armenia-Montenegro-Quimbaya. Amortización de anticipo contrato de obra 1904 de 2020 y reporte de interventoría.
Diferencias en las actas e informes de seguimiento, en los saldos de los Registros Presupuestales, en el seguimiento financiero y amortización del anticipo relacionados en los saldos de las actas de obra y en los extractos de la cuenta bancaria del manejo del anticipo.
Acción 2.</t>
  </si>
  <si>
    <t>AEF-DOBLE CALZADA ARMENIA-MONTENEGRO-QUIMBAYA</t>
  </si>
  <si>
    <t>Actuación Especial de Fiscalización: Construcción doble calzada Armenia-Montenegro-Quimbaya. Contrato de obra 1904 de 2020. (AEF-DOBLE CALZADA ARMENIA-MONTENEGRO-QUIMBAYA)</t>
  </si>
  <si>
    <t>Actuación Especial de Fiscalización doble calzada Armenia-Montenegro-Quimbaya. Contrato de obra 1904 de 2020</t>
  </si>
  <si>
    <t>H1AF2022. Presentación saldo de la cuenta 3.1.09 Resultado de ejercicios anteriores de los estados financieros “EEFF” del INVÍAS, reexpresados a 31 de diciembre de 2021.
Analizados los comprobantes contables del movimiento de la vigencia 2022 de la Subcuenta 3.1.09.01 Utilidad o excedentes acumulados y 3.1.09.02 Pérdidas o déficits acumulados, se evidenció que el INVÍAS no está relacionando en todos los comprobantes contables el código contable retroactivo de las cuentas reales 1, 2, 3, 4, 5 y 6 a afectar, al igual se evidenció que el saldo de la Cuenta 3.1.09 Resultado de Ejercicios Anteriores de los EEFF Reexpresados a 31 de diciembre de 2021 presenta una diferencia por $6.393.245.495,23.</t>
  </si>
  <si>
    <t>Deficiencias en los controles del proceso de control interno contable respecto al registro y control de comprobantes contables de ajuste de errores de vigencias anteriores que generan reexpresión de EEFF y al incumplimiento de la guía comprobantes contables de ajustes a periodos bajo convergencia establecida por el Ministerio de Hacienda y Crédito Público – MHCP.</t>
  </si>
  <si>
    <t>Actualizar la Guía de Presentación de Estados Financieros, en el que se presenten los criterios técnicos que debe seguir el INVIAS en desarrollo de lo establecido por la Contaduría General de la Nación - CGN en la Norma políticas contables, cambios en las estimaciones y corrección de errores; lo mismo que en desarrollo de la "Guía comprobantes contables de ajustes a periodos bajo convergencia establecida por el Ministerio de Hacienda y Crédito Público - MHCP".</t>
  </si>
  <si>
    <t xml:space="preserve">Actualizar, formalizar y socializar la Guía de Presentación de Estados Financieros, con los criterios para realizar corrección de errores de periodos anteriores.
</t>
  </si>
  <si>
    <t>Guía actualizada, formalizada y socializada</t>
  </si>
  <si>
    <t>SF(GC)</t>
  </si>
  <si>
    <t>Secretaría General</t>
  </si>
  <si>
    <t>AF2022</t>
  </si>
  <si>
    <t>18 01 100 </t>
  </si>
  <si>
    <t>H2AF2022. Depreciación bienes de uso público.
Incertidumbre en el saldo de la Cuenta 1.7.85 "Depreciación Acumulada de Bienes de Uso Público en Servicio (CR)", debido a que la política contable de estimaciones relacionadas con los bienes de uso público “BUP” establecida por el INVÍAS no describe los criterios técnicos con los cuales se establece la vida útil de los BUP, toda vez que existen criterios técnicos establecidos por el INVÍAS y el Ministerio de Transporte donde se establecen vidas útiles diferentes.</t>
  </si>
  <si>
    <t>Incumplimiento del Marco Normativo para entidades de Gobierno, respecto al análisis técnico para el establecimiento de las vidas útiles de los Bienes de Uso Público “BUP”; igualmente, falta de Sistemas de Información para la administración, gestión y generación de información de los hechos económicos que afectan el reconocimiento de los Bienes de Uso Público en los estados financieros del INVÍAS a 31 de diciembre de 2022.</t>
  </si>
  <si>
    <t>Actualizar el Manual de Políticas Contables con los criterios técnicos con los cuales se establece la vida útil de las Infraestructuras Públicas de Transporte a cargo del INVIAS.</t>
  </si>
  <si>
    <t>Actualizar, formalizar y socializar el Manual de Políticas Contables con los criterios técnicos con los cuales se establece la vida útil de las Infraestructuras Públicas de Transporte a cargo del INVIAS.</t>
  </si>
  <si>
    <t>Manual de políticas contables actualizado, formalizado y socializado.</t>
  </si>
  <si>
    <t>H3AF2022. Información cualitativa y cuantitativa revelada en las notas a los estados financieros del INVIAS a 31 de diciembre de 2022.
Del proceso de revisión y verificación de la información cualitativa y cuantitativa revelada en las Notas a los Estados Financieros del INVÍAS a 31 de diciembre de 2022, (...) se observó una serie de incorreciones relacionadas con: falta de información a revelar, incorrecciones de clasificación, presentación y registro de información, incumpliendo lo establecido en las normas de reconocimiento, medición, revelación y presentación de los hechos económicos por parte de las entidades de gobierno y en la Resolución 193 de 2020 donde se establece la plantilla para la preparación y presentación uniforme de las notas a los estados financieros y sus anexos, respecto a las revelaciones cualitativas y cuantitativas mínimas que INVÍAS debe revelar en las notas a los estados financieros a 31 de diciembre de 2022.</t>
  </si>
  <si>
    <t>Desconocimiento de los requerimientos normativos referente a las revelaciones mínimas que establece el Marco Normativo Contable, las normas de reconocimiento, medición, revelación y presentación de los hechos económicos por parte de las entidades de gobierno y la Resolución 193 de 2020; igualmente, deficiencias del proceso de control interno contable en la elaboración de las Notas a los Estados Financieros con corte al cierre de la vigencia 2022.</t>
  </si>
  <si>
    <t>Actualizar la Guía para la estructuración de las Notas de Revelación a los Estados Financieros, según lo establecido en la normatividad.</t>
  </si>
  <si>
    <t>Actualizar, formalizar y socializar  la Guía para la estructuración de las Notas de Revelación a los Estados Financieros - AFINCO-GUI-5.</t>
  </si>
  <si>
    <t>18 01 001  </t>
  </si>
  <si>
    <t>H4AF2022. Reconocimiento de pasivos en los estados financieros del INVIAS a 31 de diciembre de 2022.
Se evidenció sobrestimación en el saldo a 31 de diciembre de 2022 de los pasivos reconocidos en los Estados Financieros a 31 de diciembre de 2022 por $5.738.472.366, debido a que los documentos soporte no permiten establecer con certeza jurídica la existencia de un pasivo real para el INVÍAS.</t>
  </si>
  <si>
    <t>Deficiencias en el proceso de control interno contable respecto a los controles establecidos para la depuración de las cifras y demás datos contenidos en los estados financieros del INVÍAS a 31 de diciembre de 2022.</t>
  </si>
  <si>
    <t>Adelantar el proceso de depuración contable en desarrollo de la "POLÍTICA PARA GARANTIZAR LA DEPURACIÓN Y SOSTENIBILIDAD DEL SISTEMA CONTABLE PÚBLICO DEL INVIAS", numeral 24 del anexo de la Resolución INVIAS 5143 de 2022.</t>
  </si>
  <si>
    <t>Adelantar programa de depuración, en el cual se identifiquen y se realicen las acciones con el fin de sanear las partidas.</t>
  </si>
  <si>
    <t>Notas a los Estados Financieros con revelación del grado de avance de las cuentas objeto de depuración</t>
  </si>
  <si>
    <t>H5AF2022. Aplicación procedimiento contable para el registro de los hechos económicos relacionados con los acuerdos de concesión de infraestructura de transporte del marco normativo para entidades de gobierno.
Incertidumbre en el saldo de la subcuenta 4.8.08.51 Ganancia por derechos en fideicomisos y en el saldo de la subcuenta 5.8.90.35 Pérdidas por derechos en fideicomisos, generada por la no aplicación del procedimiento contable para el registro de los hechos económicos relacionados con los acuerdos de concesión de infraestructura de transporte del Marco Normativo para Entidades de Gobierno.</t>
  </si>
  <si>
    <t>Desconocimiento de los procedimientos contables, incorporados al Régimen de Contabilidad Pública por la CGN, los cuales son directrices de carácter vinculante que, con base en el Marco Conceptual y en las Normas, desarrollan los procesos de reconocimiento, medición, revelación y presentación de los acuerdo de concesión de infraestructura de transporte.</t>
  </si>
  <si>
    <t>Elaborar guía para el registro contable de los acuerdos de concesión de infraestructura de transporte del Marco Normativo para Entidades de Gobierno (con respaldo en la respuesta de la Contaduría General de la Nación).</t>
  </si>
  <si>
    <t>Elaboración, formalización y socialización de la guía para el registro contable de los acuerdos de concesión para el recaudo de peajes.</t>
  </si>
  <si>
    <t>Guía elaborada, formalizada y socializada</t>
  </si>
  <si>
    <t>H6AF2022. Cálculo provisión contable procesos judiciales, arbitrajes, conciliaciones extrajudiciales.
Subestimación de la cuenta 2.7.01 Litigios y demandas y su correlativa por $8.575.874.915, generada por el menor valor registrado de la provisión contable para procesos judiciales con corte a 31 de diciembre de 2022 en los estados financieros a 31 de diciembre de 2022, respecto al valor registrado en e-KOGUI; sobrestimación de la Cuenta 5.3.68 Provisión Litigios y demandas y su correlativa por $3.362.825.778, generada por la no aplicación del numeral 2.4 Obligación probable del procedimiento contable para el registro de los procesos judiciales, arbitrajes, conciliaciones extrajudiciales y embargos sobre cuentas bancarias establecido por la CNG; sobrestimación de la Subcuenta 4.8.08.26 Recuperaciones y su correlativa por $24.875.539.332, generada por el registro como recuperación de la provisión de procesos judiciales los cuales fueron fallados a favor en vigencias anteriores a 2022 y que no fueron registrados en su momento, incumpliendo el principio de devengo; incertidumbre de la cuenta 2.7.01 Litigios y demandas y su correlativa, generada por el no registro del cálculo de la provisión contable del proceso arbitral 129609 convocado por el Consorcio SES Puente Magdalena.
Acción 1.</t>
  </si>
  <si>
    <t>Deficiencias de control interno contable en la revisión de la aplicación de la metodología de reconocido valor técnico para el cálculo de la provisión contable de los procesos judiciales, conciliaciones extrajudiciales y trámites arbitrales en contra de la entidad, deficiencias en la implementación de formatos para el registro y control para el cálculo de la provisión contable de los procesos judiciales registrados en el e-KOGUI, deficiencias en actividades de control interno contable para verificar la consistencia de la información de la provisión de procesos judiciales y laudos arbitrales en el e-KOGUI y los EEFF del INVÍAS.</t>
  </si>
  <si>
    <t>Acción 1.
Actualizar la Guía de Provisiones, Activos y Pasivos Contingentes - V1 - "ADJU-GUI-1", con base en las observaciones presentadas por la Contraloría General de la República.</t>
  </si>
  <si>
    <t>Actualizar, formalizar y socializar  la Guía de Provisiones, Activos y Pasivos Contingentes - V1 - "ADJU-GUI-1".</t>
  </si>
  <si>
    <t>SF(GC)-SDJ</t>
  </si>
  <si>
    <t>Secretaría General -  Dirección Jurídica</t>
  </si>
  <si>
    <t>H6AF2022. Cálculo provisión contable procesos judiciales, arbitrajes, conciliaciones extrajudiciales.
Subestimación de la cuenta 2.7.01 Litigios y demandas y su correlativa por $8.575.874.915, generada por el menor valor registrado de la provisión contable para procesos judiciales con corte a 31 de diciembre de 2022 en los estados financieros a 31 de diciembre de 2022, respecto al valor registrado en e-KOGUI; sobrestimación de la Cuenta 5.3.68 Provisión Litigios y demandas y su correlativa por $3.362.825.778, generada por la no aplicación del numeral 2.4 Obligación probable del procedimiento contable para el registro de los procesos judiciales, arbitrajes, conciliaciones extrajudiciales y embargos sobre cuentas bancarias establecido por la CNG; sobrestimación de la Subcuenta 4.8.08.26 Recuperaciones y su correlativa por $24.875.539.332, generada por el registro como recuperación de la provisión de procesos judiciales los cuales fueron fallados a favor en vigencias anteriores a 2022 y que no fueron registrados en su momento, incumpliendo el principio de devengo; incertidumbre de la cuenta 2.7.01 Litigios y demandas y su correlativa, generada por el no registro del cálculo de la provisión contable del proceso arbitral 129609 convocado por el Consorcio SES Puente Magdalena.
Acción 2.</t>
  </si>
  <si>
    <t>Acción 2.
Realizar capacitación a todos los funcionarios y contratistas que realizan la representación judicial del instituto, frente a todo lo que atañe a la calificación de riesgo y registro de provisión de los procesos en el sistema eKogui.</t>
  </si>
  <si>
    <t>Capacitación de la calificación de riesgo y registro de provisión de los procesos en el sistema eKogui.</t>
  </si>
  <si>
    <t>Capacitación anual</t>
  </si>
  <si>
    <t>Dirección Jurídica</t>
  </si>
  <si>
    <t>H7AF2022. Ajustes contables que afectan los saldos presentados en los EEFF a 31 de diciembre de 2022 y generan la reexpresión de los EEFF del INVÍAS a 31 de diciembre de 2022.
Analizados los comprobantes contables del movimiento de la vigencia 2023 de la Subcuenta 3.1.09.01 Utilidad o excedentes acumulados y 3.1.09.02 Pérdidas o déficits acumulados, se evidenció que el INVÍAS realizó registro de comprobantes contables de ajuste de los saldos presentados en los estados financieros a 31 de diciembre de 2022, es de resaltar que algunos de estos comprobantes son materiales, lo que genera que el INVÍAS realice la reexpresión de los Estados Financieros a 31 de diciembre de 2022; igualmente, se evidenció que el INVÍAS no está relacionando en los comprobantes contables de ajuste Retroactivo el código contable de las cuentas reales 1, 2, 3, 4, 5 y 6 a afectar retroactivamente.</t>
  </si>
  <si>
    <t>Deficiencias en los controles del proceso de control interno contable respecto al registro de los hechos económicos dentro de la vigencia; igualmente, deficiencias en el registro y control de comprobantes contables de ajuste de errores de vigencias anteriores que generan reexpresión de los EEFF toda vez que se evidencia un incumplimiento de la guía comprobantes contables de ajustes a periodos bajo convergencia establecida por el Ministerio de Hacienda y Crédito Público – MHCP.</t>
  </si>
  <si>
    <t>H8AF2022. Conciliación operaciones recíprocas.
Revisada la información entregada por el INVÍAS (...), no se identifica soporte de las actividades establecidas en el Procedimiento AFINCO-PR-56 “Procedimiento Conciliación Operaciones Recíprocas”, ni el soporte de la Conciliación Trimestral (Actividad 6), ni soporte de la justificación para las diferencias que se presentaron en el Reporte de Operaciones Recíprocas de la vigencia 2022.</t>
  </si>
  <si>
    <t>Deficiencias en los controles establecidos por el INVÍAS en el proceso de control interno contable, respecto a la verificación del cumplimiento de las actividades establecidas en el procedimiento AFINCO-PR-56 “Procedimiento Conciliación Operaciones Recíprocas”.</t>
  </si>
  <si>
    <t>Capacitar a los funcionario encargados de operaciones reciprocas en el Grupo de Contabilidad sobre el uso de los formatos.</t>
  </si>
  <si>
    <t>Realizar capacitación.</t>
  </si>
  <si>
    <t>Lista de asistencia</t>
  </si>
  <si>
    <t>18 02 100 </t>
  </si>
  <si>
    <t>Ineficiente seguimiento por parte del INVÍAS al recaudo de ingresos propios y falta de análisis del comportamiento financiero y presupuestal del instituto. Igualmente, ausencia de acciones durante 2 vigencias fiscales, tendientes a minimizar el impacto generado como resultado de suscribir compromisos de gasto superiores al recaudo efectivo de los ingresos y de efectuar la inversión de recursos cuya liquidez no estaba garantizada.</t>
  </si>
  <si>
    <t>Montar un programa de mitigación del déficit generado del proceso de titularización.</t>
  </si>
  <si>
    <t>Notas a los Estados Financieros con revelación del grado de avance para la vigencia 2023</t>
  </si>
  <si>
    <t>DG-SF(GC)</t>
  </si>
  <si>
    <t>Dirección General - Secretaría General</t>
  </si>
  <si>
    <t>H10AF2022. Constitución de reserva inducida en la vigencia 2022.
El INVÍAS constituyó reservas presupuestales por $321.860.166.340 sin el cumplimiento de requisitos.</t>
  </si>
  <si>
    <t>Debilidades en el control y seguimiento a la ejecución de los compromisos en el cierre de la vigencia, así como en el cumplimiento de requisitos para la constitución de las reservas presupuestales. Igualmente, se evidenció que el INVÍAS cuenta con aplicativos insuficientes para el desarrollo de los procesos de apoyo financiero y presupuestal.</t>
  </si>
  <si>
    <t>Capacitar a los supervisores de los contratos sobre temas presupuestales tales como recursos presupuestales, definición del presupuesto de los contratos, adiciones presupuestales, justificación y constitución de reservas presupuestales y como evitar tanto su sobreestimación, como la pérdida de la misma, además de los Acuerdos de Nivel de Servicios - ANS 2022 de la DEO, referentes a temas como reprogramación vigencias futuras, saldos de apropiación y rezago presupuestal (reserva),  necesarios para el adecuado y oportuno seguimiento y control a la ejecución presupuestal, permitiendo identificar los entregables, las áreas responsables, los plazos, forma y medio de entrega correspondientes, que incluya las causas de los hallazgos notificados por la Contraloría General de la República.</t>
  </si>
  <si>
    <t>Realizar dos (2) sesiones de capacitaciones a los supervisores de las interventorías y gestores técnicos de proyectos.</t>
  </si>
  <si>
    <t>Actas de las capacitaciones</t>
  </si>
  <si>
    <t>SVR-SGI-SMF-SMCN</t>
  </si>
  <si>
    <t>Dirección de Ejecución y Operación</t>
  </si>
  <si>
    <t>H11AF2022. Constitución de reserva presupuestal para el convenio interadministrativo 1181 de 2021, en la vigencia 2022.
El INVÍAS constituyó reserva presupuestal para el convenio interadministrativo 1181 de 2021 sin el cumplimiento de requisitos, generando sobreestimación de la reserva presupuestal constituida en la vigencia 2022 por $10.000.000.000.</t>
  </si>
  <si>
    <t>Debilidades en el control y seguimiento a la ejecución de los compromisos en el cierre de la vigencia, así como al cumplimiento de requisitos para la constitución de las reservas presupuestales. Igualmente, se evidenció que el INVÍAS cuenta con aplicativos insuficientes para el desarrollo de los procesos de apoyo financiero y presupuestal.</t>
  </si>
  <si>
    <t>H12AF2022. Constitución de reserva presupuestal para los contratos 1809 de 2020 y 1646 de 2021, en la vigencia 2022.
El INVÍAS constituyó reservas presupuestales para los contratos 1809 de 2020 y 1646 de 2021, sin el cumplimiento de requisitos, generando una sobreestimación de la reserva presupuestal constituida en la vigencia 2022 por $48.435.908.021.</t>
  </si>
  <si>
    <t>Debilidades en el control y seguimiento a la ejecución de los compromisos en el cierre de la vigencia, así como en el cumplimiento de requisitos para la constitución de las reservas presupuestales. Igualmente, se prueba que el INVÍAS cuenta con aplicativos insuficientes para el desarrollo de los procesos de apoyo financiero y presupuestal.
De otra parte, el INVÍAS omitió el trámite para la aprobación de vigencias futuras ordinarias, al respecto, “la D.G.P.N ha insistido en numerosos conceptos en que el mecanismo para hacer viable la ejecución de contratos de duración superior a un año no es el de las reservas presupuestales si no el de las vigencias futuras".</t>
  </si>
  <si>
    <t>Capacitar a los supervisores de los contratos sobre temas presupuestales tales como recursos presupuestales, definición del presupuesto de los contratos, adiciones presupuestales, justificación y constitución de reservas presupuestales y como evitar tanto su sobreestimación, como la pérdida de la misma, además de los Acuerdos de Nivel de Servicio, referentes a temas como reprogramación vigencias futuras, saldos de apropiación y rezago presupuestal (reserva),  necesarios para el adecuado y oportuno seguimiento y control a la ejecución presupuestal, permitiendo identificar los entregables, las áreas responsables, los plazos, forma y medio de entrega correspondientes, que incluya las causas de los hallazgos notificados por la Contraloría General de la República.</t>
  </si>
  <si>
    <t>Realizar dos (2) sesiones de capacitaciones a los supervisores y los gestores técnicos de proyectos.</t>
  </si>
  <si>
    <t>Dirección Técnica y de Estructuración</t>
  </si>
  <si>
    <t>H13AF2022. Fenecimiento de la reserva presupuestal constituida en la vigencia 2021 para los contratos 1632 de 2015, 1674 de 2015 y 1019 de 2018.
Fenecimiento de la reserva presupuestal constituida en la vigencia 2021 por $9.382.180.851,27, dando lugar a un desequilibrio presupuestal de los contratos relacionados y una posible subestimación del presupuesto a ejecutar en la vigencia 2023 para asumir obligaciones con terceros que no fueron tramitadas por la entidad.</t>
  </si>
  <si>
    <t>Dificultades y limitaciones para el desarrollo de las actividades de cierre presupuestal, así como falencias administrativas relacionadas con la omisión de las funciones establecidas para el trámite de las obligaciones de la entidad, descritas en los procedimientos para tal fin.
De otra parte, se identificó debilidades en el control y seguimiento a la ejecución de los compromisos.
Igualmente, se evidenció que las herramientas tecnológicas que apoyan el proceso de radicación y trámite de cuentas por pagar son insuficientes para el tamaño y robustez de la entidad misma.</t>
  </si>
  <si>
    <t xml:space="preserve">H14AF2022. Trámite de pasivos exigibles – vigencias expiradas en la vigencia 2022. 
Según reportó el Instituto Nacional de Vías, en la vigencia 2022 se tramitaron 10 pasivos exigibles – vigencias expiradas por $1.648.972.929, para el pago de obligaciones originadas en las vigencias 2020 y 2021. Una vez revisadas las Resoluciones por las cuales se ordena el pago de las vigencias expiradas y las causas que dieron origen a este trámite, se evidenciaron
falencias en el desarrollo de los procesos de cierre presupuestal por la no radicación y trámite de cuentas por pagar por parte de la entidad en la vigencia correspondiente, situación que da como resultado una reserva constituida al cierre de la vigencia 2020 y 2021 sin el cumplimiento de requisitos sobre el entendido que ya se había dado la recepción del bien y/o servicio.
De otra parte, se acudió al trámite de vigencias expiradas para compromisos que tenían saldo en reserva presupuestal, lo que ocasionó el fenecimiento del saldo en reserva al no ser utilizado, castigando el presupuesto disponible para la vigencia 2022. </t>
  </si>
  <si>
    <t xml:space="preserve">Dificultades y limitaciones para el desarrollo de las actividades de cierre presupuestal de las vigencias fiscales 2020 y 2021, así como falencias administrativas relacionadas con la omisión de las funciones establecidas para el trámite de las obligaciones de la entidad, descritas en los procedimientos para tal fin. </t>
  </si>
  <si>
    <t>SVR-SGI-SMF-SMCN-SG</t>
  </si>
  <si>
    <t>Dirección de Ejecución y Operación - Secretaría General</t>
  </si>
  <si>
    <t>H15AF2022. Planeación y estructuración de los convenios del programa “vive Colombia vías verdes”. 
Como premisa inicial, se evidencia un error por parte de Proyecta al indicar que el porcentaje de Administración del Convenio 2068-2021 es del 41%, ya que, una vez revisada y analizada la información inicialmente recibida por parte de INVÍAS, la suma de la “Carga Impositiva + Personal + Instalaciones” da un total de 40,5% (...). Esta diferencia del 0,5%, representa la suma de $414.023.477,40 COP.
Por otra parte, una vez verificada la información inicial versus los soportes remitidos por INVÍAS (...), se evidencia una diferencia de un 13,50% que no es justificada técnicamente por la Entidad y que se limita a ser sustentada por una regla de tres simple. Esta diferencia, representa $5.589.316.944,90 en el total acumulado del A.I.U del Convenio 2068-2021 y el A.I.U sustentado con la información recibida en la última respuesta emitida por la Entidad.
Sumado a lo anterior, es notable que en la estructuración de los diferentes convenios firmados por parte de INVÍAS, en cuanto al Programa “Viva Colombia Vías Verdes”, no se suscribe cláusula alguna que permita que la Entidad pueda exigir el sustento de los presupuestos, A.P.U`s y A.I.U`s de cada uno de los contratos que los convenios suscriben con terceros y que se convierten en presupuestos que INVÍAS debe financiar. Tampoco se evidencia que se suscriba cláusula alguna que obligue al convenido a argumentar y soportar los presupuestos que se disponen a contratar con un tercero previo a la adjudicación de los mismos, teniendo en cuenta que quien finalmente aporta los recursos para el desarrollo de
los mismos es INVÍAS. 
Acción 1.</t>
  </si>
  <si>
    <t xml:space="preserve">Inadecuada planeación y estructuración de los convenios del programa “VIVE COLOMBIA VÍAS VERDES”, y falta de transparencia en el cálculo de la administración que hace parte del A.I.U del convenio 2068-2021.
Gestión antieconómica e ineficiente del manejo del recurso público, puesto que se está aceptando por parte del INVÍAS, en el componente de administración en el AIU contractual, unas cifras sin justificar, siendo pertinente indicar que a mayo de 2023 no se han dado pagos. </t>
  </si>
  <si>
    <t>Acción 1.
Realizar tres (3) sesiones de capacitaciones a la Subdirección de Estructuración de Proyectos; direcciones y unidades ejecutoras de la versión 3 de la Guía de Estructuración de Proyectos, donde se incluyó el componente social, predial y ambiental conforme a los hallazgos notificados por la Contraloría General de la República.</t>
  </si>
  <si>
    <t>H15AF2022. Planeación y estructuración de los convenios del programa “vive Colombia vías verdes”. 
Como premisa inicial, se evidencia un error por parte de Proyecta al indicar que el porcentaje de Administración del Convenio 2068-2021 es del 41%, ya que, una vez revisada y analizada la información inicialmente recibida por parte de INVÍAS, la suma de la “Carga Impositiva + Personal + Instalaciones” da un total de 40,5% (...). Esta diferencia del 0,5%, representa la suma de $414.023.477,40 COP.
Por otra parte, una vez verificada la información inicial versus los soportes remitidos por INVÍAS (...), se evidencia una diferencia de un 13,50% que no es justificada técnicamente por la Entidad y que se limita a ser sustentada por una regla de tres simple. Esta diferencia, representa $5.589.316.944,90 en el total acumulado del A.I.U del Convenio 2068-2021 y el A.I.U sustentado con la información recibida en la última respuesta emitida por la Entidad.
Sumado a lo anterior, es notable que en la estructuración de los diferentes convenios firmados por parte de INVÍAS, en cuanto al Programa “Viva Colombia Vías Verdes”, no se suscribe cláusula alguna que permita que la Entidad pueda exigir el sustento de los presupuestos, A.P.U`s y A.I.U`s de cada uno de los contratos que los convenios suscriben con terceros y que se convierten en presupuestos que INVÍAS debe financiar. Tampoco se evidencia que se suscriba cláusula alguna que obligue al convenido a argumentar y soportar los presupuestos que se disponen a contratar con un tercero previo a la adjudicación de los mismos, teniendo en cuenta que quien finalmente aporta los recursos para el desarrollo de
los mismos es INVÍAS. 
Acción 2.</t>
  </si>
  <si>
    <t>Acción 2.
Capacitar a los supervisores y gestores técnicos de proyectos frente al Manual de Interventoría y de Contratación, que incluya las causas de los hallazgos notificados por la Contraloría General de la República.</t>
  </si>
  <si>
    <t>Realizar dos (2) sesiones de capacitaciones a los supervisores y gestores técnicos de proyectos frente al Manual de Interventoría y de Contratación.</t>
  </si>
  <si>
    <t>H16AF2022. Cumplimiento de los procedimientos y cláusulas contractuales del convenio 2068 de 2021.
Revisado el convenio 2068 de 2021, se observa que la empresa PROYECTA cuenta con orden de inicio desde el pasado 29 de diciembre de 2021 y transcurridos 8 meses según el informe del mes de septiembre aún no se contaba con estudios y diseños como está estipulado en los Estudios Previos en la etapa Nro. 1. De preconstrucción, donde se define que en los primeros 6 meses se realizaría los estudios y diseños. Así mismo, en los informes se observó que desde el mes de enero se venía dejando claridad de que existían muchos errores en la minuta del convenio que debían ser corregidos y no se especificaban qué puntos debían ser corregidos, sin embargo, en el mes de diciembre, ya transcurrido 12 meses, se realizó una modificación a la minuta y una reprogramación de recursos.
Acción 1.</t>
  </si>
  <si>
    <t>Falta de efectividad en los controles en el procedimiento contractual con una presunta violación de las cláusulas contractuales y de los principios de la contratación. La falta de celeridad y eficacia en los procedimientos que estaban previstos para contratar.</t>
  </si>
  <si>
    <t>Acción 1.
Capacitar a los supervisores y gestores técnicos de proyectos frente al Manual de Interventoría y de Contratación, que incluya las causas de los hallazgos notificados por la Contraloría General de la República.</t>
  </si>
  <si>
    <t>H16AF2022. Cumplimiento de los procedimientos y cláusulas contractuales del convenio 2068 de 2021.
Revisado el convenio 2068 de 2021, se observa que la empresa PROYECTA cuenta con orden de inicio desde el pasado 29 de diciembre de 2021 y transcurridos 8 meses según el informe del mes de septiembre aún no se contaba con estudios y diseños como está estipulado en los Estudios Previos en la etapa Nro. 1. De preconstrucción, donde se define que en los primeros 6 meses se realizaría los estudios y diseños. Así mismo, en los informes se observó que desde el mes de enero se venía dejando claridad de que existían muchos errores en la minuta del convenio que debían ser corregidos y no se especificaban qué puntos debían ser corregidos, sin embargo, en el mes de diciembre, ya transcurrido 12 meses, se realizó una modificación a la minuta y una reprogramación de recursos.
Acción 2.</t>
  </si>
  <si>
    <t>Acción 2.
Modificar el  convenio con el fin de contar con mayores herramientas  para realizar el control y seguimientos de los contratos derivados.</t>
  </si>
  <si>
    <t>Modificar la clausula  del convenio  referente  al Comité de Seguimiento Técnico, que le permita la participación al INVIAS en la toma decisiones que comprometan los recursos del convenio.</t>
  </si>
  <si>
    <t xml:space="preserve"> Minuta de la modificación </t>
  </si>
  <si>
    <t>Administrativo con incidencia fiscal y presunta incidencia disciplinaria</t>
  </si>
  <si>
    <t>H17AF2022. Mayor permanencia de interventoría – contrato 1022 de 2018 – Variante de San Gil.
Dentro de los documentos de la adición al contrato de interventoría, y de prórroga al contrato de obra, no se contempla en el clausulado que el contratista asuma los costos de la mayor permanencia de la interventoría en obra imputables a él. Es de indicar que, el hecho de que la misma deba permanecer por más tiempo se debe en parte por causas imputables al contratista, y probadas por el Instituto. El Invías está asumiendo, de su presupuesto, los costos generados por mayor permanencia de interventoría que claramente son imputables al contratista de obra. Este perjuicio se calcula por un monto de $616.026.489.
(...) Durante el desarrollo de la ejecución del contrato, el contratista ha venido presentando atraso en el programa de inversiones, los cuales no han sido mitigados, por lo cual la Subdirección de Modernización de Carreteras Nacionales realizó la solicitud de proceso administrativo sancionatorio el 31 de julio de 2021.
Acción 1.</t>
  </si>
  <si>
    <t>Deficiencias en planeación y gestión del proyecto, que han generado inconvenientes prediales (demoras en adquisición de predios), inconvenientes en licencias ambientales y otras (demoras en gestiones de licencias ambientales y permisos arqueológicos), e inconvenientes técnicos (condiciones técnicas no contempladas por el constructor, lo cual denota deficiencias en su revisión de los Estudios y Diseños).
Inadecuada gestión fiscal en la ejecución de las obras objeto del contrato 1019 de 2018, por parte del contratista de obra, que ha generado una gestión antieconómica e ineficiente de las inversiones en el citado contrato.
Deficiencias en el ejercicio de supervisión y gestión técnica del proyecto, toda vez que, en el momento de dar concepto y visto bueno a las adiciones y prórrogas a los contratos de obra e interventoría, no se contempló el hecho de que parte del atraso presentado en el proyecto es imputable al contratista.</t>
  </si>
  <si>
    <t>H17AF2022. Mayor permanencia de interventoría – contrato 1022 de 2018 – Variante de San Gil.
Dentro de los documentos de la adición al contrato de interventoría, y de prórroga al contrato de obra, no se contempla en el clausulado que el contratista asuma los costos de la mayor permanencia de la interventoría en obra imputables a él. Es de indicar que, el hecho de que la misma deba permanecer por más tiempo se debe en parte por causas imputables al contratista, y probadas por el Instituto. El Invías está asumiendo, de su presupuesto, los costos generados por mayor permanencia de interventoría que claramente son imputables al contratista de obra. Este perjuicio se calcula por un monto de $616.026.489.
(...) Durante el desarrollo de la ejecución del contrato, el contratista ha venido presentando atraso en el programa de inversiones, los cuales no han sido mitigados, por lo cual la Subdirección de Modernización de Carreteras Nacionales realizó la solicitud de proceso administrativo sancionatorio el 31 de julio de 2021.
Acción 2.</t>
  </si>
  <si>
    <t>Acción 2.
Capacitar a los supervisores de los contratos sobre temas presupuestales tales como recursos presupuestales, definición del presupuesto de los contratos, adiciones presupuestales, justificación y constitución de reservas presupuestales y como evitar tanto su sobreestimación, como la pérdida de la misma, además de los Acuerdos de Nivel de Servicios - ANS 2022 de la DEO, referentes a temas como reprogramación vigencias futuras, saldos de apropiación y rezago presupuestal (reserva),  necesarios para el adecuado y oportuno seguimiento y control a la ejecución presupuestal, permitiendo identificar los entregables, las áreas responsables, los plazos, forma y medio de entrega correspondientes, que incluya las causas de los hallazgos notificados por la Contraloría General de la República.</t>
  </si>
  <si>
    <t>H17AF2022. Mayor permanencia de interventoría – contrato 1022 de 2018 – Variante de San Gil.
Dentro de los documentos de la adición al contrato de interventoría, y de prórroga al contrato de obra, no se contempla en el clausulado que el contratista asuma los costos de la mayor permanencia de la interventoría en obra imputables a él. Es de indicar que, el hecho de que la misma deba permanecer por más tiempo se debe en parte por causas imputables al contratista, y probadas por el Instituto. El Invías está asumiendo, de su presupuesto, los costos generados por mayor permanencia de interventoría que claramente son imputables al contratista de obra. Este perjuicio se calcula por un monto de $616.026.489.
(...) Durante el desarrollo de la ejecución del contrato, el contratista ha venido presentando atraso en el programa de inversiones, los cuales no han sido mitigados, por lo cual la Subdirección de Modernización de Carreteras Nacionales realizó la solicitud de proceso administrativo sancionatorio el 31 de julio de 2021.
Acción 3.</t>
  </si>
  <si>
    <t>Acción 3.
Capacitar a los supervisores y gestores técnicos de proyectos frente al Manual de Interventoría y de Contratación, que incluya las causas de los hallazgos notificados por la Contraloría General de la República.</t>
  </si>
  <si>
    <t>H18AF2022. Pavimentación frente Ricaurte – Mallama. Contrato 1111 de 2021 - Variante San Francisco Mocoa.
Con el contrato 1111 de 2021 se está atendiendo un frente de rehabilitación en el sector Ricaurte – Mallama del corredor Tumaco – San Francisco, el cual se ubica a más de 200 km de las obras principales, objeto del contrato de obra, lo cual, a corto plazo, está afectando los rendimientos de obra en ese frente porque el contratista de obra está concentrando sus esfuerzos en el frente de rehabilitación, y a mediano y largo plazo, la disminución de recursos en el capítulo de obras subterráneas afecta el alcance del proyecto, poniendo en riesgo el cumplimiento de las metas físicas del mismo.</t>
  </si>
  <si>
    <t>Deficiencias administrativas por parte del Invías, en cuanto al desarrollo de la planeación y el control del proyecto, en lo relacionado con el hecho de que se debió contar con los estudios y el presupuesto para la rehabilitación del sector Ricaurte – Mallama, tanto para los contratos de obra como el de interventoría, a fin de no causar traumatismos en el desarrollo de la obra.</t>
  </si>
  <si>
    <t>Realizar tres (3) sesiones de capacitaciones a la Subdirección de Estructuración de Proyectos; direcciones y unidades ejecutoras de la versión 3 de la Guía de Estructuración de Proyectos, donde se incluyó el componente social, predial y ambiental conforme a los hallazgos notificados por la Contraloría General de la República.</t>
  </si>
  <si>
    <t>H19AF2022. Pavimentación inicio de vía frente San Francisco – Contrato 1111 de 2021.
Dentro de las condiciones contractuales del contrato 1111 de 2021 no se tiene en cuenta, como elemento prioritario, la pavimentación de la vía existente en el sector 1 (PR 0+000 al PR 7+103), la cual fue construida previamente en otro contrato y
hace parte integral del corredor a terminar, sino que se deja como una obra complementaria, a criterio de ser pavimentada o no por el Instituto, según lo considere pertinente o no.</t>
  </si>
  <si>
    <t>Deficiencias en la estructuración y planificación del proyecto por parte del instituto, toda vez que no se contempla como parte del objeto principal de este contrato, la pavimentación del sector donde ya hay tanto calzada conformada, como estabilización de taludes y obras de drenaje.</t>
  </si>
  <si>
    <t>H20AF2022. Ejecución de obras en longitud de un kilómetro en seis meses frente San Francisco – Contrato 1111 de 2021.
Dentro de los requerimientos del contrato 1111 de 2021 se especifica que se deben adelantar actividades en una longitud de por lo menos 1 km del corredor. Sin embargo, con corte a 29 de marzo de 2023, este requerimiento no se cumplió, toda vez que no se han ejecutado por completo las actividades y estructuras correspondientes al primer kilómetro de vía, definido a partir del punto PR 7+103, sino que el contratista continúa haciendo actividades de replanteo y hasta esa fecha estaba en los inicio de actividades constructivas de caissons para el puente 9A y en inicio de cortes y explanaciones.</t>
  </si>
  <si>
    <t>Deficiencias en la organización logística del contratista para acometer las obras en los distintos frentes de obra, de acuerdo con sus obligaciones contractuales; así como deficiencias en el seguimiento y control en el cumplimiento de las obligaciones emanadas del contrato.</t>
  </si>
  <si>
    <t>Capacitar a los supervisores y gestores técnicos de proyectos frente al Manual de Interventoría y de Contratación, que incluya las causas de los hallazgos notificados por la Contraloría General de la República.</t>
  </si>
  <si>
    <t>H21AF2022. Cumplimiento del artículo 292 de la ley 1955 de 2019, relacionada con la verificación de la gestión eficiente de la energía de los edificios.
Inefectividad de las acciones realizadas por el INVÍAS para lograr un ahorro del consumo de energía en edificios de mínimo 15% respecto del consumo del año anterior desde el año 2019 y a partir del segundo año con metas escalonadas; meta que debía ser alcanzada más tardar en el año 2022. Lo anterior, genera un incumplimiento en la normatividad de la gestión eficiente de la energía de los edificios artículo 292 de la Ley 1955 de 2019.
Actividad 1.</t>
  </si>
  <si>
    <t>Deficiencias en la gestión e implementación de acciones tendientes al ahorro energético de los edificios del INVÍAS, en el sentido que no se han establecido metas anuales ni políticas de eficiencia energética en la entidad.</t>
  </si>
  <si>
    <t>Implementar el programa de uso eficiente y ahorro de energía para la entidad.</t>
  </si>
  <si>
    <t>Campañas informativas y de sensibilización una (1) vez al mes por medio de la intranet.</t>
  </si>
  <si>
    <t>Reporte de comunicaciones</t>
  </si>
  <si>
    <t>H21AF2022. Cumplimiento del artículo 292 de la ley 1955 de 2019, relacionada con la verificación de la gestión eficiente de la energía de los edificios.
Inefectividad de las acciones realizadas por el INVÍAS para lograr un ahorro del consumo de energía en edificios de mínimo 15% respecto del consumo del año anterior desde el año 2019 y a partir del segundo año con metas escalonadas; meta que debía ser alcanzada más tardar en el año 2022. Lo anterior, genera un incumplimiento en la normatividad de la gestión eficiente de la energía de los edificios artículo 292 de la Ley 1955 de 2019.
Actividad 2.</t>
  </si>
  <si>
    <t>Sensibilización semestralmente a las direcciones territoriales  a través de reuniones virtuales.</t>
  </si>
  <si>
    <t>H21AF2022. Cumplimiento del artículo 292 de la ley 1955 de 2019, relacionada con la verificación de la gestión eficiente de la energía de los edificios.
Inefectividad de las acciones realizadas por el INVÍAS para lograr un ahorro del consumo de energía en edificios de mínimo 15% respecto del consumo del año anterior desde el año 2019 y a partir del segundo año con metas escalonadas; meta que debía ser alcanzada más tardar en el año 2022. Lo anterior, genera un incumplimiento en la normatividad de la gestión eficiente de la energía de los edificios artículo 292 de la Ley 1955 de 2019.
Actividad 3.</t>
  </si>
  <si>
    <t>Seguimiento trimestral a la implementación del programa de uso eficiente y ahorro de energía.</t>
  </si>
  <si>
    <t>H22AF2022. Cumplimiento del Decreto 397 de 2022, relacionado con la austeridad del gasto.
Inefectividad de las acciones realizadas por el INVÍAS para el cumplimiento del plan de austeridad del gasto 2022 para los órganos que hacen parte del Presupuesto General de la Nación, Decreto 397 de 2022.
Acción 1.</t>
  </si>
  <si>
    <t>Deficiencias en la gestión e implementación de acciones tendientes a la austeridad del gasto del INVÍAS, como entidad perteneciente al presupuesto nacional, en el sentido de la poca efectividad de las acciones tendientes al ahorro de recursos.
Debilidades en planeación y ejecución de recursos de funcionamiento, que a futuro pueden ser identificadas como incorrecciones.</t>
  </si>
  <si>
    <t>Formulación del plan de austeridad vigencia 2023 (Reducir en 5% el valor pagado de horas extras para la vigencia 2023, reducir en un 10% el gasto en telefonía análoga para la vigencia 2023, reducir en 5 % el gasto de combustible para la vigencia 2023, disminuir en un 3% el gasto en fotocopias para la vigencia 2023, disminuir en un 5% el Gasto en Comisiones de Servicio y Tiquetes, reducir en un 5% la contratación por prestación de servicios de la entidad, disminuir en un 50% el gasto de  resmas de papel para la vigencia 2023).</t>
  </si>
  <si>
    <t>Formular plan de austeridad vigencia 2023.</t>
  </si>
  <si>
    <t>Plan de austeridad formulado</t>
  </si>
  <si>
    <t>H22AF2022. Cumplimiento del Decreto 397 de 2022, relacionado con la austeridad del gasto.
Inefectividad de las acciones realizadas por el INVÍAS para el cumplimiento del plan de austeridad del gasto 2022 para los órganos que hacen parte del Presupuesto General de la Nación, Decreto 397 de 2022.
Acción 2.</t>
  </si>
  <si>
    <t>Verificación trimestrales del plan de austeridad vigencia 2023 (Reducir en 5% el valor pagado de horas extras para la vigencia 2023, reducir en un 10% el gasto en telefonía análoga para la vigencia 2023, reducir en 5 % el gasto de combustible para la vigencia 2023, disminuir en un 3% el gasto en fotocopias para la vigencia 2023, disminuir en un 5% el Gasto en Comisiones de Servicio y Tiquetes, reducir en un 5% la contratación por prestación de servicios de la entidad, disminuir en un 50% el gasto de  resmas de papel para la vigencia 2023).</t>
  </si>
  <si>
    <t>Realizar reportes.</t>
  </si>
  <si>
    <t>Administrativo con incidencia fiscal</t>
  </si>
  <si>
    <t xml:space="preserve">14 04 009   </t>
  </si>
  <si>
    <t>H23AF2022. Suscripción del Otrosí modificatorio al contrato de obra 642 de 2015 – Inclusión y suscripción de una cláusula compromisoria.
Antes de la finalización del plazo contractual, mediante un otrosí modificatorio al contrato de obra Nro. 642 de 2015, el INVÍAS y el contratista decidieron incluir una cláusula compromisoria, con el fin de dirimir unas divergencias existentes y la Oficina Jurídica del INVÍAS rindió concepto desfavorable a la solicitud de modificación del contrato para la inclusión de una cláusula compromisoria y dispuso que, si se quería utilizar un mecanismo alternativo de resolución de conflictos, se acudiera a la Conciliación Extrajudicial, la cual se adelantaría ante el Procurador Judicial Administrativo y el acuerdo resultante, sería aprobado por el Juez Administrativo (Juez natural del contrato), además Adujo que este mecanismo no solo era gratuito, mientras que el procedimiento arbitral resultaría muy oneroso para la entidad.
Dicho lo anterior, si se quería velar por salvaguardar los intereses del Estado, debió sujetarse el INVÍAS a las recomendaciones realizada por la oficina jurídica, dado que los $1.008.632.462,29 nunca debieron salir del estado a raíz de una cláusula compromisoria que su concepto por parte de la oficina jurídica siempre fue desfavorable.</t>
  </si>
  <si>
    <t xml:space="preserve">Suscripción de un otrosí, incluyendo una cláusula compromisoria que implicaba un proceso arbitral, el cual generó gastos innecesarios al Invías omitiendo conceptos jurídicos el cual fueron desfavorables, lo anterior debió tenerse en cuenta buscando otras alternativas sugeridas por la Oficina Jurídica de la entidad. </t>
  </si>
  <si>
    <t>Incorporar en el Manual de Contratación una disposición que tratándose de suscripción de pactos arbitrales (compromiso y/o cláusula compromisoria) sobre contratos en curso suscritos por el INVÍAS, será el director jurídico quien previo concepto analizará las razones que justifican su procedencia, siendo este vinculante. Lo anterior, en consideración a la Directiva Presidencial N° 04 de 2018.</t>
  </si>
  <si>
    <t>Incorporar en el Manual de Contratación del INVÍAS, lo estipulado en la acción de mejora.</t>
  </si>
  <si>
    <t>DG-DJ-SDJ</t>
  </si>
  <si>
    <t>Dirección General - Dirección Jurídica</t>
  </si>
  <si>
    <t>H1AEFJUANCHITO. Actas de ajustes. Contrato 1483 de 2014.
La metodología para el cálculo de los ajustes del contrato 1483 de 2014, no está de acuerdo con lo establecido en el clausulado del contrato, lo anterior implica imprecisiones y que se haya reconocido y pagado recursos de más por este concepto.
Acción 1.</t>
  </si>
  <si>
    <t xml:space="preserve">Deficiencias en la aplicación del procedimiento establecido para el cálculo de ajustes por parte de los actores del contrato de obra (Gobernación, Contratista, Interventor) conforme a lo establecido por el INVIAS para este fin, en el desarrollo del contrato 1483 de 2014, adicionalmente falta de control por parte de los supervisores del contrato en el establecimiento de los parámetros claves para efectuar el cálculo de los ajustes. </t>
  </si>
  <si>
    <t>Realizar el reintegro por parte del contratista de la gobernación del  departamento del Valle del Cauca de los recursos sobre el mayor valor pagado en las actas de ajuste.</t>
  </si>
  <si>
    <t>Gestión ante gobernación del Valle del Cauca para el reintegro del mayor valor pagado en las actas de ajustes.</t>
  </si>
  <si>
    <t xml:space="preserve">Actas de ajustes (3) y soporte contable del reintegro del mayor valor pagado en las actas de ajuste.                         </t>
  </si>
  <si>
    <t>AEF-PUENTE JUANCHITO</t>
  </si>
  <si>
    <t>H1AEFJUANCHITO. Actas de ajustes. Contrato 1483 de 2014.
La metodología para el cálculo de los ajustes del contrato 1483 de 2014, no está de acuerdo con lo establecido en el clausulado del contrato, lo anterior implica imprecisiones y que se haya reconocido y pagado recursos de más por este concepto.
Acción 2.</t>
  </si>
  <si>
    <t>Capacitar a los supervisores y gestores técnicos de proyectos frente al procedimiento  ICOCIV, para las actas de ajuste, que incluya las causas de los hallazgos notificados por la Contraloría General de la República.</t>
  </si>
  <si>
    <t xml:space="preserve">H2AEFJUANCHITO. Manejo de anticipo como reposición total o parcial al contratista del valor amortizado del anticipo. Contrato 1483 de 2014.
El Departamento (Valle del Cauca) realizó un anticipo por $3.000.000.000 el 20 de abril de 2020 mediante cheque del Banco Popular, bajo el entendido de reposición parcial del anticipo amortizado al contrato de obra 1438 de 2014. De acuerdo con el valor total del contrato en aquel entonces, por $30.454.818.967, frente al cual le era permitido anticipar el 30%, correspondiente a $9.136.445.690, de los cuales ya se había desembolsado $8.598.596.873, quedando un saldo por entregar en anticipo de $537.848.817; sin embargo, el Departamento realizó una erogación de recursos por $3.000.000.000 de los cuales, $2.462.151.183 superaron el límite establecido en la forma de pago.  </t>
  </si>
  <si>
    <t>Falta de planeación financiera y falencias en la supervisión e interventoría financiera del contrato de obra, así como deficiencias del control interno, relacionadas con la reposición total o parcial al contratista del valor amortizado del anticipo.</t>
  </si>
  <si>
    <t>H3AEFJUANCHITO. Estructuración, planificación y ejecución del proyecto para la construcción del nuevo puente de Juanchito. Contrato 1483 de 2014.
El proyecto Puente Juanchito, contemplado inicialmente para dos años y medio, por deficiencias en estructuración y planificación, así como deficiencias en la puesta en marcha de las obras, ahora presenta una duración estimada de 8 años y 10 meses, generando mayores costos a los estimados inicialmente para el mismo por cuenta de las falencias que hacían un proyecto inviable si no se adicionaban recursos para la construcción de un proyecto funcional.</t>
  </si>
  <si>
    <t>Improvisación por parte de la Gobernación del Valle al momento de estructurar y ejecutar este proyecto de infraestructura vial, y deficiencias de control por parte del INVIAS al evaluar los proyectos en los cuales va a aportar recursos.
Como causa principal de lo observado, se cuentan las deficiencias en la génesis, estructuración y planificación del proyecto y del contrato de obra, al no contar con diseños y presupuestos determinados para ser materializado en campo, de tal modo que fuera funcional.</t>
  </si>
  <si>
    <t>Capacitar a los supervisores y gestores técnicos de proyectos frente al Manual de Interventoría y de Contratación, que incluya las causas de los hallazgos notificados por la Contraloría General de la República (haciendo énfasis que en el caso de los convenios interadministrativos, que se debe hacer entrega  por parte del INVIAS de los documentos técnicos, especialmente la Guía de Estructuración de Proyectos, en caso que aplique).</t>
  </si>
  <si>
    <t>H4AEFJUANCHITO. Mayor permanencia de interventoría convenio 3087 de 2013.
El Instituto Nacional de Vías, por las deficiencias en la gestión fiscal por parte del Departamento del Valle del Cauca en la estructuración del proyecto, y en la planificación y el desarrollo de su ejecución, ha tenido que mantener por mayor tiempo la interventoría del proyecto.
Esta interventoría actualmente es ejercida por la Universidad del Quindío, quien recibió el convenio en calidad de cesión por la Universidad del Cauca desde diciembre de 2016. El valor inicial del convenio era de $1.050.000.000 el cual fue adicionado por igual valor para cubrir las necesidades de supervisión del contrato derivado de obra en sus condiciones iniciales.
Se configuran los elementos que constituyen presunto detrimento patrimonial por considerar que hay menoscabo y disminución de los recursos del INVIAS con corte a
31 de diciembre de 2022, que pueden alcanzar los $6.750.000.000 una vez se completen los pagos del interventor durante su periodo contractual.</t>
  </si>
  <si>
    <t xml:space="preserve">Deficiencias en planeación contractual y de ejecución del proyecto (puente sobre el río Cauca, en el corregimiento de Juanchito) por parte del gestor fiscal de los recursos, la Gobernación del Valle, que no tenía un proyecto correctamente estructurado y no lo ha ejecutado dentro de los plazos señalados y con los insumos requeridos, lo cual generó que los valores requeridos para el mismo se cuantificaran con posteridad a la suscripción del convenio, fueran superiores a los establecidos inicialmente, obligando a adicionar en recursos y a prorrogar el convenio; así como por la deficiente supervisión y control por parte del Instituto Nacional de Vías en cuanto a la erogación de sus recursos. </t>
  </si>
  <si>
    <t>Dirección Jurídica - Secretaría General</t>
  </si>
  <si>
    <t>H8AF2021. Reservas presupuestales constituidas para los contratos 1738 de 2015, 1632 de 2015, 885 de 2019 y 2171 de 2021.
El Instituto Nacional de Vías apropia recursos al cierre de la vigencia para los contratos 1738 de 2015, 1632 de 2015, 885 de 2019 y 2171 de 2021, quedando un saldo del 96% de los recursos apropiados en reserva presupuestal, que era previsible teniendo en cuenta la fecha de expedición de los registros presupuestales que amparan las apropiaciones realizadas, generándose una sobreestimación de la reserva presupuestal constituida en la vigencia 2021 (...) por $18.898.172.003,83.</t>
  </si>
  <si>
    <t>SMCN-SVR</t>
  </si>
  <si>
    <t>Dirección Técnica y de Estructuración - Dirección Jurídica</t>
  </si>
  <si>
    <t>Dirección Técnica y de Estructuración - Dirección de Ejecución y Operación - Secretaría General</t>
  </si>
  <si>
    <t>Dirección Jurídica - Dirección Técnica y de Estructuración</t>
  </si>
  <si>
    <t>Dirección Técnica y de Estructuración - Dirección de Ejecución y Operación</t>
  </si>
  <si>
    <t>Capacitar a los supervisores de los contratos sobre temas presupuestales tales como recursos presupuestales, definición del presupuesto de los contratos, adiciones presupuestales, justificación y constitución de reservas presupuestales y como evitar tanto su sobreestimación, como la pérdida de la misma, además de los Acuerdos de Nivel de Servicios - ANS 2022 , referentes a temas como reprogramación vigencias futuras, saldos de apropiación y rezago presupuestal (reserva),  necesarios para el adecuado y oportuno seguimiento y control a la ejecución presupuestal, permitiendo identificar los entregables, las áreas responsables, los plazos, forma y medio de entrega correspondientes, que incluya las causas de los hallazgos notificados por la Contraloría General de la República.</t>
  </si>
  <si>
    <t>Dirección de Ejecución y Operación - Dirección Técnica y de Estructuración</t>
  </si>
  <si>
    <t>Dirección de Ejecución y Operación -  Dirección Técnica y de Estructuración</t>
  </si>
  <si>
    <t>Secretaría General - Dirección de Ejecución y Operación - Dirección Técnica y de Estructuración</t>
  </si>
  <si>
    <t>Actas de las capacitaciones.</t>
  </si>
  <si>
    <t>Dirección General</t>
  </si>
  <si>
    <t>Oficina Asesora de Planeación</t>
  </si>
  <si>
    <t>Dirección Técnica y de Estructuración - Secretaría General</t>
  </si>
  <si>
    <t>H18AF19. Saldos por utilizar de las reservas presupuestal 2018 no ejecutadas en el 2019.
De conformidad con la información presupuestal del INVIAS, registrada en el aplicativo SIIF Nación, correspondiente a la vigencia fiscal de 2018, a 31 de diciembre de dicho año se constituyeron Reservas Presupuestales en cuantía total de $622.866.5 millones; que, durante la vigencia fiscal de 2019, la Reserva Presupuestal de 2018, presentó la siguiente afectación: Valor Reserva Presupuestal cancelada $3.530.6 millones, Valor Reserva Presupuestal Definitiva $619.335.8 millones, Valor Reserva Presupuestal Obligada $593.944 millones, Valor Reserva Presupuestal NO ejecutada $25.391.8 millones.
(…) las cuentas o compromisos correspondientes a 248 contratos que dieron origen a esas reservas presupuestales por $25.391.8 millones, fenecieron.
De otra parte, el artículo 2.8.1.7.3.4. del Decreto 1068 de 2015 determina que al haberse terminado el compromiso o la obligación que las originó, se deberá proceder a su cancelación y remisión mediante acta a la DGCPTN (Dirección General de Crédito Público y Tesoro Nacional del Ministerio de Hacienda y Crédito Público) para que se efectúen los ajustes respectivos, debido a que ya procedió el fenecimiento del rubro, como lo establece el artículo 2.8.1.7.3.3 del mismo decreto, sin embargo, no se tiene evidencia del cumplimiento de esta normatividad por parte de INVIAS para los casos correspondientes.</t>
  </si>
  <si>
    <t>SGI-SVR-SMCN-SMF</t>
  </si>
  <si>
    <t>Secretaría General - Dirección Técnica y de Estructuración</t>
  </si>
  <si>
    <t xml:space="preserve">H24AF17. Sobreestimación Reserva Presupuestal Constituida vigencia 2017.  
Evaluada la reserva presupuestal constituida para el Contrato 2179/2016; se observó que registra Acta de recibo y entrega de obra definitiva de fecha 16/11/2017; el contrato registra un valor ejecutado por $118.102.722.701 y un valor total del contrato por $121.469.429.645, se observa que la diferencia $3.366.706.944, fue constituida como reserva; lo anterior se generó porque el grupo de presupuesto en el proceso de constitución de las reservas, tomó al final de la vigencia, para cada uno de los contratos, la diferencia entre los compromisos y las obligaciones, sin evaluar de manera específica cada una de las reservas a constituir. </t>
  </si>
  <si>
    <t>Constitución de  Reserva Presupuestal de manera no adecuada, lo que ocasiona presunto incumplimiento del artículo 89 del Decreto 111 de 1996.</t>
  </si>
  <si>
    <t>H25AF17. Sobreestimación Reserva Presupuestal Contrato 1561/2015, constituida vigencia 2017.
Evaluada la justificación para constitución de la reserva presupuestal del Contrato 1561/2015 Mejoramiento, Gestión Social y Ambiental de la Carretera Salamina Fundación, se encontró que: “la Reserva se constituyó por deficiencias en la planeación de los recursos a ejecutar y deficiencias de la ejecución dado las 6 modificaciones y el incumplimiento de la meta o avance físico proyectado” y la justificación: “Según la Cláusula Quinta (Giro de los recursos), del convenio 971, se giraba un 30% con el perfeccionamiento del convenio, el cual se realizó en el mes de Diciembre. El segundo desembolso, que es el 30% se gira una vez el Departamento haya dado inicio al  proceso licitatorio. Este proceso se inició ya finalizando Diciembre y hasta el momento aún se encuentra en proceso precontractual”.</t>
  </si>
  <si>
    <t>H26AF17. Sobreestimación Reserva Presupuestal Contrato 1793/2015 Constituida vigencia 2017.
Evaluada la justificación para constitución de la reserva presupuestal del Contrato 1793/2015 Modificación 3/2017 Gestión Predial Social Ambiental Construcción y Mantenimiento del Intercambiador Versalles - Proyecto Cruce de la Cordillera Central, se encontró que: “El consorcio anexa registro pluviométrico de los tres últimos meses octubre, noviembre y diciembre; el cual muestra de Lluvia Moderadas 14.12%, de lluvias intensa el 0.16%, subtotal 14.28%, mientras que tiempo seco el 85.80%, promedio bajo de lluvias (Ver cuadro), además el contratista basado en los histogramas debió prever y realizar cronograma ajustado” y la justificación “Durante el último trimestre del año 2017, la zona donde se lleva a cabo el proyecto registro fuertes lluvias que no permitieron que las obras avanzaran con el ritmo  previstas dentro del proyecto.</t>
  </si>
  <si>
    <t>H27AF17. Sobreestimación Reserva Presupuestal Contrato 1407/2015 Constituida vigencia 2017.
Evaluada la justificación para constitución de la reserva presupuestal del Contrato 1407/2015 Adición 3.- Mejoramiento Gestión Social Ambiental Construcción Segunda Calzada Vía Ibagué Aeropuerto Perales Dpto. Tolima, se encontró que: “No se observa diligenciamiento de los formatos respectivos ni visto bueno del interventor, de acuerdo aversión del ingeniero auditor, la existencia de las redes ya se conocían desde hace un año, falta de gestión y a mediados de diciembre el progreso físico para ciclo ruta estaba avanzado y esperaron para actuar cuando ya había iniciado el periodo de lluvias” y la justificación “se prorrogo por un mes y paso con reserva debido a que se vio afectado por la ola invernal que se presentó en el país desde mediados de octubre  del 2016, lo que atraso significativamente el proceso constructivo,  ya que se subió el nivel freático de los suelos y a su vez genero saturación en los suelos.</t>
  </si>
  <si>
    <t>H28AF17. Sobreestimación Reserva Presupuestal Contrato 1647/2015 Constituida vigencia 2017.
Evaluada la justificación para constitución de la reserva presupuestal del Contrato 1647/2015 Modificación 4 Mejoramiento Mediante la Construcción, Gestión Predial, Social, y Ambiental de la Prolongación de la Paralela Oriental Autopista Floridablanca, B/Manga Tramo, T.C.C - Molinos S/G, se encontró que: el proyecto ha presentado seis modificaciones y dos adicionales: el adicional 1, por valor  $6.000.000.000, de fecha 14/09/2017 y adicional 2 prórroga del 28/12/2017; No es claro por que solicitaban la adición de los $6.000.000.000, el 14/09/2017, para tres meses después constituir reserva por $7.000.000.000, El total de la adición más $1.000.000.000, de la vigencia futura; Además mediante oficio del 12/12/2017 de la interventoría, Informan de 4 inconvenientes que van a afectar la ejecución del proyecto: entre ellos: “Con la adición de los $6.000.000.000, las actividades se continuaran adelantando, pero no será posible la inversión de la totalidad de los recursos”; Deficiencias en la planeación y ejecución de los recursos asignados.</t>
  </si>
  <si>
    <t>H29AF17. Sobreestimación Reserva Presupuestal Contrato 642/2015, Constituida vigencia 2017.
Evaluada la justificación para constitución de la reserva presupuestal del Contrato 642/2015.- Construcción Obras de Infraestructura Vial Solución Integral Paso Sobre Rio Magdalena en Barranquilla Carretera Barranquilla-Santa Marta Ruta 9007, se encontró que: El contrato ha presentado seis (6) modificaciones, constituyo reservas para la vigencia  2015, 2016 y 2017, una por valor de $167.017.960.254, lo que indica que esta práctica para este proyecto es recurrente, para la vigencia 2017 trasladaron $30.000.000.000 (VF) asignados al puente Pumarejo (contrato 642) al puente de Honda (1796), es decir aplazaron la ejecución del proyecto en esta cuantía; si a ello se suma la reserva constituida; Lo anterior se entendería como deficiencias en la planeación.</t>
  </si>
  <si>
    <t>H30AF17. Sobreestimación reserva presupuestal Contrato 1542 de 2015.
Evaluada la justificación para constitución de la reserva presupuestal del Contrato 1542/2015 Mantenimiento  Rehabilitación de la Vía Circunvalar de la Isla de Providencia, se encontró que: Los soportes suministrados no sustentan el argumento del contratista para la constitución de la reserva presupuestal, dado que argumentan “De Acuerdo al Avance Obtenido en el Desarrollo de la Actividades Constructivas, Se Observa Que no fue Necesario Facturar La Totalidad de Recursos Otorgados en la Vigencia 2017, Ya Que las Obras Programadas No Requirieron la Totalidad de Recursos Asignados y Fueron Optimizadas en sus Costos” y en la justificación los soportes hacen referencia a demoras en la autorización de la autoridad ambiental para el ingreso de materiales a la isla San Andrés.</t>
  </si>
  <si>
    <t>H31AF17. Sobreestimación Reserva Presupuestal Constituida vigencia 2017 Contrato 1796/2015.
Evaluada la justificación para constitución de la reserva presupuestal del Contrato 1796/2015 Modificación 4 Mejoramiento mediante Construcción Gestión Predial Social y ambiental del Nuevo Puente de Honda, se encontró que: Se constituyó reserva presupuestal por valor de $5.615.000.000, debido a que  los $30.000.000.000 (VF) asignados al puente Pumarejo (contrato 642) que de acuerdo a modificación o redistribución fueron trasladados al puente de Honda (1796), solo se pudieron ejecutar $25.000.000.000, fue necesario constituir la reserva presupuestal, pero entre los soportes no se evidencia la solicitud de autorización para constituir esta reserva, así mismo mediante Formato MINFRA-MIN-IN-12-FR-1 del 07/01/2017, realizaron anticipo por valor de $30.000.000.000 para la vigencia 2017 de la vigencia 2018.</t>
  </si>
  <si>
    <t>H32AF17. Sobreestimación reserva presupuestal Contrato 1609 de 2015. 
Evaluada la justificación para constitución de la reserva presupuestal del Contrato 1609/2015- Modificación 5-Mejoramiento, Gestión Predial, Social y Ambiental para el Proyecto Corredor Del Sur, se encontró que: Mediante oficio ADMCVE070-403-17 del 04/09/207, el contratista solicita redistribución de los recursos (2017 y 2019): trasladar o reprogramar recursos  ($58.550.000.000) para la vigencia 2017, los cuales deben ser descontados en la vigencia 2019; Mediante oficio ADMCVE070-836-17 del 05/09/2017 el contratista solicita traslado de recursos vigencia 2018 ($1.634.000.000) del contrato de obra 1609/15 al contrato de interventoría 1729/2015, lo cual es avalado por la interventoría.</t>
  </si>
  <si>
    <t>SMCN-SGI</t>
  </si>
  <si>
    <t>H33AF17. Sobreestimación reserva presupuestal Contrato 1699 de 2015. 
Evaluada la justificación para constitución de la reserva presupuestal del Contrato 1699/2015 MOD 3 Mejoramiento Gestión Social, Predial-Ambiental Proyecto Transversal Boyacá-Tramos Otanche – Chiquinquirá (Ruta 6007) Y Cruce Ruta 45, se encontró que: los recursos que debieron ser constituidos a 31/12/2017, como reserva ascienden a $3.807.700.000 (disminución) millones, y la solicitud de traslado de los $6.000.000.000 (aumento) se realizó el 04/09/2017, tres meses antes, la modificación No. 3, se firmó el 30/10/2017, los “ítems no previstos” a esa fecha no habían sido informados, lo que indica deficiencias en la ejecución y/o planeación del proyecto, de otra parte, entre los soportes de justificación no se encontraron soportes de los  mencionados ítems no previstos.</t>
  </si>
  <si>
    <t>H34AF17. Sobreestimación reserva presupuestal Contrato 518 de 2012. 
Evaluada la justificación para constitución de la reserva presupuestal del Contrato 518/2012 Adicional. 1 Mejoramiento, Gestión Social, Predial Y Ambiental Proyecto Corredor Transversal del Libertador Fase 2, se encontró que:  mediante formato MINFRA-MN-IN-15-FR-3 de fechas 26/02/2017, 31/03/2017, 30/04/2017 y comunicado No. 320-ITILIB1954, la interventoría solicita a la Entidad multa por los permanentes incumplimientos del contratista y solicita apertura de procesos sancionatorios administrativos, en ellos advierte sobre el preocupante atraso en la ejecución de obras, La constitución de la reserva se debe a deficiencias del contratista en la ejecución del proyecto como lo avalan los informes de interventoría, los problemas de orden público en fechas: 14/02/2017, 21/02/2017 y 04/03/2017, no fueron los mayores causantes de las deficiencias de ejecución.</t>
  </si>
  <si>
    <t>H35AF17. Sobreestimación reserva presupuestal Contrato 971 de 2017. 
Evaluada la justificación para constitución de la reserva presupuestal del Contrato 971/2017- aunar esfuerzos entre el INVIAS y el Departamento del Huila Para el Mejoramiento y Mantenimiento de la Carretera Candelaria- Laberinto, Sector Belén - La Plata, se encontró que: El contrato fue firmado el 05/09/2017 y en el momento de suscribirlo, como consta en la cláusula segunda del contrato Plazo, establecen plazo hasta el 31/12/2017; La justificación hace referencia a la Cláusula Quinta que se giraba un 30% con el perfeccionamiento del convenio, el cual se realizó en el mes de Diciembre. Y el segundo desembolso, (30%) se giraba una vez el Departamento iniciara el  proceso licitatorio. (Apertura proceso licitación 27/12/2017) y hasta el momento aún se encuentra en proceso precontractual .</t>
  </si>
  <si>
    <t>H36AF17. Sobreestimación reserva presupuestal Contrato 1735 de 2015. 
Evaluada la justificación para constitución de la reserva presupuestal del Contrato 1735/2015.- Estudios y Diseños de la Conexión Pacifico Orinoquia Departamentos del Valle Tolima y Huila, se encontró que: Lo que se puede concluir de estos soportes es la falta de gestión por parte del apoderado de INVIAS en la consecución del permiso ambiental, Última gestión el 26/06/2017, además descoordinación en ANLA, al desconocer la comunicación de esta fecha.</t>
  </si>
  <si>
    <t xml:space="preserve">H37AF17. Sobreestimación reserva presupuestal Contrato 1404 de 2015.
Evaluada la justificación para constitución de la reserva presupuestal del Contrato 1404/2015 Mejoramiento, Gestión Predial, Social Y Ambiental, Proyecto Transversal de los Montes de María entre Carmen de Bolívar Y Chinulito, se encontró: deficiencias en la planeación y ejecución teniendo en cuenta de acuerdo a Oficio de la Interventoría al gestor técnico del proyecto – INVIAS, de fecha 25/09/2017 “los pliegos de condiciones exigen dar continuidad en la ejecución de los cruces sobre el arroyo Palenquillo, que teniendo en cuenta  que a esa fecha (agosto de 2017), no se contaba con recursos para cubrir la construcción de todos los pasos (1 al 6)” si estaba establecido en el pliego de condiciones, se debió programar estos recursos, este paso número 5, Estaría entre las obligaciones contractuales y si no estuviera, se podría programar su ejecución en la vigencia 2017 o 2018, se debe además observar las fechas de gestiones realizadas como compra de materiales solo hasta 13/12/2017 y la justificación: Construcción paso obligado número 5. 
</t>
  </si>
  <si>
    <t>H105R16. Amortización de Carreteras, Puentes, Túneles, Líneas Férreas, Muelles y Canales de Acceso.
La cuenta (1785) Amortización acumulada de Bienes de Uso Público por $5.522.910 millones, a 31 de diciembre de 2016, presenta incertidumbre en cuantía indeterminada.</t>
  </si>
  <si>
    <t>SVR-SGI</t>
  </si>
  <si>
    <t>Realizar las conciliaciones semestrales con la Subdirección Financiera, Grupo de Contabilidad, de la información consignada en el aplicativo ekogui relacionada con procesos judiciales.</t>
  </si>
  <si>
    <t>Actas de conciliación entre áreas de Subdirección Financiera, Grupo de Contabilidad, y Subdirección de Defensa Jurídica relacionado con procesos judiciales.</t>
  </si>
  <si>
    <t>Conciliaciones semestrales</t>
  </si>
  <si>
    <t>Secretaría General - Dirección de Ejecución y Operación</t>
  </si>
  <si>
    <t>Área Estratégica</t>
  </si>
  <si>
    <t>Actuación Especial de Fiscalización proyecto puente Juanchito</t>
  </si>
  <si>
    <t>Financiera 2022</t>
  </si>
  <si>
    <t>Administrativo para indagación preliminar con  presunta incidencia disciplinaria</t>
  </si>
  <si>
    <t>Administrativo con  presunta incidencia disciplinaria</t>
  </si>
  <si>
    <t>Administrativo con presunta incidencia disciplinaria y beneficio de auditoría</t>
  </si>
  <si>
    <t>H1ACPColombiaRural. Formulación, estructuración y viabilización del programa Colombia Rural.
Se evidencian debilidades durante la formulación, estructuración y viabilización del Programa Colombia Rural, ya que, del análisis y estudio de los documentos aportados por el INVIAS, no se evidenciaron los documentos que respaldan el proceso de estructuración del Programa Colombia Rural. Además, hay baja ejecución de lo establecido en el Plan Nacional de Vías para la Integración Regional.</t>
  </si>
  <si>
    <t>Falta de gestión administrativa y planeación por parte del Instituto Nacional de Vías - INVIAS como entidad ejecutora del programa Colombia Rural, en cuanto a la creación y obligatoriedad para desarrollar los procesos para la correcta ejecución del programa.</t>
  </si>
  <si>
    <t>Revisar y actualizar las tablas de retención documental del instituto, mejorando de esta manera los procesos garantes de la adecuada ejecución del programa.</t>
  </si>
  <si>
    <t xml:space="preserve">Revisión  y actualización de las tablas de retención documental </t>
  </si>
  <si>
    <t>Tabla de retención documental</t>
  </si>
  <si>
    <t>H2ACPColombiaRural. Oportunidad en el cumplimiento de objetivos del programa Colombia Rural. 
Del análisis y estudio de los documentos aportados por el INVIAS y municipios, se evidencia falta de oportunidad en el cumplimento de los objetivos del Programa Colombia Rural del INVIAS, observando que, de 1242 Convenios firmados, se han liquidado 9, suscritos en las vigencias 2019 al 2022. En el caso concreto del departamento de Nariño, en el 100% de los casos objeto de estudio, no se cumplió con los tiempos establecidos en la guía, ni con los definidos en las minutas contractuales, requiriendo recurrentes modificaciones, suspensiones, adiciones y prórrogas para cumplir el objeto contractual, sin que se cumpla oportunamente la materialización de las obras de mantenimiento y mejoramiento de los corredores viales priorizados.
Acción 1.</t>
  </si>
  <si>
    <t>Debilidades en la gestión administrativa y planeación por parte del Instituto Nacional de Vías - INVIAS como entidad promotora y articuladora del programa Colombia Rural, en cuanto a la planeación y ejecución contractual para la correcta ejecución del programa.</t>
  </si>
  <si>
    <t xml:space="preserve">Acción 1.
Realizar tres (3) sesiones de capacitaciones a Subdirección de Estructuración de Proyectos; direcciones y unidades ejecutoras, de la versión 3 de la Guía de Estructuración de Proyectos, donde se incluyó el componente social, predial y ambiental conforme a los hallazgos notificados por la Contraloría General de la República.  </t>
  </si>
  <si>
    <t>H2ACPColombiaRural. Oportunidad en el cumplimiento de objetivos del programa Colombia Rural. 
Del análisis y estudio de los documentos aportados por el INVIAS y municipios, se evidencia falta de oportunidad en el cumplimento de los objetivos del Programa Colombia Rural del INVIAS, observando que, de 1242 Convenios firmados, se han liquidado 9, suscritos en las vigencias 2019 al 2022. En el caso concreto del departamento de Nariño, en el 100% de los casos objeto de estudio, no se cumplió con los tiempos establecidos en la guía, ni con los definidos en las minutas contractuales, requiriendo recurrentes modificaciones, suspensiones, adiciones y prórrogas para cumplir el objeto contractual, sin que se cumpla oportunamente la materialización de las obras de mantenimiento y mejoramiento de los corredores viales priorizados.
Acción 2.</t>
  </si>
  <si>
    <t>Acción 2.
Capacitar a los supervisores y gestores técnicos de proyectos frente al Manual de Interventoría y de Contratación, que incluya las causas de los hallazgos notificados por la Contraloría General de la República (haciendo énfasis, que en el caso de los convenios interadministrativos, que se debe hacer entrega por parte del INVIAS de los documentos técnicos, especialmente la guía de estructuración de proyectos, en caso de que aplique).</t>
  </si>
  <si>
    <t>Realizar dos (2) sesiones de capacitaciones a los supervisores y gestores técnicos de proyectos frente al manual de interventoría y de contratación</t>
  </si>
  <si>
    <t xml:space="preserve">H3ACPColombiaRural. Rendimientos financieros.
El examen de los convenios tomados como muestra, evidencian que los dineros girados por el INVIAS con ocasión de financiar los proyectos de mejoramiento y mantenimiento de los corredores viales priorizados en el sector rural, permanecieron por largos periodos de tiempo en el sistema bancario sin que de una parte se generen rendimientos financieros tal como se evidencia en los convenios de Bolívar y Nariño; también se observó que a pesar de haberse generado rendimientos financieros estos no fueron consignados o se reportaron devoluciones parciales de los mismos como en Cundinamarca, Nariño y Santander; contraviniendo la normatividad vigente.
</t>
  </si>
  <si>
    <t>Deficiencia en el seguimiento y control por parte de los supervisores de los convenios en el cumplimiento de la periodicidad mensual de las consignaciones de los rendimientos financieros derivados de los aportes de la entidad y/o la constitución de las cuentas bancarias conjuntas que generaran rendimientos.</t>
  </si>
  <si>
    <t>H4ACPColombiaRural. Modificación de alcance contractual convenio 1651-2020 Municipio de Concepción.
En el curso de la ejecución del contrato de obra 208-2021 derivado del convenio interadministrativo 1651-2020 se introdujeron modificaciones a las cantidades de obra pactadas inicialmente sin una razón técnica valida y demostrada, lo que condujo a una alteración de los estudios técnicos previos con base en los cuales se debían adelantar la construcción, y en consecuencia al recorte de la meta física prevista originalmente, que en ultimas genera incertidumbre sobre la estabilidad y funcionamiento de todo el conjunto de las obras ejecutadas y de la infraestructura intervenida con las mismas.</t>
  </si>
  <si>
    <t>Deficiencias en las funciones de supervisión, control y seguimiento técnico que le correspondía cumplir a la interventoría y deficiencias de supervisión a cargo del municipio como ente ejecutor y del INVIAS como signatario del convenio, dado que impartieron aprobación a la modificación del contrato sin que se tuvieran las justificaciones y soportes técnicos pertinentes, suficientes y conducentes para proceder con las modificaciones contractuales que conllevaron el recorte en la meta física en lo pertinente a la obra que fue dejada de construir.</t>
  </si>
  <si>
    <t>Capacitar a los supervisores y gestores técnicos de proyectos frente al Manual de Interventoría y de Contratación, que incluya las causas de los hallazgos notificados por la Contraloría General de la República (haciendo énfasis, que en el caso de los convenios interadministrativos, que se debe hacer entrega por parte del INVIAS de los documentos técnicos, especialmente la guía de estructuración de proyectos, en caso de que aplique).</t>
  </si>
  <si>
    <t>Deficiencias en las funciones de supervisión, control y seguimiento técnico que le correspondía cumplir a la interventoría y deficiencias de supervisión a cargo del municipio como ente ejecutor y del INVIAS, dado que omitieron revisar y evaluar las justificaciones y soportes técnicos pertinentes, suficientes y conducentes que debía presentar al contratista a fin de proceder con la aprobación que permitiera la ejecución de las modificaciones contractuales que en cuanto al alcance físico tuvo la obra.</t>
  </si>
  <si>
    <t>H6ACPColombiaRural. Plazo de ejecución contractual convenio 1998-2020 Municipio de Guadalupe, Santander.
El plazo de ejecución del contrato de obra Nro. MG-LP-002-2021 derivado del convenio interadministrativo, de conformidad con la última acta de prorroga, expiró sin que se alcanzara la ejecución total de las obras previstas en el contrato y por ende sin cumplir con la meta física proyectada, y sin que para el momento en que se produjo el vencimiento de dicho termino se hubiera hecho el recibimiento definitivo y a satisfacción de las obras ejecutadas ni se hubiera practicado la liquidación del contrato. Lo anterior, conlleva la pérdida de eficacia y efectividad de los recursos invertidos en el contrato por cuenta de la limitación en el cumplimiento de los objetivos del programa que supone el estado de inconclusión en el que quedaron las obras.</t>
  </si>
  <si>
    <t>Deficiencia técnica del contratista en cuanto hace con su capacidad técnica y operativa como ejecutor de las obras y principal garante de su calidad, estabilidad y funcionamiento; por otra parte, deficiencias en las actividades que se derivan de las responsabilidades y funciones de dirección y conducción del proceso de contractual, gestión administrativa a cargo del ente contratante; y deficiencia de la interventoría, el Instituto Nacional de Vías y el municipio en cuanto hace con sus funciones de control, supervisión y seguimiento técnico en la etapa de ejecución contractual dadas las omisiones que por parte de esos actores se dieron en la debida diligencia para exigir, exhortar y conminar la ejecución y el cumplimiento del contrato de conformidad con los términos y condiciones pactadas.</t>
  </si>
  <si>
    <t>H7ACPColombiaRural. Ejecución y supervisión del mantenimiento.
Se identificaron 14 convenios interadministrativos en los que, los aportes realizados por INVIAS a los municipios tuvieron destinación específica, para mejoramiento, mantenimiento periódico y actividades de mantenimiento rutinario, recursos sobre los cuales el INVIAS debía realizar vigilancia y control tal como se estipula en cada convenio. Teniendo en cuenta que esta actividad no quedó incluida en las obligaciones de la interventoría no se evidencia el seguimiento a los recursos destinados al mantenimiento rutinario, ni por la interventoría ni por INVIAS, lo cual genera una incertidumbre de la efectividad de estos recursos.</t>
  </si>
  <si>
    <t>Desatención de los municipios y el INVIAS de cumplir con lo establecido en los convenios interadministrativos y su anexo técnico, relacionados con la celebración de convenios solidarios con las juntas de acción comunal, cabildos y organizaciones indígenas y civiles de la región. De igual forma, deficiencia en la ejecución, seguimiento y control por parte del supervisor del convenio a los recursos aportados por INVIAS con destinación específica a las actividades de mantenimiento rutinario, descritas en las obligaciones del municipio y lo descrito en el anexo técnico.</t>
  </si>
  <si>
    <t xml:space="preserve">H8ACPColombiaRural. Publicación en el SECOP convenios Departamento de Nariño.
Del análisis y estudio de los documentos aportados por el INVIAS, se evidencia que la entidad no publicó en su totalidad o publicó de manera extemporánea en el SECOP, documentos que según la normatividad están obligados en las etapas Precontractual, Contractual y Poscontractual de los convenios, deficiencia de control que afecta el acceso fácil, oportuno y eficaz de la ciudadanía y las entidades de control a la información relacionada con la gestión de los procesos contractuales. </t>
  </si>
  <si>
    <t>Deficiencias en los mecanismos de control asociados a las diferentes etapas del proceso de contratación, relacionadas con la labor de publicación de los documentos y actos administrativos que hacen parte de dicho proceso.</t>
  </si>
  <si>
    <t>Capacitar a los supervisores y gestores técnicos de proyectos frente al aplicativo SECOP I y II, que incluya las causas de los hallazgos notificados por la Contraloría General de la República.</t>
  </si>
  <si>
    <t>Realizar dos (2) sesiones de capacitaciones a los supervisores y gestores técnicos de proyectos frente al aplicativo SECOP I y II.</t>
  </si>
  <si>
    <t>H9ACPColombiaRural. Participación de la comunidad en la priorización de las vías a intervenir.
El Programa Colombia Rural contempla para la priorización y ejecución de las obras de mejoramiento y mantenimiento de vías terciarias, la participación ciudadana como un actor fundamental en dicho proceso, la realización de mesas técnicas departamentales u otros mecanismos, con participación de funcionarios de las entidades territoriales y representantes de la comunidad se orientan en ese propósito, con el fin de validar la información de las vías inscritas en la matriz de priorización; no obstante, la circularización de información con el INVIAS y entes territoriales y, de manera específica, la Gobernación de Nariño confirmó que dicha entidad no fue convocada a las mesas técnicas, por tanto, no cuenta con registros que soporten la participación comunitaria en el proceso de priorización de las vías beneficiarias del proyecto Colombia Rural.</t>
  </si>
  <si>
    <t>Deficiencias en los mecanismos de control y seguimiento para garantizar la participación ciudadana en el proceso, sin que se soporte la consulta de las necesidades reales de las poblaciones; así mismo, se evidencia desarticulación institucional que no permite la generación de esquemas de vinculación de la comunidad en los procesos de priorización de las vías a ser intervenidas, siendo que la definición de las mismas nace de las instituciones involucradas y priorizadas en conjunto con el Instituto, sin la participación de las comunidades, las cuales reciben y aceptan dichas intervenciones dado el beneficio que esto genera, que no puede coincidir necesariamente con las necesidades de la población.</t>
  </si>
  <si>
    <t xml:space="preserve">H10ACPColombiaRural. Diferencias entre la información real de los convenios y la información reportada por el INVIAS.
Del análisis y estudio de los documentos aportados por el INVIAS, se evidenció la entrega imprecisa de la información real de los valores de los convenios contenida en el documento Excel Matriz Colombia Rural, aspecto que revela debilidades de la entidad en los procesos de elaboración y entrega de la información, dificultando con ello la labor de la auditoría. </t>
  </si>
  <si>
    <t>Socializar con las distintas dependencias del instituto las herramientas y/o instructivos de preparación, consolidación y reporte de información con miras a dar contestación a entes de control  en pro de minimizar la los tiempos de respuesta y evitar el envío de información imprecisa.</t>
  </si>
  <si>
    <t>Realizar una (1) jornada de capacitación con las dependencias.</t>
  </si>
  <si>
    <t xml:space="preserve">Listas de asistencia </t>
  </si>
  <si>
    <t>H11ACPColombiaRural. Ejecución de obras. Convenio 1197-2021, Caparrapí, Cundinamarca.
Durante la visita realizada por la CGR al municipio de Caparrapí - Cundinamarca, para verificar las obras ejecutadas bajo el contrato No. LP-009-2021 suscrito el 01 de marzo de 2022, cuyo objeto es “Mejoramiento, Mantenimiento y Rehabilitación de los Corredores Productivos en el Municipio de Caparrapí Cundinamarca de conformidad con el Convenio Interadministrativo No. 1197 de 2021-INVIAS Programa Colombia Rural”, se identificaron situaciones relacionadas con deficiencias en la calidad y estabilidad de las obras de la placa huella ejecutada en el tramo Nro. 4, sector Pio Quinto entre el K5+513 hasta el K7+399, lo cual, genera un daño o menoscabo en los recursos invertidos en la construcción de la placa huella del tramo en mención.
Acción 1.</t>
  </si>
  <si>
    <t>Deficiencias en la planeación y programación de la obra, por cuanto al no haber ejecutado de manera completa la calzada de placa huella, al menos de sectores o subtramos completos del tramo 4, de tal forma que se evitara los daños por falta de confinamiento de las placas construidas, que al recibir cargas considerables por parte de los vehículos tanto ajenos a la obra como de los mismos utilizados por el contratista, se han venido deteriorando y colapsando al punto de crearse grietas y fracturas a muchas de las placas ejecutadas.
Fallas constructivas por parte del contratista, como falta de protección de los concretos recién fundidos, para evitar el lavado por efectos de la lluvia y probables deficiencias en la elaboración de algunos de los concretos utilizados en la fundición de las placas. 
Deficiencias en las labores de interventoría al no haber advertido al contratista de los fallos en la programación de los tramos, a fin de evitar situaciones adversas a las obras ejecutadas de forma parcial en cada tramo, por causa del tráfico vehicular.
Deficiencias constructivas, como la colocación de los hierros de refuerzo, el cual en varios casos se observó colocado en la fibra inferior de las placas donde su función se ve reducida por completo y coadyuva a que se fracturen las placas al paso de los vehículos, con mayor facilidad al no estar completamente confinadas y terminas los elementos adyacentes, riostras, cunetas, ciclópeos y bordillos.</t>
  </si>
  <si>
    <t xml:space="preserve">Acción 1.
Garantizar la calidad y estabilidad de las obras por parte del contratista, revirtiendo así las deficiencias encontradas por la CGR. </t>
  </si>
  <si>
    <t xml:space="preserve">Informe Técnico de la interventoría con registro fotográfico del recibo de las obras a satisfacción </t>
  </si>
  <si>
    <t>H11ACPColombiaRural. Ejecución de obras. Convenio 1197-2021, Caparrapí, Cundinamarca.
Durante la visita realizada por la CGR al municipio de Caparrapí - Cundinamarca, para verificar las obras ejecutadas bajo el contrato No. LP-009-2021 suscrito el 01 de marzo de 2022, cuyo objeto es “Mejoramiento, Mantenimiento y Rehabilitación de los Corredores Productivos en el Municipio de Caparrapí Cundinamarca de conformidad con el Convenio Interadministrativo No. 1197 de 2021-INVIAS Programa Colombia Rural”, se identificaron situaciones relacionadas con deficiencias en la calidad y estabilidad de las obras de la placa huella ejecutada en el tramo Nro. 4, sector Pio Quinto entre el K5+513 hasta el K7+399, lo cual, genera un daño o menoscabo en los recursos invertidos en la construcción de la placa huella del tramo en mención.
Acción 2.</t>
  </si>
  <si>
    <t>Acción 2.
Capacitar a los supervisores y gestores técnicos de proyectos frente al Manual de Interventoría y de Contratación, que incluya las causas de los hallazgos notificados por la Contraloría General de la República (haciendo énfasis, que en el caso de los convenios interadministrativos, que se debe hacer entrega por parte del INVIAS de los documentos técnicos, especialmente la guía de estructuración de proyectos, en caso de que aplique).</t>
  </si>
  <si>
    <t>H12ACPColombiaRural. Ejecución de obras. Convenio 1048-2021, Carepa, Antioquia.
En la ejecución del contrato 013 de 2022 se presentaron deficiencias de calidad en la construcción del pavimento en concreto rígido en varios frentes de trabajo, presentándose fisuras en el ancho del carril o ancho de calzada según el caso, y afectando el espesor total de la superficie de rodadura.</t>
  </si>
  <si>
    <t>Deficiencias en el proceso constructivo por parte del contratista, seguimiento y control por parte de la interventoría. Lo que genera el deterioro prematuro y progresivo de la estructura de pavimento al permitir filtraciones a las capas inferiores, con el consecuente daño fiscal de $45.016.593.</t>
  </si>
  <si>
    <t>Garantizar la calidad y estabilidad de las obras por parte del contratista, revirtiendo así las deficiencias encontradas por la CGR.</t>
  </si>
  <si>
    <t>H13ACPColombiaRural. Ejecución de obras. Convenio 2082 de 2020, Municipio de Talaigua Nuevo, Bolívar.
Se observó la pérdida y deterioro del sello de las juntas en el pavimento rígido ejecutado; además, los bordillos presentan grietas transversales en gran parte de su longitud.</t>
  </si>
  <si>
    <t>Deficiencias en la construcción por parte del contratista y en la falta de seguimiento y control oportuno por parte de la interventoría.</t>
  </si>
  <si>
    <t>H14ACPColombiaRural. Ejecución obras convenio 2043-2020, Mompós, Bolívar.
En visita de la CGR a las obras ejecutadas, se determinó que se presenta pérdida y deterioro del sello de las juntas de pavimento rígido construido.</t>
  </si>
  <si>
    <t>H15ACPColombiaRural. Ejecución obras convenio 1915-2020, Sáchica, Boyacá. 
Se observaron deficiencias de calidad en los sardineles o bordillos construidos en los dos tramos de placa huella ejecutados en 549,2 m. A la fecha, se ha surtido el pago de cuatro actas parciales, por lo cual el daño fiscal corresponde a lo pagado en dichas actas por los ítems correspondientes al concreto y al acero de refuerzo utilizados en la ejecución de los bordillos. En cuanto a las huellas, los resultados de laboratorio adjuntados como soporte de las actas parciales Nros. 02 y 03, arrojaron resultados que muestran incumplimiento de las especificaciones definidas para el recibo de los trabajos. El monto del presunto daño ascendería a $129.812.110.</t>
  </si>
  <si>
    <t xml:space="preserve">Incumplimiento de todos los requisitos establecidos en el artículo 630 de las especificaciones de construcción del INVIAS.
Malas prácticas constructivas en cada uno de los procesos desarrollados por el contratista de obra.
Todo tuvo lugar sin que la dirección de obra, o el residente o la interventoría o la supervisión hubiesen advertido tan evidentes defectos. En efecto, la interventoría no ejerció los controles en cada una de las etapas de la construcción de estos elementos. No verificó el cumplimiento de los requisitos definidos en las especificaciones técnicas. No se documentó en la bitácora de obra la toma de muestras de concreto en las cantidades y métodos definidos en las normas de construcción. </t>
  </si>
  <si>
    <t xml:space="preserve">Informe  Técnico de la interventoría con registro fotográfico del recibo de las obras a satisfacción </t>
  </si>
  <si>
    <t>H16ACPColombiaRural. Ejecución obras convenio 2106-2020, Zetaquira, Boyacá.
Se observaron deficiencias de calidad en las cunetas y bordillos construidos en los dos tramos de placa huella ejecutados. Sin embargo, a la fecha, sólo se ha surtido el pago de la acta parcial Nro. 1, por lo cual el daño fiscal corresponde a los pagado en dicha acta por el concreto y acero de refuerzo correspondientes a las cunetas y bordillos. Este valor asciende a $72.446.962.</t>
  </si>
  <si>
    <t>Debilidades en la supervisión e interventoría, quienes no cuestionaron las deficiencias y reconocieron el pago de estas obras.
Incumplimiento de todos los requisitos establecidos en el artículo 630 de las especificaciones de construcción del INVIAS.
Malas prácticas constructivas en cada uno de los procesos desarrollados por el contratista de obra.
Todo tuvo lugar sin que la dirección de obra, o el residente o la interventoría o la supervisión hubiesen advertido tan evidentes defectos. En efecto, la interventoría no ejerció los controles en cada una de las etapas de la construcción de estos elementos. No verificó el cumplimiento de los requisitos definidos en las especificaciones técnicas.</t>
  </si>
  <si>
    <t xml:space="preserve">H17ACPColombiaRural. Ejecución obras convenio 2488 de 2019, Chitaraque, Boyacá.
Se evidencian falencias en el proceso de ejecución del Convenio 2488 de 2019, en el que no se dio cumplimiento a lo establecido en el alcance del convenio en lo referente a la utilización del recurso destinado para obras de compensación ambiental y a los montos destinados para actividades de mantenimiento rutinario y periódico; en la construcción de estructuras de alcantarillas, justificado en permisos ambientales no procedentes. Se registran los fallos de la obra visitada el día 29 de marzo de 2023 que se encuentra relacionado con el diseño del manejo de aguas de escorrentía en el corredor vial intervenido e incumplimiento de ensayos del concreto utilizado en la obra y con la ausencia de evidencia de un correcto proceso de curado de las estructuras de concreto, configurando un daño fiscal por $60.019.608. </t>
  </si>
  <si>
    <t>Deficiencias tanto en el proceso constructivo adelantado por el contratista de obra, como el incumplimiento de la cantidad de pruebas de calidad exigidas en la norma y a falencias en el seguimiento realizado por la interventoría, en temas de ensayos de laboratorio y en exigencia de procesos constructivos adecuados que garanticen las calidades de las obras (curado del concreto). Además, incumplimiento del alcance en lo referente a las actividades de mantenimiento y de construcción de alcantarillas pactadas en el Convenio 1333 de 2021, situación que afecta directamente el corredor vial intervenido al no contar con estructuras de manejo y conducción de las aguas de escorrentía, abundantes en el municipio de Chitaraque.</t>
  </si>
  <si>
    <t xml:space="preserve">H18ACPColombiaRural. Ejecución obras convenio 2687 de 2019, Soracá, Boyacá.
Se observa el proceso de ejecución del Convenio 2687 de 2019, en donde se presentan falencias en las especificaciones de las dimensiones de una de las tres alcantarillas construidas y de las losas huella en concreto de 21Mpa que al momento de la visita evidencia fallo, pues la guía establece una longitud máxima de 2,8m, pero en las verificaciones en terreno se tienen mayores dimensiones; además se observa incumplimiento de la norma técnica que parametriza la correcta ejecución de las obras en concreto incluyendo la cantidad de pruebas mínimas de la resistencia a la compresión, con el fin de garantizar las calidades exigidas. Se cuestiona la liquidación del contrato de obra LP-MPT-MS-001-2020 sin el total cumplimiento de la caracterización del corredor vial intervenido conforme a Resolución 416 de 2020. El total del daño por las irregularidades encontradas es $54.547.306. </t>
  </si>
  <si>
    <t>Deficiencias tanto en el proceso constructivo como en el seguimiento realizado por la interventoría en la verificación de las calidades contratadas y liquidades en los concretos de placa huella (cumplimiento Capítulo 630-13 Especificaciones Técnicas INVIAS), en evidencias de procesos adelantados para el curado de los elementos de concreto, además de permitir la liquidación del contrato de obra sin la notificación del Ministerio de Transporte frente al cumplimiento de los requisitos determinados en la Resolución 412 de 2020 referentes a la caracterización del corredor vial intervenido en el Convenio 2687 de 2019.</t>
  </si>
  <si>
    <t>H19ACPColombiaRural. Ejecución obras convenio 2495 de 2019, Soatá, Boyacá.
Se observan falencias en el proceso de ejecución del Convenio 2495 de 2019, en donde se presentan fallos en las estructuras de placa huellas construidas y verificadas en visita del 24 de marzo de 2023, a causa de dimensiones en longitud de las huellas, mayores a las recomendadas y a debilidades en procesos constructivos que no tienen evidencia de ejecución y que no fueron objeto de seguimiento por parte de la interventoría, ocasionando un daño fiscal en cuantía de $49.228.420.</t>
  </si>
  <si>
    <t>Deficiencias tanto en el proceso constructivo adelantado por el contratista de obra como en las dimensiones de longitud de las losas de concreto de las huellas de las placas huella de los tramos 1 y 2, y debilidades en el seguimiento realizado por la interventoría contratada para tal fin, en temas procesos constructivos adecuados que garanticen las calidades de las obras (vibración y curado del concreto).</t>
  </si>
  <si>
    <t>H20ACPColombiaRural. Ejecución obras convenio 1047 de2021, Garagoa, Boyacá.
Se observaron deficiencias de calidad en las franjas de huella en 5 de los seis tramos construidos. También se encontraron deficiencias en la calidad de los muros en una de las alcantarillas. Se advierten deficiencias en el proceso de construcción de estos elementos, así como una débil labor de la interventoría. Los únicos resultados de laboratorio adjuntos a las actas de pago, muestran que no se alcanzó la resistencia de diseño del concreto. El monto del daño patrimonial asciende a $31.597.785.</t>
  </si>
  <si>
    <t>Las deficiencias y deterioros prematuros en las obras, fueron generados por deficientes proceso de construcción y débil control y vigilancia de la interventoría.</t>
  </si>
  <si>
    <t>H21ACPColombiaRural. Ejecución de obras convenio 2094 de 2020, Susacón, Boyacá.
Se evidenciaron falencias en el proceso de ejecución de las obras derivadas del Convenio 2094-2020, ya que no se dio cumplimiento a lo requerido en el número de ensayos al concreto utilizado en la obra del contrato derivado. Se detectan fallos de la obra visitada el día 23/03/2023, que originan un daño fiscal por deterioros tempranos en placa huella en cuantía de $30.283.876.</t>
  </si>
  <si>
    <t>H22ACPColombiaRural. Ejecución obras dentro del convenio 1942 de 2020, Tibasosa, Boyacá.
Durante el recorrido realizado el día 19 de mayo de 2023 se evidenció un tramo de placa huella con fisuras en la zona media de 57 huellas, acabados inadecuados con exceso de porosidad en 26 huellas y una huella con un acero expuesto generando riesgo a los usuarios del corredor vial, estableciéndose daño por $29.426.231,14.</t>
  </si>
  <si>
    <t>Deficiencias en los procesos constructivos adelantados por la firma contratista y debilidades en el seguimiento realizado por la interventoría designada al proyecto en lo que respecta a la autorización del diseño y los procesos constructivos.</t>
  </si>
  <si>
    <t>H23ACPColombiaRural. Ejecución de obras convenio 1674 de 2020, Monguí, Boyacá.
Durante el recorrido realizado el día 15 de mayo de 2023 se evidenciaron estructuras en pavimento con placa huella en las cuales no se realizaron las respectivas juntas de dilatación para la adecuada transmisión de esfuerzos y deformaciones que presentan las losas en concreto reforzado, dejando como resultado el fisuramiento evidenciado en visita de campo en un total de 51 riostras a lo largo de los dos tramos de placa huella construidos, estableciéndose daño al patrimonio público por $18.590.986,34.</t>
  </si>
  <si>
    <t>Deficiencias en los procesos constructivos adelantados por la firma contratista, debilidades en el seguimiento realizado por la interventoría designada al proyecto en lo que respecta a los procesos constructivos, pues se permitió la construcción y entrega sin contar con las juntas de dilatación requeridas.</t>
  </si>
  <si>
    <t>H24ACPColombiaRural. Ejecución de obras convenio 1333 de 2021, Nuevo Colón, Boyacá.
Se evidencian falencias en el proceso de ejecución de las obras correspondientes al Contrato COP – 09 -2021, derivado del Convenio 1333 de 2021 (Nuevo Colón), en el que no se dio cumplimiento a lo establecido en el alcance del convenio en lo referente a los montos destinados para actividades de mantenimiento rutinario y periódico, al número de ensayos al concreto utilizado en la obra del contrato derivado y a la ausencia de evidencia de un correcto proceso de curado de las estructuras de concreto. Adicionalmente, se observaron fallos de la obra visitada el día 28 de marzo de 2023, que originan daño fiscal por deterioros tempranos en placa huella en cuantía de $16.388.959.</t>
  </si>
  <si>
    <t>Deficiencias tanto en el proceso constructivo adelantado por el contratista de obra, como el incumplimiento de las pruebas de calidad exigidas en la norma, y falencias en el seguimiento realizado por la interventoría contratada para tal fin, en temas de ensayos de laboratorio y en exigencia y evidencias de procesos constructivos adecuados que garanticen las calidades de las obras (curado del concreto). Además, se observa incumplimiento del alcance en lo referente a las actividades de mantenimiento pactadas en el Convenio 1333 de 2021.</t>
  </si>
  <si>
    <t>H25ACPColombiaRural. Ejecución de obras convenio 1057 de 2021 – Rondón. 
Se observaron deterioros en bordillos y muros de una alcantarilla del tramo 1 de placa huella. Así como un afloramiento de agua en un sector de la placa huella, el agua proviene de la ladera lateral y afecta varias franjas de la placa. En el tramo Nro. 2 se presentan varias huellas con grietas transversales de alta severidad y afectan el espesor de las placas. Se advierten deficiencias en el proceso de construcción de estos elementos, así como una débil labor de la interventoría. Los únicos resultados de laboratorio adjuntos a las actas de pago muestran que no se alcanzó la resistencia de diseño del concreto. El monto del daño ascendería $14.759.353.</t>
  </si>
  <si>
    <t>Deficiencias en la mezcla del concreto usado, en su instalación, con lo cual se obtuvo un acabado, sin filos definidos, haciendo que el elemento no tenga forma geométrica definida y se incumple con la forma definida en los planos de la alcantarilla. No tuvo adecuado curado y por tanto se presentaron fisuras de retracción temprana en la cara superior del mismo.
Débil labor de la interventoría y un incumplimiento de varias de sus obligaciones establecidos en el respectivo contrato de interventoría y en el manual respectivo del INVIAS. 
Insuficiente control de calidad de la obra por parte del contratista y la interventoría no ejerció eficazmente su labor, incumpliendo lo definido en el Manual de Interventoría y en el artículo 630 de las normas de construcción del INVIAS.</t>
  </si>
  <si>
    <t>H26ACPColombiaRural. Ejecución de obras convenio 2068-2020. Sativasur, Boyacá.
Se observa un fallo en la obra ejecutada en el municipio de Sativasur durante la visita de verificación el 22 de marzo de 2023, en el marco del Convenio Interadministrativo 2068 de 2020, además se cuestiona la ejecución del ítem 14 Conformación de la Calzada Existente.</t>
  </si>
  <si>
    <t>Deficiencias en los procesos constructivos adelantados por el contratista, en la verificación de las calidades de los materiales contratados y liquidados, debilidades en el seguimiento realizado por la interventoría designada al proyecto en lo que respecta a la calidad de las obras, los soportes de ejecución y las memorias de cálculo. Lo que origina deterioro temprano de la placa huella construida, que presenta daño significativo con menos de un año de servicio; pago de un ítem que no corresponde a una actividad reconocida considerando las especificaciones técnicas del Convenio 2068-2020.</t>
  </si>
  <si>
    <t>H27ACPColombiaRural. Ejecución de obras convenio 2056-2020 – Ciénega, Boyacá.
Se evidencian falencias en el proceso de construcción de las obras del contrato derivado del Convenio 2056-2020, ya que no se dio cumplimiento al número de ensayos al concreto utilizado en la obra. Adicionalmente se observaron fallos de la obra en visita realizada el 27/03/2023, que originan un daño fiscal por deterioros tempranos en placa huella.</t>
  </si>
  <si>
    <t>Deficiencias en los procesos constructivos y en el cumplimiento de las condiciones de calidad de los materiales contratados y liquidados por parte de la firma contratista, además de debilidades en el seguimiento realizado por la interventoría contratada para tal fin, en lo que respecta a la verificación del cumplimiento de las especificaciones técnicas de la obra. Lo que origina deterioros prematuros en elementos en concreto de 21Mpa, a pesar del corto tiempo de servicio que han prestado las obras construidas con los recursos del Convenio 2056 de 2020.</t>
  </si>
  <si>
    <t>H28ACPColombiaRural. Ejecución obras convenio 2653 de 2019 – Ventaquemada, Boyacá.
Durante el recorrido realizado el día 12 de mayo de 2023 se evidenciaron bordillos rotos y con procesos constructivos inadecuados generando un daño fiscal por $10.700.687.</t>
  </si>
  <si>
    <t>Deficiencias en los procesos constructivos adelantados por el contratista de obra, debilidades en el seguimiento realizado por la interventoría designada al proyecto en lo que respecta a los procesos constructivos en referencia a los bordillos, en donde no se realizó un confinamiento adecuado a la estructura, fundiendo los bordillos sobre la cuneta. Por lo que se presentó rompimiento de las estructuras correspondientes al bordillo izquierdo, en donde se evidenció la deficiencia en los procesos constructivos, al construir sobre la cuneta y no realizar un anclaje adecuado.</t>
  </si>
  <si>
    <t>H29ACPColombiaRural. Ejecución obras convenio 1842-2021. Corrales, Boyacá.
Durante el recorrido realizado el día 15 de mayo de 2023 se evidenciaron 3 fisuras a lo largo del tramo de pavimento flexible, dejando un daño por $3.428.875,71.</t>
  </si>
  <si>
    <t>Deficiencias en los procesos constructivos adelantados por la firma contratista, debilidades en el seguimiento realizado por la interventoría designada al proyecto en lo que respecta a los procesos constructivos.</t>
  </si>
  <si>
    <t>H30ACPColombiaRural. Ejecución obras convenio 2529-2019. Tasco, Boyacá.
En visita a la obra se evidenciaron procesos constructivos deficientes, especialmente en la construcción de bordillos, presentándose fisuramientos y rompimientos en algunas zonas, de igual manera se evidenciaron acabados inadecuados que a pesar de que actualmente no han presentado fallas en la estructura, a futuro generarán desgastes prematuros.</t>
  </si>
  <si>
    <t>Ejecución de las actividades con procesos constructivos deficientes por parte del contratista de obra y falta de supervisión por parte de la interventoría, quienes permitieron la ejecución con deficiencias constructivas.
(…) no fue posible cuantificar con precisión el daño fiscal, al no ubicar el abscisado exacto de los sitios de fallo ni contar con la radicación y aprobación de la caracterización vial ante el Ministerio de Transporte.</t>
  </si>
  <si>
    <t>H31ACPColombiaRural. Ejecución obras convenio 1634-2020 – Almeida, Boyacá.
Se observan falencias en el proceso de ejecución del Convenio 1634 de 2020, en donde se presentan fallos en las estructuras de placa huellas construidas, algunas de ellas ya reparadas, pero con nuevas fisuras, verificadas en visita del 15 de mayo de 2023, a causa de dimensiones en longitud de las huellas, mayores a las recomendadas y a debilidades en procesos constructivos que no tienen evidencia de ejecución y que no fueron objeto de seguimiento por parte de la interventoría, además de incumplimiento en la exigencia de certificación de condiciones de calidad de los concretos. También se presentan deficiencias administrativas en la suscripción del acta de recibo final.</t>
  </si>
  <si>
    <t>Deficiencias tanto en el proceso constructivo adelantado por el contratista de obra, como el incumplimiento de la cantidad de pruebas de calidad exigidas en la norma y falencias en el seguimiento realizado por la interventoría, en temas de ensayos de laboratorio y en exigencia de procesos constructivos adecuados que garanticen las calidades de las obras (curado del concreto). Además, la no suscripción de acta de terminación/recibo de obra y de ejecución en general, además de la aprobación del pago de actividad (ítem 11) que no debió ejecutarse y mucho menos liquidarse.</t>
  </si>
  <si>
    <t>H32ACPColombiaRural. Ejecución obras convenio 1595-2020, San José de Pare, Boyacá.
Se evidencian falencias en el proceso de ejecución del Convenio 1595 de 2020 en donde se suscribe acta de terminación en diciembre de 022, pero en vista de la CGR en marzo de 2023, aún hay una estructura pendiente por ejecutar y con deficiencias técnicas de diseño y obra.</t>
  </si>
  <si>
    <t xml:space="preserve">Deficiencias en la definición del objeto del convenio, pues como se detalló y se verificó en sitio, las obras ejecutadas no corresponden a la solución de una emergencia en el municipio de San José de Pare. Incumplimiento por parte del contratista de los plazos de ejecución de las obras contratadas y del alcance del objeto contractual (ajuste estudios y diseños). Falencias en el seguimiento realizado por la interventoría, en donde se aprueba inicio de obras sin contar con estudios y diseños ajustados y completos, además de autorizar la terminación del contrato con obras pendientes por ejecutar. </t>
  </si>
  <si>
    <t>H33ACPColombiaRural. Ejecución obras convenio 1681 de 2020 – Pauna, Boyacá.
Las alcantarillas Nros. 3 y 4 presentan deficiencias en sus acabados. Hay residuos de alambres y formaletas en la alcantarilla Nro. 3. En la alcantarilla Nro. 4 no se ejecutó completamente el relleno y compactación sobre los tubos y tras los muros, por lo que la función de recolección y evacuación de las aguas de escorrentía NO se cumple en esta estructura. Sin embargo, aunque el acta de Recibo Final se suscribió en diciembre de 2022, los trabajos correspondientes a la alcantarilla Nro. 4 aún no se han pagado.</t>
  </si>
  <si>
    <t>Ejecución inoportuna de estos trabajos por parte del contratista y el incumplimiento de las especificaciones técnicas de las obras. Deficiente vigilancia y control a cargo de la interventoría, que no exigió el cumplimiento de los requisitos de acabado de los concretos. Tampoco verificó la terminación y funcionalidad de las obras correspondientes a la alcantarilla Nro. 4.</t>
  </si>
  <si>
    <t>H34ACPColombiaRural. Ejecución de obras convenio 1049-2021, San Antero, Córdoba.
Losas de concreto, losetas de piedra pegada, cunetas y drenajes con grietas, fisuras y desgaste superficial en los tres tramos de placa huella construida desde la vía troncal de occidente al corregimiento de Tijereta.</t>
  </si>
  <si>
    <t>Deficiencias en el proceso constructivo y de supervisión y control a cargo de la interventoría.</t>
  </si>
  <si>
    <t>Informe Técnico  de la interventoría con registro fotográfico del recibo de las obras a satisfacción K37</t>
  </si>
  <si>
    <t>H35ACPColombiaRural. Ejecución de obras de convenio 2007-2020. La Unión, Nariño.
El resultado del contrato L.P. 002 -2021, para el Mejoramiento y mantenimiento de la vía rural Cusillo – La Unión, desde la vereda Bella Vista PR00+000 límite con municipio de Belén hasta la intersección vía nacional, casco urbano municipio de La Unión PR14+750 entrada vereda Peña Blanca” en el marco del convenio interadministrativo N°2007 de 2020 para aunar esfuerzos entre el Instituto Nacional de Vías - INVIAS y el municipio de la Unión-departamento de Nariño para el mantenimiento y mejoramiento de vías rurales del programa “Colombia Rural”, presenta deficiencias de calidad en algunas de las estructuras contratadas como son, box culbert en el K4+562, muro en gaviones en el K5+920, en la alcantarilla del K11+231y en algunas secciones de la placa huella, poniendo en riesgo la estabilidad de la vía y el servicio que la misma presta a la comunidad.</t>
  </si>
  <si>
    <t>Deficiencias en la calidad de los materiales y procesos constructivos de los elementos detectados como defectuosos dentro de la inspección visual de obra; lo cual se traduce en el incumplimiento de especificaciones y normas de construcción aplicables por parte del contratista y falta de control efectivo por parte de la interventoría y la supervisión.</t>
  </si>
  <si>
    <t xml:space="preserve">Informe Técnico  de la interventoría con registro fotográfico del recibo de las obras a satisfacción </t>
  </si>
  <si>
    <t>H36ACPColombiaRural. Ejecución obras convenio 2193 de 2020 - Guaitarilla, Nariño.
El resultado del contrato L.P. 001 -2021, “MANTENIMIENTO Y MEJORAMIENTO DE VÍAS RURALES DEL PROGRAMA “COLOMBIA RURAL”, EN EL MUNICIPIO DE GUAITARILLA NARIÑO”, en el marco del convenio interadministrativo N°2193 de 2020 para aunar esfuerzos entre el Instituto Nacional de Vías – INVIAS y el municipio de Guaitarilla, departamento de Nariño para el mantenimiento y mejoramiento de vías rurales del programa “Colombia Rural”, presenta deficiencias de calidad en algunas de las estructuras contratadas (alcantarillas, filtro, muros en gaviones, señales preventivas).</t>
  </si>
  <si>
    <t>Deficiencias en la calidad de los materiales y procesos constructivos de los elementos detectados como defectuosos dentro de la inspección visual de obra; falta de cumplimiento de las normas de construcción pactadas por parte del contratista y falta de control efectivo por parte de la interventoría y la supervisión.</t>
  </si>
  <si>
    <t>H37ACPColombiaRural. Ejecución de obras de convenio 2091-2020. Albán, Nariño.
El día 11/04/2023, en visita conjunta entre la Contraloría General de la República, el INVIAS, la Alcaldía de Albán y el representante de Interventoría, en revisión de la obra del contrato L.P. 001-2021, derivado del Convenio 2091-2020 entre el Invias y el municipio de Albán (Nariño), se encontraron deficiencias de calidad en algunas de las estructuras contratadas.</t>
  </si>
  <si>
    <t>Deficiencias en la calidad de los materiales y procesos constructivos de los elementos detectados como defectuosos dentro de la inspección visual de obra. Incumplimiento de especificaciones y normas de construcciones aplicables por parte del contratista y falta de control efectivo por parte de la interventoría y la supervisión.</t>
  </si>
  <si>
    <t>H38ACPColombiaRural. Ejecución de obras convenio 2065-2020, municipio de San José de Miranda, Santander.
Como parte de las obras ejecutadas mediante el contrato de obra Nro. 122 de 2021 celebrado al tenor del convenio interadministrativo 2065-2020 se ejecutó y recibió a satisfacción un tramo de placa huella que en un sector ya acusa el fracturamiento de su estructura debido al cambio negativo en las condiciones geotécnicas de sostenimiento de la matriz del suelo que conforma la capa de subrasante sobre la que se apoya la estructura ejecutada, que deriva en la pérdida total de la resistencia estructural de la placa huella en ese punto y la merma significativa de la aptitud funcional de la placa huella a todo lo largo del tramo dentro del que se localiza el daño identificado, dadas las características de unidad funcional e integralidad constructiva bajo el que funcionan este tipo de infraestructura.</t>
  </si>
  <si>
    <t>Deficiencias técnicas del contratista en cuanto hace con su capacidad técnica y operativa como ejecutor, por otra parte, a las deficiencias técnicas y administrativas de la interventoría, el Instituto Nacional de Vías y el municipio en cuanto hace con sus funciones de control, supervisión y seguimiento técnico atribuibles al descuido e inobservancia en la debida diligencia para investigar y estudiar la zona que se debía seguir al momento de hacer el replanteamiento de la obra, que era una actividad previa y una condición indispensable al inicio en la ejecución de los trabajos.
(...) también es la omisión en la que hasta el momento se mantienen las instancias y agentes que teniendo el deber de exigir la recuperación y rehabilitación de la obra afectada a fin de restablecer las condiciones técnicas pactadas contractualmente, o que teniendo la obligación de acometer las acciones pertinentes tendiente a obtener el afianzamiento del riesgo materializado acudiendo para ello a los mecanismos de cobertura previstos en ese sentido como lo es la garantía única del contrato en el amparo que corresponda, no se ha emprendido acción alguna ni adoptado decisiones que permitan cesar los efectos negativos y los riesgos adversos que para los usuarios de la vía, los habitantes de la zona y la comunidad en general entraña el estado actual de la obra en las obras y sitios anteriormente reseñados.</t>
  </si>
  <si>
    <t>H39ACPColombiaRural. Ejecución de obras convenio 2017-2020, Málaga, Santander.
Como parte de las obras ejecutadas mediante el contrato de obra 346 de 2021 celebrado al tenor del convenio interadministrativo 2017-2020 se ejecutó y recibió a satisfacción una alcantarilla circular sencilla de 36” cuya configuración constructiva no garantiza el funcionamiento hidráulico y la estabilidad estructural normal de esa obra y por ende de la carretera en ese punto. Adicionalmente el emplazamiento de esa obra de drenaje se realizó de un modo inadecuado por efecto de la invasión de la corona de la vía por parte del muro cabezal del descole, lo que conlleva una limitación e interferencia de las condiciones de continuidad, comodidad y seguridad durante la operación de la vía, asociadas al nivel de servicio que se tenía previsto brindar con esas obras para todo el corredor vial intervenido.</t>
  </si>
  <si>
    <t xml:space="preserve">Deficiencia técnica del contratista en cuanto hace con su capacidad técnica y operativa como ejecutor de las obras y principal garante de su calidad, estabilidad y funcionamiento, y por otra parte de la deficiencia de la interventoría, el Instituto Nacional de Vías y el municipio en cuanto hace con sus funciones de control, supervisión y seguimiento técnico dadas las omisiones que por parte de esos actores se dieron en la debida diligencia para investigar y estudiar la zona al momento de hacer el replanteamiento de la obra, en el entendido que la realización adecuada de esa labor de investigación previa habría bastado para detectar las condiciones de la zona que desaconsejaban la ejecución de la obra en el modo en que ella se llevó a cabo.
Adicionalmente, con las deficiencias acusadas en las que incurrieron las instancias de control, supervisión y seguimiento técnico, se permitió y favoreció el emplazamiento y construcción de una obra cuya configuración material, de un lado amenazan su propia estabilidad y funcionamiento dadas las fallas descritas, y por otro lado coloca en riesgo la estabilidad y funcionamiento de la carretera en ese punto y finalmente induce riesgos para la continuidad en la operación de la infraestructura vial en su conjunto, con el peligro que ello entraña para la integridad y seguridad de los usuarios y beneficiarios de ese tramo carreteable. </t>
  </si>
  <si>
    <t xml:space="preserve">Informe técnico de la interventoría con registro fotográfico del recibo de las obras a satisfacción </t>
  </si>
  <si>
    <t>H40ACPColombiaRural. Ejecución de obras convenio 1656-2020. Enciso, Santander.
Como parte de las obras ejecutadas mediante el contrato de obra 109 de 2021 celebrado al tenor del convenio interadministrativo 1656-2020 se recibieron a satisfacción y se pagaron obras correspondientes a las señales informativas pertinentes a 13 postes de referencia que en la realidad según se pudo comprobar por parte de este organismo de control no fueron instalados en el corredor vial previsto en el objeto contractual, y cuya ausencia induce riesgos y restringe la operación normal del todo el corredor vial intervenido ya que altera las condiciones de comodidad y seguridad y el nivel de servicio de la carretera.</t>
  </si>
  <si>
    <t>Incumplimiento del contratista en cuanto hace con obligaciones contractuales como ejecutor de las obras y principal garante de su calidad, estabilidad y funcionamiento a través de la entrega de los trabajos de conformidad con lo pactado en el contrato, y por otra parte, deficiencia de la interventoría, el Instituto Nacional de Vías y el municipio en cuanto hace con sus funciones de control, supervisión, seguimiento técnico y recibo de las obras dadas las omisiones que por parte de esos actores se dieron en la debida diligencia para garantizar que la obra fuera ejecutada y entregada bajo las condiciones técnicas pactadas contractualmente específicamente en lo que concierne con la instalación de los postes de referencia, en el entendido que se tratan de dispositivos de señalización necesarios para el normal funcionamiento y la correcta operación del tramo del corredor vial intervenido, así como la contravención normativa que implica que para el momento de la visita que practicó este organismo de control esos dispositivos de señalización seguían sin ser dispuestos a efecto de garantizar la seguridad vial que podría verse en riesgo por la ausencia de dichos dispositivos.</t>
  </si>
  <si>
    <t xml:space="preserve">H41ACPColombiaRural. Ejecución obras convenio 2285 de 2020 – ILes, Nariño.
El resultado del contrato LP 004 – 2021, “MEJORAMIENTO Y MANTENIMIENTO DE VÍAS TERCIARIAS DENTRO DE LAS COMUNIDADES DE LOS PUEBLOS PASTOS Y QUILLACINGAS QUE ESTÁN EN JURISDICCIÓN DEL MUNICIPIO DE ILES EN EL DEPARTAMENTO DE NARIÑO EN EL MARCO DEL PROGRAMA “COLOMBIA RURAL", presenta deficiencias de calidad en algunas de las estructuras contratadas (placa huella, tubos alcantarilla, muros de contención).
</t>
  </si>
  <si>
    <t>H42ACPColombiaRural. Ejecución de obras convenio 1135-2020, Momil, Córdoba.
Se diseñó y construyó un Box Culvert, el cual no contaba con el suficiente paso de escorrentía de aguas lluvias, ni control a la entrada y salida hidráulica, obstruido por lodos residuo de las aguas lluvias estancadas, sin canal de descarga. Además, se evidenciaron cunetas y bordillos inconclusos.</t>
  </si>
  <si>
    <t>Deficiencias en el diseño e implantación del Box Culvert y de supervisión al respecto, así como la falta de verificación sobre las obras efectivamente ejecutadas.</t>
  </si>
  <si>
    <t xml:space="preserve">H43ACPColombiaRural. Imprevistos contrato de obra 013 de 2022 – Carepa.
En la ejecución del contrato 013 de 2022 se pactó un porcentaje para imprevistos dentro de los costos indirectos (AIU) por el que se afecta cada precio unitario, el cual corresponde a 0,5%. A pesar de haberse establecido en los estudios previos, la necesidad de soportar los pagos por este concepto, los mismos no fueron justificados en cada acta de las 9 presentadas por el contratista, revisadas por interventor y supervisores y pagadas por la entidad territorial.
</t>
  </si>
  <si>
    <t>Deficiencias en el seguimiento y control por parte de la interventoría y la supervisión a los pagos efectuados con cargo al Contrato de obra 013 de 2022. Lo que genera un daño fiscal cuantificado en $32.539.791.</t>
  </si>
  <si>
    <t>Consolidación y presentación de las justificaciones dadas por el contratista de obra y avaladas por la interventoría que soportarían los pagos efectuados por concepto de imprevistos.</t>
  </si>
  <si>
    <t xml:space="preserve">Informe de la  interventoría  en  el cual  alleguen los soportes de los pagos  de los imprevistos.                                                                                                                                                                                                                 </t>
  </si>
  <si>
    <t xml:space="preserve">Informe de la interventoría </t>
  </si>
  <si>
    <t>H44ACPColombiaRural. Imprevistos contrato de obra pública LP MA 015-2021 – Derivado del convenio 1359-2021. Ayapel, Córdoba.
En la ejecución del contrato LP MA 015-2021 se pactó un porcentaje para imprevistos dentro de los costos indirectos (AIU) por el que se afecta cada precio unitario, el cual corresponde al 5%, dicho rubro no se justificó en cada acta de las 6 (incluida el acta final de obras) presentadas por el contratista, revisadas por interventor y supervisores y pagadas por la entidad territorial.</t>
  </si>
  <si>
    <t>Deficiencias en el seguimiento y control por parte de la interventoría y la supervisión a los pagos efectuados con cargo al Contrato de Obra LP MA 015-2021.</t>
  </si>
  <si>
    <t xml:space="preserve">Informe de la  interventoría  en  el cual  alleguen los soportes  y justificaciones de los pagos de los imprevistos.                                                                                                                                                                                                                  </t>
  </si>
  <si>
    <t>H45ACPColombiaRural. Imprevistos contrato de obra pública 002-2021 – derivado del convenio 840-2021. Moñitos, Córdoba.
En la ejecución del contrato Nro. 003 de 2021 se pactó un porcentaje para imprevistos dentro de los costos indirectos (AIU) por el que se afecta cada precio unitario, el cual corresponde al 5%, dicho rubro no se justificó en cada acta de las 2 (actas de obras pagadas hasta el momento de la visita especial de fiscalización, ni en el acta de obra final suscrita) presentadas por el contratista, revisadas por interventor y supervisores y pagadas por la entidad territorial.</t>
  </si>
  <si>
    <t>Deficiencias en el seguimiento y control por parte de la interventoría y la supervisión a los pagos efectuados con cargo al Contrato de Obra 002 de 2021.</t>
  </si>
  <si>
    <t xml:space="preserve">Informe de la  interventoría  en  el cual  alleguen los soportes  y justificaciones de los pagos  de los imprevistos.                                                                                                                                                                                                               </t>
  </si>
  <si>
    <t>H46ACPColombiaRural. Ejecución contrato 325-2021, municipio de Necoclí.
En la ejecución del contrato 325-2021 desarrollado en el municipio de Necoclí, derivado del Convenio Interadministrativo 2306-2020 del municipio con el Invías, se declaró el incumplimiento del contrato y quedaron entregados recursos correspondientes a anticipos en poder del contratista sin haber justificado su inversión y hasta el momento no se ha realizado la devolución de los mismos.</t>
  </si>
  <si>
    <t>Abandono de las obras por parte del contratista, incurriendo en incumplimiento del contrato 325 de 2021 y falta de seguimiento y control por parte de supervisión e interventoría al no hacer uso de las herramientas presentes en el contrato para conminar al contratista a cumplir con las reprogramaciones y planes de contingencia.</t>
  </si>
  <si>
    <t>Hacer efectivas las garantías  de estabilidad de la obra que amparan el contrato derivado.</t>
  </si>
  <si>
    <t>Iniciar proceso de siniestro de las pólizas de estabilidad de la obra por parte del Ente Territorial.</t>
  </si>
  <si>
    <t xml:space="preserve"> Acto administrativo de inicio del proceso   </t>
  </si>
  <si>
    <t>H47ACPColombiaRural. Inventario de la red terciaria del país.
Se evidencia bajo nivel de reporte del inventario de la red terciaria a cargo del INVIAS, en el Sistema Integral Nacional de Información de Carreteras (SINC), lo que dificulta la planeación y ejecución adecuada de los recursos del estado manteniendo la brecha con las regiones, de acuerdo con la Ley 1228 de 2008, el Decreto 2618 de 2013, el Decreto 1292 de 2021 y la Resolución 3260 del 3 de agosto de 2018. El programa Colombia Rural se llevó a cabo sin un inventario de la red vial terciaria, que permitiera la adecuada toma de decisiones sobre las intervenciones a realizar.</t>
  </si>
  <si>
    <t>Debilidades en la gestión administrativa por parte del Instituto Nacional de Vías - INVIAS como entidad ejecutora de políticas, planes, estrategias, programas y/o proyectos dirigidos a la gestión de la red vial terciaria del país.</t>
  </si>
  <si>
    <t>Actualización y monitoreo del inventario de la red terciaria reportada en el Sistema Integral Nacional de Información de Carreteras (SINC) en el marco del programa de Colombia Rural.</t>
  </si>
  <si>
    <t>Preparación y reporte de la información en el SINC.</t>
  </si>
  <si>
    <t>Reporte del sistema de información actualizada</t>
  </si>
  <si>
    <t>ACPColombiaRural</t>
  </si>
  <si>
    <t>Cumplimiento Programa Colombia Rural</t>
  </si>
  <si>
    <t>Debilidades en el seguimiento y monitoreo de los procesos administrativos de la elaboración y entrega de la información de contratación. Debilidades en la formulación del programa Colombia Rural, al no establecer un repositorio oficial de la información del programa. Debilidades en el control interno de la entidad.</t>
  </si>
  <si>
    <t>Deficiencias tanto en el proceso constructivo adelantado por el contratista de obra, como el incumplimiento de las pruebas de calidad exigidas en la norma, falencias en el seguimiento realizado por la interventoría contratada para tal fin, en aspectos de calidad de obra, no suscripción de acta de terminación/recibo de obra y de ejecución en general.</t>
  </si>
  <si>
    <t>Auditoría de Cumplimiento al Programa Colombia Rural. (ACPColombiaRural)</t>
  </si>
  <si>
    <t>Auditoría Financiera 2022. (AF2022)</t>
  </si>
  <si>
    <t>Actuación Especial de Fiscalización proyecto puente Juanchito. (AEF-PUENTE JUANCHITO)</t>
  </si>
  <si>
    <t>DTE-SMCN</t>
  </si>
  <si>
    <t>DTE-SS</t>
  </si>
  <si>
    <t>DJ-DTE(SS)</t>
  </si>
  <si>
    <t>SG-SA-SS</t>
  </si>
  <si>
    <t>DEO-SMCN</t>
  </si>
  <si>
    <t>SMCN-SS</t>
  </si>
  <si>
    <t>SEP-SMCN-SG</t>
  </si>
  <si>
    <t>SVR-(DT-MET)-SMCN</t>
  </si>
  <si>
    <t>Desconocimiento de las facultades y obligaciones que tiene la interventoría al momento de culminar y/o terminar la ejecución de una obra, específicamente en el deber de recibir las actividades de acuerdo a las cantidades y especificaciones técnicas exigidas en el contrato de obra.</t>
  </si>
  <si>
    <t>Presentar el Acta de entrega y recibo a satisfacción del Contrato No. 190 de 2020 firmada por la Interventoría N°1149 de 2020.</t>
  </si>
  <si>
    <t>Llevar a cabo la gestión pertinente para presentar el Acta de entrega y recibo a satisfacción del Contrato No. 190 de 2020  firmada por la Interventoría N°1149 de 2020, de acuerdo con lo establecido en el Manual de Interventoría del INVIAS.</t>
  </si>
  <si>
    <t>Acta de entrega y recibo a satisfacción de las obras de la interventoría</t>
  </si>
  <si>
    <t xml:space="preserve">Dirección de Ejecución y Operación </t>
  </si>
  <si>
    <t>Elaborar el Manual de Supervisión de contratos del Instituto Nacional de Vías.</t>
  </si>
  <si>
    <t>Contar con un Manual de Supervisión que le permita a los supervisores disponer de las pautas, metodologías y herramientas de obligatorio cumplimiento, en pro de llevar a cabo el debido seguimiento a los contratos de interventoría, convenios, prestación de servicios y demás a su cargo.</t>
  </si>
  <si>
    <t>Manual de Supervisión adoptado</t>
  </si>
  <si>
    <t>Capacitar a los supervisores y gestores técnicos de proyectos frente al Manual de Interventoría y de Contratación, que incluya las causas de los hallazgos notificados por la Contraloría General de la República (haciendo énfasis, que en el caso de los convenios interadministrativos, se debe hacer entrega  por parte del INVIAS de los documentos técnicos, especialmente la guía de estructuración, en caso de que aplique).</t>
  </si>
  <si>
    <t>Deficiencias de la supervisión en desarrollo de las actividades y obligaciones derivadas del contrato de interventoría.</t>
  </si>
  <si>
    <t>Dar traslado a la Oficina de Control Disciplinario para que inicie las acciones pertinentes al supervisor, en atención a lo informado por el ente auditor.</t>
  </si>
  <si>
    <t xml:space="preserve">Informar a la instancia pertinente de los presuntos incumplimientos detectados por la Contraloría General de la República frente al proceso de supervisión. </t>
  </si>
  <si>
    <t>Comunicación</t>
  </si>
  <si>
    <t>AEF- CAT 781-2023-El Bagre</t>
  </si>
  <si>
    <t>H1AEF-CAT781-2023. Acta de entrega y recibo a satisfacción del contrato interadministrativo -
CIA 190 de 2020, municipio de El Bagre, Antioquia.
Se percibe que el recibo de la obra en relación con el contrato CIA 190 de 2020 cuyo objeto es: “Contrato interadministrativo para el mejoramiento, mantenimiento y conservación de la vía que comunica el municipio El Bagre con la vereda Los Aguacates en el Municipio de el Bagre, Antioquia”, se realiza por el Secretario de obras públicas del municipio y no por CONSULTORES SOLANO NAVAS LTDA, con quién se suscribió la interventoría, siendo esta una de las facultades y obligaciones que le conciernen, máxime cuando el Manual Interventoría del Instituto Nacional de Vías – INVIAS, establece claramente que una de las obligaciones es elaborar y suscribir la respectiva acta de entrega y recibo a satisfacción de las obras ejecutadas por el contratista.
Acción 1.</t>
  </si>
  <si>
    <t>Actuación Especial de Fiscalización CAT 781-2023. Recursos Sistema General de Regalías Departamento de Antioquia</t>
  </si>
  <si>
    <t>Capacitar a los supervisores y gestores técnicos de proyectos frente al manual de interventoría y de contratación que incluya las causas de los hallazgos notificados por la Contraloría General de la República.( haciendo énfasis, que en el caso de los convenios interadministrativos, que se debe hacer entrega  por parte del INVIAS de los documentos técnicos, especialmente la guía de estructuración en caso de que aplique)</t>
  </si>
  <si>
    <t>Realizar dos (2) sesiones de capacitaciones a los supervisores y gestores técnicos de proyectos frente al manual de interventoría y de contratación.</t>
  </si>
  <si>
    <t xml:space="preserve">Se dará aviso inmediato al Municipio de Fresno Tolima de los constantes incumplimientos que ha tenido el contratista de obra CONSORCIO FRESNO IC referente al contrato No. 167 de 2022, para que inicie el proceso administrativo correspondiente, en pro de dar aplicación a lo establecido en el artículo 86 Imposición de multas, sanciones y declaratorias de incumplimiento de la Ley 1474 de 2011. </t>
  </si>
  <si>
    <t>Hacer seguimiento a las respectivas acciones adelantadas por el municipio en contra del contratista para declarar el incumplimiento.</t>
  </si>
  <si>
    <t>Informe detallado de seguimiento</t>
  </si>
  <si>
    <t>Iniciar el proceso administrativo para dar incumplimiento definitivo del contrato de obra No. 1800 de 2020 y solicitar el siniestro de la póliza de cumplimiento en su amparo de buen manejo y correcta inversión del anticipo otorgado al contratista de obra</t>
  </si>
  <si>
    <t>Iniciar las respectivas acciones legales en contra del contratista para declarar el incumplimiento.</t>
  </si>
  <si>
    <t>Acto administrativo por el cual se da apertura al proceso</t>
  </si>
  <si>
    <t xml:space="preserve"> Contar con  el  acta de entrega y recibo definitivo a satisfacción  de las obras a lugar.  Que evidencie la correcta inversión de los recursos públicos </t>
  </si>
  <si>
    <t>Acta de entrega y recibo</t>
  </si>
  <si>
    <t xml:space="preserve">Llevar a cabo y/o gestionar las actuaciones previstas para la recuperación del recurso público derivadas de la terminación unilateral del contrato No. 009 del 2025. </t>
  </si>
  <si>
    <t>i) Respuesta Consorcio Barbacoas 2014 con sus respectivos anexos (3 ii)Respuesta del Departamento de Nariño con su anexo (1), iii) Oficio SIGEDOC 2022EE0192133 No incidencia fiscal y iv) Informe Mejora H-A28D28F13 AEF AT 019-2022 que permite realizar la trazabilidad del proceso y la culminación del mismo.</t>
  </si>
  <si>
    <t>Documentos definitivos de las actuaciones descritas</t>
  </si>
  <si>
    <t xml:space="preserve">Tramitar de conformidad con los procesos vigentes, los soportes que dan por recibidas las obras iniciales contratadas y sus modificaciones necesarias (sí estas tuvieran lugar) </t>
  </si>
  <si>
    <t>Acta de entrega y recibo de las obras</t>
  </si>
  <si>
    <t xml:space="preserve"> Contar con  el  acta de entrega y recibo definitivo a satisfacción  de las obras a lugar.  Que evidencie la correcta inversión de los recursos públicos.</t>
  </si>
  <si>
    <t>Tramitar de conformidad con los procesos vigentes, los soportes que dan por recibidas las obras iniciales contratadas y sus modificaciones necesarias (sí estas tuvieran lugar).</t>
  </si>
  <si>
    <t xml:space="preserve">Tramitar de conformidad con los procesos vigentes, los soportes que dan por recibidas las obras iniciales contratadas, la liquidación unilateral del contrato, el inicio de las sanciones a lugar y las acciones presupuestales que permitan el reintegro de los recursos no ejecutados. </t>
  </si>
  <si>
    <t>Gestionar con los distintos actores involucrados, las actas de entrega y recibo de las obras, la liquidación, el proceso sancionatorio y la certificación de reintegro.</t>
  </si>
  <si>
    <t>Actas y documentos de la gestión realizada</t>
  </si>
  <si>
    <t>Capacitar a los supervisores y gestores técnicos de proyectos frente al manual de interventoría y de contratación que incluya las causas de los hallazgos notificados por la Contraloría General de la República.( haciendo énfasis, que en el caso de los convenios interadministrativos, que se debe hacer entrega  por parte del INVIAS de los documentos técnicos, especialmente la guía de estructuración en caso de que aplique).</t>
  </si>
  <si>
    <t>Dar traslado a la Oficina de Control Disciplinario para que inicie las acciones pertinentes al supervisor en atención a lo informado por el ente auditor</t>
  </si>
  <si>
    <t xml:space="preserve">Informar a la instancia pertinente de los presuntos incumplimientos detectados por la contraloría frente al proceso de supervisión </t>
  </si>
  <si>
    <t>Informar a la instancia pertinente de los presuntos incumplimientos detectados por la contraloría frente al proceso de supervisión.</t>
  </si>
  <si>
    <t>Dar traslado a la Oficina de Control Disciplinario para que inicie las acciones pertinentes al supervisor en atención a lo informado por el ente auditor.</t>
  </si>
  <si>
    <t>Manual de Supervisión</t>
  </si>
  <si>
    <t>SRT</t>
  </si>
  <si>
    <t xml:space="preserve">Dirección  Técnica y de Estructuración </t>
  </si>
  <si>
    <t>Elaborar el manual de supervisión de contratos del Instituto Nacional de Vías.</t>
  </si>
  <si>
    <t>Contar con un manual de supervisión que le permita a los supervisores disponer de las pautas, metodologías y herramientas de obligatorio cumplimiento en pro de llevar a cabo el debido seguimiento a los contratos de interventoría, convenios, prestación de servicios y demás a su cargo.</t>
  </si>
  <si>
    <t xml:space="preserve">H3AT75-OCAD PAZ. BPIN INVIAS Cauca 20181301010001 Adición Contrato de Interventoría 936 de 2018. 
La fecha de terminación del contrato de obra estaba prevista hasta el 31 de diciembre de 2018; por la tardanza en la complementación, ajustes y presentación de los diseños definitivos, el plazo del contrato de obra fue ampliado hasta el 31 de agosto de 2019, luego se suspendió y finalmente se amplió la suspensión hasta el 31 de enero de 2020.
Para la vigilancia de este contrato en los frentes de Jambaló y Cajibío, el INVIAS celebró el contrato de interventoría N°. 936 de 2018 con el Consorcio Doble IN; las ampliaciones de plazo del contrato de obra, originaron que mediante adicional N°. 01 del 9 de enero de 2019 se ampliara el plazo del contrato de interventoría hasta el 28 de febrero de 2019, mediante adicional 02 hasta el 31 de marzo de 2019, mediante adicional 03 del 29 de marzo hasta el 30 de junio de 2019 y se adicionó el valor en $152.939.190; finalmente mediante adicional 04 del 19 de julio de 2019 se amplió el plazo hasta el 31 de agosto de 2019 y se adicionó el valor en $14.383.739. Las adiciones al contrato de interventoría ascienden a $167.322.929.
Acción 1.
</t>
  </si>
  <si>
    <t xml:space="preserve">H3AT75-OCAD PAZ. BPIN INVIAS Cauca 20181301010001 Adición Contrato de Interventoría 936 de 2018. 
La fecha de terminación del contrato de obra estaba prevista hasta el 31 de diciembre de 2018; por la tardanza en la complementación, ajustes y presentación de los diseños definitivos, el plazo del contrato de obra fue ampliado hasta el 31 de agosto de 2019, luego se suspendió y finalmente se amplió la suspensión hasta el 31 de enero de 2020.
Para la vigilancia de este contrato en los frentes de Jambaló y Cajibío, el INVIAS celebró el contrato de interventoría N°. 936 de 2018 con el Consorcio Doble IN; las ampliaciones de plazo del contrato de obra, originaron que mediante adicional N°. 01 del 9 de enero de 2019 se ampliara el plazo del contrato de interventoría hasta el 28 de febrero de 2019, mediante adicional 02 hasta el 31 de marzo de 2019, mediante adicional 03 del 29 de marzo hasta el 30 de junio de 2019 y se adicionó el valor en $152.939.190; finalmente mediante adicional 04 del 19 de julio de 2019 se amplió el plazo hasta el 31 de agosto de 2019 y se adicionó el valor en $14.383.739. Las adiciones al contrato de interventoría ascienden a $167.322.929.
Acción 2.
</t>
  </si>
  <si>
    <t>Dar traslado a la Oficina de Control Disciplinario para que inicie las acciones pertinentes de considerarlo necesario, al supervisor en atención a lo informado por el ente auditor</t>
  </si>
  <si>
    <t xml:space="preserve">Dirección Técnica y de Estructuración </t>
  </si>
  <si>
    <t>Dar traslado a la Oficina de Control Disciplinario para que inicie las acciones que estimen  pertinentes al supervisor en atención a lo informado por el ente auditor.</t>
  </si>
  <si>
    <t>Capacitar a los supervisores y gestores técnicos de proyectos frente al manual de interventoría y de contratación que incluya las causas de los hallazgos notificados por la Contraloría General de la República.</t>
  </si>
  <si>
    <t>Tramitar de conformidad con los procesos vigentes, los soportes que dan por recibidas las obras iniciales contratadas y la liquidación del contrato.</t>
  </si>
  <si>
    <t>Contar con  el  acta de entrega y recibo definitivo a satisfacción  de las obras a lugar.  Que evidencie la correcta inversión de los recursos públicos.</t>
  </si>
  <si>
    <t>Deficiencias constructivas o de calidad de los materiales que aunado a la falta de mantenimiento, disminuyen el periodo de diseño o vida útil de las intervenciones realizadas.</t>
  </si>
  <si>
    <t>Dar traslado a la Oficina de Control Disciplinario para que inicie las acciones  que considere pertinentes al supervisor en atención a lo informado por el ente auditor.</t>
  </si>
  <si>
    <t>H15ACSRT17. Actuaciones de Vigilancia y Control de las Direcciones Territoriales en desarrollo de los Convenios Interadministrativos. Los convenios suscritos con los municipios para mejoramiento, construcción de vías de la red  terciaria se pudo evidenciar que de los controles establecidos en los convenios y en el procedimiento MINFRA-PR-2 para la vigilancia y control implementados por el INVIAS y que deben ser adelantadas por los gestores o directores territoriales, no hay soportes de documental o reporte sistematizado, que verifique el cumplimiento de estos.
Acción 1.</t>
  </si>
  <si>
    <t>H15ACSRT17. Actuaciones de Vigilancia y Control de las Direcciones Territoriales en desarrollo de los Convenios Interadministrativos. Los convenios suscritos con los municipios para mejoramiento, construcción de vías de la red  terciaria se pudo evidenciar que de los controles establecidos en los convenios y en el procedimiento MINFRA-PR-2 para la vigilancia y control implementados por el INVIAS y que deben ser adelantadas por los gestores o directores territoriales, no hay soportes de documental o reporte sistematizado, que verifique el cumplimiento de estos.
Acción 2.</t>
  </si>
  <si>
    <t>Revisar y actualizar las Tablas de Retención documental de la Subdirección de vías Regionales, para fortalecer los controles en materia de gestión documental y disponibilidad de la información.</t>
  </si>
  <si>
    <t>Revisión y actualización de las Tablas de Retención documental de la Subdirección de vías Regionales,  a partir de los lineamientos brindados por la Subdirección administrativa en mesa de trabajo.</t>
  </si>
  <si>
    <t>TRD que incorpore la serie de contratos revisada y aprobada</t>
  </si>
  <si>
    <t>Capacitar a los servidores de la Subdirección de vías regionales en TRD.</t>
  </si>
  <si>
    <t>Gestionar ante la subdirección administrativa capacitación en TRD//Participar en la jornada de capacitación en TRD.</t>
  </si>
  <si>
    <t xml:space="preserve">Registro de la capacitación (registro de participantes o grabación)  </t>
  </si>
  <si>
    <t>H21ACSRT17. El Invías omitió suministrar al ente auditor 57 registros que representaban el 3.92% del universo de auditoría, aduciendo: “En atención al requerimiento de la Contraloría General de la República de la referencia, mediante el cual solicita la información de los departamentos de La Guajira y San Andrés y Providencia cuya información fue omitida en la respuesta del requerimiento AC-INVIAS-001-2018 del 13 de agosto de 2018.
Acción 1.</t>
  </si>
  <si>
    <t>H21ACSRT17. El Invías omitió suministrar al ente auditor 57 registros que representaban el 3.92% del universo de auditoría, aduciendo: “En atención al requerimiento de la Contraloría General de la República de la referencia, mediante el cual solicita la información de los departamentos de La Guajira y San Andrés y Providencia cuya información fue omitida en la respuesta del requerimiento AC-INVIAS-001-2018 del 13 de agosto de 2018.
Acción 2.</t>
  </si>
  <si>
    <t>Inconsistencias en la información, en razón a que carecía de completitud al no incluir la relación de Convenios y/o Contratos desarrollados en los departamentos de La Guajira y San Andrés y Providencia.</t>
  </si>
  <si>
    <t>Balance financiero de la ejecución de recursos llevados a cabo a través de los programas Colombia Rural y Caminos comunitarios para la paz total con lo cual se demuestra la gestión realizada para ejecutar las asignaciones presupuestales.</t>
  </si>
  <si>
    <t xml:space="preserve">Presentar balance financiero de la ejecución de recursos llevados a cabo a través de los programas Colombia Rural y Caminos comunitarios para la paz total. </t>
  </si>
  <si>
    <t>Balance de ejecución financiera</t>
  </si>
  <si>
    <t>Generación de un informe de la caracterización de las vías rurales a cargo del invias.</t>
  </si>
  <si>
    <t>Preparar y adjuntar los soportes (actas de liquidación y recibo de los convenios finalizados con el detalle de la amortización y/o desembolsos a la fecha para los que sigan ene ejecución).</t>
  </si>
  <si>
    <t>Actas de liquidación con anexos</t>
  </si>
  <si>
    <t>Contar con los soportes (actas de liquidación y recibo de los convenios finalizados con el detalle de la amortización y/o desembolsos a la fecha para los que sigan ene ejecución). Que  evidencien  la correcta ejecución de los recursos públicos.</t>
  </si>
  <si>
    <t>Realizar tres (3) sesiones de capacitaciones a Subdirección de Estructuración de Proyectos; direcciones y unidades ejecutoras de la Versión 3 de la Guía de estructuración, donde se incluyó el componente social, predial y ambiental conforme a los hallazgos notificados por la Contraloría General de la República.</t>
  </si>
  <si>
    <t>H8ECP. Información reportada por Invías para evaluación Proyectos Contratos Plan.
Los valores de  cinco (5) subproyectos de infraestructura vial, reportados en el oficio ACPINV-033 , no son coherentes con los reportados en el oficio ACPINV-58. Situación que obedece a debilidades de los mecanismos de control respecto del registro y generación de información, lo cual afecta el seguimiento y toma de decisiones a cargo del Instituto, como la evaluación de gestión fiscal a cargo de la CGR. 
Acción 1.</t>
  </si>
  <si>
    <t>H8ECP. Información reportada por Invías para evaluación Proyectos Contratos Plan.
Los valores de  cinco (5) subproyectos de infraestructura vial, reportados en el oficio ACPINV-033 , no son coherentes con los reportados en el oficio ACPINV-58. Situación que obedece a debilidades de los mecanismos de control respecto del registro y generación de información, lo cual afecta el seguimiento y toma de decisiones a cargo del Instituto, como la evaluación de gestión fiscal a cargo de la CGR. 
Acción 2.</t>
  </si>
  <si>
    <t xml:space="preserve">Revisar y actualizar las Tablas de Retención documental de la Subdirección de vías Regionales, para fortalecer los controles en materia de gestión documental y disponibilidad de la información. </t>
  </si>
  <si>
    <t xml:space="preserve">Acta de Entrega y Recibo definitiva </t>
  </si>
  <si>
    <t>Contar con el acta de entrega definitiva que evidencia la  correcta inversión de los recursos públicos.</t>
  </si>
  <si>
    <t>Tramitar de conformidad con los procesos vigentes, los soportes que dan por recibido el contrato de obra.</t>
  </si>
  <si>
    <t xml:space="preserve">Contar con el acta de entrega definitiva a satisfacción  que evidencie la  correcta inversión de los recursos públicos </t>
  </si>
  <si>
    <t xml:space="preserve">Actas </t>
  </si>
  <si>
    <t>H9R15. Supervisión del Convenio Interadministrativo 1724 de 2013.
En el acervo documental de la carpeta del convenio y en los obrantes enviado con oficio OCI20757 del 5 de mayo de 2016, no se evidencia la existencia de documentos correspondientes a la vigilancia y control de la ejecución del Convenio.
Acción 1.</t>
  </si>
  <si>
    <t>H9R15. Supervisión del Convenio Interadministrativo 1724 de 2013.
En el acervo documental de la carpeta del convenio y en los obrantes enviado con oficio OCI20757 del 5 de mayo de 2016, no se evidencia la existencia de documentos correspondientes a la vigilancia y control de la ejecución del Convenio.
Acción 2.</t>
  </si>
  <si>
    <t>Actas</t>
  </si>
  <si>
    <t>Tramitar de conformidad con los procesos vigentes, los soportes que dan por recibido el contrato de obra a satisfacción.</t>
  </si>
  <si>
    <t>Contar con el acta de entrega definitiva a satisfacción  que evidencie la  correcta inversión de los recursos públicos.</t>
  </si>
  <si>
    <t>Revisar el Acta de Entrega y Recibo de Bienes al Instituto Nacional de Vías del 31 de diciembre de 1993 - POSESIONES, con el fin de determinar qué predios se encuentran en la base contable de la entidad.</t>
  </si>
  <si>
    <t>1. Se hará el inventario de los bienes inmuebles que se encuentran relacionados en el Acta de Entrega y Recibo de Bienes al Instituto Nacional de Vías del 31 de diciembre de 1993 - POSESIONES.
2. Se revisará qué predios hacen parte de los bienes administrados por el Grupo Gerencia de Administración Inmobiliaria y Grupo de Registro y Administración Predios de Uso Público - BUPI.
3. Del inventario generado, se solicitará al Grupo de Contabilidad que revise qué predios se encuentran dentro del registro contable de la entidad.</t>
  </si>
  <si>
    <t>Un informe</t>
  </si>
  <si>
    <t>Requerir a la interventoría para que presente un informe detallado de las razones por las cuales se modificó el proyecto, las licencias ambientales y las evidencias  que lo soporten.</t>
  </si>
  <si>
    <t>Requerir a la interventoría para que presente un informe detallado de las razón por las cuales se modificó el proyecto, las licencias ambientales y las evidencias  que lo soporten.</t>
  </si>
  <si>
    <t xml:space="preserve">Informe de interventoría
</t>
  </si>
  <si>
    <t>Modificar el alcance del contrato 1200 de 2016 donde se incluye la conexión a "Ye de Ciénaga".</t>
  </si>
  <si>
    <t>Documento de modificación contrato 1200 de 2016</t>
  </si>
  <si>
    <t>Dirección Técnica y de Estructuración-Dirección de Ejecución y operación</t>
  </si>
  <si>
    <t>Tramitar de conformidad con los procesos vigentes los soportes que dan por recibidas las obras iniciales contratadas y sus modificaciones necesarias (sí estas tuvieran lugar).</t>
  </si>
  <si>
    <t>H9AF2022. Proyecto de operaciones de crédito público aplicable al recaudo de peajes - titularización, del Instituto Nacional de Vías - INVÍAS.
En el marco del proyecto de Operación de Crédito Público – Titularización, el INVÍAS presupuestó ingresos propios durante dos vigencias fiscales que no fueron recaudados, sin evidenciarse que se tomaran las acciones tendientes a minimizar el impacto generado como resultado de suscribir compromisos de gasto superiores al recaudo efectivo de los ingresos y de efectuar la inversión de recursos cuya liquidez no estaba garantizada.
Acción 1.</t>
  </si>
  <si>
    <t>H9AF2022. Proyecto de operaciones de crédito público aplicable al recaudo de peajes - titularización, del Instituto Nacional de Vías - INVÍAS.
En el marco del proyecto de Operación de Crédito Público – Titularización, el INVÍAS presupuestó ingresos propios durante dos vigencias fiscales que no fueron recaudados, sin evidenciarse que se tomaran las acciones tendientes a minimizar el impacto generado como resultado de suscribir compromisos de gasto superiores al recaudo efectivo de los ingresos y de efectuar la inversión de recursos cuya liquidez no estaba garantizada.
Acción 2.</t>
  </si>
  <si>
    <t>El Director General con su equipo directivo incluyendo al jefe de la Oficina Asesora de Planeación, el Subdirector General, los Directores Técnicos, la Directora Jurídica y el Secretario General,  deben revisar los ingresos de recursos propios versus los recursos comprometidos y hacer seguimiento mes a mes a fin de garantizar que los recursos comprometidos no superen el recaudo del año fiscal.</t>
  </si>
  <si>
    <t>Efectuar seguimiento mediante reuniones mensuales programadas con el equipo directivo, con el fin de verificar que los recursos comprometidos no superen  el ingreso de recursos propios.</t>
  </si>
  <si>
    <t xml:space="preserve">Actas de reunión
</t>
  </si>
  <si>
    <t>H1AEF-CAT781-2023. Acta de entrega y recibo a satisfacción del contrato interadministrativo - CIA 190 de 2020, municipio de El Bagre, Antioquia.
Se percibe que el recibo de la obra en relación con el contrato CIA 190 de 2020 cuyo objeto es: “Contrato interadministrativo para el mejoramiento, mantenimiento y conservación de la vía que comunica el municipio El Bagre con la vereda Los Aguacates en el Municipio de el Bagre, Antioquia”, se realiza por el Secretario de obras públicas del municipio y no por CONSULTORES SOLANO NAVAS LTDA, con quién se suscribió la interventoría, siendo esta una de las facultades y obligaciones que le conciernen, máxime cuando el Manual Interventoría del Instituto Nacional de Vías – INVIAS, establece claramente que una de las obligaciones es elaborar y suscribir la respectiva acta de entrega y recibo a satisfacción de las obras ejecutadas por el contratista.
Acción 3.</t>
  </si>
  <si>
    <t>H1AEF-CAT781-2023. Acta de entrega y recibo a satisfacción del contrato interadministrativo - CIA 190 de 2020, municipio de El Bagre, Antioquia.
Se percibe que el recibo de la obra en relación con el contrato CIA 190 de 2020 cuyo objeto es: “Contrato interadministrativo para el mejoramiento, mantenimiento y conservación de la vía que comunica el municipio El Bagre con la vereda Los Aguacates en el Municipio de el Bagre, Antioquia”, se realiza por el Secretario de obras públicas del municipio y no por CONSULTORES SOLANO NAVAS LTDA, con quién se suscribió la interventoría, siendo esta una de las facultades y obligaciones que le conciernen, máxime cuando el Manual Interventoría del Instituto Nacional de Vías – INVIAS, establece claramente que una de las obligaciones es elaborar y suscribir la respectiva acta de entrega y recibo a satisfacción de las obras ejecutadas por el contratista.
Acción 2.</t>
  </si>
  <si>
    <t>H2AEF-CAT781-2023. Supervisión al contrato de interventoría N°1149/2020 y 00164 de 2020, INVIAS.
Mediante Resolución N°2070 del 14 de septiembre de 2020, el Instituto Nacional de Vías – INVIAS, designó al señor Jesús Alonso M Z, como supervisor del contrato N°1149/2020 (...), por ello en el ejercicio del control fiscal se requirieron los informes de supervisión, tal como consta en el oficio 2023EE0066348 del 28 de abril de 2023, sin embargo, revisada la información correspondiente, se pudo comprobar que los mismos no fueron allegados, generando una falencia de la forma como se efectuaron las actividades de supervisión a los recursos ejecutados (...).
En lo que concierne a la supervisión del contrato N°00164/2020, el Instituto Nacional de Vías, en calidad de contratante, mediante Resolución 000424 del 14 de febrero de 2020, designó la supervisión en la misma persona referenciada en el contrato N°1149/2020, sin embargo, la información entregada, permite concluir que el seguimiento a dicho contrato sólo se efectuó en los meses febrero, marzo, abril y mayo de 2020, pues así se desprende de los cuatro informes entregados, desconociéndose las razones por la cual no se realizó la supervisión de junio de 2020 al 18 de mayo de 2022, fecha en la que se suscribe el acta de entrega y recibo definitivo.
Acción 1.</t>
  </si>
  <si>
    <t>H2AEF-CAT781-2023. Supervisión al contrato de interventoría N°1149/2020 y 00164 de 2020, INVIAS.
Mediante Resolución N°2070 del 14 de septiembre de 2020, el Instituto Nacional de Vías – INVIAS, designó al señor Jesús Alonso M Z, como supervisor del contrato N°1149/2020 (...), por ello en el ejercicio del control fiscal se requirieron los informes de supervisión, tal como consta en el oficio 2023EE0066348 del 28 de abril de 2023, sin embargo, revisada la información correspondiente, se pudo comprobar que los mismos no fueron allegados, generando una falencia de la forma como se efectuaron las actividades de supervisión a los recursos ejecutados (...).
En lo que concierne a la supervisión del contrato N°00164/2020, el Instituto Nacional de Vías, en calidad de contratante, mediante Resolución 000424 del 14 de febrero de 2020, designó la supervisión en la misma persona referenciada en el contrato N°1149/2020, sin embargo, la información entregada, permite concluir que el seguimiento a dicho contrato sólo se efectuó en los meses febrero, marzo, abril y mayo de 2020, pues así se desprende de los cuatro informes entregados, desconociéndose las razones por la cual no se realizó la supervisión de junio de 2020 al 18 de mayo de 2022, fecha en la que se suscribe el acta de entrega y recibo definitivo.
Acción 2.</t>
  </si>
  <si>
    <t>H2AEF-CAT781-2023. Supervisión al contrato de interventoría N°1149/2020 y 00164 de 2020, INVIAS.
Mediante Resolución N°2070 del 14 de septiembre de 2020, el Instituto Nacional de Vías – INVIAS, designó al señor Jesús Alonso M Z, como supervisor del contrato N°1149/2020 (...), por ello en el ejercicio del control fiscal se requirieron los informes de supervisión, tal como consta en el oficio 2023EE0066348 del 28 de abril de 2023, sin embargo, revisada la información correspondiente, se pudo comprobar que los mismos no fueron allegados, generando una falencia de la forma como se efectuaron las actividades de supervisión a los recursos ejecutados (...).
En lo que concierne a la supervisión del contrato N°00164/2020, el Instituto Nacional de Vías, en calidad de contratante, mediante Resolución 000424 del 14 de febrero de 2020, designó la supervisión en la misma persona referenciada en el contrato N°1149/2020, sin embargo, la información entregada, permite concluir que el seguimiento a dicho contrato sólo se efectuó en los meses febrero, marzo, abril y mayo de 2020, pues así se desprende de los cuatro informes entregados, desconociéndose las razones por la cual no se realizó la supervisión de junio de 2020 al 18 de mayo de 2022, fecha en la que se suscribe el acta de entrega y recibo definitivo.
Acción 3.</t>
  </si>
  <si>
    <t>H5ACPColombiaRural. Modificación de alcance contractual convenio 1648-2020 Municipio de Cerrito.
En el curso de la ejecución del contrato de obra 005-2021 derivado del convenio interadministrativo 1648-2020 se introdujeron modificaciones a las cantidades de obra pactadas inicialmente sin una razón técnica valida y demostrada, lo que condujo a una alteración de los estudios técnicos previos con base en los cuales se debían adelantar la construcción, y en consecuencia al recorte de la meta física prevista originalmente, que en ultimas genera incertidumbre sobre la estabilidad y funcionamiento de todo el conjunto de las obras ejecutadas y de la infraestructura intervenida con las mismas.</t>
  </si>
  <si>
    <t>H9PDET-ANTyCAU. Transporte de material de río y cantera, contrato de obra No. 1011-11-11-238-2019 Municipio de Miranda, Cauca.
Se pagaron  21 kilómetros de más a la distancia real de la cantera PETRAE, lugar de donde  se extrajeron y compraron los materiales de rio y de cantera, ya que la distancia  real de acuerdo con lo certificado por el municipio es de 29 kilómetros hasta el final  de la obra, como punto más lejano al que se pudiese transportar el material en mención.</t>
  </si>
  <si>
    <t>Administrativo
con presunta connotación fiscal, disciplinaria y penal</t>
  </si>
  <si>
    <t>H1DConvenio1721-2020. Devolución de recursos Convenio Interadministrativo No. 1721 de 2020, suscrito entre Instituto Nacional de Vías y municipio de Soplaviento.
 (...) se evidenció que el convenio hoy en día no ha sido ejecutado, tampoco se ha liquidado y respecto a los recursos desembolsados junto con sus respectivos rendimientos, no han sido devueltos al INVÍAS por parte del Municipio de Soplaviento, Bolívar. De la misma manera, los recursos que inicialmente fueron consignados por $720.000.000 más sus rendimientos no se encuentran en su totalidad en la cuenta corriente de manejo conjunto por parte del INVÍAS y el municipio de Soplaviento, Bolívar.
El Banco de Bogotá el 24 de abril de 2023 expidió al municipio de Soplaviento extracto Bancario con saldo a corte de marzo 2023 de DOSCIENTOS TRES MILLONES QUINIENTOS ONCE MIL QUINIENTOS VEINTISEIS PESOS ($203.511.526.00) M/CTE. (…)                                                                                                                                                                          
Acción 1.</t>
  </si>
  <si>
    <t xml:space="preserve">Deficiencias en la supervisión de la ejecución y cumplimiento de las obligaciones contraídas en el marco del Convenio Interadministrativo Nro. 1721 de 2020, aunado a fallas en la vigilancia, control, supervisión y administración de los recursos propios del convenio por parte del INVIAS y el municipio de Soplaviento, Bolívar, que ha permitido que los recursos no se destinaran al objeto contratado.
</t>
  </si>
  <si>
    <t>Iniciar proceso de liquidación en sede judicial a través del mecanismo de controversia contractual contra el municipio Soplaviento, Bolívar.</t>
  </si>
  <si>
    <t>Dar inicio a las acciones jurídicas y judiciales pertinentes a través de la radicación de la demanda ante la autoridad judicial competente.</t>
  </si>
  <si>
    <t>Demanda radicada</t>
  </si>
  <si>
    <t>H1DConvenio1721-2020. Devolución de recursos Convenio Interadministrativo No. 1721 de 2020, suscrito entre Instituto Nacional de Vías y municipio de Soplaviento.
 (...) se evidenció que el convenio hoy en día no ha sido ejecutado, tampoco se ha liquidado y respecto a los recursos desembolsados junto con sus respectivos rendimientos, no han sido devueltos al INVÍAS por parte del Municipio de Soplaviento, Bolívar. De la misma manera, los recursos que inicialmente fueron consignados por $720.000.000 más sus rendimientos no se encuentran en su totalidad en la cuenta corriente de manejo conjunto por parte del INVÍAS y el municipio de Soplaviento, Bolívar.
El Banco de Bogotá el 24 de abril de 2023 expidió al municipio de Soplaviento extracto Bancario con saldo a corte de marzo 2023 de DOSCIENTOS TRES MILLONES QUINIENTOS ONCE MIL QUINIENTOS VEINTISEIS PESOS ($203.511.526.00) M/CTE. (…)                                                                                                                                                                          
Acción 2.</t>
  </si>
  <si>
    <t>Implementar en los nuevos convenios a cargo de la Subdirección de Vías Regionales el clausulado de garantías a fin de contar con las garantías pertinentes para el cubrimiento de los hechos constitutivos de incumplimiento en estos.</t>
  </si>
  <si>
    <t>Inclusión del clausulado de garantías dentro de los nuevos convenios interadministrativos a cargo de la Subdirección de Vías Regionales.</t>
  </si>
  <si>
    <t>Un (1) informe ejecutivo que contenga convenio y su acta de aprobación de la póliza</t>
  </si>
  <si>
    <t>DenunciaConvenio1721-2020.</t>
  </si>
  <si>
    <t>Denuncia Fiscal 2023-271532-82111-D. Convenio 1721 de 2020.</t>
  </si>
  <si>
    <t>Administrativo para indagación preliminar y con presunta incidencia disciplinaria</t>
  </si>
  <si>
    <t>H1AEFMuelleVictoriaRegia. Especificación y costo de acero estructural A709 G50W.
En desarrollo del contrato de obra pública 1554 de 2020 se realizaron ajustes a los precios unitarios de los ítems relacionados con el acero estructural incrementando ostensiblemente su precio. Adicionalmente se realizó un cambio en las especificaciones del acero estructural a emplear; sin embargo, no se tiene certeza si la totalidad de acero utilizado para la fabricación de la estructura metálica, cumple con las especificaciones requeridas para el tipo de obra y condiciones ambientales propias de su localización</t>
  </si>
  <si>
    <t>Debilidades en las actividades de supervisión, vigilancia y control por parte de las diferentes partes relacionadas con la gestión del proyecto y desatenciones al cumplimiento de las obligaciones legales y contractuales, que permitió que se cambiaran las especificaciones del acero de los estudios previos afectando las condiciones de calidad y durabilidad, así como que se ajustaran, incrementaran y aprobaran precios unitarios diferentes a los inicialmente pactados, no obstante que los aceros son de características similares, como se evidenció en el análisis técnico</t>
  </si>
  <si>
    <t>Contar con un capitulo de supervisión dentro del actual Manual de Interventoría de Obra Pública del INVIAS, en el cual queden claras las funciones y responsabilidades de los supervisores y sus apoyos, con las herramientas para cumplir idóneamente sus funciones.</t>
  </si>
  <si>
    <t xml:space="preserve"> Expedir la Resolución que aprueba el capitulo de supervisión.</t>
  </si>
  <si>
    <t xml:space="preserve"> Resolución </t>
  </si>
  <si>
    <t>H2AEFMuelleVictoriaRegia. Planeación y ejecución del contrato de obra.
Se establecieron deficiencias en el proceso de planeación del contrato al no considerar el estado de la pasarela existente de acceso al muelle flotante Victoria Regia, la cual requería intervención para garantizar su adecuada operación y, por tanto, esta situación se constituyó en uno de los componentes que dieron lugar a la adición en valor del contrato. De otra parte, al momento de la visita se determinó que el avance financiero del contrato (con el anticipo amortizado en su totalidad) es superior al avance físico de la obra. Por último, se observó un incremento importante del plazo contractual, ocasionado de una parte, en la falta de efectividad de los trámites ante las autoridades ambientales, y de otra, en las debilidades en el seguimiento desde la interventoría y supervisión para procurar la generación de estrategias para el desarrollo del contrato de obra dentro de los plazos previstos con el consecuente beneficio esperado para los diferentes usuarios del muelle.</t>
  </si>
  <si>
    <t>Debilidades en las actividades de supervisión, vigilancia y control por parte INVIAS relacionados con la gestión del proyecto y desatenciones al cumplimiento de las obligaciones legales y contractuales, que permitió que haya prorrogado el contrato sin una clara justificación, así como adiciones contractuales previsibles en la estructuración contractual.</t>
  </si>
  <si>
    <t xml:space="preserve">Contar con un capitulo de supervisión dentro del actual Manual de Interventoría de Obra Pública del INVIAS, en el cual queden claras las funciones y responsabilidades de los supervisores y sus apoyos, con las herramientas para cumplir idóneamente su función de seguimiento y revisión de las justificaciones de las modificaciones. </t>
  </si>
  <si>
    <t>H3AEFMuelleVictoriaRegia. Modificación forma de pago contrato 1554 de 2020.
Con ocasión de las modificaciones contractuales realizadas al contrato 1554 de 2020, se incorporaron ítems no previstos, destacando que uno de ellos implicaba la modificación en la forma de pago, la cual estaba prevista mediante actas de recibo parcial de obra, y pasó a suministro de estructura metálica, con la salvedad que dicho suministro no se ha dado en el lugar de obra. Adicionalmente, con el anticipo amortizado, se tiene un avance financiero del 80,5% contra un avance físico de obra del 50%, con lo cual se tiene que se han entregado al contratista de obra, recursos que superan la obra ejecutada, sobre los cuales no se constituyeron garantías y por tanto se mantendrá el riesgo sobre estos recursos hasta tanto se realice el suministro y montaje de estructura metálica en obra.</t>
  </si>
  <si>
    <t>Deficiencias de control de la interventoría y la supervisión al momento de hacer las revisiones y aprobaciones tendientes a incorporar modificaciones contractuales vía inclusión de ítems no previstos.</t>
  </si>
  <si>
    <t>H4AEFMuelleVictoriaRegia. Publicación en SECOP II Contratos 1554 de 2020 y 1729 de 2020.
Revisados los documentos registrados en el SECOP II de los contratos 1554 de 2020 y 1729 de 2020, a fecha del 12/10/2023, se evidenció que, no se publicaron la totalidad de documentos soporte del proceso, incumpliendo al principio de publicidad y transparencia en la contratación pública.
Acción 1.</t>
  </si>
  <si>
    <t>Deficiencias en la aplicación de los mecanismos de control, en lo atinente a la publicación y verificación de los documentos generados en las etapas precontractual y contractual del proceso referido.</t>
  </si>
  <si>
    <t>Publicar la totalidad de documentos soporte del proceso, dando cumplimiento al principio de publicidad y transparencia en la contratación pública.</t>
  </si>
  <si>
    <t>Constancia del SECOP de la publicación de los documentos.</t>
  </si>
  <si>
    <t xml:space="preserve">Link y pantallazo del SECOP </t>
  </si>
  <si>
    <t>H4AEFMuelleVictoriaRegia. Publicación en SECOP II Contratos 1554 de 2020 y 1729 de 2020.
Revisados los documentos registrados en el SECOP II de los contratos 1554 de 2020 y 1729 de 2020, a fecha del 12/10/2023, se evidenció que, no se publicaron la totalidad de documentos soporte del proceso, incumpliendo al principio de publicidad y transparencia en la contratación pública.
Acción 2.</t>
  </si>
  <si>
    <t>Contar con un capitulo de supervisión dentro del actual Manual de Interventoría de Obra Pública del INVIAS, en el cual queden claras las funciones y responsabilidades de los supervisores y sus apoyos, con las herramientas para cumplir idóneamente sus funciones. En el cual queden claras las funciones y responsabilidades de los supervisores y sus apoyos, en lo referente a la publicación en el SECOP II.</t>
  </si>
  <si>
    <t>H5AEFMuelleVictoriaRegia. Rejillas acceso Muelle Victoria Regia.
En visita de inspección realizada al sitio de las obras del Muelle Victoria Regia, se evidenciaron daños prematuros en las rejillas instaladas en la pasarela existente de acceso al muelle, lo cual puede dar lugar a accidentes para los diferentes usuarios de esta infraestructura y deterioros en otros componentes de ésta.</t>
  </si>
  <si>
    <t>Deficiencias constructivas y debilidades en el seguimiento y control técnico de las obras.
Deficiente gestión en el control que debe ejercerse en el tránsito por la pasarela por parte del Instituto como dueño de la obra, así como de los demás actores antes de ser recibido el total del proyecto.</t>
  </si>
  <si>
    <t>Arreglar  los daños detectados por la Contraloría General de la República mediante el contrato No. Contrato 1554 de 2020.</t>
  </si>
  <si>
    <t>Informe de la interventoría con registro fotográfico en el cual consten los arreglos.</t>
  </si>
  <si>
    <t>Actuación Especial de Fiscalización prolongación de pasarela de acceso al muelle flotante Victoria Regia en Leticia</t>
  </si>
  <si>
    <t>AEF muelle Victoria Regia</t>
  </si>
  <si>
    <t>H1AEFcontratos1728-1793 de 2020. Reporte y publicación de información contrato 1728 del 2020 en SECOP II.
Resultado de la revisión documental del proceso precontractual, contractual y poscontractual del contrato 1728 del 2020, en el portal SECOP II, se observa que INVIAS no publicó de manera eficiente y oportuna todos los documentos correspondientes a la etapa de ejecución del contrato, en cumplimiento del principio de publicidad estipulado en la Constitución Política, la Ley 1712 de 2014, y los Decretos 1081 y 1082 del 2015. 
Aunado a lo anterior, según el numeral 14 de la cláusula décima primera, el contratista tiene la responsabilidad de gestionar todos los procedimientos relacionados con la formalización, ejecución y liquidación del contrato a través de la plataforma del SECOP II. Sin embargo, presuntamente no se realizó de manera eficiente y oportuna la publicación en la plataforma del SECOP ll de todos los documentos correspondientes del contrato 1728 del 2020, generando una posible falta de transparencia en el proceso contractual.</t>
  </si>
  <si>
    <t>Deficiencias en los mecanismos de seguimiento, vigilancia, supervisión y control por parte de los involucrados en el proceso de la gestión contractual, relacionados con la publicación de los documentos originados en la celebración y ejecución del contrato de obra 1728 del 2020, en la plataforma SECOP II.</t>
  </si>
  <si>
    <t>Contar con un capitulo de Supervisión dentro del actual Manual de Interventoría de Obra Pública del INVIAS, en el cual queden claras las funciones y responsabilidades de los Supervisores y sus apoyos, con las herramientas para cumplir idóneamente su función. En especial las  responsabilidades, en lo referente a la publicación en SECOP.</t>
  </si>
  <si>
    <t>Expedir la resolución que aprueba el capitulo de Supervisión.</t>
  </si>
  <si>
    <t>H2AEFcontratos1728-1793 de 2020. Planeación y estructuración – Contrato 1728 de 2020.
Se observaron deficiencias en la planeación y estructuración de los requerimientos técnicos y en el análisis de mercado para la adquisición predial, durante el proceso que culminó con la suscripción del contrato 1728 de 2020, conllevando a costos más altos de lo inicialmente previsto.</t>
  </si>
  <si>
    <t>Revisar y actualizar la Guía de Estructuración de Proyectos del INVIAS.</t>
  </si>
  <si>
    <t>Incorporar en la Guía de Estructuración de Proyectos del INVIAS las acciones encaminadas a fortalecer los controles y mitigar la materialización de los riesgos enunciados en el presente hallazgo, en lo respectivo a los procesos de planeación y estructuración.</t>
  </si>
  <si>
    <t xml:space="preserve">Guía de Estructuración de Proyectos versión 4 </t>
  </si>
  <si>
    <t>H3AEFcontratos1728-1793 de 2020. Acta de entrega y recibo definitivo del contrato de obra 1728 del 2020. 
El INVIAS no ha suscrito el Acta de Entrega y Recibo Definitivo de Obra, la cual se debió firmar al término de la ejecución del contrato 1728 de 2020, el pasado 14 de mayo de 2023, en concordancia con la Clausula Trigésima del contrato 1728 de 2020.</t>
  </si>
  <si>
    <t>Retrasos en la terminación de procesos pendientes y terminación de la totalidad de las actividades de ambientales, sociales, prediales y de sostenibilidad de acuerdo con lo estipulado en el manual interventoría para proceder a la elaboración del Acta de entrega y recibo definitivo de obra.</t>
  </si>
  <si>
    <t>Contar con un capitulo de Supervisión dentro del actual Manual de Interventoría de Obra Pública del INVIAS, en el cual queden claras las funciones y responsabilidades de los Supervisores y sus apoyos, con las herramientas para cumplir idóneamente su función. En especial las  responsabilidades en el seguimiento  a las obligaciones de la interventoría.</t>
  </si>
  <si>
    <t xml:space="preserve">Expedir la resolución que aprueba el capitulo de Supervisión. </t>
  </si>
  <si>
    <t xml:space="preserve">
H4AEFcontratos1728-1793 de 2020. Adquisición Predio Matrícula Inmobiliaria 260-174.
INVIAS no ha completado la adquisición del predio con la ficha predial número 005 ID TU-PRZ, dentro del cual se construyó en una franja de terreno parte de la obra que, incluye el nuevo puente sobre el río Zulia del contrato 1728 de 2020 y que, a la fecha se encuentra administrado por la SAE.</t>
  </si>
  <si>
    <t>Debilidades en el seguimiento y gestión inadecuada de la adquisición predial, toda vez que al superar el 70% del avance de la obra, no se ha terminado el proceso de la adquisición predial pertinente, generando riesgo de generarse un pasivo predial por la no adquisición del Predio 005 ID TU-PRZC, dado que la ejecución del contrato termino el 14 de mayo de 2023.</t>
  </si>
  <si>
    <t>Contar con un capitulo de Supervisión dentro del actual Manual de Interventoría de Obra Pública del INVIAS, en el cual queden claras las funciones y responsabilidades de los Supervisores y sus apoyos, con las herramientas para cumplir idóneamente su función. En especial las responsabilidades en el seguimiento a la gestión predial.</t>
  </si>
  <si>
    <t>Falta de gestión por parte de INVIAS en cuanto a la implementación de procedimientos técnicos, de control y seguimiento, para el uso de bienes por parte de un tercero. Hecho crucial para advertir de manera oportuna los registros contables en atención a la medición individualizada y reconocimiento de activos.</t>
  </si>
  <si>
    <t xml:space="preserve">Contar con un capitulo de Supervisión dentro del actual Manual de Interventoría de Obra Pública del INVIAS, en el cual queden claras las funciones y responsabilidades de los Supervisores y sus apoyos, con las herramientas para cumplir idóneamente su función. Especialmente la entrega de obras de compensación. </t>
  </si>
  <si>
    <t>H1Denuncia2023-268267-80631-D. Descuentos de la cuenta corriente - ahorros Davivienda   136-6999XXXX INVIAS, en la cual se administran los recursos del convenio1609 del 2020.
En el desarrollo del Convenio interadministrativo No. 1609 de 2020, suscrito entre el Instituto Nacional de Vías - lNVIAS y el Departamento del Quindío; se encontró que en la cuenta corriente - ahorros Davivienda 136-6999XXXX, en la cual se administran recursos del convenio, según extracto bancario, el día 29 de abril de 2022 fue debitado por concepto de Nd Embargo cuenta, la suma de $1.155.531.558, recursos que fueron reincorporados el día 9 de mayo de 2022; es decir, fueron restados de la cuenta por el término de 10 días.
De otra parte, el 17 de junio de 2022 fue debitado de la misma cuenta la suma de $145.340.000 por concepto de Nd Embargo cuenta y, el día 24 de octubre de 2022 fue debitado la suma de
$287.000.000 por igual concepto. Estos valores fueron reintegrados el día 18 de octubre de 2023, con ocasión de una solicitud de información por parte del grupo auditor .
Posteriormente el día 20 de septiembre de 2023, nuevamente son debitados por concepto de embargo de la cuenta $46.054.546 y el 18 de octubre de los corrientes es debitado otro embargo por $193.001.951,10, los cuales a la fecha se encuentran fuera de la cuenta Davivienda cuenta corriente - ahorros 136-6999XXXX.</t>
  </si>
  <si>
    <t>Deficiencias en la vigilancia y control por parte de los supervisores (INVIAS, Departamento del Quindío), que omitieron verificar el recurso y su manejo.</t>
  </si>
  <si>
    <t>Contar con un capitulo de Supervisión dentro del actual Manual de Interventoría de Obra Pública del INVIAS, en el cual queden claras las funciones y responsabilidades de los supervisores y sus apoyos, con las herramientas para cumplir idóneamente sus funciones, especialmente las relativas al seguimiento de los convenios interadministrativos frente al seguimiento financiero.</t>
  </si>
  <si>
    <t xml:space="preserve"> Expedir la Resolución que aprueba el capitulo de Supervisión </t>
  </si>
  <si>
    <t>H2Denuncia2023-268267-80631-D. Reintegro de rendimientos financieros de la cuenta corriente - ahorros DAVIVIENDA 136-6999XXXX al Tesoro Nacional.
El Convenio 1609 de 2020 establece en su cláusula Sexta, el manejo de los recursos y el Decreto 4730 de diciembre 28 de 2005 señala que los rendimientos generados por los recursos de este deben ser consignados a la cuenta del Tesoro Nacional, lo cual a la fecha no se ha realizado en forma mensual.</t>
  </si>
  <si>
    <t>Deficiencias en  la vigilancia y control por parte de los supervisores, que omitieron verificar el manejo de los recursos del convenio.</t>
  </si>
  <si>
    <t xml:space="preserve">Contar con un capitulo de Supervisión dentro del actual Manual de Interventoría de Obra Pública del INVIAS, en el cual queden claras las funciones y responsabilidades de los Supervisores y sus apoyos, con las herramientas para cumplir idóneamente sus funciones, especialmente las relativas al seguimiento  de los convenios interadministrativos frente al seguimiento financiero y rembolso de los rendimientos financieros. </t>
  </si>
  <si>
    <t>H3Denuncia2023-268267-80631-D. Recursos del convenio interadministrativo 1609-2020.
El convenio interadministrativo 1609-2020, suscrito entre el Departamento del Quindío e Instituto Nacional de Vías - INVIAS, tiene por objeto: "Aunar esfuerzos para el mantenimiento y/o mejoramiento de vías terciarias jurisdicción del Departamento del Quindío en el marco del programa Colombia Rural". Según la cláusula segunda el valor del convenio es de CUATRO MIL MILLONES DE PESOS MCTE ($4.000.000.000) .
El modificatorio No. 01 convenio 1609 de 2020, asignó DIEZ MIL MILLONES DE PESOS MCTE ($10. 000.000 .000), quedando por un valor total del convenio en CATORCE MIL MILLONES DE PESOS MCTE ($14.000.000 .000).
Según el parágrafo tercero de la cláusula quinta del convenio 1609 de 2020, "Si vencido el plazo estipulado en el presente convenio EL DEPARTAMENTO no hubiese invertido los recursos, deberá reintegrarlos a la Dirección del Tesoro Nacional y se procederá a la liquidación del convenio interadministrativo.
El convenio interadministrativo 1609-2020, ha sido objeto de varias prórrogas, la ultima, la No. 04, que amplía el plazo de ejecución del 31 de diciembre del 2022 al 31 de diciembre del 2023.
Es decir, a la fecha el Departamento del Quindío deberá reintegrar al Tesoro Nacional la suma de NUEVE MIL QUINIENTOS SESENTA Y UN MILLONES DOSCIENTOS SESENTA Y NUEVE MIL SETECIENTOS SETENTA Y CINCO ($9.561 .269 .775),  correspondiente al recurso no invertido de conformidad con el parágrafo tercero de la cláusula quinta del convenio interadministrativo 1609-2020.</t>
  </si>
  <si>
    <t>Falta de gestión y planeación de la Gobernación del Quindío a través de la Secretaría Departamental de Infraestructura, debido a que no se ejecutó de manera oportuna el objeto contractual ; lo anterior ya que a pesar de contar con el desembolso de los recursos por parte de INVIAS estos no fueron ejecutados  en su totalidad, lo cual se demuestra con el reintegro del dinero que deberá realizar la Gobernación del Quindío.</t>
  </si>
  <si>
    <t>Concluir las obras pactadas en el convenio, de acuerdo a su alcance.</t>
  </si>
  <si>
    <t>Recibir la totalidad de las obras objeto del convenio a satisfacción.</t>
  </si>
  <si>
    <t>Acta de entrega y recibo definitivo</t>
  </si>
  <si>
    <t>H4Denuncia2023-268267-80631-D. Ejecución convenios interadministrativos 1609 de 2020 y 030 de 2021.
La Gobernación del Quindío y el Instituto Nacional de Vías - lNVIAS, suscribieron el convenio 1609 de 2020. Para dar cumplimiento a las obligaciones adquiridas con el Instituto Nacional de Vías, la gobernación del Quindío suscribió con el Ejército Nacional el convenio 030 de 2021, el cual tiene por objeto "Aunar esfuerzos técnicos , administrativos y financieros, con el fin de ejecutar actividades de mantenimiento de las vías terciarias del Departamento del Quindío, las cuales serán intervenidas en el Marco del Programa Colombia Rural".
(...) a 30 de octubre de 2023, se ha ejecutado el 48,64% de las vías priorizadas .
Teniendo en cuenta que el plazo de ejecución del convenio 030 de 2021, se vence el 30 de noviembre de 2023, se presenta un incumplimiento en la ejecución de este y, por ende, en la ejecución del convenio interadministrativo No. 1609 de 2020.</t>
  </si>
  <si>
    <t>Falta de gestión y articulación entre el departamento del Quindío y el Ministerio de Defensa - Ejército Nacional - Comando de Ingenieros - Unidades Tácticas COING a través de Central Administrativa y Contable - CENAC de Ingenieros; no se priorizó por parte de estos la ejecución del convenio suscrito.</t>
  </si>
  <si>
    <t xml:space="preserve">Concluir las obras pactadas en el convenio, de acuerdo a su alcance. </t>
  </si>
  <si>
    <t xml:space="preserve">Recibir la totalidad de las obras objeto del convenio a satisfacción. </t>
  </si>
  <si>
    <t>H1Denuncia2023-270134-82111-D. Calidad de obras ejecutadas y supervisión de las mismas. Contrato 2253 de 2018 (obra) y 1228 de 2018 (interventoría) - Recarpeteo subsector 2 tramo
Villa de Leyva – Santa Sofía Moniquirá.
En visita realizada el día 12 de julio de 2023, la CGR evidenció que, desde el sitio conocido como “Ammonite”, hasta el sitio denominado “Punta del Llano” (Cruce con vía hacia Sutamarchán), se realizó recarpeteo de la vía, sin intervención de la estructura del pavimento. Se observó en visita aparición de fisuras longitudinales y baches en la vía entre las abscisas PR 7+736 y PR 10+079. Algunas fisuras se han intentado sellar, pero el estado de la carpeta sigue en proceso de deterioro, toda vez que no se tuvo en cuenta el hecho de que junto a la vía hay reservorios, los cuales posiblemente estén infiltrando la estructura existente y generando daño al pavimento. De igual manera, se evidencia falta de rocería y falta de mantenimiento de alcantarillas y cunetas, que influyen en deficiencias en el manejo de aguas de escorrentía, que pueden afectar la estructura del pavimento.
Acción 1.</t>
  </si>
  <si>
    <t>Deficiencias en las obras entregadas en el tramo vial Villa de Leyva – Santa Sofía por parte del constructor, y deficiente supervisión realizada por parte de la interventoría, la Gobernación de Boyacá y el Instituto Nacional de Vías, a fin de que se entregaran obras con buenas condiciones de calidad, propendiendo por una correcta inversión de
los recursos públicos.</t>
  </si>
  <si>
    <t>Contar con un capitulo de Supervisión dentro del actual Manual de Interventoría de Obra Pública del INVIAS, en el cual queden claras las funciones y responsabilidades de los supervisores y sus apoyos, con las herramientas para cumplir idóneamente sus funciones, especialmente las relativas al seguimiento de los convenios interadministrativos.</t>
  </si>
  <si>
    <t xml:space="preserve"> Expedir la resolución que aprueba el capitulo de Supervisión.</t>
  </si>
  <si>
    <t>H1Denuncia2023-270134-82111-D. Calidad de obras ejecutadas y supervisión de las mismas. Contrato 2253 de 2018 (obra) y 1228 de 2018 (interventoría) - Recarpeteo subsector 2 tramo
Villa de Leyva – Santa Sofía Moniquirá.
En visita realizada el día 12 de julio de 2023, la CGR evidenció que, desde el sitio conocido como “Ammonite”, hasta el sitio denominado “Punta del Llano” (Cruce con vía hacia Sutamarchán), se realizó recarpeteo de la vía, sin intervención de la estructura del pavimento. Se observó en visita aparición de fisuras longitudinales y baches en la vía entre las abscisas PR 7+736 y PR 10+079. Algunas fisuras se han intentado sellar, pero el estado de la carpeta sigue en proceso de deterioro, toda vez que no se tuvo en cuenta el hecho de que junto a la vía hay reservorios, los cuales posiblemente estén infiltrando la estructura existente y generando daño al pavimento. De igual manera, se evidencia falta de rocería y falta de mantenimiento de alcantarillas y cunetas, que influyen en deficiencias en el manejo de aguas de escorrentía, que pueden afectar la estructura del pavimento.
Acción 2.</t>
  </si>
  <si>
    <t>Reparar como garantía las deficiencias constructivas detectadas por la Contraloría General de la República.</t>
  </si>
  <si>
    <t>Informe de la interventoría con registro fotográfico que evidencie las reparaciones a lugar.</t>
  </si>
  <si>
    <t>Informe de interventoría</t>
  </si>
  <si>
    <t>Denuncia 2023-270134-82111-D</t>
  </si>
  <si>
    <t>Denuncia 2023-268267-80631-D</t>
  </si>
  <si>
    <t>H5AEFcontratos1728-1793 de 2020. Registro de Bienes de Uso Público en el componente social, del contrato 1728 de 2020.
El INVIAS no ha proporcionado evidencia acerca de la transferencia del control y uso asumido por un tercero, teniendo en cuenta la inversión en bienes de uso público relacionados con el mejoramiento de una cancha multifuncional de fútbol y baloncesto, así como la construcción de un parque biosaludable, ejecutados en terrenos registrados a nombre de la Junta de Acción Comunal de la vereda Quebrada Seca del municipio de Cúcuta.</t>
  </si>
  <si>
    <t>AEF contratos 1728 - 1793 de 2020</t>
  </si>
  <si>
    <r>
      <t xml:space="preserve">H1AT75-OCAD PAZ. BPIN INVIAS Cauca 20181301010001 Contrato N°. 495 de 2018. INVIAS - FEDECAFETEROS.
En la revisión de los expedientes contractuales se observó (...): 
</t>
    </r>
    <r>
      <rPr>
        <b/>
        <sz val="9"/>
        <rFont val="Arial"/>
        <family val="2"/>
      </rPr>
      <t xml:space="preserve">A. Mayor valor pagado en concreto hidráulico. En el calculo del precio unitario del ítem concreto de 3000 PSI o 21 MPA, la interventoría y el contratista no tuvieron en cuenta las cantidades de material definidas en las dosificaciones diseñadas por Geofísica S.A.S, presentadas en los informes del 27 y 29 de septiembre de 2018 y en los ensayos de control de calidad, al aplicar las dosificaciones anteriores en el cálculo del precio unitario, incluyendo un 3% de desperdicio de materiales, se observa que el INVIAS pagó un mayor valor de $156.729.010, por concepto de insumos para concreto de 21 MPA y su transporte, sin justa causa, que constituyen detrimento al patrimonio público.
</t>
    </r>
    <r>
      <rPr>
        <sz val="9"/>
        <rFont val="Arial"/>
        <family val="2"/>
      </rPr>
      <t xml:space="preserve">
B. Inventario y caracterización vial. La especificación particular para este ítem, contenida en el capitulo V del anexo técnico, define que para su reconocimiento, la información debía ser validada previamente por el competente en el Ministerio de Transporte, sin embargo al revisar la información (...), no se evidencia que los informes y los anexos de las caracterizaciones llevadas a cabo por el contratista, hayan sido validados por el Ministerio de Transporte, lo que constituye un detrimento por el valor reconocido a la FEDERACIÓN ($172.591.118).
C. Reconocimiento de imprevistos. De acuerdo con lo verificado hasta el Acta Parcial N°. 16 de fecha 5 septiembre de 2019, se encontró el reconocimiento y pago al contratista a título de "Imprevistos" por el 2% del valor de  los costos directos de la obra hasta aquí ejecutada; sin que hayan sido objeto de reclamación por parte del contratista, ni analizada su aprobación y reconocimiento por parte del instituto. Lo anterior, teniendo en cuenta que si bien los imprevistos son un componente del costo indirecto de la obra (A.I.), este no hace parte de la utilidad del contratista, y en consecuencia no es factible su reconocimiento sin la existencia de situaciones que concreten la ocurrencia de hechos imprevisibles, y que además hayan sido cuantificados de manera tal, que soporten el valor reconocido.
D. Calidad de las obras ejecutadas. Balboa: Se evidenció un faltante de obra de 44 ML de tubería plástica de 900 mm. (...) En los tramos visitados se evidencian puntos en donde se han producido fisuras progresivas producto de la actividad de la unión de placa - viga- cuneta - franja de piedra, en algunos puntos se observa una disposición irregular de las juntas (...). Santander de Quilichao, Buenos Aires, El Tambo y Cajibío: se observaron fisuraciones generalizadas en los elementos de la placa huella (...), el porcentaje de losas y vigas averiadas es del orden de un 26% a un 39% (...), cunetas y bordillos, también se evidencia este tipo de daño.
Se cuantifica un detrimento al patrimonio público por $1.686.687.911.
Acción 1.</t>
    </r>
  </si>
  <si>
    <r>
      <t xml:space="preserve">Fallas en el seguimiento y control de la interventoría y la supervisión del contrato ya que se autorizaron pagos por inventario y caracterización vial sin el aval del Ministerio de Transporte, </t>
    </r>
    <r>
      <rPr>
        <b/>
        <sz val="9"/>
        <rFont val="Arial"/>
        <family val="2"/>
      </rPr>
      <t>se avaló el precio unitario del concreto hidráulico de 3000 PSI sin tener en cuenta el diseño de mezclas o fórmula de trabajo</t>
    </r>
    <r>
      <rPr>
        <sz val="9"/>
        <rFont val="Arial"/>
        <family val="2"/>
      </rPr>
      <t>, se reconocieron imprevistos sin que hayan sido soportados por el contratista y recibieron placas huellas fisuradas.</t>
    </r>
  </si>
  <si>
    <r>
      <t xml:space="preserve">H1AT75-OCAD PAZ. BPIN INVIAS Cauca 20181301010001 Contrato N°. 495 de 2018. INVIAS - FEDECAFETEROS.
En la revisión de los expedientes contractuales se observó (...): 
A. Mayor valor pagado en concreto hidráulico. En el calculo del precio unitario del ítem concreto de 3000 PSI o 21 MPA, la interventoría y el contratista no tuvieron en cuenta las cantidades de material definidas en las dosificaciones diseñadas por Geofísica S.A.S, presentadas en los informes del 27 y 29 de septiembre de 2018 y en los ensayos de control de calidad, al aplicar las dosificaciones anteriores en el cálculo del precio unitario, incluyendo un 3% de desperdicio de materiales, se observa que el INVIAS pagó un mayor valor de $156.729.010, por concepto de insumos para concreto de 21 MPA y su transporte, sin justa causa, que constituyen detrimento al patrimonio público.
</t>
    </r>
    <r>
      <rPr>
        <b/>
        <sz val="9"/>
        <rFont val="Arial"/>
        <family val="2"/>
      </rPr>
      <t>B. Inventario y caracterización vial. La especificación particular para este ítem, contenida en el capitulo V del anexo técnico, define que para su reconocimiento, la información debía ser validada previamente por el competente en el Ministerio de Transporte, sin embargo al revisar la información (...), no se evidencia que los informes y los anexos de las caracterizaciones llevadas a cabo por el contratista, hayan sido validados por el Ministerio de Transporte, lo que constituye un detrimento por el valor reconocido a la FEDERACIÓN ($172.591.118).</t>
    </r>
    <r>
      <rPr>
        <sz val="9"/>
        <rFont val="Arial"/>
        <family val="2"/>
      </rPr>
      <t xml:space="preserve">
C. Reconocimiento de imprevistos. De acuerdo con lo verificado hasta el Acta Parcial N°. 16 de fecha 5 septiembre de 2019, se encontró el reconocimiento y pago al contratista a título de "Imprevistos" por el 2% del valor de  los costos directos de la obra hasta aquí ejecutada; sin que hayan sido objeto de reclamación por parte del contratista, ni analizada su aprobación y reconocimiento por parte del instituto. Lo anterior, teniendo en cuenta que si bien los imprevistos son un componente del costo indirecto de la obra (A.I.), este no hace parte de la utilidad del contratista, y en consecuencia no es factible su reconocimiento sin la existencia de situaciones que concreten la ocurrencia de hechos imprevisibles, y que además hayan sido cuantificados de manera tal, que soporten el valor reconocido.
D. Calidad de las obras ejecutadas. Balboa: Se evidenció un faltante de obra de 44 ML de tubería plástica de 900 mm. (...) En los tramos visitados se evidencian puntos en donde se han producido fisuras progresivas producto de la actividad de la unión de placa - viga- cuneta - franja de piedra, en algunos puntos se observa una disposición irregular de las juntas (...). Santander de Quilichao, Buenos Aires, El Tambo y Cajibío: se observaron fisuraciones generalizadas en los elementos de la placa huella (...), el porcentaje de losas y vigas averiadas es del orden de un 26% a un 39% (...), cunetas y bordillos, también se evidencia este tipo de daño.
Se cuantifica un detrimento al patrimonio público por $1.686.687.911.
Acción 2.</t>
    </r>
  </si>
  <si>
    <r>
      <t xml:space="preserve">Fallas en el seguimiento y control de la interventoría y la supervisión del contrato ya que </t>
    </r>
    <r>
      <rPr>
        <b/>
        <sz val="9"/>
        <rFont val="Arial"/>
        <family val="2"/>
      </rPr>
      <t>se autorizaron pagos por inventario y caracterización vial sin el aval del Ministerio de Transporte</t>
    </r>
    <r>
      <rPr>
        <sz val="9"/>
        <rFont val="Arial"/>
        <family val="2"/>
      </rPr>
      <t>, se avaló el precio unitario del concreto hidráulico de 3000 PSI sin tener en cuenta el diseño de mezclas o fórmula de trabajo, se reconocieron imprevistos sin que hayan sido soportados por el contratista y recibieron placas huellas fisuradas.</t>
    </r>
  </si>
  <si>
    <r>
      <t xml:space="preserve">H1AT75-OCAD PAZ. BPIN INVIAS Cauca 20181301010001 Contrato N°. 495 de 2018. INVIAS - FEDECAFETEROS.
En la revisión de los expedientes contractuales se observó (...): 
A. Mayor valor pagado en concreto hidráulico. En el calculo del precio unitario del ítem concreto de 3000 PSI o 21 MPA, la interventoría y el contratista no tuvieron en cuenta las cantidades de material definidas en las dosificaciones diseñadas por Geofísica S.A.S, presentadas en los informes del 27 y 29 de septiembre de 2018 y en los ensayos de control de calidad, al aplicar las dosificaciones anteriores en el cálculo del precio unitario, incluyendo un 3% de desperdicio de materiales, se observa que el INVIAS pagó un mayor valor de $156.729.010, por concepto de insumos para concreto de 21 MPA y su transporte, sin justa causa, que constituyen detrimento al patrimonio público.
B. Inventario y caracterización vial. La especificación particular para este ítem, contenida en el capitulo V del anexo técnico, define que para su reconocimiento, la información debía ser validada previamente por el competente en el Ministerio de Transporte, sin embargo al revisar la información (...), no se evidencia que los informes y los anexos de las caracterizaciones llevadas a cabo por el contratista, hayan sido validados por el Ministerio de Transporte, lo que constituye un detrimento por el valor reconocido a la FEDERACIÓN ($172.591.118).
</t>
    </r>
    <r>
      <rPr>
        <b/>
        <sz val="9"/>
        <rFont val="Arial"/>
        <family val="2"/>
      </rPr>
      <t xml:space="preserve">C. Reconocimiento de imprevistos. De acuerdo con lo verificado hasta el Acta Parcial N°. 16 de fecha 5 septiembre de 2019, se encontró el reconocimiento y pago al contratista a título de "Imprevistos" por el 2% del valor de  los costos directos de la obra hasta aquí ejecutada; sin que hayan sido objeto de reclamación por parte del contratista, ni analizada su aprobación y reconocimiento por parte del instituto. Lo anterior, teniendo en cuenta que si bien los imprevistos son un componente del costo indirecto de la obra (A.I.), este no hace parte de la utilidad del contratista, y en consecuencia no es factible su reconocimiento sin la existencia de situaciones que concreten la ocurrencia de hechos imprevisibles, y que además hayan sido cuantificados de manera tal, que soporten el valor reconocido.
</t>
    </r>
    <r>
      <rPr>
        <sz val="9"/>
        <rFont val="Arial"/>
        <family val="2"/>
      </rPr>
      <t xml:space="preserve">
D. Calidad de las obras ejecutadas. Balboa: Se evidenció un faltante de obra de 44 ML de tubería plástica de 900 mm. (...) En los tramos visitados se evidencian puntos en donde se han producido fisuras progresivas producto de la actividad de la unión de placa - viga- cuneta - franja de piedra, en algunos puntos se observa una disposición irregular de las juntas (...). Santander de Quilichao, Buenos Aires, El Tambo y Cajibío: se observaron fisuraciones generalizadas en los elementos de la placa huella (...), el porcentaje de losas y vigas averiadas es del orden de un 26% a un 39% (...), cunetas y bordillos, también se evidencia este tipo de daño.
Se cuantifica un detrimento al patrimonio público por $1.686.687.911.
Acción 3.</t>
    </r>
  </si>
  <si>
    <r>
      <t xml:space="preserve">Fallas en el seguimiento y control de la interventoría y la supervisión del contrato ya que se autorizaron pagos por inventario y caracterización vial sin el aval del Ministerio de Transporte, se avaló el precio unitario del concreto hidráulico de 3000 PSI sin tener en cuenta el diseño de mezclas o fórmula de trabajo, </t>
    </r>
    <r>
      <rPr>
        <b/>
        <sz val="9"/>
        <rFont val="Arial"/>
        <family val="2"/>
      </rPr>
      <t>se reconocieron imprevistos sin que hayan sido soportados por el contratista</t>
    </r>
    <r>
      <rPr>
        <sz val="9"/>
        <rFont val="Arial"/>
        <family val="2"/>
      </rPr>
      <t xml:space="preserve"> y recibieron placas huellas fisuradas.</t>
    </r>
  </si>
  <si>
    <r>
      <t xml:space="preserve">H2AT75-OCAD PAZ. BPIN INVIAS Cauca 20181301010001 Contrato N°. 496 de 2018. INVIAS - FEDECAFETEROS.
En la revisión de los expedientes contractuales se observó (...): 
</t>
    </r>
    <r>
      <rPr>
        <b/>
        <sz val="9"/>
        <rFont val="Arial"/>
        <family val="2"/>
      </rPr>
      <t>A. Mayor valor pagado en concreto hidráulico. En el cálculo del precio unitario del Ítem concreto de 3000 PSI o 21 MPA, la interventoría y el contratista no tuvieron en cuenta las cantidades de material definidas en las dosificaciones diseñadas por Geozam Laboratorio y Consultoría S.A.S., presentadas en el informe GZ-71P-013 del 15 de enero de 2019. Al aplicar la dosificación del diseño de mezclas en el cálculo del precio unitario, incluyendo desperdicio de materiales del 3%, se observa que el INVIAS pagó un mayor valor de $18.420 por M3 de concreto de 21 MPA sin justa causa (...).</t>
    </r>
    <r>
      <rPr>
        <sz val="9"/>
        <rFont val="Arial"/>
        <family val="2"/>
      </rPr>
      <t xml:space="preserve">
B. Inventario y caracterización vial. La especificación particular para este ítem, contenida en el capitulo V del anexo técnico, define que para su reconocimiento, la información debía ser validada previamente por el competente en el Ministerio de Transporte, sin embargo al revisar la información (...), no se evidencia que el informe ejecutivo y los anexos del inventario de características físicas y elementos viales e inventario y caracterización vial de cuatro vías del Municipio de Buenaventura (...), realizado por Geosoluciones DAG, haya sido validado por el Ministerio de Transporte.
C. Reconocimiento de imprevistos. De acuerdo con el Acta de Recibo Definitivo  de Obra de fecha 30 septiembre de 2019, se encontró el reconocimiento y pago al contratista a título de "Imprevistos" por el 2% del valor de  los costos directos de la obra; sin que hayan sido objeto de reclamación por parte del contratista, ni analizada su aprobación y reconocimiento por parte del instituto. Lo anterior, teniendo en cuenta que si bien los imprevistos son un componente del costo indirecto de la obra (A.I.), este no hace parte de la utilidad del contratista, y en consecuencia no es factible su reconocimiento sin la existencia de situaciones que concreten la ocurrencia de hechos imprevisibles, y que además hayan sido cuantificados de manera tal, que soporten el valor reconocido.
Se cuantifica un detrimento al patrimonio público por $167.852.771.
Acción 1.</t>
    </r>
  </si>
  <si>
    <r>
      <t xml:space="preserve">Fallas en el seguimiento y control de la interventoría y la supervisión del contrato ya que se autorizaron pagos por inventario y caracterización vial sin el aval del Ministerio de Transporte, </t>
    </r>
    <r>
      <rPr>
        <b/>
        <sz val="9"/>
        <rFont val="Arial"/>
        <family val="2"/>
      </rPr>
      <t>se avaló el precio unitario del concreto hidráulico de 3000 PSI sin tener en cuenta el diseño de mezclas o fórmula de trabajo</t>
    </r>
    <r>
      <rPr>
        <sz val="9"/>
        <rFont val="Arial"/>
        <family val="2"/>
      </rPr>
      <t xml:space="preserve"> y se reconocieron imprevistos sin que hayan sido soportados por el contratista.</t>
    </r>
  </si>
  <si>
    <r>
      <t xml:space="preserve">H2AT75-OCAD PAZ. BPIN INVIAS Cauca 20181301010001 Contrato N°. 496 de 2018. INVIAS - FEDECAFETEROS.
En la revisión de los expedientes contractuales se observó (...): 
A. Mayor valor pagado en concreto hidráulico. En el cálculo del precio unitario del Ítem concreto de 3000 PSI o 21 MPA, la interventoría y el contratista no tuvieron en cuenta las cantidades de material definidas en las dosificaciones diseñadas por Geozam Laboratorio y Consultoría S.A.S., presentadas en el informe GZ-71P-013 del 15 de enero de 2019. Al aplicar la dosificación del diseño de mezclas en el cálculo del precio unitario, incluyendo desperdicio de materiales del 3%, se observa que el INVIAS pagó un mayor valor de $18.420 por M3 de concreto de 21 MPA sin justa causa (...).
</t>
    </r>
    <r>
      <rPr>
        <b/>
        <sz val="9"/>
        <rFont val="Arial"/>
        <family val="2"/>
      </rPr>
      <t>B. Inventario y caracterización vial. La especificación particular para este ítem, contenida en el capitulo V del anexo técnico, define que para su reconocimiento, la información debía ser validada previamente por el competente en el Ministerio de Transporte, sin embargo al revisar la información (...), no se evidencia que el informe ejecutivo y los anexos del inventario de características físicas y elementos viales e inventario y caracterización vial de cuatro vías del Municipio de Buenaventura (...), realizado por Geosoluciones DAG, haya sido validado por el Ministerio de Transporte.</t>
    </r>
    <r>
      <rPr>
        <sz val="9"/>
        <rFont val="Arial"/>
        <family val="2"/>
      </rPr>
      <t xml:space="preserve">
C. Reconocimiento de imprevistos. De acuerdo con el Acta de Recibo Definitivo  de Obra de fecha 30 septiembre de 2019, se encontró el reconocimiento y pago al contratista a título de "Imprevistos" por el 2% del valor de  los costos directos de la obra; sin que hayan sido objeto de reclamación por parte del contratista, ni analizada su aprobación y reconocimiento por parte del instituto. Lo anterior, teniendo en cuenta que si bien los imprevistos son un componente del costo indirecto de la obra (A.I.), este no hace parte de la utilidad del contratista, y en consecuencia no es factible su reconocimiento sin la existencia de situaciones que concreten la ocurrencia de hechos imprevisibles, y que además hayan sido cuantificados de manera tal, que soporten el valor reconocido.
Se cuantifica un detrimento al patrimonio público por $167.852.771.
Acción 2.</t>
    </r>
  </si>
  <si>
    <r>
      <t xml:space="preserve">Fallas en el seguimiento y control de la interventoría y la supervisión del contrato ya que </t>
    </r>
    <r>
      <rPr>
        <b/>
        <sz val="9"/>
        <rFont val="Arial"/>
        <family val="2"/>
      </rPr>
      <t>se autorizaron pagos por inventario y caracterización vial sin el aval del Ministerio de Transporte</t>
    </r>
    <r>
      <rPr>
        <sz val="9"/>
        <rFont val="Arial"/>
        <family val="2"/>
      </rPr>
      <t>, se avaló el precio unitario del concreto hidráulico de 3000 PSI sin tener en cuenta el diseño de mezclas o fórmula de trabajo y se reconocieron imprevistos sin que hayan sido soportados por el contratista.</t>
    </r>
  </si>
  <si>
    <r>
      <t xml:space="preserve">H2AT75-OCAD PAZ. BPIN INVIAS Cauca 20181301010001 Contrato N°. 496 de 2018. INVIAS - FEDECAFETEROS.
En la revisión de los expedientes contractuales se observó (...): 
A. Mayor valor pagado en concreto hidráulico. En el cálculo del precio unitario del Ítem concreto de 3000 PSI o 21 MPA, la interventoría y el contratista no tuvieron en cuenta las cantidades de material definidas en las dosificaciones diseñadas por Geozam Laboratorio y Consultoría S.A.S., presentadas en el informe GZ-71P-013 del 15 de enero de 2019. Al aplicar la dosificación del diseño de mezclas en el cálculo del precio unitario, incluyendo desperdicio de materiales del 3%, se observa que el INVIAS pagó un mayor valor de $18.420 por M3 de concreto de 21 MPA sin justa causa (...).
B. Inventario y caracterización vial. La especificación particular para este ítem, contenida en el capitulo V del anexo técnico, define que para su reconocimiento, la información debía ser validada previamente por el competente en el Ministerio de Transporte, sin embargo al revisar la información (...), no se evidencia que el informe ejecutivo y los anexos del inventario de características físicas y elementos viales e inventario y caracterización vial de cuatro vías del Municipio de Buenaventura (...), realizado por Geosoluciones DAG, haya sido validado por el Ministerio de Transporte.
</t>
    </r>
    <r>
      <rPr>
        <b/>
        <sz val="9"/>
        <rFont val="Arial"/>
        <family val="2"/>
      </rPr>
      <t>C. Reconocimiento de imprevistos. De acuerdo con el Acta de Recibo Definitivo  de Obra de fecha 30 septiembre de 2019, se encontró el reconocimiento y pago al contratista a título de "Imprevistos" por el 2% del valor de  los costos directos de la obra; sin que hayan sido objeto de reclamación por parte del contratista, ni analizada su aprobación y reconocimiento por parte del instituto. Lo anterior, teniendo en cuenta que si bien los imprevistos son un componente del costo indirecto de la obra (A.I.), este no hace parte de la utilidad del contratista, y en consecuencia no es factible su reconocimiento sin la existencia de situaciones que concreten la ocurrencia de hechos imprevisibles, y que además hayan sido cuantificados de manera tal, que soporten el valor reconocido.</t>
    </r>
    <r>
      <rPr>
        <sz val="9"/>
        <rFont val="Arial"/>
        <family val="2"/>
      </rPr>
      <t xml:space="preserve">
Se cuantifica un detrimento al patrimonio público por $167.852.771.
Acción 3.</t>
    </r>
  </si>
  <si>
    <r>
      <t xml:space="preserve">Fallas en el seguimiento y control de la interventoría y la supervisión del contrato ya que se autorizaron pagos por inventario y caracterización vial sin el aval del Ministerio de Transporte, se avaló el precio unitario del concreto hidráulico de 3000 PSI sin tener en cuenta el diseño de mezclas o fórmula de trabajo y </t>
    </r>
    <r>
      <rPr>
        <b/>
        <sz val="9"/>
        <rFont val="Arial"/>
        <family val="2"/>
      </rPr>
      <t>se reconocieron imprevistos sin que hayan sido soportados por el contratista</t>
    </r>
    <r>
      <rPr>
        <sz val="9"/>
        <rFont val="Arial"/>
        <family val="2"/>
      </rPr>
      <t>.</t>
    </r>
  </si>
  <si>
    <r>
      <t xml:space="preserve">H21AF19. Pérdida de competencia para liquidar los contratos y convenios. 
De acuerdo con la información aportada por el INVIAS (…), relacionada con liquidación de contratos y contratos certificados con pérdida de competencia para liquidar, se extrae lo siguiente: Contratos y convenios liquidados con un saldo a favor de INVIAS por un monto de $40.226.8 millones ($26.664.3 millones por concepto de convenios y $13.562.6 millones por concepto de contratos), Contratos Certificados con un saldo a favor de INVIAS por $12.879.2 millones y Contratos con Certificación de Pérdida de Competencia en el 2019 por $1.761.0 millones (Ver anexo 3. Informe de Auditoría Financiera 2019).  
Se observó en algunos casos, que la información aportada inicialmente no es consistente con lo respondido a la observación.  A pesar de la depuración, se mantiene que, algunos contratos y convenios liquidados y certificados con pérdida de competencia, registran saldos a favor de INVIAS (Ver anexo 4. Informe de Auditoría financiera 2019).
En relación con los contratos y convenios certificados y con pérdida de competencia, se resumen los siguientes hechos: 1. (...) los contratos y convenios de los anexos 3 y 4 no fueron liquidados dentro del plazo contractual y legal previsto, de tal manera que se produjo la pérdida de competencia para proceder a su liquidación. 2. (...) al haber perdido la administración de la competencia para liquidar el contrato y al estar caducadas las acciones contractuales que de él se derivan, se consideró extinguida la relación contractual que existió entre las partes, por lo cual el INVIAS procedió a cerrar el expediente. 3. (...) al parecer, el balance financiero del contrato/convenio se proyectó de acuerdo con la documentación que reposa en el expediente contractual. 4.No se logró evidenciar la realización de actividades tendientes a obtener la devolución de recursos. 5. No se puso en conocimiento a este (Ente) de control para que se investigaran las presuntas incidencias fiscales que se hayan podido configurar. 
(..) de cara al acta de cierre de los contratos o convenios suscritos por el INVIAS, es oportuno precisar que este documento </t>
    </r>
    <r>
      <rPr>
        <i/>
        <sz val="9"/>
        <rFont val="Arial"/>
        <family val="2"/>
      </rPr>
      <t>(Certificado de pérdida de competencia para liquidar)</t>
    </r>
    <r>
      <rPr>
        <sz val="9"/>
        <rFont val="Arial"/>
        <family val="2"/>
      </rPr>
      <t xml:space="preserve"> no es el idóneo para recaudar los posibles saldos en favor de la entidad a través del procedimiento de cobro coactivo. (...) las actas de cierre suscritas por el INVIAS carecen de los elementos esenciales para prestar mérito ejecutivo (...).
Respecto a los contratos y convenios liquidados con un saldo a favor de INVIAS, no se tiene la certeza que esos recursos se hayan reintegrado en debida forma a las arcas del INVIAS, por efecto mismo de la liquidación, o por proceso de cobro coactivo.
Acción 1.</t>
    </r>
  </si>
  <si>
    <r>
      <t xml:space="preserve">H21AF19. Pérdida de competencia para liquidar los contratos y convenios. 
De acuerdo con la información aportada por el INVIAS (…), relacionada con liquidación de contratos y contratos certificados con pérdida de competencia para liquidar, se extrae lo siguiente: Contratos y convenios liquidados con un saldo a favor de INVIAS por un monto de $40.226.8 millones ($26.664.3 millones por concepto de convenios y $13.562.6 millones por concepto de contratos), Contratos Certificados con un saldo a favor de INVIAS por $12.879.2 millones y Contratos con Certificación de Pérdida de Competencia en el 2019 por $1.761.0 millones (Ver anexo 3. Informe de Auditoría Financiera 2019).  
Se observó en algunos casos, que la información aportada inicialmente no es consistente con lo respondido a la observación.  A pesar de la depuración, se mantiene que, algunos contratos y convenios liquidados y certificados con pérdida de competencia, registran saldos a favor de INVIAS (Ver anexo 4. Informe de Auditoría financiera 2019).
En relación con los contratos y convenios certificados y con pérdida de competencia, se resumen los siguientes hechos: 1. (...) los contratos y convenios de los anexos 3 y 4 no fueron liquidados dentro del plazo contractual y legal previsto, de tal manera que se produjo la pérdida de competencia para proceder a su liquidación. 2. (...) al haber perdido la administración de la competencia para liquidar el contrato y al estar caducadas las acciones contractuales que de él se derivan, se consideró extinguida la relación contractual que existió entre las partes, por lo cual el INVIAS procedió a cerrar el expediente. 3. (...) al parecer, el balance financiero del contrato/convenio se proyectó de acuerdo con la documentación que reposa en el expediente contractual. 4.No se logró evidenciar la realización de actividades tendientes a obtener la devolución de recursos. 5. No se puso en conocimiento a este (Ente) de control para que se investigaran las presuntas incidencias fiscales que se hayan podido configurar. 
(..) de cara al acta de cierre de los contratos o convenios suscritos por el INVIAS, es oportuno precisar que este documento </t>
    </r>
    <r>
      <rPr>
        <i/>
        <sz val="9"/>
        <rFont val="Arial"/>
        <family val="2"/>
      </rPr>
      <t>(Certificado de pérdida de competencia para liquidar)</t>
    </r>
    <r>
      <rPr>
        <sz val="9"/>
        <rFont val="Arial"/>
        <family val="2"/>
      </rPr>
      <t xml:space="preserve"> no es el idóneo para recaudar los posibles saldos en favor de la entidad a través del procedimiento de cobro coactivo. (...) las actas de cierre suscritas por el INVIAS carecen de los elementos esenciales para prestar mérito ejecutivo (...).
Respecto a los contratos y convenios liquidados con un saldo a favor de INVIAS, no se tiene la certeza que esos recursos se hayan reintegrado en debida forma a las arcas del INVIAS, por efecto mismo de la liquidación, o por proceso de cobro coactivo.
Acción 2.</t>
    </r>
  </si>
  <si>
    <r>
      <t xml:space="preserve">H21AF19. Pérdida de competencia para liquidar los contratos y convenios. 
De acuerdo con la información aportada por el INVIAS (…), relacionada con liquidación de contratos y contratos certificados con pérdida de competencia para liquidar, se extrae lo siguiente: Contratos y convenios liquidados con un saldo a favor de INVIAS por un monto de $40.226.8 millones ($26.664.3 millones por concepto de convenios y $13.562.6 millones por concepto de contratos), Contratos Certificados con un saldo a favor de INVIAS por $12.879.2 millones y Contratos con Certificación de Pérdida de Competencia en el 2019 por $1.761.0 millones (Ver anexo 3. Informe de Auditoría Financiera 2019).  
Se observó en algunos casos, que la información aportada inicialmente no es consistente con lo respondido a la observación.  A pesar de la depuración, se mantiene que, algunos contratos y convenios liquidados y certificados con pérdida de competencia, registran saldos a favor de INVIAS (Ver anexo 4. Informe de Auditoría financiera 2019).
En relación con los contratos y convenios certificados y con pérdida de competencia, se resumen los siguientes hechos: 1. (...) los contratos y convenios de los anexos 3 y 4 no fueron liquidados dentro del plazo contractual y legal previsto, de tal manera que se produjo la pérdida de competencia para proceder a su liquidación. 2. (...) al haber perdido la administración de la competencia para liquidar el contrato y al estar caducadas las acciones contractuales que de él se derivan, se consideró extinguida la relación contractual que existió entre las partes, por lo cual el INVIAS procedió a cerrar el expediente. 3. (...) al parecer, el balance financiero del contrato/convenio se proyectó de acuerdo con la documentación que reposa en el expediente contractual. 4.No se logró evidenciar la realización de actividades tendientes a obtener la devolución de recursos. 5. No se puso en conocimiento a este (Ente) de control para que se investigaran las presuntas incidencias fiscales que se hayan podido configurar. 
(..) de cara al acta de cierre de los contratos o convenios suscritos por el INVIAS, es oportuno precisar que este documento </t>
    </r>
    <r>
      <rPr>
        <i/>
        <sz val="9"/>
        <rFont val="Arial"/>
        <family val="2"/>
      </rPr>
      <t>(Certificado de pérdida de competencia para liquidar)</t>
    </r>
    <r>
      <rPr>
        <sz val="9"/>
        <rFont val="Arial"/>
        <family val="2"/>
      </rPr>
      <t xml:space="preserve"> no es el idóneo para recaudar los posibles saldos en favor de la entidad a través del procedimiento de cobro coactivo. (...) las actas de cierre suscritas por el INVIAS carecen de los elementos esenciales para prestar mérito ejecutivo (...).
Respecto a los contratos y convenios liquidados con un saldo a favor de INVIAS, no se tiene la certeza que esos recursos se hayan reintegrado en debida forma a las arcas del INVIAS, por efecto mismo de la liquidación, o por proceso de cobro coactivo.
Acción 3.</t>
    </r>
  </si>
  <si>
    <t>Actuación Especial de Fiscalización Contratos 1728 y 1793 de 2020. Carretera Cúcuta-Sardinata-Ocaña</t>
  </si>
  <si>
    <t>Denuncia 2023-268267-80631-D. Convenio1609 del 2020</t>
  </si>
  <si>
    <t>Denuncia 2023-270134-82111-D - Convenio Interadministrativo 1232 de 2017 y contratos derivados</t>
  </si>
  <si>
    <t>H9AF2021. Constitución de reserva para el contrato 2332 de 2021.
El Instituto Nacional de Vías suscribe contrato el 31 de diciembre de 2021, siendo previsible la no ejecución del recurso en la vigencia; de otra parte, se soporta fecha de aprobación de prórroga previa a la fecha de suscripción del contrato, encontrándose inconsistencias en la información reportada por la Entidad.
Acción 1.</t>
  </si>
  <si>
    <t>H9AF2021. Constitución de reserva para el contrato 2332 de 2021.
El Instituto Nacional de Vías suscribe contrato el 31 de diciembre de 2021, siendo previsible la no ejecución del recurso en la vigencia; de otra parte, se soporta fecha de aprobación de prórroga previa a la fecha de suscripción del contrato, encontrándose inconsistencias en la información reportada por la Entidad.
Acción 2.</t>
  </si>
  <si>
    <t>Realizar seguimiento a la ejecución presupuestal y al Plan Anual de Adquisiciones trimestralmente (o en el momento en que se considere pertinente) con la finalidad de solicitar en caso de requerirse traslados presupuestales, suscripción de vigencias futuras u otros aplicables para asegurar la disponibilidad de los recursos.</t>
  </si>
  <si>
    <t>H1AEFCAT1765-2023-1. PUBLICACIÓN EN EL SISTEMA ELECTRÓNICO DE CONTRATACIÓN PÚBLICA - SECOP CONTRATO DE OBRA N° LP 001 - 2020 Y EL CONTRATO DE OBRA NO. LP004-2021.
Mediante el artículo 53 del título II del acuerdo No 15 del 05/09/2019 El OCAD PAZ aprobó el proyecto con BPIN No 20181301010478 cuyo objeto es: “MEJORAMIENTO DE VÍAS TERCIARIAS EN LOS MUNICIPIOS PDET EN EL MARCO DE LA IMPLEMENTACIÓN DEL ACUERDO FINAL PARA LA PAZ A NIVEL NACIONAL”,
quien estimo como entidad ejecutante el INSTITUTO NACIONAL DE VÍAS – INVIAS.
A su vez, EL INSTITUTO NACIONAL DE VÍAS - INVIAS y el municipio de VALDIVIA – ANTIOQUIA suscriben CONVENIO INTERADMINISTRATIVO No. 00669 de 2020.
Con respecto al contrato de obra suscrito, una vez revisado el portal web del Sistema Electrónico de Contratación Pública (SECOP I), se pudo evidenciar que la entidad ejecutora en cuanto algunos documentos relacionados del contrato no fueron publicados, incumpliendo de esta forma lo establecido en el artículo 23 de la Ley 80 de 1993, artículo 3 de la Ley 1150 de 2007, artículo 19 del Decreto 1510 de 2013 y artículo 2.2.1.1.1.7.1 del Decreto Único Reglamentario 1082 de 2015.</t>
  </si>
  <si>
    <t>Fallas en el control y seguimiento por parte de la entidad ejecutora designada por el OCAD PAZ en el acuerdo 15 del 05/09/2019, la cual es EL INSTITUTO NACIONAL DE VÍAS – INVIAS, por parte de la Interventoría contratada por el mismo y por parte del ente territorial municipio de Valdivia, a los Contratos de Licitación Pública (Contrato de obra) Contrato de obra N° LP 001 - 2020 y el Contrato de Obra No. LP004-2021, a las formalidades de los procesos contractuales en lo relacionado con el cumplimiento de la normatividad contractual vigente y una abierta contradicción del principio constitucional de publicidad administrativa.
En el acuerdo 15 del 27 de agosto de 2019 el Instituto Nacional de Vías fue designado como entidad ejecutora, quien deberá garantizar la correcta ejecución de los recursos de regalías asignados al proyecto, así como el suministro y registro de información requerida.
De igual manera en el convenio interadministrativo suscrito con el municipio de Valdivia, en su clausula décima, establece que el Instituto vigilará el cumplimiento de obligaciones del Municipio estipuladas en la cláusula Novena del convenio 681-2020.</t>
  </si>
  <si>
    <t>Contar con un capitulo de Supervisión dentro del actual Manual de Interventoría de Obra Pública del INVIAS, en el cual queden claras las funciones y responsabilidades de los Supervisores y sus apoyos, con las herramientas para cumplir idóneamente  sus funciones, especialmente en lo referente a la publicación en SECOP.</t>
  </si>
  <si>
    <t>H2AEFCAT1765-2023-1. PUBLICACIÓN EN EL SISTEMA ELECTRÓNICO DE CONTRATACIÓN PÚBLICA - SECOP CONTRATO DE OBRA PUBLICA N° CO – 001 – 2020 DEL 31 DE JULIO DEL 2020.
Mediante el artículo 53 del título II del acuerdo No 15 del 05/09/2019 El OCAD PAZ, aprobó el proyecto con BPIN No 20181301010478 cuyo objeto es: “MEJORAMIENTO DE VÍAS TERCIARIAS EN LOS MUNICIPIOS PDET EN EL MARCO DE LA IMPLEMENTACIÓN DEL ACUERDO FINAL PARA LA PAZ A NIVEL NACIONAL”,
quien estimo como entidad ejecutante el INSTITUTO NACIONAL DE VÍAS – INVIAS.
EL INSTITUTO NACIONAL DE VÍAS - INVIAS y el municipio de CAUCASIA – ANTIOQUIA suscriben CONVENIO INTERADMINISTRATIVO No. 00669 de 2020.
Con respecto al contrato de obra suscrito, una vez revisado el portal web del Sistema Electrónico de Contratación Pública (SECOP I), se pudo evidenciar que la entidad ejecutora en cuanto algunos documentos relacionados del contrato no fueron publicados, incumpliendo de esta forma lo establecido en el artículo 23 de la Ley 80 de 1993, artículo 3 de la Ley 1150 de 2007, artículo 19 del Decreto 1510 de 2013 y artículo 2.2.1.1.1.7.1 del Decreto Único Reglamentario 1082 de 2015.</t>
  </si>
  <si>
    <t>Fallas en el control y seguimiento por parte de la entidad ejecutora designada por el OCAD PAZ en el acuerdo 15 del 05/09/2019, la cual es EL INSTITUTO NACIONAL DE VÍAS – INVIAS, por parte de la Interventoría contratada por el mismo y por parte del ente territorial municipio de Caucasia al contrato de obra No. CO – 001 – 2020 del 31 de julio del 2020, a las formalidades de los procesos contractuales en lo relacionado con el cumplimiento de la normatividad contractual vigente y una abierta contradicción del principio constitucional de publicidad administrativa.
En el acuerdo 15 del 27 de agosto de 2019 el Instituto Nacional de Vías fue designado como entidad ejecutora, quien deberá garantizar la correcta ejecución de los recursos de regalías asignados al proyecto, así como el suministro y registro de información requerida.</t>
  </si>
  <si>
    <t>H3AEFCAT1765-2023-1. PLANEACIÓN Y EJECUCIÓN DE ACTIVIDADES EN CONTRATO DE OBRA LP-001-2020.
El OCAD PAZ, mediante el artículo 53 del título II del acuerdo No 15 del 05/09/2019 aprobó el proyecto con BPIN No 20181301010478 cuyo objeto es: “MEJORAMIENTO DE VÍAS TERCIARIAS EN LOS MUNICIPIOS PDET EN EL MARCO DE LA IMPLEMENTACIÓN DEL ACUERDO FINAL PARA LA PAZ A NIVEL NACIONAL”,
quien estimo como entidad ejecutante el INSTITUTO NACIONAL DE VÍAS – INVIAS.
A su vez el INSTITUTO NACIONAL DE VÍAS – INVIAS celebra convenio interadministrativo No. 564/2020 con el municipio de Zaragoza.
Una vez iniciada la revisión del pliego de condiciones del contrato de obra 001 – 2020, se logró evidenciar que se establecen todos los elementos necesarios para la presentación de la propuesta, dichos documentos cuentan con las actividades a ejecutar, cantidades y sus respectivas memorias de cálculo. No obstante, al momento de revisar las cantidades iniciales versus las reales ejecutadas, se encuentran amplias diferencias, lo que evidencia un reacomodamiento de cada uno de los ítems.</t>
  </si>
  <si>
    <t>Fallas por parte por parte de la entidad ejecutora designada por el OCAD PAZ en el acuerdo 15 del 05/09/2019, la cual es EL INSTITUTO NACIONAL DE VÍAS – INVIAS, por parte de la Interventoría contratada por el mismo y por parte del ente territorial municipio de Zaragoza durante el proceso precontractual derivado del incumplimiento del principio de planeación, además de las debilidades en el control técnico y operativo por parte de la entidad responsable, durante el desarrollo de los estudios previos y el desconocimiento del territorio.
En el acuerdo 15 del 27 de agosto de 2019 el Instituto Nacional de Vías fue designado como entidad ejecutora, quien deberá garantizar la correcta ejecución de las actividades de obra así mismo de los recursos
de regalías asignados al proyecto, así como el suministro y registro de información requerida.
De igual manera en el convenio interadministrativo suscrito con el municipio de Zaragoza, en su clausula décima, establece que el Instituto vigilará el cumplimiento de obligaciones del Municipio estipuladas en la cláusula Novena del convenio 564 -2020.</t>
  </si>
  <si>
    <t>Contar con un capitulo de Supervisión dentro del actual Manual de Interventoría de Obra Pública del INVIAS, en el cual queden claras las funciones y responsabilidades de los Supervisores  y sus apoyos, con las herramientas para cumplir idóneamente sus funciones, especialmente en el control técnico y operativo.</t>
  </si>
  <si>
    <t>H4AEFCAT1765-2023-1. PUBLICACIÓN EN EL SISTEMA ELECTRÓNICO DE CONTRATACIÓN PÚBLICA — SECOP CONTRATO DE OBRA PUBLICA NO. CO – 001 – 2020.
Una vez revisado el portal web del Sistema Electrónico de Contratación Pública (SECOP I), se pudo evidenciar que la entidad ejecutora en cuanto algunos documentos relacionados del contrato no fueron publicados, incumpliendo de esta forma lo establecido en el artículo 23 de la Ley 80 de 1993, artículo 3 de la Ley 1150 de 2007, artículo 19 del Decreto 1510 de 2013 y artículo 2.2.1.1.1.7.1 del Decreto Único Reglamentario 1082 de 2015.</t>
  </si>
  <si>
    <t>Fallas en el control y seguimiento por parte de la entidad ejecutora designada por el OCAD PAZ en el acuerdo 15 del 05/09/2019, la cual es EL INSTITUTO NACIONAL DE VÍAS – INVIAS, por parte de la Interventoría contratada por el mismo y por parte del ente territorial municipio de Zaragoza al contrato de obra No. LP 001 de 2020 del 16 de julio de 2020, a las formalidades de los procesos contractuales en lo relacionado con el cumplimiento de la normatividad contractual vigente y una abierta contradicción del principio constitucional de publicidad administrativa.
En el acuerdo 15 del 27 de agosto de 2019 el Instituto Nacional de Vías fue designado como entidad ejecutora, quien deberá garantizar la correcta ejecución de los recursos de regalías asignados al proyecto, así como el suministro y registro de información requerida.</t>
  </si>
  <si>
    <t>H5AEFCAT1765-2023-1. PUBLICACIÓN EN EL SISTEMA ELECTRÓNICO DE CONTRATACIÓN PÚBLICA — SECOP CONTRATO DE OBRA PUBLICA N° 25082005 DEL 25 DE AGOSTO DE 2020.
Con respecto al contrato de obra suscrito, una vez revisado el portal web del Sistema Electrónico de Contratación Pública (SECOP I), se pudo evidenciar que la entidad ejecutora en cuanto algunos documentos relacionados del contrato no fueron publicados, incumpliendo de esta forma lo establecido en el artículo 23 de la Ley 80 de 1993, artículo 3 de la Ley 1150 de 2007, artículo 19 del Decreto 1510 de 2013 y artículo 2.2.1.1.1.7.1 del Decreto Único Reglamentario 1082 de 2015.</t>
  </si>
  <si>
    <t>Fallas en el control y seguimiento por parte de la entidad ejecutora designada por el OCAD PAZ en el acuerdo 15 del 05/09/2019, la cual es EL INSTITUTO NACIONAL DE VÍAS – INVIAS, por parte de la Interventoría contratada por el mismo y por parte del ente territorial municipio de Amalfi al contrato de obra 25082005 del 25 de agosto de 2020, a las formalidades de los procesos contractuales en lo relacionado con el cumplimiento de la normatividad contractual vigente y una abierta contradicción del principio constitucional de publicidad administrativa.
En el acuerdo 15 del 27 de agosto de 2019 el Instituto Nacional de Vías fue designado como entidad ejecutora, quien deberá garantizar la correcta ejecución de los recursos de regalías asignados al proyecto, así como el suministro y registro de información requerida.</t>
  </si>
  <si>
    <t xml:space="preserve">H6AEFCAT1765-2023-1. CALIDAD DE OBRA - CONVENIO 674 DEL 2020, CONTRATO DE OBRA 105 DEL 19 DE OCTUBRE DEL 2020, CESIÓN NO. 1 CS-001-2021.
En el marco de la actuación especial de fiscalización cat_1765_2023_1 a la inversión de recursos de regalías asignados y ejecutados transversal caribe posconflicto proyecto BPIN 20181301010478 mejoramiento de vías terciarias en los municipios PDET en el marco de la implementación del acuerdo final para la paz a nivel Nacional, adelantada por la Contraloría General de la República, se revisó físicamente el estado del contrato 105 del 19 de octubre del 2020, Cesión No. 1 CS-001-2021 que se deriva del convenio interadministrativo 557 de 2020, suscrito entre el Municipio de Carepa y el INVIAS, encontrando deficiencias de calidad sobre la placa huella en 5 sectores del tramo denominado Polines – Piedras Blancas, segregación de material, desprendimiento de finos y exposición del agregado grueso, en algunos casos, se encuentra la pérdida total de la placa, observando el material de base, determinándose un daño prematuro y progresivo con el tránsito de vehículos. </t>
  </si>
  <si>
    <t>Deficiencias en el proceso constructivo por parte del contratista, seguimiento y control por parte por parte de la entidad ejecutora designada por el OCAD PAZ en el acuerdo 15 del 05/09/2019, la cual es EL INSTITUTO NACIONAL DE VÍAS – INVIAS, por parte de la Interventoría contratada por el mismo y la supervisión de parte del municipio de Carepa a la ejecución de los ítems objetados y la no reclamación de las garantías del contrato o la conminación al contratista a ejercer las reparaciones pertinentes.</t>
  </si>
  <si>
    <t>Conminar al contratista para que ejecute las obras a lugar en pro de garantizar la calidad y estabilidad de las mismas, revirtiendo así las deficiencias encontradas por la Contraloría General de la República.</t>
  </si>
  <si>
    <t>Recibo por parte de la interventoría como garantía de los defectos constructivos detectados por el Ente de Control.</t>
  </si>
  <si>
    <t>H7AEFCAT1765-2023-1. PUBLICACIÓN EN EL SISTEMA ELECTRÓNICO DE CONTRATACIÓN PÚBLICA — SECOP CONTRATO DE OBRA PUBLICA NO. 105 de 2020 CESIÓN NO. 1 CS-001-2021.
El OCAD PAZ, mediante el artículo 53 del título II del acuerdo No 15 del 05/09/2019 (fuente GESPROY), aprobó el proyecto con BPIN No 20181301010478 cuyo objeto es: “MEJORAMIENTO DE VÍAS TERCIARIAS EN LOS MUNICIPIOS PDET EN EL MARCO DE LA IMPLEMENTACIÓN DEL ACUERDO FINAL PARA LA PAZ A NIVEL NACIONAL” quien estimo como entidad ejecutante el INSTITUTO NACIONAL DE VÍAS – INVIAS por un valor total de $86.331.261.284.
EL INSTITUTO NACIONAL DE VÍAS - INVIAS y el municipio de CAREPA – ANTIOQUIA suscriben CONVENIO INTERADMINISTRATIVO No. 00674 de 2020.
Con respecto al contrato de obra suscrito, una vez revisado el portal web del Sistema Electrónico de Contratación Pública (SECOP I), se pudo evidenciar que la entidad ejecutora en cuanto algunos documentos relacionados del contrato no fueron publicados, incumpliendo de esta forma lo establecido en el artículo 23 de la Ley 80 de 1993, artículo 3 de la Ley 1150 de 2007, artículo 19 del Decreto 1510 de 2013 y artículo 2.2.1.1.1.7.1 del Decreto Único Reglamentario 1082 de 2015.</t>
  </si>
  <si>
    <t>Fallas en el control y seguimiento por parte por parte de la entidad ejecutora designada por el OCAD PAZ, en el acuerdo 15 del 05/09/2019, la cual es EL INSTITUTO NACIONAL DE VÍAS – INVIAS, por parte de la Interventoría contratada por el mismo y por parte del ente territorial municipio de Carepa al contrato de obra No. 105 DEL 19 DE OCTUBRE DE 2020 - Cesión No. 1 CS-001-2021, a las formalidades de los procesos contractuales en lo relacionado con el cumplimiento de la normatividad contractual vigente y una abierta contradicción del principio constitucional de publicidad administrativa.
En el acuerdo 15 del 27 de agosto de 2019 el Instituto Nacional de Vías fue designado como entidad ejecutora, quien deberá garantizar la correcta ejecución de los recursos de regalías asignados al proyecto, así como el suministro y registro de información requerida.</t>
  </si>
  <si>
    <t>H8AEFCAT1765-2023-1. PUBLICACIÓN EN EL SISTEMA ELECTRÓNICO DE CONTRATACIÓN PÚBLICA — SECOP CONTRATO DE OBRA PUBLICA No. CO – 206- 2020.
El OCAD PAZ, mediante el artículo 53 del título II del acuerdo No 15 del 05/09/2019 (fuente GESPROY), aprobó el proyecto con BPIN No 20181301010478 cuyo objeto es: “MEJORAMIENTO DE VÍAS TERCIARIAS EN LOS MUNICIPIOS PDET EN EL MARCO DE LA IMPLEMENTACIÓN DEL ACUERDO FINAL PARA LA PAZ A NIVEL NACIONAL” quien estimo como entidad ejecutante el INSTITUTO NACIONAL DE VÍAS – INVIAS por un valor total de $86.331.261.284.
EL INSTITUTO NACIONAL DE VÍAS - INVIAS y el municipio de EL BAGRE – ANTIOQUIA suscriben CONVENIO INTERADMINISTRATIVO No. 00594 de 2020.
Con respecto al contrato de obra suscrito, una vez revisado el portal web del Sistema Electrónico de Contratación Pública (SECOP I), se pudo evidenciar que la entidad ejecutora en cuanto algunos documentos relacionados del contrato no fueron publicados, incumpliendo de esta forma lo establecido en el artículo 23 de la Ley 80 de 1993, artículo 3 de la Ley 1150 de 2007, artículo 19 del Decreto 1510 de 2013 y artículo 2.2.1.1.1.7.1 del Decreto Único Reglamentario 1082 de 2015.</t>
  </si>
  <si>
    <t>Fallas en el control y seguimiento por parte de la entidad ejecutora designada por el OCAD PAZ en el acuerdo 15 del 05/09/2019, la cual es EL INSTITUTO NACIONAL DE VÍAS – INVIAS, por parte de la Interventoría contratada por el mismo y por parte del ente territorial municipio de El Bagre al contrato de obra No. CONTRATO DE OBRA PUBLICA CO – 206- 2020 del 15 de julio de 2020, a las formalidades de los procesos contractuales en lo relacionado con el cumplimiento de la normatividad contractual vigente y una abierta contradicción del principio constitucional de publicidad administrativa.
En el acuerdo 15 del 27 de agosto de 2019 el Instituto Nacional de Vías fue designado como entidad ejecutora, quien deberá garantizar la correcta ejecución de los recursos de regalías asignados al proyecto, así como el suministro y registro de información requerida.</t>
  </si>
  <si>
    <t>H9AEFCAT1765-2023-1. PUBLICACIÓN EN EL SISTEMA ELECTRÓNICO DE CONTRATACIÓN PÚBLICA — SECOP CONTRATO DE OBRA PUBLICA N° SISP - LP 0002 DE 2020.
El OCAD PAZ, mediante el artículo 53 del título II del acuerdo No 15 del 05/09/2019 (fuente GESPROY), aprobó el proyecto con BPIN No 20181301010478 cuyo objeto es: “MEJORAMIENTO DE VÍAS TERCIARIAS EN LOS MUNICIPIOS PDET EN EL MARCO DE LA IMPLEMENTACIÓN DEL ACUERDO FINAL PARA LA PAZ A NIVEL NACIONAL” quien estimo como entidad ejecutante el INSTITUTO NACIONAL DE VÍAS – INVIAS por un valor total de $86.331.261.284.
EL INSTITUTO NACIONAL DE VÍAS - INVIAS y el municipio de SEGOVIA – ANTIOQUIA suscriben CONVENIO INTERADMINISTRATIVO No. 00684 de 2020. 
Con respecto al contrato de obra suscrito, una vez revisado el portal web del Sistema Electrónico de Contratación Pública (SECOP I), se pudo evidenciar que la entidad ejecutora en cuanto algunos documentos relacionados del contrato no fueron publicados, incumpliendo de esta forma lo establecido en el artículo 23 de la Ley 80 de 1993, artículo 3 de la Ley 1150 de 2007, artículo 19 del Decreto 1510 de 2013 y artículo 2.2.1.1.1.7.1 del Decreto Único Reglamentario 1082 de 2015.</t>
  </si>
  <si>
    <t>Fallas en el control y seguimiento por parte de la entidad ejecutora designada por el OCAD PAZ en el acuerdo 15 del 05/09/2019, la cual es EL INSTITUTO NACIONAL DE VÍAS – INVIAS, por parte de la Interventoría contratada por el mismo y por parte del ente territorial municipio de Segovia al contrato de obra SISP - LP 0002 DE 2020 del 28 de agosto de 2020, a las formalidades de los procesos contractuales en lo relacionado con el cumplimiento de la normatividad contractual vigente y una abierta contradicción del principio constitucional de publicidad administrativa.
En el acuerdo 15 del 27 de agosto de 2019 el Instituto Nacional de Vías fue designado como entidad ejecutora, quien deberá garantizar la correcta ejecución de los recursos de regalías asignados al proyecto, así como el suministro y registro de información requerida.</t>
  </si>
  <si>
    <t>H10AEFCAT1765-2023-1. PUBLICACIÓN EN EL SISTEMA ELECTRÓNICO DE CONTRATACIÓN PÚBLICA — SECOP CONTRATO DE OBRA PUBLICA N° COP-007de 2020.
EL INSTITUTO NACIONAL DE VÍAS - INVIAS y el municipio de TARAZA – ANTIOQUIA suscriben CONVENIO INTERADMINISTRATIVO No. 0682 de 2020.
Con respecto al contrato de obra suscrito, una vez revisado el portal web del Sistema Electrónico de Contratación Pública (SECOP I), se pudo evidenciar que la entidad ejecutora en cuanto algunos documentos relacionados del contrato no fueron publicados, incumpliendo de esta forma lo establecido en el artículo 23 de la Ley 80 de 1993, artículo 3 de la Ley 1150 de 2007, artículo 19 del Decreto 1510 de 2013 y artículo 2.2.1.1.1.7.1 del Decreto Único Reglamentario 1082 de 2015.</t>
  </si>
  <si>
    <t>Fallas en el control y seguimiento por parte de la entidad ejecutora designada por el OCAD PAZ en el acuerdo 15 del 05/09/2019, la cual es EL INSTITUTO NACIONAL DE VÍAS – INVIAS, por parte de la Interventoría contratada por el mismo y por parte del ente territorial municipio de Taraza al contrato de obra No. COP-007- 2020, a las formalidades de los procesos contractuales en lo relacionado con el cumplimiento de la normatividad contractual vigente y una abierta contradicción del principio constitucional de publicidad administrativa.
En el acuerdo 15 del 27 de agosto de 2019 el Instituto Nacional de Vías fue designado como entidad ejecutora, quien deberá garantizar la correcta ejecución de los recursos de regalías asignados al proyecto, así como el suministro y registro de información requerida.</t>
  </si>
  <si>
    <t>H11AEFCAT1765-2023-1. CARGUE DOCUMENTACIÓN CONTRATO NO. 764 DE 2020 EN LA PLATAFORMA SECOP, PROYECTO BPIN 20181301010478 “MEJORAMIENTO DE VÍAS TERCIARIAS EN LOS MUNICIPIOS PDET EN EL MARCO DE LA IMPLEMENTACIÓN DEL ACUERDO FINAL PARA LA PAZ A NIVEL NACIONAL".
No existen comprobantes de egresos, facturas o soportes de estos pagos realizados por parte del municipio, lo cuales debían ser adjuntados tanto en el expediente contractual enviado por el ente territorial, como cargados en la plataforma SECOP II.</t>
  </si>
  <si>
    <t>Presunta omisión por parte de la entidad ejecutora designada por el OCAD PAZ en el acuerdo 15 del 05/09/2019, la cual es EL INSTITUTO NACIONAL DE VÍAS – INVIAS, por parte de la Interventoría contratada por el mismo y de la Administración Municipal de Valledupar, dado que es obligación de la entidad estatal al suscribir un contrato, realizar el cargue y publicación en la plataforma SECOP del acta de liquidación dentro de los tres (3) días hábiles siguientes a su expedición, presupuesto que no se cumplió para el contrato en cuestión.
En el acuerdo 15 del 27 de agosto de 2019 el Instituto Nacional de Vías fue designado como entidad ejecutora, quien deberá garantizar la correcta ejecución de los recursos de regalías asignados al proyecto, así como el suministro y registro de información requerida.</t>
  </si>
  <si>
    <t>H12AEFCAT1765-2023-1. MANTENIMIENTO DE OBRA CONTRATO NO. 764 DE 2020 EN EL MARCO DEL PROYECTO BPIN 20181301010478.
El Instituto Nacional de Vías (INVIAS), mediante Convenio Interadministrativo No. 593 de 2020, suscribió el 05 de marzo de 2020 con el municipio de Valledupar el proyecto con BPIN 20181301010478.
Durante el recorrido al sitio de las obras Mejoramiento de vías terciarias en el municipio PDET de Valledupar en el Departamento del Cesar, se pudo observar la ausencia de labores de mantenimiento en relación a las obras de construcción de alcantarillas, evidenciándose un crecimiento notorio de material vegetal en las salidas de las mismas, dicha situación, obstruye el normal funcionamiento de las estructuras al no permitir el flujo normal de los líquidos, lo cual podría conllevar a una inadecuada operatividad y funcionalidad de estas.
Así mismo, se evidencia las cunetas en concreto con abundante material de arrastre. Esto teniendo en cuenta que el objetivo principal de estas obras de drenaje es la conducción libre del agua.</t>
  </si>
  <si>
    <t>Falencias por parte de la entidad ejecutora designada por el OCAD PAZ en el acuerdo 15 del 05/09/2019, la cual es EL INSTITUTO NACIONAL DE VÍAS – INVIAS, por parte de la Interventoría contratada por el mismo y de la Administración Municipal, en la obligación de preservar y mantener las obras ejecutadas aptas para su funcionamiento con el propósito de cumplir con los fines que propende el Estado y la contratación pública, en el sentido de velar por la continua y eficiente prestación de los servicios públicos a su cargo y adelantar revisiones periódicas de las obras ejecutadas, servicios prestados o bienes suministrados.</t>
  </si>
  <si>
    <t>Requerir al municipio el mantenimiento rutinario de las obras recibidas en las vías de su jurisdicción.</t>
  </si>
  <si>
    <t>Realizar un requerimiento formal al municipio de Valledupar.</t>
  </si>
  <si>
    <t xml:space="preserve">Requerimiento </t>
  </si>
  <si>
    <t>H13AEFCAT1765-2023-1. MANTENIMIENTO DE OBRA CONTRATO NO. 148 DE 2020 EN EL MARCO DEL PROYECTO BPIN 20181301010478.
El Instituto Nacional de Vías (INVIAS), mediante Convenio Interadministrativo No. 626 de 2020, suscribió el 19 de marzo de 2020 con el municipio de San Diego, departamento del Cesar el proyecto con BPIN 20181301010478.
Durante el recorrido al sitio donde se desarrollaron las obras de mejoramiento de vías terciarias en el municipio de San Diego Departamento del Cesar en el marco de la complementación del Acuerdo Final para la Paz a nivel nacional, se pudo observar en algunos tramos la ausencia de labores de mantenimiento en relación a las obras de construcción de cunetas en concreto, evidenciándolas con abundante material de arrastre y de crecimiento vegetal. Considerando que el objetivo principal de estas obras de drenaje es la conducción libre del agua. Adicionalmente se evidenció la salida del box coulvert obstruida por material de arrastre y una palizada.</t>
  </si>
  <si>
    <t>Falencias por parte de la entidad ejecutora designada por el OCAD PAZ en el acuerdo 15 del 05/09/2019, la cual es EL INSTITUTO NACIONAL DE VÍAS – INVIAS, por parte de la Interventoría contratada por el mismo en el control y seguimiento en la ejecución del contrato de obra No. 148 de 2020. Por parte del municipio de San Diego en la obligación de preservar y mantener las obras ejecutadas aptas para su funcionamiento con el propósito de cumplir con los fines que propende el Estado y la contratación pública, en el sentido de velar por la continua y eficiente prestación de los servicios públicos a su cargo y adelantar revisiones periódicas de las obras ejecutadas, servicios prestados o bienes suministrados.</t>
  </si>
  <si>
    <t>H14AEFCAT1765-2023-1. MANTENIMIENTO DE OBRA CONTRATO NO. 160 DE 2020 EN EL MARCO DEL PROYECTO BPIN 20181301010478.
El Instituto Nacional de Vías (INVIAS), mediante Convenio Interadministrativo No. 629 de 2020, suscribió el 24 de marzo de 2020 con el municipio de San Juan del Cesar, La Guajira el proyecto con BPIN 20181301010478.
Durante el recorrido al sitio de las obras de “Mejoramiento de vías terciarias en el municipio de San Juan del Cesar Departamento de La Guajira en el marco de la implementación del acuerdo final para la paz a nivel Nacional (PDET)”, se pudo observar la ausencia de labores de mantenimiento en algunas de las obras de construcción de box coulvert, evidenciándose un crecimiento notorio de material vegetal en las salidas de las mismas, así como también troncos de madera, situación que obstruiría el normal funcionamiento de las estructuras al no permitir el flujo normal de los líquidos, lo cual podría conllevar a una inadecuada operatividad y funcionalidad de las estructuras.
Así mismo, se evidencia las cunetas en concreto con abundante material de arrastre, teniendo en cuenta que el objetivo principal de estas obras de drenaje es la conducción libre del agua.</t>
  </si>
  <si>
    <t>Falencias por parte de la entidad ejecutora designada por el OCAD PAZ en el acuerdo 15 No 15 del 05/09/2019, la cual es EL INSTITUTO NACIONAL DE VÍAS – INVIAS, por parte de la Interventoría contratada por el mismo en el control y seguimiento en la ejecución del CONTRATO DE OBRA NO. 160 DE 2020. Por parte del municipio de Juan de Cesar en la obligación de preservar y mantener las obras ejecutadas aptas para su funcionamiento con el propósito de cumplir con los fines que propende el Estado y la contratación pública, en el sentido de velar por la continua y eficiente prestación de los servicios públicos a su cargo y
adelantar revisiones periódicas de las obras ejecutadas, servicios prestados o bienes suministrados.</t>
  </si>
  <si>
    <t>H15AEFCAT1765-2023-1. CARGUE DOCUMENTACIÓN CONTRATO NO. 15 DE 2020 EN LA PLATAFORMA SECOP, PROYECTO BPIN 20181301010478.
El Instituto Nacional de Vías (INVIAS), mediante Convenio Interadministrativo No. 591 de 2020, suscribió el 05 de marzo de 2020 con el municipio de Dibulla el proyecto con BPIN 20181301010478.
En desarrollo de este, el municipio de Dibulla, Guajira, suscribió el 30 de diciembre de 2020, el contrato de obra No. 015 de 2020, con la persona jurídica denominada ALTA CONSTRUCCIÓN S.A.S.
(...) sin embargo no existen comprobantes de egresos, facturas o soportes de estos pagos realizados por parte del municipio, los cuales debían ser adjuntados tanto en el expediente contractual enviado por el ente territorial, como cargados en la plataforma SECOP I.</t>
  </si>
  <si>
    <t>Fallas en el control y seguimiento por parte de la entidad ejecutora designada por el OCAD PAZ en el acuerdo 15 del 05/09/2019, la cual
es EL INSTITUTO NACIONAL DE VÍAS – INVIAS, por parte de la Interventoría contratada por el mismo y por parte del municipio de Dibulla, al Contratos de Obra contrato de obra No. 015 de 2020, dado que es obligación de la entidad estatal al suscribir un contrato, realizar el cargue y publicación en la plataforma SECOP del acta de liquidación dentro de los tres (3) días hábiles siguientes a su expedición, presupuesto que no se cumplió para el contrato en cuestión.
En el acuerdo 15 del 27 de agosto de 2019 el Instituto Nacional de Vías fue designado como entidad ejecutora, quien deberá garantizar la correcta ejecución de los recursos de regalías asignados al proyecto, así como el suministro y registro de información requerida.</t>
  </si>
  <si>
    <t>H16AEFCAT1765-2023-1. INCONSISTENCIAS EN LAS ESPECIFICACIONES TÉCNICAS DEL PROYECTO (Contrato de obra pública No. LP.002-2020).
Con ocasión a la ejecución del Contrato LP-002-2020 del 02 de octubre de 2020 suscrito por el Municipio de Aracataca, el cual tenía por objeto satisfacer necesidades básicas de la comunidad, presenta inconsistencias con lo planeado toda vez que, en la visita se evidencio que el tipo de cuneta que se ejecutó, no corresponde con las especificaciones técnicas de la Guía de Diseño de Pavimentos con Placa-Huella, en 4 de los 6 tramos ejecutados.
Se configura un hallazgo con incidencia fiscal por la cuantía de $188.457.577.43.</t>
  </si>
  <si>
    <t>Fallas en el control y seguimiento a la ejecución de las obras del Contrato de obra pública No. LP.002-2020, por parte de la entidad ejecutora designada por el OCAD PAZ en el acuerdo 15 del 05/09/2019, la cual es EL INSTITUTO NACIONAL DE VÍAS – INVIAS, por parte de la Interventoría contratada por el mismo y del municipio de Aracataca.</t>
  </si>
  <si>
    <t>Contar con un capitulo de Supervisión dentro del actual Manual de Interventoría de Obra Pública del INVIAS, en el cual queden claras las funciones y responsabilidades de los Supervisores y sus apoyos, con las herramientas para cumplir idóneamente sus funciones, especialmente en lo referente a la  entrega al ente territorial de los documentos técnicos que se debe hacer cumplir al contratista para el seguimiento  por parte de la interventoría.</t>
  </si>
  <si>
    <t>H17AEFCAT1765-2023-1. INCONSISTENCIAS EN LAS ESPECIFICACIONES TÉCNICAS DEL PROYECTO (contrato LP-006-2020).
Con ocasión a la ejecución del contrato LP-006-2020 del 17 de septiembre de 2020 suscrito por el Municipio de Fundación el cual que tenía por objeto satisfacer necesidades básicas de la comunidad, presenta inconsistencias con lo planeado, toda vez que en visita se evidencio que el tipo de cuneta que se ejecutó, no corresponde con las especificaciones técnicas de la Guía de Diseño de Pavimentos con Placa-Huella.
Se configura un hallazgo con incidencia fiscal por la cuantía de $162.244.687.44.</t>
  </si>
  <si>
    <t>Fallas en el control y seguimiento de la ejecución de las obras del Contrato de obra pública No. LP-006-2020, por parte de la entidad ejecutora designada por el OCAD PAZ en el acuerdo 15 del 05/09/2019, la cual es EL INSTITUTO NACIONAL DE VÍAS – INVIAS, por parte de la Interventoría contratada por el mismo y del municipio de Fundación.</t>
  </si>
  <si>
    <t>Contar con un capitulo de Supervisión dentro del actual Manual de Interventoría de Obra Pública del INVIAS, en el cual queden claras las funciones y responsabilidades de los Supervisores y sus apoyos, con las herramientas para cumplir idóneamente sus funciones, especialmente en lo referente a la  entrega al ente territorial de los documentos técnicos que debe  hacer cumplir al contratista para el seguimiento  por parte de la interventoría.</t>
  </si>
  <si>
    <t>H18AEFCAT1765-2023-1. INCONSISTENCIAS EN LAS ESPECIFICACIONES TÉCNICAS DEL PROYECTO (Contrato LP-002-2020).
Con ocasión a la ejecución del contrato LP-002-2020 del 01 de julio de 2020, el cual tenía por objeto satisfacer necesidades básicas de la comunidad, no ha cumplido con dicha finalidad del estado, por deficiencias en la planeación, toda vez que a la fecha del presente informe la obra aun continua en ejecución, tomando más de tres años la ejecución de los 1011 metros de placa huella contratados, así como los 3 box-coulvert necesarios para mitigar cualquier riesgo por erosión que pueda presentar la estructura de terraplén.
Se configura un hallazgo con incidencia fiscal por la cuantía de $328.526.956.47.</t>
  </si>
  <si>
    <t>Fallas en el seguimiento de la ejecución de las obras del Contrato de obra pública No. LP-002-2020, por parte de la entidad ejecutora designada, EL INSTITUTO NACIONAL DE VÍAS – INVIAS, por parte de la Interventoría contratada por el mismo y del municipio de Ovejas.</t>
  </si>
  <si>
    <t>Conminar al contratista para que realice las actividades de limpieza de las obras al momento de la entrega de las mismas al municipio.</t>
  </si>
  <si>
    <t>Acta de entrega y recibo de las obras al municipio.</t>
  </si>
  <si>
    <t>H19AEFCAT1765-2023-1. TRANSGRESIÓN AL PRINCIPIO DE PUBLICIDAD CONTRATO DE OBRA LP-002-2020.
Se logró evidenciar a corte de 5 de octubre de 2023, que el último documento cargado en SECOP corresponde a la Resolución número 0158 del 30 de junio de 2020 por medio de la cual se adjudica la licitación pública número LP-002-2020 al Consorcio Pavimento Rural Ovejas, publicada el 7 de julio de 2020. Es decir, se dejaron de publicar en SECOP I los documentos.</t>
  </si>
  <si>
    <t>Fallas en el control y seguimiento por parte de la entidad ejecutora designada por el OCAD PAZ en el acuerdo 15 No 15 del 05/09/2019, la cual es EL INSTITUTO NACIONAL DE VÍAS – INVIAS, por parte de la Interventoría contratada por el mismo y por parte del ente territorial municipio de Ovejas, al Contrato de obra pública número LP-002-2020, a las formalidades de los procesos contractuales en lo relacionado con el cumplimiento de la normatividad contractual vigente y una abierta contradicción del principio constitucional de publicidad administrativa.</t>
  </si>
  <si>
    <t>H20AEFCAT1765-2023-1. TRANSGRESIÓN AL PRINCIPIO DE PUBLICIDAD CONTRATO DE OBRA L-AM-LPS-001-04-20.
Se logró evidenciar a corte de 5 de octubre de 2023, que el último documento cargado en SECOP corresponde al contrato de obra fechado 02 de julio de 2020 y publicada el 03 de julio de 2020. Es decir, se dejaron de publicar en SECOP los documentos.</t>
  </si>
  <si>
    <t>Fallas en el control y seguimiento por parte de la entidad ejecutora designada por el OCAD PAZ en el acuerdo 15 del 05/09/2019, la cual
es EL INSTITUTO NACIONAL DE VÍAS – INVIAS, por parte de la Interventoría contratada por el mismo y por parte del ente territorial municipio de Palmitos, al contrato de obra No. L-AM-LPS-001-04-20, a las formalidades de los procesos contractuales en lo relacionado con el cumplimiento de la normatividad contractual vigente y una abierta contradicción del principio constitucional de publicidad administrativa.
En el acuerdo 15 del 27 de agosto de 2019 el Instituto Nacional de Vías fue designado como entidad ejecutora, quien deberá garantizar la correcta ejecución de los recursos de regalías asignados al proyecto, así como el suministro y registro de información requerida.</t>
  </si>
  <si>
    <t>H21AEFCAT1765-2023-1. TRANSGRESIÓN AL PRINCIPIO DE PUBLICIDAD CONTRATO DE OBRA MM – LP – OP – 003 – 2020.
Se logró evidenciar a corte de 4 de octubre de 2023, que el último documento cargado en SECOP corresponde a la Prórroga #1 fechada 30 de marzo de 2021 y publicada el 05 de abril de 2021. Es decir, se dejaron de publicar en SECOP los documentos.</t>
  </si>
  <si>
    <t>Fallas en el control y seguimiento por parte de la entidad ejecutora designada por el OCAD PAZ en el acuerdo 15 del 05/09/2019, la cual es EL INSTITUTO NACIONAL DE VÍAS – INVIAS, por parte de la Interventoría contratada por el mismo y por parte del ente territorial municipio de Morroa, al contrato de Obra MM – LP – OP – 003 – 2020, a las formalidades de los procesos contractuales en lo relacionado con el cumplimiento de la normatividad contractual vigente y una abierta contradicción del principio constitucional de publicidad administrativa.
En el acuerdo 15 del 27 de agosto de 2019 el Instituto Nacional de Vías fue designado como entidad ejecutora, quien deberá garantizar la correcta ejecución de los recursos de regalías asignados al proyecto, así como el suministro y registro de información requerida.</t>
  </si>
  <si>
    <t>Fallas en el control y seguimiento al Convenio 530 de 2020, por parte de la entidad ejecutora designada, la cual es EL INSTITUTO NACIONAL DE VÍAS – INVIAS, y por parte de la Interventoría contratada por el mismo.
En la repuesta no se explica por qué la interventoría abandono el proyecto en Mercaderes, ni tampoco por qué, a pesar de que se cobraron las actas correspondientes, INVIAS no tomo medidas para hacer efectivas multas al Interventor.</t>
  </si>
  <si>
    <t xml:space="preserve">Conminar al contratista de obra a culminar las mismas dentro del plazo establecido y a satisfacción.
</t>
  </si>
  <si>
    <t>Acta de entrega a satisfacción de la totalidad de las  contratadas.</t>
  </si>
  <si>
    <t>Acta de entrega</t>
  </si>
  <si>
    <t>H23AEFCAT1765-2023-1. INCORPORACIÓN DE RECURSOS DE REGALÍAS BPIN 20181301010478 AL PRESUPUESTO MUNICIPAL DE MERCADERES CAUCA.
Realizada la revisión documental de la información suministrada dentro de la Actuación Especial de Fiscalización a los recursos de regalías (CAT_1765_2023) correspondientes al Proyecto BPIN 20181301010478 para el Municipio de Mercaderes Cauca, no se encontró evidencia que demuestre que los recursos del proyecto provenientes del Sistema General de Regalías, hayan sido incorporados al presupuesto municipal, contraviniendo lo dispuesto el artículo 44 del Decreto 1949 de 2012.</t>
  </si>
  <si>
    <t>Deficiencias y debilidades en los mecanismos de gestión, seguimiento y control presupuestal municipal. A su vez falta de seguimiento y control a todo el proceso contractual por parte del INSTITUTO NACIONAL DE VÍAS – INVIAS como entidad ejecutora designada.</t>
  </si>
  <si>
    <t>Contar con un capitulo de Supervisión dentro del actual Manual de Interventoría de Obra Pública del INVIAS, en el cual queden claras las funciones y responsabilidades de los Supervisores y sus apoyos, con las herramientas para cumplir idóneamente sus funciones,  especialmente en lo referente al seguimiento financiero.</t>
  </si>
  <si>
    <t>H24AEFCAT1765-2023-1. CONSTITUCIÓN DE FIDUCIA O PATRIMONIO AUTÓNOMO PARA EL MANEJO DE ANTICIPO CONTRATO DE OBRA PÚBLICA NO. F1-F14-118-2020.
Al realizar la revisión documental de la información suministrada dentro de la Actuación Especial de Fiscalización a los recursos de regalías (CAT_1765_2023) correspondientes al Proyecto BPIN 20181301010478 para el Municipio de Mercaderes Cauca, específicamente en el contrato de obra pública No. F1-F14-118-2020, no se encontró evidencia que demuestre la constitución de fiducia para el manejo de los recursos entregados al contratista a título de anticipo.</t>
  </si>
  <si>
    <t>Deficiencias de control interno en los procesos de contratación pública del municipio de Mercaderes, a su vez falta de seguimiento y control a todo el proceso contractual por parte del INSTITUTO NACIONAL DE VÍAS – INVIAS como entidad ejecutora designada.</t>
  </si>
  <si>
    <t>Contar con un capitulo de Supervisión dentro del actual Manual de Interventoría de Obra Pública del INVIAS, en el cual queden claras las funciones y responsabilidades de los Supervisores y sus apoyos, con las herramientas para cumplir idóneamente sus funciones, especialmente en lo referente al seguimiento financiero.</t>
  </si>
  <si>
    <t>H25AEFCAT1765-2023-1. RENDIMIENTOS FINANCIEROS CONTRATO DE OBRA PÚBLICA NO. F1-F14-118-2020.
En la revisión documental realizada a la información suministrada dentro de la Actuación Especial de Fiscalización a los recursos de regalías (CAT_1765_2023) correspondientes al Proyecto BPIN 20181301010478 para el Municipio de Mercaderes Cauca, específicamente en el contrato de obra pública No. F1-F14-118-2020, no se encontró evidencia que demuestre el giro de los rendimientos financieros generados en la cuenta bancaria donde se manejan los recursos del contrato al Sistema General de Regalías.</t>
  </si>
  <si>
    <t>Deficiencias de seguimiento y control en el proceso de ejecución contractual por parte del municipio de Mercaderes. A su vez falta de seguimiento y control a todo el proceso contractual por parte del INSTITUTO NACIONAL DE VÍAS – INVIAS como entidad ejecutora designada.</t>
  </si>
  <si>
    <t>Contar con un capitulo de Supervisión dentro del actual Manual de Interventoría de Obra Pública del INVIAS, en el cual queden claras las funciones y responsabilidades de los Supervisores y sus apoyos, con las herramientas para cumplir idóneamente sus funciones, especialmente en lo referente a la devolución de los rendimientos financieros.</t>
  </si>
  <si>
    <t>H26AEFCAT1765-2023-1. CONTRATO DE INTERVENTORÍA 809 DE 2020.
En la visita al proyecto el día 14 de agosto de 2023, se encontró un contrato con actividades abandonadas desde abril de 2022, con una ausencia de interventoría, la cual a la fecha se mantiene.
(...) el último informe entregado por INVIAS corresponde al informe 20 de septiembre de 2022. Es decir, a un año de la presente comunicación.
Se configura un hallazgo con incidencia fiscal por la cuantía de $137.948.651.</t>
  </si>
  <si>
    <t>Incumplimiento en el control, seguimiento y supervisión por parte de la entidad ejecutora, EL INSTITUTO NACIONAL DE VÍAS – INVIAS, al contrato de Interventoría No. 809 de 2020; al no hacer efectiva las cláusulas décima, decima primera y decima segunda del contrato de interventoría.</t>
  </si>
  <si>
    <t>Reanudar las obras objeto del convenio suscrito con el Municipio por parte del contratista de obra.</t>
  </si>
  <si>
    <t>Suscribir un nuevo contrato de  interventoría que permita dar continuidad a la labor de seguimiento del contrato de obra.</t>
  </si>
  <si>
    <t xml:space="preserve"> Orden de inicio del contrato de interventoría </t>
  </si>
  <si>
    <t>H27AEFCAT1765-2023-1. FILTRACIÓN EN PAVIMIENTO CAJIBÍO.
Se evidenció dos filtraciones de agua bajo las placas de concreto, producto de un posible flujo subterráneo o afloramiento de agua a los 31 metros y 33.8 metros medidos desde la terminación de la placa huella hacia el inicio de la misma (el recorrido en este tramo se hizo desde donde termina la obra, hacia donde inicia).
Se configura un hallazgo con incidencia fiscal por la cuantía de $6.521.454.86.</t>
  </si>
  <si>
    <t>Deficiencias en el seguimiento del proyecto por parte de la entidad ejecutora designada por el OCAD PAZ en el acuerdo 15 del 05/09/2019, la cual es EL INSTITUTO NACIONAL DE VÍAS – INVIAS, por parte de interventoría y a su vez por el indebido control, supervisión del municipio de Cajibío al contrato de obra, al no contemplar desde la construcción estos puntos de afloramiento de agua, más aún cuando en la zona se evidencian bastantes nacimientos. No se construyó filtro alguno o un sistema que permitiera evacuar las aguas en este punto.</t>
  </si>
  <si>
    <t xml:space="preserve">Precisar a través de la interventoría las razones que dieron origen a las filtraciones de agua identificadas por el Ente de Control. </t>
  </si>
  <si>
    <t>Solicitar a la interventoría un informe que identifique las causas que dieron origen a las filtraciones de agua observadas en el marco de la auditoría, indicando las acciones conducentes.</t>
  </si>
  <si>
    <t>H28AEFCAT1765-2023-1. PUBLICACIÓN EN EL SISTEMA ELECTRÓNICO DE CONTRATACIÓN PÚBLICA SECOP. (Contrato de obra Pública No. 3-1.01.006 de 2020 y Contrato de Interventoría 678 de 2020).
Una vez revisado el portal web del Sistema Electrónico de Contratación Pública (SECOP), se logra evidenciar que no fueron publicados los documentos de la etapa contractual por parte de las entidades ejecutoras, incumpliendo de esta forma lo establecido en el artículo 23 de la Ley 80 de 1993, artículo 3 de la Ley 1150 de 2007, artículo 19 del Decreto 1510 de 2013 y artículo 2.2.1.1.1.7.1 del Decreto Único Reglamentario 1082 de 2015.</t>
  </si>
  <si>
    <t>Fallas en el control y seguimiento por parte de la entidad ejecutora designada por el OCAD PAZ en el acuerdo 15 del 05/09/2019, la cual es EL INSTITUTO NACIONAL DE VÍAS – INVIAS, por parte de la Interventoría contratada por el mismo y por el ente territorial municipio de Florida, a las formalidades de los procesos contractuales en lo relacionado con el cumplimiento de la normatividad contractual vigente y una abierta contradicción del principio constitucional de publicidad administrativa.</t>
  </si>
  <si>
    <t>H29AEFCAT1765-2023-1. PUBLICACIÓN EN EL SISTEMA ELECTRÓNICO DE CONTRATACIÓN PÚBLICA SECOP. (Contrato de obra Pública No. 110-14-03-01 de 2020 y Contrato de Interventoría 678 de 2020).
Una vez revisado el portal web del Sistema Electrónico de Contratación Pública (SECOP), se logra evidenciar que no fueron publicados los documentos de la etapa contractual por parte de las entidades ejecutoras, incumpliendo de esta forma lo establecido en el artículo 23 de la Ley 80 de 1993, artículo 3 de la Ley 1150 de 2007, artículo 19 del Decreto 1510 de 2013 y artículo 2.2.1.1.1.7.1 del Decreto Único Reglamentario 1082 de 2015.</t>
  </si>
  <si>
    <t>Fallas en el control y seguimiento por parte de la entidad ejecutora designada por el OCAD PAZ en el acuerdo 15 del 05/09/2019, la cual es EL INSTITUTO NACIONAL DE VÍAS – INVIAS, por parte de la Interventoría contratada por el mismo y por parte del ente territorial municipio de Pradera, a las formalidades de los procesos contractuales en lo relacionado con el cumplimiento de la normatividad contractual vigente y una abierta contradicción del principio constitucional de publicidad administrativa.</t>
  </si>
  <si>
    <t>H30AEFCAT1765-2023-1. ESTABILIDAD DE LA OBRA, EN CONTRATO DE OBRA 180 – 2020.
Se evidenció en visita técnica realizada la semana del 4 al 8 de septiembre de 2023 que, pese a las condiciones topográficas de alta pendiente y a la susceptibilidad, a la erosión de los suelos en las zonas de ejecución del proyecto y a haberse pactado dentro de las obligaciones contractuales la “Complementación y ajustes a estudios y diseños”, durante las etapas de diseños previos y de ejecución, se omitió la proyección y posterior construcción de elementos para la disipación de la energía cinética del flujo transportado a través de las alcantarillas, ignorando lo contemplado en la cartilla de obras menores de drenaje y estructuras viales del Programa Colombia Rural – adoptada por INVIAS mediante Resolución 2483 del 19 de octubre de 2020, así como en el Manual de Drenaje para carreteras del INVÍAS (2009).
Se configura un hallazgo con incidencia fiscal por la cuantía de $109.393.446.</t>
  </si>
  <si>
    <t>Existencia de irregularidades en la ejecución del contrato de obra pública N°180 del 27/08/2020 (...) en donde el o los presuntos responsables de toda la situación que genera un daño patrimonial serian: El contratista al omitir en la revisión de los diseños la inclusión de elementos de protección contra la erosión y socavación del talud o el terreno bajo las alcantarillas, por cobrar cantidades de obra no ejecutadas e ítems no realizados de conformidad con las especificaciones, con deficiencias constructivas y/o de calidad, la falta de evaluación, control y seguimiento del contrato por parte del Municipio de Rioblanco, a la falta de supervisión a los contratos de obra e interventoría, por parte de INVIAS y de la Interventoría.</t>
  </si>
  <si>
    <t>Establecer el estado de las obras (alcantarillas) objeto de las observaciones por parte del Ente de Control.</t>
  </si>
  <si>
    <t>Informe con registro fotográfico del estado de cada una de las alcantarillas que hacen parte del objeto y alcance del contrato.</t>
  </si>
  <si>
    <t>H31AEFCAT1765-2023-1. VENCIMIENTO DE PLAZO CONTRACTUAL Y CALIDAD DE CONTRATO DE OBRA 001 DE 2021.
Una vez revisada la información remitida por el Instituto Nacional de Vías y adelantada la visita de inspección técnica a las obras, el equipo auditor evidenció unas irregularidades administrativas y técnicas durante la ejecución del Contrato de Obra 001 de 2021 las cuales se presentan a continuación:
Vencimiento de plazo contractual: Desde la fecha de suscripción del acta de inicio (15/03/2021) hasta el acta de terminación (08/06/2022) transcurrieron 450 días calendario, donde se suscribieron 3 suspensiones que sumaron un total de 90 días de suspensión, se prorrogó el contrato 3 veces, ampliándolo 173 días calendario para un plazo total de 353 días (11 meses 23 días). Sin embargo, de acuerdo con el análisis de fechas para los anteriores actos administrativos, cuando se suscribió la suspensión No. 2 el contrato de obra 001 de 2021 se encontraba fenecido, debido a que transcurrió 74 días calendario entre el acta de inicio y suspensión 1 que, sumado a los 107 días calendario entre el acta de reinicio 1 y suspensión 2, sumaron 181 días de ejecución acumulada, superior a los 180 días del plazo inicial.
De igual forma, cuando se suscribió el reinicio 3 ya no existía plazo contractual debido a que se tenía 353 días de ejecución acumulada, igual al plazo prorrogado mediante prórrogas 1, 2 y 3. Sin embargo, el acta de recibo final se suscribió 7 días después de firmado el reinicio 3.
Fisuras en placa huella KM 16 vía Solita - Santa Helena - Palomito: En la vía Santa Helena – Palomino se evidenciaron patologías tipo fisura sobre cunetas, huellas, franja central y bordillo en concreto ciclópeo para los 2 tramos construidos en placa huella.</t>
  </si>
  <si>
    <t>Deficiencias en las labores de supervisión y seguimiento por parte de la interventoría del INVIAS, debido a que no se realizó seguimiento administrativo del plazo contractual del contrato de obra 001 de 2021, permitiendo generar el fenecimiento de este y su ejecución con plazo vencido. De igual forma, no existió un seguimiento técnico adecuado al proceso constructivo de las placas en concreto reforzado y concreto ciclópeo de los 2 tramos de placa huella construida sobre la vía Santa Helena, ya que existió excesos de rocas para las placas en ciclópeo y la subbase granular no fue compactada de manera adecuada con equipo mecánico tipo Vibro compactador DYNAPAC, según revisión de APUS para la actividad.</t>
  </si>
  <si>
    <t>Beneficio de auditoría</t>
  </si>
  <si>
    <t>Administrativo con incidencia disciplinaria y fiscal</t>
  </si>
  <si>
    <t xml:space="preserve">Administrativo con incidencia disciplinaria </t>
  </si>
  <si>
    <t>AEF-CAT1765-2023-1</t>
  </si>
  <si>
    <t>Actuación Especial de Fiscalización CAT 1765-2023-1. Transversal Caribe - Proyecto BPIN 20181301010478</t>
  </si>
  <si>
    <t>Administrativo con presunta incidencia disciplinaria e incidencia fiscal</t>
  </si>
  <si>
    <t>Administrativo para indagación preliminar y presunta incidencia disciplinaria</t>
  </si>
  <si>
    <t xml:space="preserve">
Administrativo con presunta incidencia disciplinaria</t>
  </si>
  <si>
    <t>H1AC2023. Estructuración, planificación y ejecución del proyecto, para el mejoramiento mediante la construcción para la solución integral del paso a la altura del kilómetro 58 de la cabecera municipal de Guayabetal de la vía Bogotá Villavicencio.
Revisados los documentos precontractuales y los de la ejecución hasta la fecha, se evidencia una deficiente y débil estructuración y planeación del proyecto, para ser llevado a fase de construcción, lo cual, se ve reflejado en diferentes situaciones como: el exiguo plazo contemplado para ser ejecutado (11 meses que se coinvirtieron en 9 meses, por cuanto el contrato tenía plazo de ejecución hasta el 31/07/2022), mayores plazos requeridos para la fase de preconstrucción, en el tema ambiental, demoras en la obtención de la licencia ambiental que en principio se pensó que no se requeriría, la suscripción a la fecha de tres prórrogas que van hasta el 31/12/2023, con un incremento en plazo que supera el 155% del plazo inicialmente previsto, adición del valor inicial del contrato en $46.000 millones de pesos, que equivalen a un 39% del valor inicialmente contratado; todo lo anterior conllevando a que en la actualidad se tenga una baja ejecución física y financiera, la cual al mes de agosto de 2023 es de $18.350.839.450,59 equivalente a un 11,12% del valor total del contrato, lo que conllevará indefectiblemente al fenecimiento de los recursos que no se alcance a ejecutar al 31 de diciembre de 2023, que en la actualidad se encuentran como reserva presupuestal de 2022 para ser ejecutados en la presente vigencia, dada la incertidumbre en el cumplimiento contractual en cuanto a la terminación de las obras para el 31/12/2023.</t>
  </si>
  <si>
    <t>Deficiencias y debilidades en la estructuración del proyecto, en aspectos técnicos, ambientales y sociales, que se han tenido que ir ajustando en desarrollo del mismo, lo cual, ha incidido de manera significativa en el cronograma de obra y por ende en el plan de inversiones.</t>
  </si>
  <si>
    <t>Incorporar en la Guía de Estructuración de Proyectos INVIAS - las acciones encaminadas a fortalecer los procesos de planeación y estructuración de los proyectos de acuerdo al nivel de complejidad, que permita ejercer mayor rigor técnico y control  y mitigar la materialización de los riesgos previsibles en la ejecución.</t>
  </si>
  <si>
    <t>Actualización y aprobación de la Guía de Estructuración de Proyectos en la versión No. 4.</t>
  </si>
  <si>
    <t>Guía de Estructuración de Proyectos actualizada y socializada</t>
  </si>
  <si>
    <t>SGR-SEP-SPI</t>
  </si>
  <si>
    <t>H2AC2023. Obras de estabilidad de taludes contrato 598 de 2023.
En algunos sectores de la vía variante definitiva, sector sur, los taludes conformados presentan inestabilidad y constantes deslizamientos sobre la banca; sin embargo, informa Invías que de acuerdo al alcance del contrato 598 de 2023, sólo se realizará la primera etapa de la estabilización, consistente en la conformación del talud, dejando un periodo de 6 meses de seguimiento del fenómeno y las intervenciones con obras de estabilidad para una futura intervención, por tanto, persiste el riesgo de deslizamiento que pueden afectar la transitabilidad en la vía y la seguridad de los usuarios.</t>
  </si>
  <si>
    <t>Los estudios o criterios técnicos evaluados no han sido suficientes para permitir contar con todas las variables para definir las obras de estabilidad de las laderas que conforman los taludes de la variante provisional y definitiva red nacional RN 2503 (Mojarras-Popayán), que están siendo afectados no solo por el tipo de suelo sino también por el fenómeno de estabilidad actual y las huellas de deslizamientos anteriores.</t>
  </si>
  <si>
    <t>Ejecutar las obras de estabilización y empradización contra la erosión de los taludes, de acuerdo a los recursos económicos disponibles: En el talud 0+500 – 0+560, se realizará la construcción de un muro tipo alcancía; en el talud  0+700 – 0+900, pantallas en concreto lanzado, con anclajes de 20 y 24.</t>
  </si>
  <si>
    <t>Informe de interventoría con el registro de las obras en las que se enmarca, ejecutadas.</t>
  </si>
  <si>
    <t>H3AC2023. Componente gestión ambiental y predial contrato 598 de 2023.
En el alcance del contrato 598 de 2023, se estableció entre las obligaciones del contratista la ejecución de los planes gestión predial, social y ambiental sostenible; no obstante, a octubre 05 de 2023 se observa que, en el plazo contractual restante, no se van a finalizar las actividades de los componentes Ambiental y Predial, por lo cual existe el riesgo que no se cumpla el balance ambiental y social, y se generen pasivos prediales.</t>
  </si>
  <si>
    <t>Dilación en el inicio de los trámites ambiental y predial ante las Entidades correspondientes de su gestión que permitan evaluar los tiempos exigidos o la presentación de planes de contingencia, por lo que se corre el riesgo que se generen pasivos ambientales y prediales y se afecte el cierre final del proyecto el cual está supeditado al balance ambiental y social y al cierre predial.</t>
  </si>
  <si>
    <t xml:space="preserve">Gestionar Comités de seguimiento (Dirección Técnica y de Estructuración, Dirección de Ejecución y Operación con la Subdirección de Sostenibilidad) a las obligaciones contractuales en lo que corresponde a la ejecución de los planes de gestión predial, social y ambiental. </t>
  </si>
  <si>
    <t xml:space="preserve">
Incorporar en el cronograma el indicador de estado de semáforo en cada una de las obligaciones contractuales de los planes de gestión predial, social y ambiental y revisar su estado de cumplimiento en reuniones de seguimiento trimestral, con el fin de generar alertas y establecer acciones a seguir. 
                                                                                                                                                                                                                      </t>
  </si>
  <si>
    <t>Informes
(Acta de Comités y/o Planes de Contingencias Formalizados)</t>
  </si>
  <si>
    <t>H4AC2023. Adición 01 y modificación 01 del convenio interadministrativo 1236 de 2020.
En el marco del Convenio Interadministrativo Nro. 1236 de 2020 se han identificado debilidades en la implementación y aplicación del Manual de Contratación del INVÍAS del año 2015, evidenciando que en la Adición Nro. 1 y Modificación Nro. 1 del 30/12/2020 por medio de las cuales se adicionaron recursos y se le concedió al Municipio la obligación para contratar la interventoría, no existió la debida justificación en el trámite de adición y prórroga.</t>
  </si>
  <si>
    <t>Debilidades en la Planeación y en la Gestión contractual en el proceso de toma de decisiones, debidas a la pérdida del control del INVÍAS sobre los recursos financieros y del control sobre el cumplimiento del convenio, al ceder la contratación de la interventoría al municipio. No se dio cumplimiento a lo establecido en el Manual de Contratación del Invías, toda vez que no se evidencia una justificación clara, completa y detallada de la adición y modificación al Convenio Interadministrativo.</t>
  </si>
  <si>
    <t>Contar con un capitulo de Supervisión dentro del actual Manual de Interventoría de Obra Pública del INVIAS, en el cual queden claras las funciones y responsabilidades de los supervisores y sus apoyos, con las herramientas para cumplir idóneamente sus funciones, especialmente las relativas al seguimiento  de los convenios interadministrativos incluyendo la obligación de verificar la justificación de las modificaciones.</t>
  </si>
  <si>
    <t>H5AC2023. Convenio 1236 de 2020, aunar esfuerzos para el mejoramiento de la vía entre el casco urbano del municipio de paz de Ariporo y el corregimiento de montañas del totumo en el municipio de paz de Ariporo, departamento de Casanare.
El Instituto Nacional de Vías –INVÍAS-, suscribió con el municipio de Paz de Ariporo el Convenio Interadministrativo 1236 de 2020, con el fin de llevar a cabo el “Mejoramiento de la vía entre el Casco Urbano del Municipio de Paz de Ariporo y el corregimiento de Montañas del Totumo en el municipio de Paz de Ariporo, departamento de Casanare.” En este sentido, en cumplimiento de las obligaciones establecidas dentro del Convenio Interadministrativo, el municipio de Paz de Ariporo una vez surtido el proceso de Licitación Pública PZA-LP-002-2021 suscribe el contrato de Obra Pública Nro. 301.17.5-002 con el Consorcio Vías Paz de Ariporo. De la revisión y verificación a la ejecución del contrato de obra, el cual se encuentra en estado de ejecución, se evidenció la suscripción de la modificación N°1 al contrato, la cual impactó en el alcance de este, de igual manera incumplimiento a las especificaciones técnicas del contrato y las establecidas por el Invías, lo cual se refleja en la calidad de las obras y demoras en la ejecución y terminación del proyecto.</t>
  </si>
  <si>
    <t>Fallas y deficiencias en la gestión contractual durante el desarrollo del proyecto por parte de la Supervisión del Convenio 1236 de 2020, la supervisión ejercida por el municipio de Paz de Ariporo, la Interventoría y el Contratista de obra, al no dar cabal cumplimiento a lo establecido dentro de las especificaciones técnicas y obligaciones pactadas dentro del Convenio Interadministrativo y los Contratos de Obra e Interventoría.</t>
  </si>
  <si>
    <t xml:space="preserve">Contar con un capitulo de Supervisión dentro del actual Manual de Interventoría de Obra Pública del INVIAS, en el cual queden claras las funciones y responsabilidades de los Supervisores y sus apoyos, con las herramientas para cumplir idóneamente sus funciones de acuerdo con las obligaciones del convenio,   atendiendo lo establecido en la Ley, en el Manual de Supervisión y en los demás manuales internos que adopte la entidad. </t>
  </si>
  <si>
    <t>H6AC2023. Convenio interadministrativo 1236 de 2020.
El Instituto Nacional de Vías – INVÍAS suscribió con el Municipio de Paz de Ariporo Convenio Interadministrativo Nro. 1236 de 2020, cuyo objetivo consiste en el “Mejoramiento de la vía entre el Casco Urbano del Municipio de Paz de Ariporo y el corregimiento de Montañas del Totumo en el Municipio de Paz de Ariporo, departamento de Casanare”. El municipio de Paz de Ariporo a través del Concurso de Méritos PZACM- AB-002-2021 suscribió contrato de Consultoría Nro. 301.17.5-002 del 19 de agosto de 2021 para realizar interventoría al contrato de Obra Pública N° 301.17.5- 002; en desarrollo del mismo y, con ocasión de la reunión realizada con el INVÍAS el 2 de noviembre de 2023 y los soportes presentados en la misma, se evidencia un presunto uso indebido de la hoja de vida de un profesional para justificar contenidos de informes de interventoría y generar cobro por concepto de Especialista en Pavimentos y/o geotecnia.</t>
  </si>
  <si>
    <t>Debilidades en la supervisión del municipio de Paz de Ariporo en lo concerniente a la verificación de la plantilla de profesionales vinculados y/o activos a la Interventoría del proyecto, y presuntas irregularidades por parte del consultor del contrato de consultoría Nro. 301.17.5-002 del 19 de agosto de 2021, al emitir informes y cobros por concepto del profesional especialista en pavimentos y/o geotecnia que no está vinculado al proyecto.
Cabe resaltar que, con ocasión a la modificación 1 del Convenio Interadministrativo Nro. 1236 de 2020 el Instituto Nacional de Vías – INVÍAS perdió la capacidad de vigilar el desarrollo y/o ejecución del contrato de consultoría Nro. 301.17.5-002 del 19 de agosto de 2021.</t>
  </si>
  <si>
    <t>Contar con un capitulo de Supervisión dentro del actual Manual de Interventoría de Obra Pública del INVIAS, en el cual queden claras las funciones y responsabilidades de los Supervisores y sus apoyos, con las herramientas para cumplir idóneamente sus funciones, especialmente las relativas al seguimiento  de los convenios interadministrativos incluyendo la obligación de verificar las justificación de las modificaciones.</t>
  </si>
  <si>
    <t xml:space="preserve"> Expedir la resolución que aprueba el capitulo de Supervisión. </t>
  </si>
  <si>
    <t>H7AC2023. Construcción variante Sogamoso. Contrato 1858 de 2020. 
Las obras ejecutadas en la Variante de Sogamoso no cumplen con la finalidad de tener una variante alternativa para llegar hasta el sitio denominado “El Crucero”, para así empalmar con la Transversal del Cusiana. Con corte a 27 de octubre de 2023, y a dos meses de terminar el contrato, la obra ejecutada no es funcional y quedará incompleta. Lo anteriormente evidenciado se constituye en detrimento patrimonial por $24.190.724.793.</t>
  </si>
  <si>
    <t>Incorporar en la Guía de Estructuración de Proyectos INVIAS - las acciones encaminadas a fortalecer los controles y mitigar la materialización de los riesgos enunciados en el presente hallazgo, en lo respectivo a los procesos de planeación y estructuración.</t>
  </si>
  <si>
    <t>Guía de Estructuración de Proyectos  versión 4 aprobada.</t>
  </si>
  <si>
    <t>Guía</t>
  </si>
  <si>
    <t>H8AC2023. Calidad pavimentos rehabilitados. Contrato 1513 de 2015.
Se presenta detrimento patrimonial en las obras de rehabilitación ejecutadas mediante el contrato 1513 de 2015 en la Transversal del Cusiana, por cuanto las mismas han sufrido deterioro prematuro y no cumplen con los parámetros de calidad y durabilidad mínimos para un concreto asfáltico convencional. Dicho detrimento se calcula en $1.652.970.906.</t>
  </si>
  <si>
    <t>Conminar al contratista  de obra para que realice los arreglos de los desperfectos detectados por el Ente de Control.</t>
  </si>
  <si>
    <t>Recibir lo arreglos a satisfacción por parte de la interventoría del contrato 1513 de 2020.</t>
  </si>
  <si>
    <t xml:space="preserve">Informe de la Interventoría con registro fotográfico </t>
  </si>
  <si>
    <t>H9AC2023. Proceso sancionatorio contrato de obra pública 1019 de 2018.
El Instituto Nacional de Vías – INVÍAS suscribió contrato de obra pública 1019 de 2018, cuyo objeto consistió en la “Gestión social, predial, ambiental y construcción de la variante San Gil en el Departamento de Santander” por valor de CIENTO setenta y tres mil treinta y tres millones trescientos cuarenta mil setecientos cuarenta y cinco pesos ($173.033.340.745) con plazo inicial de ejecución hasta el 31 de diciembre de 2022. Sin embargo, no hubo cumplimiento de las obligaciones contractuales; situación que conllevó a que la entidad iniciara proceso administrativo sancionatorio y pese a que las Resoluciones Nros. 1939 de 13 de junio de 2023 y 3082 de 5 de septiembre de 2023 se encuentran ejecutoriadas a partir del 6 de septiembre de 2023 se evidencia demoras en el inicio de cobro de la multa interpuesta al contratista por la suma de tres mil cuatrocientos cuatro millones ochocientos setenta y seis mil novecientos cincuenta y cinco pesos ($3.404.876.955).
Acción 1.</t>
  </si>
  <si>
    <t>Debilidades por parte de Instituto Nacional de Vías – INVÍAS en relación con la falta de gestión por demoras en el inicio de cobro al contratista de la multa interpuesta, teniendo en cuenta que figura acto administrativo mediante el cual se declaró el incumplimiento de las obligaciones contractuales establecidas en el contrato de Obra Pública 1019 de 2018.</t>
  </si>
  <si>
    <t>Evidenciar a la Contraloría General de la República el pago de la sanción impuesta a través de las Resoluciones 1939 del 13 de junio de 2023 y 3082 del 5 de septiembre de 2023 ejecutoriadas a partir del 6 de septiembre de 2023, como resultado de la gestión de cobro adelantada por la Subdirección de Defensa Jurídica-Grupo de Jurisdicción Coactiva, por valor de $3.404.876.955.</t>
  </si>
  <si>
    <t>Aportar documentos y trazabilidad de la gestión adelantada.</t>
  </si>
  <si>
    <t xml:space="preserve">Documento de recaudo de ingresos </t>
  </si>
  <si>
    <t>SDJ 
(Grupo Jurisdicción Coactiva)</t>
  </si>
  <si>
    <t>H9AC2023. Proceso sancionatorio contrato de obra pública 1019 de 2018.
El Instituto Nacional de Vías – INVÍAS suscribió contrato de obra pública 1019 de 2018, cuyo objeto consistió en la “Gestión social, predial, ambiental y construcción de la variante San Gil en el Departamento de Santander” por valor de CIENTO setenta y tres mil treinta y tres millones trescientos cuarenta mil setecientos cuarenta y cinco pesos ($173.033.340.745) con plazo inicial de ejecución hasta el 31 de diciembre de 2022. Sin embargo, no hubo cumplimiento de las obligaciones contractuales; situación que conllevó a que la entidad iniciara proceso administrativo sancionatorio y pese a que las Resoluciones Nros. 1939 de 13 de junio de 2023 y 3082 de 5 de septiembre de 2023 se encuentran ejecutoriadas a partir del 6 de septiembre de 2023 se evidencia demoras en el inicio de cobro de la multa interpuesta al contratista por la suma de tres mil cuatrocientos cuatro millones ochocientos setenta y seis mil novecientos cincuenta y cinco pesos ($3.404.876.955).
Acción 2.</t>
  </si>
  <si>
    <t>Revisar y actualizar el procedimiento de COBRO JURISDICCIÓN COACTIVA -ADJU-PR-2, con el fin de fortalecer los controles existentes y/o incorporar nuevos puntos de control.</t>
  </si>
  <si>
    <t>Revisión y actualización del procedimiento COBRO JURISDICCIÓN COACTIVA -ADJU-PR-2, mediante mesas de trabajo.</t>
  </si>
  <si>
    <t>Procedimiento actualizado, formalizado y socializado</t>
  </si>
  <si>
    <t>H10AC2023. Avalúo del predio identificado Nro. 048 DI contrato de obra 1019 de 2018. 
Deficiencias en materia de control y seguimiento relacionado con la calidad del avalúo comercial corporativo del predio Nro. 048 DI, lo que dio lugar a la no detección de un error en la determinación del valor del terreno rural de uso Forestal, toda vez que se asignó el mismo valor del terreno con uso Agroforestal, y en consecuencia se generó el pago de una mayor suma en detrimento al patrimonio del estado, por tal razón y con el fin de determinar los elementos de que trata el Artículo 5 de la Ley 610 de 2000 se plantean los hechos para adelantar una Indagación Preliminar.</t>
  </si>
  <si>
    <t>Deficiencias en la implementación de los mecanismos de vigilancia, control y seguimiento del cumplimiento de las obligaciones en materia de gestión predial a cargo del Contratista y por parte de la Interventoría; de ello se derivó la no detección del error en el cálculo del valor del terreno con Uso Forestal.</t>
  </si>
  <si>
    <t xml:space="preserve">Controlar los valores del suelo y el seguimiento a la elaboración de avalúos puntuales tomando como referencia las zonas homogéneas físicas y geoeconómicas desarrolladas en el diagnóstico predial e informe del sector de los contratos de obra. </t>
  </si>
  <si>
    <t>Verificar la aplicación de metodologías valuatorios de acuerdo con los criterios establecidos por el IGAC a fin de controlar el cambio de valores en la elaboración de insumos y zonas homogéneas.</t>
  </si>
  <si>
    <t>Informe
 -Documentos de Zonas homogéneas- con avalúos aprobado</t>
  </si>
  <si>
    <t>H11AC2023. Recursos asignados para el desarrollo de la gestión de adquisición predial para el desarrollo de las obras previstas en el contrato 1019 de 2018. 
Fallas en el proceso de planeación contractual, lo que afectó la estimación de los recursos necesarios para la compra de los predios, resultando ser insuficientes para la compra de los predios requeridos para la construcción de la Variante de San Gil, generando impacto en la disponibilidad de la franja para el cumplimiento del plan de obras, en consecuencia, el no logro del cumplimiento del alcance del contrato dejando las obras ejecutadas con alto riesgo de no ser funcionales.</t>
  </si>
  <si>
    <t>Fallas en el proceso de planeación contractual, toda vez que no se realizó un análisis de la afectación predial en términos técnicos financieros en la fase de estructuración del proyecto20 que le permitiera al Invías estimar con mayor grado de exactitud los recursos necesarios para la compra de los predios, aspecto fundamental para determinar la viabilidad financiera del contrato.</t>
  </si>
  <si>
    <t xml:space="preserve">Actualizar y socializar la Guía de Estructuración de Proyectos, análisis de la afectación predial en términos técnicos-financieros  (Versión 4).
</t>
  </si>
  <si>
    <t xml:space="preserve">Fortalecer la participación del Grupo Predial en el análisis de la afectación predial en términos técnicos-financieros.
 </t>
  </si>
  <si>
    <t>SS-SMCN</t>
  </si>
  <si>
    <t>H12AC2023. Inclusión de la figura de anticipo en la forma de pago del contrato 1019 de 2018.
Cambio de las condiciones pactadas en el Pliego de Condiciones de la licitación pública LP-DO-003-2018, en cuanto a la forma de pago, ya que allí no se contempló la figura de Anticipo. Sin embargo, durante la etapa de ejecución contractual el Instituto Nacional de Vías - INVÍAS suscribió dos modificaciones en las cuales se autorizó la entrega de un anticipo al contratista correspondiente del 36,6%; situación contraria a lo estipulado en el Proceso Licitatorio y en la cláusula quinta del contrato 1019 de 2018. Por lo cual, se deriva una vulneración al principio de transparencia de la contratación estatal.</t>
  </si>
  <si>
    <t>Deficiencias en la adecuada aplicación del principio de planeación y maduración de proyecto en cabeza del Instituto Nacional de Vías – INVÍAS, aunado a que dicha inclusión se dio con aval de la interventoría.</t>
  </si>
  <si>
    <t>Contar con un capitulo de Supervisión dentro del actual Manual de Interventoría de Obra Pública del INVIAS, en el cual queden claras las funciones y responsabilidades de los Supervisores y sus apoyos, con las herramientas para cumplir idóneamente sus funciones, especialmente la obligación de verificar la justificación de las modificaciones.</t>
  </si>
  <si>
    <t xml:space="preserve">Expedir la resolución que aprueba el capitulo de Supervisión  dentro del Manual de Interventoría. </t>
  </si>
  <si>
    <t>H13AC2023. Calidad de obras construidas. Contrato 1019 de 2020. 
En el acta de entrega y recibo definitivo de obra del contrato 1019 de 2020 suscrita el 15/12/2022, se relacionan una serie de pendientes del proyecto y observaciones sobre la calidad de las losas de concreto, berma cunetas donde se han presentado fisuras y agrietamientos en algunas losas y berma cuneta y otras sobre la terminación de las estructuras, que solicitan al contratista de obra sean corregidos, no obstante, el contratista no ha realizado trabajos conducentes a la reparación de las patologías observadas en el acta de recibo y de otra que se han presentado con posterioridad a la misma como son las relacionadas con las señalización vertical, denotando deficiencias en los procesos constructivos por parte del contratista y de control y supervisión por parte de la interventoría, y de acuerdo al informe de afectación de las losas realizado por Invías, se realizó el cálculo en cantidad de obra del pavimento hidráulico afectado en $70.480.736,4; valor que se constituye en un detrimento al patrimonio.</t>
  </si>
  <si>
    <t>Deficiencias en los procesos constructivos y de calidad de los trabajos realizados por parte del contratista que venía ejecutando el contrato 1019 de 2020 y de control, supervisión, reconocimiento y recibo de obras que presentan desperfectos, por parte de la interventoría.</t>
  </si>
  <si>
    <t>Recibir lo arreglos a satisfacción por parte de la interventoría del contrato 1019 de 2020.</t>
  </si>
  <si>
    <t>H14AC2023. Suscripción de acta de entrega y recibo definitivo contrato 1019 de 2020.
El plazo del contrato de obra 1019-2020 finalizó el 06/04/2022 al igual que el del contrato de interventoría 1172 de 2020; no obstante, las Actas de Entrega y Recibo Definitivo de Obra e Interventoría, que permiten la verificación de la ejecución del objeto contractual respectivas se suscribieron el 15/12/2022, sin encontrar justificación de la dilación en este trámite.</t>
  </si>
  <si>
    <t>Incumplimiento de las obligaciones de la interventoría específicamente en el procedimiento establecido en el Manual de Interventoría para la suscripción del Acta de Recibo Final del contrato de obra, y de la supervisión para la suscripción del Acta de Recibo Final de la Interventoría, en el momento de finalización del plazo contractual.</t>
  </si>
  <si>
    <t xml:space="preserve">Contar con un capitulo de Supervisión dentro del actual Manual de Interventoría de Obra Pública del INVIAS, en el cual queden claras las funciones y responsabilidades de los Supervisores y sus apoyos, con las herramientas para cumplir idóneamente sus funciones de acuerdo  a  las obligaciones del contrato de interventoría,  atendiendo lo establecido en la Ley, en el Manual de Interventoría y Supervisión y en los demás manuales internos que adopte la entidad. </t>
  </si>
  <si>
    <t>H15AC2023. Ejecución de obras convenio 2509 de 2019 del Programa Colombia Rural con el municipio de Rivera, Huila.
El Instituto Nacional de Vías suscribió el 24/12/2019 el convenio 2509-2019 con el municipio de Rivera, Huila, en el marco del programa Colombia Rural, del cual se derivó el Contrato de Obra 284 de 2020 (suscrito por el municipio de Rivera) con el objeto de realizar la “CONSTRUCCIÓN DE PUENTE VEHICULAR EN EL CORREDOR VIAL CRUCE 45 LA CABAÑITA - VEREDA LOS MEDIOS - RIVERA, UBICADO SOBRE EL RIO FRIO DEL MUNICIPIO DE RIVERA, DEPARTAMENTO DEL HUILA.”, sin embargo, el plazo del Contrato se cumplió sin ser ampliado y las obras no tienen ejecución desde febrero de 2023, quedando inconclusas, con una inversión total en el proyecto de $943.204.979, ocasionando un daño fiscal por tal valor.
Acción 1.</t>
  </si>
  <si>
    <t>Incumplimiento contractual por parte del contratista de obra y del contratista de interventoría; además, el Instituto Nacional de Vías, no ha adelantado las acciones que le corresponden para conminar al municipio de Rivera a dar cumplimiento a lo pactado en el Convenio Interadministrativo 2509-2019 y en el Contrato de Obra 284 de 2020, esto, a pesar de los constantes pronunciamientos realizados por la interventoría. Lo anterior, demuestra deficiencias en la supervisión realizada por el Instituto Nacional de Vías al cumplimiento de las obligaciones del
Municipio de Rivera.</t>
  </si>
  <si>
    <t>Gestionar la conclusión de las obras contratadas para el convenio 2509 de 2019.</t>
  </si>
  <si>
    <t>Publicar el proceso de selección por parte del municipio para  una nueva contratación y así poder concluir  las obras.</t>
  </si>
  <si>
    <t xml:space="preserve">Reporte del Secop de la publicación del proceso </t>
  </si>
  <si>
    <t>H15AC2023. Ejecución de obras convenio 2509 de 2019 del Programa Colombia Rural con el municipio de Rivera, Huila.
El Instituto Nacional de Vías suscribió el 24/12/2019 el convenio 2509-2019 con el municipio de Rivera, Huila, en el marco del programa Colombia Rural, del cual se derivó el Contrato de Obra 284 de 2020 (suscrito por el municipio de Rivera) con el objeto de realizar la “CONSTRUCCIÓN DE PUENTE VEHICULAR EN EL CORREDOR VIAL CRUCE 45 LA CABAÑITA - VEREDA LOS MEDIOS - RIVERA, UBICADO SOBRE EL RIO FRIO DEL MUNICIPIO DE RIVERA, DEPARTAMENTO DEL HUILA.”, sin embargo, el plazo del Contrato se cumplió sin ser ampliado y las obras no tienen ejecución desde febrero de 2023, quedando inconclusas, con una inversión total en el proyecto de $943.204.979, ocasionando un daño fiscal por tal valor.
Acción 2.</t>
  </si>
  <si>
    <t xml:space="preserve">Gestionar para que se sancione al contratista de obra del contrato derivado del convenio por el incumplimiento definitivo. </t>
  </si>
  <si>
    <t>Expedir la resolución  por parte de municipio en la cual se sancione al contratista por el incumplimiento definitivo del contrato derivado.</t>
  </si>
  <si>
    <t>H16AC2023. Ejecución de obras convenio 1575 de 2020 del Programa Colombia Rural con el municipio de Timaná, Huila.
El Instituto Nacional de Vías suscribió el 16/12/2020 el convenio 1575-2020 con el municipio de Timaná, Huila, en el marco del programa Colombia Rural, del cual se derivó el contrato de obra LP 01 de 2021 (suscrito por el municipio de Timaná) con el objeto de realizar la “RECONSTRUCCIÓN DEL PUENTE VEHICULAR SOBRE EL RÍO TIMANÁ, QUE COMUNICA CASCO URBANO Y LAS VEREDAS SAN MARCOS, LOMA LARGA, TOBO Y FLORIDA EN EL MUNICIPIO DE TIMANÁ, DEPARTAMENTO DEL HUILA”; sin embargo, el plazo del contrato se cumplió sin ser ampliado y las obras no tienen ejecución desde febrero de 2023, quedando inconclusas, con una inversión total de $548.884.645,32, ocasionando un daño fiscal por tal valor.
Acción 1.</t>
  </si>
  <si>
    <t>Abandono de la obra por parte del contratista, generando un incumplimiento contractual y dejando la obra inconclusa con un avance del 58%; deficiencias en la labor de supervisión de interventoría ejercida por el Invías y de la labor de interventoría ejercida mediante contrato 1620-2020. Además, el Invías tampoco adelantó acciones para conminar al municipio a atender los requerimientos del contratista de interventoría respecto al inicio de procesos administrativos.</t>
  </si>
  <si>
    <t>Publicar el proceso de selección  por parte del municipio para  una nueva contratación y así poder concluir  las obras.</t>
  </si>
  <si>
    <t>H16AC2023. Ejecución de obras convenio 1575 de 2020 del Programa Colombia Rural con el municipio de Timaná, Huila.
El Instituto Nacional de Vías suscribió el 16/12/2020 el convenio 1575-2020 con el municipio de Timaná, Huila, en el marco del programa Colombia Rural, del cual se derivó el contrato de obra LP 01 de 2021 (suscrito por el municipio de Timaná) con el objeto de realizar la “RECONSTRUCCIÓN DEL PUENTE VEHICULAR SOBRE EL RÍO TIMANÁ, QUE COMUNICA CASCO URBANO Y LAS VEREDAS SAN MARCOS, LOMA LARGA, TOBO Y FLORIDA EN EL MUNICIPIO DE TIMANÁ, DEPARTAMENTO DEL HUILA”; sin embargo, el plazo del contrato se cumplió sin ser ampliado y las obras no tienen ejecución desde febrero de 2023, quedando inconclusas, con una inversión total de $548.884.645,32, ocasionando un daño fiscal por tal valor.
Acción 2.</t>
  </si>
  <si>
    <t>Expedir la resolución por parte de municipio en la cual se sancione al contratista por el incumplimiento definitivo del contrato derivado.</t>
  </si>
  <si>
    <t>H17AC2023. Pagos contrato LP 01 de 2020, derivado del convenio 2527 de 2019, suscrito por el INVIAS con el municipio de Acevedo (Huila) en el marco del Programa Colombia Rural.
Se verificaron los pagos realizados al contrato derivado del convenio 2527-2019 y se evidencia que se realizó un pago en el mes de julio de 2022 por $231.004.685 y otro pago en el mes de diciembre 2022 por $22.795.985; toda vez que el contrato de interventoría 1545-2020 finalizó el 04/02/2022 no se evidencia la certificación expedida por el interventor requisito para la autorización del pago, adicional el INVÍAS no entregó los soportes solicitados de los pagos en mención para constatar el lleno de los requisitos para los dos pagos.</t>
  </si>
  <si>
    <t>Deficiencias en la supervisión del convenio adelantada por el Instituto Nacional de Vías y de la interventoría, específicamente en la aplicación de los mecanismos de control y seguimiento a los pagos realizados por el municipio de Acevedo al contratista.</t>
  </si>
  <si>
    <t xml:space="preserve">Contar con un capitulo de Supervisión dentro del actual Manual de Interventoría de Obra Pública del INVIAS, en el cual queden claras las funciones y responsabilidades de los Supervisores y sus apoyos, con las herramientas para cumplir idóneamente sus funciones de acuerdo  a  las obligaciones del convenio, especialmente la de seguimiento a los pagos y gestión documental,  atendiendo lo establecido en la Ley, en el Manual de Supervisión y en los demás manuales internos que adopte la entidad. </t>
  </si>
  <si>
    <t>H18AC2023. Pagos del contrato 001-2020, derivado del convenio 2574-2019, suscrito por el INVIAS con el municipio de Saladoblanco (Huila) en el marco del Programa Colombia Rural.
Se verifican los pagos realizados al contrato derivado del convenio 2574 de 2019; toda vez que el contrato de interventoría 1545-2020 finalizó el 4 de febrero de 2022; una vez revisados los pagos realizados por el municipio de Saladoblanco se evidencia que el pago del acta final fue realizado el día 15 de septiembre 2023, según comprobante de egreso 2023001249 por valor de $45.806.718. Se puede evidenciar que el pago fue autorizado por el representante legal de la interventoría del contrato 1309-2022, la cual no adelantó la interventoría del contrato de obra correspondiente.</t>
  </si>
  <si>
    <t xml:space="preserve">Contar con un capitulo de Supervisión dentro del actual Manual de Interventoría de Obra Pública del INVIAS, en el cual queden claras las funciones y responsabilidades de los Supervisores y sus apoyos, con las herramientas para cumplir idóneamente sus funciones de acuerdo  a  las obligaciones del convenio,  atendiendo lo establecido en la Ley, en el Manual de Supervisión y en los demás manuales internos que adopte la entidad. </t>
  </si>
  <si>
    <t>H19AC2023. Supervisión del contrato de interventoría 1172 de 2020.
Se evidencian fallas en la supervisión del cumplimiento de las obligaciones relacionadas con la actualización de las garantías, respecto del contrato de interventoría 1172 de 2020 suscrito entre el Instituto Nacional de Vías y el consorcio CCD Central del pacifico, pues no se han adelantado todas las actuaciones administrativas pertinentes para asegurar el cumplimiento de las obligaciones a cargo del interventor.</t>
  </si>
  <si>
    <t>Deficiencias en la supervisión y seguimiento del cumplimiento de las obligaciones contraídas por el contratista de interventoría por parte del INVÍAS.
Deficiencias en el cumplimiento de las obligaciones contraídas por el contratista de interventoría, específicamente en las obligaciones encaminadas a actualizar las pólizas y asegurar el cumplimiento de las obligaciones posteriores a la ejecución del contrato.
Omisión del inicio de procesos conminatorios, sancionatorios propios de la contratación estatal y de facultad de la administración en aras de procurar el cumplimiento de las obligaciones incumplidas por parte del contratista.
Existen fallas de supervisión por parte del Instituto Nacional de Vías del cumplimiento de las obligaciones en cabeza del contratista de interventoría, fallas que concluyen en la no actualización de la garantía única del contrato, que en consecuencia genera un potencial riesgo para los recursos de la Entidad ante posibles hechos y/o eventos de incumplimiento que se pueden presentar con posterioridad a la terminación del contrato y la no liquidación del contrato.</t>
  </si>
  <si>
    <t>Contar con un capitulo de Supervisión dentro del actual Manual de Interventoría de Obra Pública del INVIAS, en el cual queden claras las funciones y responsabilidades de los Supervisores y sus apoyos, con las herramientas para cumplir idóneamente sus funciones de acuerdo  a  las obligaciones, especialmente la de realizar seguimiento a la constitución de póliza, inicio de procesos sancionatorios y celeridad al proceso de liquidación de los contratos a cargo de cada supervisor.</t>
  </si>
  <si>
    <t>H20AC2023. Planificación plazo contractual para ejecución de las obras del viaducto inicial de la Variante de Ciénaga y del empate de la misma con la ye de Ciénaga. Contrato 1200 de 2016.
Con corte a 25 de octubre de 2023, el avance en las obras del viaducto inicial de la Variante de Ciénaga es de 75.61% y en la conexión con la Ye de Ciénaga es de 0%, evidenciando que el plazo contractual establecido para la terminación de las obras es irreal (31-10-2023). Lo anteriormente descrito se generó por deficiencias en la planificación técnica y económica de estas actividades por parte del Invías y su contratista, y deficiencias en el proceso de supervisión y control por parte de la Interventoría del proyecto.</t>
  </si>
  <si>
    <t>Deficiencias en la planificación de los tiempos y recursos para la realización de las actividades del viaducto en el sector inicial de la Variante de Ciénaga y la conexión con la Ye de Ciénaga. Situación que genera establecimiento de plazos irreales para la ejecución de las obras, generando recálculos y reprocesos que generan desgaste administrativo, y ponen en riesgo la continuidad de las obras.</t>
  </si>
  <si>
    <t>Guía de Estructuración de Proyectos versión 4 aprobada.</t>
  </si>
  <si>
    <t>H21AC2023. Rocería en vía ejecutada. Construcción proyecto Variante Ciénaga contrato 1200 de 2016.
En visita realizada al sitio de las obras ejecutadas para la construcción de la Variante de Ciénaga se evidencia que, para las obras ya ejecutadas, las cuales se terminaron hace más de un año, no se ha realizado rocería con el fin de evitar deterioro prematuro en las estructuras ya construidas y mantenerlas en condiciones óptimas para su futura puesta en funcionamiento.
Acción 1.</t>
  </si>
  <si>
    <t>Debilidades en el cumplimiento de las actividades a desarrollar por parte del contratista, así como debilidades en el seguimiento al proyecto por parte de la interventoría de este, generando crecimiento de maleza en las cunetas y bordes de vía, que puede llegar a desmejorar las condiciones de las obras entregadas, especialmente de las bermas, cunetas y otras zonas duras.</t>
  </si>
  <si>
    <t xml:space="preserve">Contar con un capitulo de Supervisión dentro del actual manual de Interventoría de Obra Pública del INVIAS, en el cual queden claras las funciones y responsabilidades de los Supervisores y sus apoyos, con las herramientas para cumplir idóneamente sus funciones de acuerdo  a  las obligaciones, atendiendo lo establecido en la Ley, en el Manual de Interventoría y Supervisión  y en los demás manuales internos que adopte la entidad. </t>
  </si>
  <si>
    <t>H21AC2023. Rocería en vía ejecutada. Construcción proyecto Variante Ciénaga contrato 1200 de 2016.
En visita realizada al sitio de las obras ejecutadas para la construcción de la Variante de Ciénaga se evidencia que, para las obras ya ejecutadas, las cuales se terminaron hace más de un año, no se ha realizado rocería con el fin de evitar deterioro prematuro en las estructuras ya construidas y mantenerlas en condiciones óptimas para su futura puesta en funcionamiento.
Acción 2.</t>
  </si>
  <si>
    <t>Gestionar con el contratista de obra la realización de las actividades de limpieza en los sectores enunciados por el Ente de Control.</t>
  </si>
  <si>
    <t>Informe de la interventoría con registro fotográfico en el cual se evidencien las actividades de limpieza.</t>
  </si>
  <si>
    <t>H22AC2023. Construcción zonas duras recubrimiento taludes terraplén Variante Ciénaga.
En visita realizada al sitio de las obras ejecutadas para la construcción de la Variante de Ciénaga, se evidencia deterioro prematuro en las estructuras ya construidas, toda vez que se presentan fisuraciones y agrietamientos en las losas de la zona dura de los separadores en la zona del PR 14 de la Variante de Ciénaga.
Acción 1.</t>
  </si>
  <si>
    <t>Debilidades en la ejecución de la actividad de colocación y curado del concreto de las zonas duras de los separadores ubicados entre el PR 14+247 y PR 14+350, así como debilidades en el seguimiento y control de estas actividades por parte de la interventoría del proyecto, lo que genera fisuras por retracción de fraguado que afectan la calidad de las obras entregadas y comprometen su durabilidad y funcionalidad.</t>
  </si>
  <si>
    <t xml:space="preserve">Contar con un capitulo de Supervisión dentro del actual Manual de Interventoría de Obra Pública del INVIAS, en el cual queden claras las funciones y responsabilidades de los Supervisores y sus apoyos, con las herramientas para cumplir idóneamente sus funciones de acuerdo  a  las obligaciones, atendiendo lo establecido en la Ley, en el Manual de Interventoría y Supervisión  y en los demás manuales internos que adopte la entidad. </t>
  </si>
  <si>
    <t>Expedir la resolución que aprueba el capitulo de Supervisión  dentro del Manual de Interventoría.</t>
  </si>
  <si>
    <t>H22AC2023. Construcción zonas duras recubrimiento taludes terraplén Variante Ciénaga.
En visita realizada al sitio de las obras ejecutadas para la construcción de la Variante de Ciénaga, se evidencia deterioro prematuro en las estructuras ya construidas, toda vez que se presentan fisuraciones y agrietamientos en las losas de la zona dura de los separadores en la zona del PR 14 de la Variante de Ciénaga.
Acción 2.</t>
  </si>
  <si>
    <t>Gestionar las reparaciones de las fisuras por el contratista en los sectores enunciados por el Ente de Control.</t>
  </si>
  <si>
    <t>Informe de la interventoría con registro fotográfico en el cual se evidencien las actividades de reparación.</t>
  </si>
  <si>
    <t>Debilidades en la aplicación de los mecanismos de seguimiento y control establecidos en el Convenio 1283 de 2013 y en el contrato de interventoría, por parte del INVÍAS y del contratista de Interventoría, respecto a los seguimientos, las alertas, la participación en los espacios decisorios de verificación del cumplimiento contractual, el conocimiento de los procesos administrativos sancionatorios al contrato derivado y su proceso de liquidación, al igual que en la presentación de informes mensuales de supervisión de los contratos derivados del convenio.
Adicionalmente porque no se ejerció de manera adecuada la función de supervisión, en cuanto al cumplimiento de las responsabilidades del gestor técnico y del supervisor de ejercer control de los procesos administrativos y presentación de informes periódicos, y a fallas en cuanto a las funciones del interventor en su ejercicio de control de dichas actividades, la participación en procesos administrativos y mantener al Instituto informado de todos los actos e hitos de relevancia dentro del contrato principal de obra.
El INVIAS no cuenta con información clara y oportuna de cada uno de los procesos que se adelantan, se evidencian debilidades en su proceso de gestión documental, generando atrasos administrativos y en los procesos de vigilancia y control al igual que en los tiempos de respuesta de la información requerida.
Además de atrasos en los procesos administrativos en la liquidación del contrato de interventoría y el convenio mismo.</t>
  </si>
  <si>
    <t>Contar con un capitulo de Supervisión dentro del actual Manual de Interventoría de Obra Pública del INVIAS, en el cual queden claras las funciones y responsabilidades de los Supervisores y sus apoyos, con las herramientas para cumplir idóneamente sus funciones, especialmente las relativas al seguimiento a los procesos administrativos sancionatorios, entrega de informes mensuales de seguimiento a los proyectos a cargo y gestión documental.</t>
  </si>
  <si>
    <t>H24AC2023. Liquidación contrato de obra 1433 de 2017 y 1442 de 2017. 
Respecto de los contratos de obra 1433 de 2017 e interventoría 1442 de 2017 con objeto “Mejoramiento, gestión social, predial y ambiental del proyecto “Transversal Central del Pacífico para el Programa Vías para el Chocó”, se evidenció que, pese a que ambos contratos finalizaron su plazo de ejecución contractual y se suscribieron actas de entrega y recibo definitivo, no han sido liquidados toda vez que no se ha efectuado el cierre del expediente ambiental y social del proyecto.</t>
  </si>
  <si>
    <t>Deficiencias en el cumplimiento de las obligaciones contraídas por el contratista de interventoría, específicamente en las obligaciones encaminadas a generar el cierre ambiental y social del contrato objeto de interventoría.</t>
  </si>
  <si>
    <t>Contar con un capitulo de Supervisión dentro del actual Manual de Interventoría de Obra Pública del INVIAS, en el cual queden claras las funciones y responsabilidades de los Supervisores y sus apoyos, con las herramientas para cumplir idóneamente sus funciones de acuerdo  a  las obligaciones, especialmente la de realizar seguimiento a la  liquidación de los contratos a cargo de cada supervisor.</t>
  </si>
  <si>
    <t>H25AC2023. Oportunidad en la adquisición predial en el marco del contrato 1573 de 2015, con fecha de finalización del 30 de septiembre de 2021.
Teniendo en cuenta que la fecha de terminación del contrato correspondió al 30 de septiembre de 2021, y con respecto a esta fecha, el contratista de obra, no estableció en forma adecuada a la realidad los tiempos para desarrollar a cabalidad las actividades de gestión predial, lo anterior se identificó para ocho predios con números de fichas: 109 I, 111 D, 112 ID, 114 I, 115 D, 116 D, 117 I y 119 I. Dicha programación fue plasmada en el respectivo cronograma de adquisición predial para estos inmuebles en particular, cronograma que contó con la respectiva aprobación por parte de la interventoría. Es de señalar que siete de los avalúos fueron realizados tres meses antes de la fecha de terminación del contrato, en junio 18 de 2021, y uno el 10 de septiembre del 2021, sin tener en cuenta los tiempos de las actividades y de los términos legales para surtir el proceso de compra.
Lo anterior generó pasivos prediales, es decir, negociaciones que no se concluyeron en marco del contrato, y por ende fueron asumidas por el Instituto Nacional de Vías, con la subsecuente pérdida de recursos presupuestales para la asunción de los compromisos por concepto de compra predial por una suma de $235.395.815, cifra reportada al momento de finalizar el plazo contractual mediante el cierre predial.</t>
  </si>
  <si>
    <t>Deficiencias por parte de la interventoría en la aplicación de los mecanismos de control, verificación y evaluación de la gestión de adquisición de los predios identificados con las fichas: 109 I,111 D, 112 ID, 114 I, 115 D, 116 D, 117 I y 119 I, toda vez que los tiempos estipulados no permitieron contar con la disponibilidad jurídica de las respectivas franjas, a fin de que dichas zonas al finalizar el contrato estuvieran bajo la titularidad del derecho de dominio a favor del Instituto Nacional de Vías – Invías. Al igual que deficiencias en la calidad del cronograma de adquisición predial elaborado por el contratista de obra, ya que dicha gestión está supeditada a estándares, para obtener resultados eficientes en concordancia con los parámetros estipulados en el Apéndice de Gestión Predial, el cual hace parte integral del contrato 1573 de 2015.</t>
  </si>
  <si>
    <t xml:space="preserve">Contar con un capitulo de Supervisión dentro del actual Manual de Interventoría de Obra Pública del INVIAS, en el cual queden claras las funciones y responsabilidades de los Supervisores y sus apoyos, con las herramientas para cumplir idóneamente sus funciones de acuerdo  a  las obligaciones del contrato de interventoría, atendiendo lo establecido en la Ley, en el Manual de Interventoría y Supervisión, especialmente en el seguimiento a la gestión predial. </t>
  </si>
  <si>
    <t>H26AC2023. Socavación de los anclajes activos en taludes del contrato 1757 de 2020.
En el corredor vial objeto de intervención a través del contrato de obra 1757 de 2020, se han intervenido algunas laderas que presentan riesgo de inestabilidad, perfilando taludes y realizando la estabilización mediante la perforación e instalación de anclajes activos; sin embargo, se observa que en algunos sectores de los taludes intervenidos se ha presentado movimiento o socavación de los dados y por ende de los dispositivos de apoyo que soportan la tensión de los cables, denotando la falla del torón o problemas constructivos que impiden cumplir con la función de estabilización.</t>
  </si>
  <si>
    <t>Deficiencias en los programas constructivos implementados por el contratista adicional al monitoreo constante del talud, por medio de instrumentación geotécnica y monitoreo topográfico con el fin de evidenciar oportunamente cualquier proceso de inestabilidad en el talud y tomar las medidas correctivas; y de las funciones de control, monitoreo y seguimiento de la interventoría, adicional a que no se ha cumplido con los compromisos establecidos en el Comité de Obra.</t>
  </si>
  <si>
    <t>Gestionar ante el contratista la reparación de las obras con deficiencias detectadas por la Contraloría General de la República.</t>
  </si>
  <si>
    <t>Recibir los arreglos a satisfacción por parte de la interventoría del contrato 1513 de 2020.</t>
  </si>
  <si>
    <t>H27AC2023. Liquidación contrato de obra 1523 de 2019 e interventoría 1584 de 2019.
El Instituto Nacional de Vías – INVÍAS, suscribió contrato de obra e interventoría para la CONSTRUCCIÓN DE OBRAS DEL PASO DE LAS AGUAS DE LA LAGUNA DE SONSO A TRAVÉS DE LA CARRETERA BUENAVENTURA – BUGA, SECTOR MEDIACANOA – BUGA, RUTA 4001. DEPARTAMENTO DEL VALLE DEL CAUCA y pese a que ambos contratos finalizaron su plazo contractual el 10 de julio de 2021 y se suscribieron actas de entrega y recibo definitivo el 9 de diciembre de 2021, a la fecha no han sido objeto de liquidación debido a que no se ha realizado de manera oportuna el cierre del expediente ambiental y social del proyecto.</t>
  </si>
  <si>
    <t>Debilidades en las gestiones adelantadas por parte de la interventoría en relación con su deber de control, vigilancia y seguimiento al cumplimiento de obligaciones pactadas.</t>
  </si>
  <si>
    <t xml:space="preserve">Contar con un capitulo de Supervisión dentro del actual Manual de Interventoría de Obra Pública del INVIAS, en el cual queden claras las funciones y responsabilidades de los Supervisores y sus apoyos, con las herramientas para cumplir idóneamente sus funciones de acuerdo  a  las obligaciones del contrato de interventoría, atendiendo lo establecido en la Ley, en el Manual de Interventoría y Supervisión, especialmente en el seguimiento a la gestión social y ambiental. </t>
  </si>
  <si>
    <t>H28AC2023. Intervenciones del corredor "Transversal del Carare" - contrato 1628 de 2020 - "Actividades de parcheos y rehabilitación de pavimento".
De acuerdo con lo observado en la visita de inspección técnica a las obras ejecutadas y en ejecución, bajo el contrato Nro. 1628 de 2020 (...), inspección ejecutada entre el 2 y el 5 de octubre de 2023, se pudo evidenciar que existen una serie de deterioros, daños y/o patologías en la carpeta de rodadura de los parcheos ejecutados a lo largo del corredor vial de la transversal de Carare, al igual que en unos sectores de la rehabilitación del pavimento ejecutada entre el PR 31+000 al PR 34+000, ruta 6209, daños que una vez cuantificados con base en el inventario de los mismos, presentados por el INVÍAS conforme el levantamiento en campo realizado por la Interventoría del contrato, se determinó un detrimento patrimonial en cuantía de $1.337.601.203, incluido el 30% de AIU.</t>
  </si>
  <si>
    <t>Deficiencias en el control de calidad por parte del contratista de la obra, al igual que, debilidades en el seguimiento, control y vigilancia ejercido por la interventoría dentro de las funciones y obligaciones establecidas en el contrato, generando deterioros y daños prematuros en los parcheos realizados a lo largo del corredor vial de la transversal Carare, y en algunos sectores de la rehabilitación del pavimento entre el PR 31+000 al PR 34+000, de la ruta 6209 en el paso por el municipio de Arcabuco – Boyacá.</t>
  </si>
  <si>
    <t>Informes de la interventoría con registro fotográfico en el cual se evidencien las reparaciones.</t>
  </si>
  <si>
    <t>H29AC2023. Gestión social contrato 1757 de 2020.
En la inspección técnica realizada el 02 de octubre de 2023 a las obras ejecutadas en el contrato 1757 de 2020, se observó que en el sector de Peñas del Olvido, se encuentra obras de construcción de pavimento sin finalizar, debido a la interrupción realizada por la comunidad aledaña al sector, como una manera de exigir a Invías sean atendidas sus reclamaciones por las presuntas afectaciones en sus viviendas, procesos prediales inconclusos, afectaciones ambientales y colectivas, reclamaciones originadas por las intervenciones realizadas por Invías en la Transversal del Pacífico (Quibdó–Pereira) desde el año 2009, generándose el riesgo que queden obras inconclusas en el sector.
Acción 1.</t>
  </si>
  <si>
    <t>Invías no finalizó los procesos de gestión social, predial y ambiental en contratos de Transversal del Pacífico (Quibdó–Pereira) desarrollados en vigencias anteriores, (…) quedando pendientes o inconformidades con la comunidad, que acudiendo a las vías de hecho paralizan los frentes de obra del contratista; denotando deficiencias en el cumplimiento de las funciones de Invías en la elaboración y/o supervisar los estudios social, ambiental, de sostenibilidad y predial requeridos para la gestión y desarrollo de los proyectos y en la vigilancia, control de la interventoría.
Adicionalmente, Invías no cuenta con un procedimiento o protocolo en el Manual de Interventoría, para viabilizar y gestionar la atención de las reclamaciones de contratos anteriores.</t>
  </si>
  <si>
    <t xml:space="preserve">Contar con un capitulo de Supervisión dentro del actual Manual de Interventoría de Obra Pública del INVIAS, en el cual queden claras las funciones y responsabilidades de los Supervisores y sus apoyos, con las herramientas para cumplir idóneamente sus funciones de acuerdo  a  las obligaciones del contrato de interventoría, atendiendo lo establecido en la Ley, en el Manual de Interventoría y Supervisión, especialmente frente al seguimiento social y ambiental. </t>
  </si>
  <si>
    <t>H29AC2023. Gestión social contrato 1757 de 2020.
En la inspección técnica realizada el 02 de octubre de 2023 a las obras ejecutadas en el contrato 1757 de 2020, se observó que en el sector de Peñas del Olvido, se encuentra obras de construcción de pavimento sin finalizar, debido a la interrupción realizada por la comunidad aledaña al sector, como una manera de exigir a Invías sean atendidas sus reclamaciones por las presuntas afectaciones en sus viviendas, procesos prediales inconclusos, afectaciones ambientales y colectivas, reclamaciones originadas por las intervenciones realizadas por Invías en la Transversal del Pacífico (Quibdó–Pereira) desde el año 2009, generándose el riesgo que queden obras inconclusas en el sector.
Acción 2.</t>
  </si>
  <si>
    <t>Estructurar y aprobar el procedimiento de gestión de atención de pasivos contractuales.</t>
  </si>
  <si>
    <t xml:space="preserve">Realizar procedimiento para la atención y gestión  de los pasivos sociales ambientales y prediales. </t>
  </si>
  <si>
    <t>Procedimiento formalizado en aplicativo Kawak y socializado</t>
  </si>
  <si>
    <t>H30AC2023. Ejecución contrato 1941 de 2019.
Se detectaron deficiencias constructivas por parte del contratista durante la ejecución del puente peatonal, incumpliendo con lo establecido en el contrato de obra 1941-2019, conforme al seguimiento que realizó la interventoría al desarrollo de la obra. A su vez, se evidenció que existieron falencias en la supervisión del instituto, respecto al cumplimiento de las obligaciones contenidas en la minuta contractual y la iniciación de procesos administrativos sancionatorios para asegurar el cumplimiento de estas.</t>
  </si>
  <si>
    <t>Diferentes incumplimientos por parte del contratista en la ejecución de las obras y deficiencias constructivas, la no subsanación de las observaciones presentadas por parte de la interventoría, y la suscripción de actas de recibo definitivo a satisfacción por parte de la Interventoría, a pesar de las deficiencias manifestadas, evidenciando deficiencias de interventoría y de supervisión.
Falta de cumplimiento de las obligaciones de la supervisión del instituto y de la interventoría de obra. Teniendo en cuenta que no es posible cuantificar el daño de las deficiencias constructivas evidenciadas el hallazgo se constituye en una indagación preliminar, con la finalidad de conocer el estado actual de la obra y hechos evidenciados.</t>
  </si>
  <si>
    <t xml:space="preserve">Contar con un capitulo de Supervisión dentro del actual Manual de Interventoría de Obra Pública del INVIAS, en el cual queden claras las funciones y responsabilidades de los Supervisores y sus apoyos, con las herramientas para cumplir idóneamente sus funciones de acuerdo  a  las obligaciones del contrato de interventoría, atendiendo lo establecido en la Ley, en el Manual de Interventoría y Supervisión. </t>
  </si>
  <si>
    <t>H31AC2023. Publicación en las plataformas SECOP de los convenios y contratos de obra. 
El Instituto Nacional de Vías publicó en las plataformas Secop I y Secop II el convenio interadministrativo 1283 de 2013 y los contratos de obra 1941 de 2019, 2371 de 2019 y 2745 de 2019; sin embargo, se evidenció publicación inoportuna y/o falta de publicación de documentos derivados de la actividad contractual conforme a lo dispuesto en la normatividad aplicable vigente.
Acción 1.</t>
  </si>
  <si>
    <t>Deficiencias en los mecanismos de seguimiento, vigilancia, supervisión y control por parte de los involucrados en el proceso de la gestión contractual, relacionados con la publicación de los documentos originados en la celebración y ejecución del contrato y el no cumplimiento del principio de publicidad de la gestión contractual en el Sistema Electrónico Secop I y Secop II, conforme a lo dispuesto en la normativa aplicable vigente.</t>
  </si>
  <si>
    <t>H31AC2023. Publicación en las plataformas SECOP de los convenios y contratos de obra. 
El Instituto Nacional de Vías publicó en las plataformas Secop I y Secop II el convenio interadministrativo 1283 de 2013 y los contratos de obra 1941 de 2019, 2371 de 2019 y 2745 de 2019; sin embargo, se evidenció publicación inoportuna y/o falta de publicación de documentos derivados de la actividad contractual conforme a lo dispuesto en la normatividad aplicable vigente.
Acción 2.</t>
  </si>
  <si>
    <t>Contar con un capitulo de Supervisión dentro del actual Manual de Interventoría de Obra Pública del INVIAS, en el cual queden claras las funciones y responsabilidades de los Supervisores y sus apoyos, con las herramientas para cumplir idóneamente sus funciones. En el cual queden claras las funciones y responsabilidades de los Supervisores y sus apoyos, en lo referente a la publicación de Secop .</t>
  </si>
  <si>
    <t>H32AC2023. Reservas presupuestales. Contratos 1628 de 2020, 1871 de 2020, 1019 de 2018, 1646 de 2021 y 1678 de 2021.
Riesgo de desfinanciación de los contratos, debido a que los recursos que los respaldan corresponden a reservas constituidas a diciembre 31 de 2022 y que de conformidad con Decreto 111 de 1996, Artículo 89 expiran a diciembre de la presente vigencia. Lo anterior, teniendo en cuenta que el avance físico acumulado de las obras no alcanza a culminarse dentro de la vigencia 2023.</t>
  </si>
  <si>
    <t xml:space="preserve"> Aprobar  la Guía de Estructuración de Proyectos versión 4.</t>
  </si>
  <si>
    <t xml:space="preserve"> Guía </t>
  </si>
  <si>
    <t>H33AC2023. Anticipo del contrato 2094 de 2021, mejoramiento, rehabilitación y mantenimiento sector lorica – san bernardo del viento, nuevo puente la doctrina.
El Contrato de Obra 2094 de 2021 finalizó su el 31 de marzo de 2023, sin la ejecución total de las obras y/o actividades y por tanto, el proyecto quedó inconcluso. Además, por concepto de anticipo se otorgó al contratista y consignó en la fiducia la cuantía de $4.888.998.988,00, de este valor se le entregaron $3.497.440.530 al contratista, se lograron amortizar $1.681.770.000, quedando pendiente por amortizar $1.815.670.530, los cuales constituyen una lesión al erario.
No se evidencian acciones y/o gestiones efectivas por parte del Invías y la interventoría del contrato para el reintegro de los recursos que en calidad de anticipo fueron entregados al contratista y que no fueron amortizados en su totalidad y demás gestiones tendientes a garantizar el cumplimiento de los fines de función administrativa.
Acción 1.</t>
  </si>
  <si>
    <t>Fallas y deficiencias en la gestión contractual durante el desarrollo del proyecto, por parte de la supervisión a cargo del Invías, la interventoría y el contratista de obra.</t>
  </si>
  <si>
    <t>Contar con un capitulo de Supervisión dentro del actual Manual de Interventoría de Obra Pública del INVIAS, en el cual queden claras las funciones y responsabilidades de los Supervisores y sus apoyos, con las herramientas para cumplir idóneamente sus funciones de acuerdo  con  las obligaciones del contrato de interventoría, atendiendo lo establecido en la Ley, en el Manual de Interventoría y Supervisión.</t>
  </si>
  <si>
    <t>H33AC2023. Anticipo del contrato 2094 de 2021, mejoramiento, rehabilitación y mantenimiento sector lorica – san bernardo del viento, nuevo puente la doctrina.
El Contrato de Obra 2094 de 2021 finalizó su el 31 de marzo de 2023, sin la ejecución total de las obras y/o actividades y por tanto, el proyecto quedó inconcluso. Además, por concepto de anticipo se otorgó al contratista y consignó en la fiducia la cuantía de $4.888.998.988,00, de este valor se le entregaron $3.497.440.530 al contratista, se lograron amortizar $1.681.770.000, quedando pendiente por amortizar $1.815.670.530, los cuales constituyen una lesión al erario.
No se evidencian acciones y/o gestiones efectivas por parte del Invías y la interventoría del contrato para el reintegro de los recursos que en calidad de anticipo fueron entregados al contratista y que no fueron amortizados en su totalidad y demás gestiones tendientes a garantizar el cumplimiento de los fines de función administrativa.
Acción 2.</t>
  </si>
  <si>
    <t>Gestionar y brindar acompañamiento técnico que permita concluir el proceso administrativo sancionatorio con acto administrativo de declaratoria de siniestro; lo anterior con el ánimo de recuperar el daño causado a la Entidad derivado del incumplimiento del contratista.</t>
  </si>
  <si>
    <t>Acto administrativo con la decisión definitiva.</t>
  </si>
  <si>
    <t xml:space="preserve">Acto administrativo  </t>
  </si>
  <si>
    <t>H33AC2023. Anticipo del contrato 2094 de 2021, mejoramiento, rehabilitación y mantenimiento sector lorica – san bernardo del viento, nuevo puente la doctrina.
El Contrato de Obra 2094 de 2021 finalizó su el 31 de marzo de 2023, sin la ejecución total de las obras y/o actividades y por tanto, el proyecto quedó inconcluso. Además, por concepto de anticipo se otorgó al contratista y consignó en la fiducia la cuantía de $4.888.998.988,00, de este valor se le entregaron $3.497.440.530 al contratista, se lograron amortizar $1.681.770.000, quedando pendiente por amortizar $1.815.670.530, los cuales constituyen una lesión al erario.
No se evidencian acciones y/o gestiones efectivas por parte del Invías y la interventoría del contrato para el reintegro de los recursos que en calidad de anticipo fueron entregados al contratista y que no fueron amortizados en su totalidad y demás gestiones tendientes a garantizar el cumplimiento de los fines de función administrativa.
Acción 3.</t>
  </si>
  <si>
    <t>Radicar la solicitud de trámite de inicio de proceso judicial ante la  Subdirección de Defensa Judicial.</t>
  </si>
  <si>
    <t xml:space="preserve"> Solicitud de demanda judicial</t>
  </si>
  <si>
    <t>AC2023</t>
  </si>
  <si>
    <t>Auditoría de Cumplimiento Contratación Priorizada vigencias 2015 a primer semestre de 2023</t>
  </si>
  <si>
    <t xml:space="preserve"> SMF</t>
  </si>
  <si>
    <t>Deficiencias en la planificación y ejecución de los recursos para el proyecto de la Variante de Sogamoso, en donde la ejecución de los recursos se reduce a menos del 50% de las obras previstas en el alcance inicial.
Deficiencias en el cumplimiento de las obligaciones contractuales por parte del contratista, del interventor y las deficiencias en el desarrollo de la supervisión a la interventoría del proyecto por parte del Instituto Nacional de Vías.</t>
  </si>
  <si>
    <t>Deficiencias en la ejecución de los trabajos de rehabilitación del corredor Transversal del Cusiana, así como deficiencias en el control y seguimiento de las obras ejecutadas, de conformidad con lo establecido en la Guía Metodológica para el diseño de rehabilitación de Pavimentos Asfálticos del Invías, Parte 4.
Deficiencias en el cumplimiento de las obligaciones contractuales por parte del contratista, del interventor y las deficiencias en el desarrollo de la supervisión a la interventoría del proyecto por parte del Instituto Nacional de Vías.</t>
  </si>
  <si>
    <t>Deficiencias en la supervisión del convenio adelantada por el Instituto Nacional de Vías y de la interventoría, específicamente en la aplicación de los mecanismos de control y seguimiento a los pagos realizados por el municipio de Saladoblanco al contratista.
Deficiencias de planeación por parte del Invías, ya que, se contrataron dos interventorías diferentes para supervisar contratos de obra diferente (derivados el mismo convenio), los cuales contaban con recursos en la misma cuenta conjunta, y requerían la autorización de la interventoría vigente para aprobar los pagos a los contratistas correspondientes, situación que se podía prever.</t>
  </si>
  <si>
    <t xml:space="preserve">14 01 100 </t>
  </si>
  <si>
    <t>No se observa gestión encaminada a garantizar los recursos que permitan culminar los proyectos, tal como se concibieron en los objetos contractuales, lo que genera posible desfinanciación de los proyectos que ocasionaría que se desplacen en el tiempo o queden inconclusos, con la consecuente falta de oportunidad en la puesta al servicio a la comunidad de las obras contratadas.</t>
  </si>
  <si>
    <t>H22AEFCAT1765-2023-1. CONVENIO DE OBRA 530 DE 2020, OBRAS INCONCLUSAS.
En la visita técnica realizada el 14 de agosto de 2023 se evidenciaron obras inconclusas en el tramo construido en la vereda Cajamarca, donde se construyeron, entre otras obras, instalación de material granular de conformación para vía, instalado previo a la suspensión del contrato en la zona que corresponde a la vereda Cajamarca.
La vía actualmente está sin terminar con 25 metros lineales de placa huella abandonados, así como material granular instalado en vía. Se evidencia que material granular que se instaló y que figura en el acta como material para rellenos y las excavaciones no se encuentran entre las cantidades concertadas en la Preacta anexa al acta de cobro, así mismo el material de relleno instalado hace más de un año ya pierde las capacidades y características de compactación y consistencia granulométrica, pues se evidencia que el invierno y el abandono de la vía ha hecho que se lave material granular.
Se configura un hallazgo con incidencia fiscal por la cuantía de $13.182.517.</t>
  </si>
  <si>
    <t>Programar seguimiento a la ejecución presupuestal y al Plan Anual de Adquisiciones en la Subdirección Administrativa con acompañamiento del Grupo Gestión Presupuestal y Viáticos, donde se verifique la ejecución del presupuesto asignado, disponibilidad, saldos y posibles cambios que se requieran, verificando el cumplimiento del procedimiento Adquisición de Bienes del PSCN - ASAD-PR-1.</t>
  </si>
  <si>
    <t>Medición y seguimiento a la ejecución presupuestal a través de mesas de trabajo con el grupo de Gestión Presupuestal y Viáticos.</t>
  </si>
  <si>
    <t>Vigencia</t>
  </si>
  <si>
    <t>Administrativo con presunta connotación penal y disciplinaria</t>
  </si>
  <si>
    <t>Administrativo con presunta incidencia disciplinaria e indagación preliminar</t>
  </si>
  <si>
    <t>Administrativo con presunta incidencia disciplinaria, penal y fiscal</t>
  </si>
  <si>
    <t>Administrativo con presunta incidencia disciplinaria, fiscal e indagación preliminar</t>
  </si>
  <si>
    <t>Administrativo para indagación preliminar con presunto alcance disciplinario</t>
  </si>
  <si>
    <t>Administrativo con presunto alcance disciplinario e indagación preliminar</t>
  </si>
  <si>
    <t xml:space="preserve">Administrativo (Beneficio de auditoría)
</t>
  </si>
  <si>
    <t>Con otra incidencia - Archivo General de la Nación</t>
  </si>
  <si>
    <t>Disciplinario y penal</t>
  </si>
  <si>
    <t>Disciplinario, penal y fiscal</t>
  </si>
  <si>
    <t>Disciplinario e indagación preliminar</t>
  </si>
  <si>
    <t>Indagación preliminar</t>
  </si>
  <si>
    <t>Fiscal</t>
  </si>
  <si>
    <t>Fiscal y disciplinario</t>
  </si>
  <si>
    <t>Connotación</t>
  </si>
  <si>
    <t>Administrativo con presunta connotación disciplinaria, presunta penal y otra incidencia que será comunicada a la Dirección de Impuestos y Aduanas Nacionales -DIAN</t>
  </si>
  <si>
    <t>Disciplinario y otra incidencia para traslado al Ministerio de Trabajo</t>
  </si>
  <si>
    <t>Disciplinario, fiscal y penal</t>
  </si>
  <si>
    <t>Fiscal, disciplinario e indagación preliminar</t>
  </si>
  <si>
    <t>Disciplinario, penal y otra incidencia que será comunicada a la DIAN</t>
  </si>
  <si>
    <t>Disciplinario y otra incidencia para traslado a CORNARE</t>
  </si>
  <si>
    <t>Debilidades en la planeación del proyecto, porque no se tuvo en cuenta dentro del análisis de precios unitarios, todo lo necesario y suficiente para llevar a cabo el ítem 220.1 de acuerdo con las normas y especificaciones técnicas contractuales.
Debilidades en la planeación del proyecto, dado que no se identificaron las necesidades técnicas en términos de la calidad, de las mezclas asfálticas requeridas para el mejoramiento vial, máxime cuando el estudio y diseño inicial contratado por INVIAS, hace énfasis en la construcción del puente sobre el río Zulia.
Debilidades en la planeación del proyecto en términos de los materiales de la estructura metálica del puente, ya que el presupuesto oficial de la entidad y la propuesta ganadora, no son coherentes con lo señalado en los estudios y diseños elaborados por la consultoría en desarrollo del contrato 1348 de 2019.
Se evidencia una diferencia entre los valores y las áreas de los predios avaluados por parte de la consultoría y la firma Pavimentar S.A., sin la debida evaluación por parte de INVIAS que le permitiera analizar y comparar los resultados entregados por las firmas IMG Zulia y Pavimentar S.A.
Procedimientos inadecuados para la revisión e inclusión de las características técnicas y cantidades de obra, identificación y avalúo de los predios y, provisión de recursos para el plan de manejo de tránsito, durante la planeación y estructuración del proyecto.</t>
  </si>
  <si>
    <t>Los usuarios y contraseñas de las diferentes plataformas que maneja la Entidad estatal, son propiedad de la Entidad Estatal y no de los funcionarios que en ella prestan sus servicios, de lo contrario a diario se evidenciaría incumplimiento en los diferentes reportes que deben hacer las entidades estatales, puesto que en su gran mayoría estas manejan contratos de prestación de servicios que son meramente temporales.</t>
  </si>
  <si>
    <t>Se estableció inadecuadamente el Análisis del Precio Unitario correspondiente al ítem no previsto 54, donde se utiliza un peso de material a transportar superior al requerido para ejecutar un kilogramo de la actividad constructiva, que se estipuló como unidad de pago del citado ítem, por lo cual se está reconociendo un mayor valor al contratista por precio unitario para la ejecución de dicha actividad. Asimismo, se pagó al contratista mediante el acta de recibo parcial de obra No. 08 del mes de agosto de 2021, un mayor valor correspondiente al producto del precio unitario multiplicado por la cantidad de kilogramos ejecutados.</t>
  </si>
  <si>
    <t>No se tiene establecido en el cronograma de obra el inicio de las actividades de rehabilitación del pavimento rígido en la circunvalar de Providencia, ni el tiempo previsto de duración de dichas actividades, lo cual genera incertidumbre acerca del estado de avance real del proyecto y de la ejecución de las obras en la Isla de Providencia.</t>
  </si>
  <si>
    <t xml:space="preserve">H6APCSMF18. Pagos por movilización y desmovilización equipos de dragado.  En la ejecución del Contrato 688 de 2015 se realizaron pagos por concepto de movilización y desmovilización de equipos de dragado por valor de $371.667.823 pesos, de los cuales no se encuentran soportes idóneos en el expediente contractual aportado por la entidad que permitan verificar y comprobar las operaciones y transacciones que justifiquen dicha erogación.  </t>
  </si>
  <si>
    <t>H82R16. Contrato de apoyo jurídico.
La Secretaria General del Invías suscribió el contrato 1007 de 2016 cuyo objeto era Brindar Asesoría y Apoyo Jurídico al  – PSCN en los asuntos relacionados con los Contratos de Interventoría 1235 y 1236 de 2015.</t>
  </si>
  <si>
    <t>H25R15. Proceso de negociación del predio con la ficha predial No. Paso Montaña 003 I. Contrato 203 de 2008.
Al revisar la información del proceso de negociación se detectó que el Invías  pagó dos (2) veces una misma área, dicha franja se  localiza entre la abscisa  inicial Km3+240,34 y la abscisa final km 3+306,35, en la vereda la Miel.</t>
  </si>
  <si>
    <t>H6AT75. Firma suspensión del contrato	 sin competencia.
De acuerdo al análisis realizado a los soportes del contrato No. 1877 de 2019, aportado por el INVIAS, se establece que en desarrollo de la ejecución del referido contrato, se firmó un acta de suspensión, y posteriormente, tres actas de ampliación de dicha suspensión, las cuales fueron firmadas por los representantes legales de los contratistas de obra e interventoría y por la Subdirectora (E) de la Red Nacional de Carreteras de INVIAS, quien no tenía  la competencia para ello, de acuerdo a lo previsto en el Manual de Contratación del Instituto, habida cuenta que en el numeral 25.3 SUSPENSIÓN DEL CONTRATO, de dicho manual, la suscripción de las actas de suspensión, en este caso, correspondía al (la) Director (a) Operativo.</t>
  </si>
  <si>
    <t xml:space="preserve">
Deficiencias en la maduración de proyectos que garantice el deber de planeación consagrado en el Principio de Economía establecido en el artículo 23 de la Ley 80 de 1993.</t>
  </si>
  <si>
    <t xml:space="preserve">La interventoría, concluye que el contrato  de obra No. 407 de 2010 se encuentra desfinanciado, debido a que la meta física no se cumple con los recursos asignados actualmente y el tiempo que resta del contrato. Lo que implica una deficiente planeación del proyecto y débil control por parte de la interventoría y supervisión.
</t>
  </si>
  <si>
    <t>Deficiencias en la planeación en la elaboración de los estudios previos entregados por Invías</t>
  </si>
  <si>
    <t>Planeación presupuestal.</t>
  </si>
  <si>
    <t>Mayor plazo de ejecución del contrato frente al convenio.</t>
  </si>
  <si>
    <t>No se evidencian controles adecuados a los cronogramas de obra.</t>
  </si>
  <si>
    <t>H1Denuncia2023-275679-82111-D. Ejecución del convenio 1321 de 2021.
El Instituto Nacional de Vías suscribió, en el marco del Programa Colombia Rural, el Convenio Interadministrativo 1321-2021con el Departamento de Cundinamarca y el Instituto de Infraestructura y Concesiones de Cundinamarca ICCU, con el objeto de “Aunar esfuerzos para el mejoramiento de la vía El Codito - El Triunfo - La Cabaña en el municipio de La Calera departamento de Cundinamarca”, por un valor de $14.000.000.000.
El plazo de ejecución del contrato de obra No. ICCU-128-2022 derivado del Convenio Interadministrativo 1321 de 2021, de conformidad con el Aclaratorio No. 1, finalizó el 16/06/2023, con una ejecución del 3,3% y un incumplimiento de las metas físicas del 96,7%, y a octubre 31 de 2023, no se ha logrado suscribir el acta de recibo definitivo que legalice las intervenciones realizadas, ni tampoco la liquidación del contrato; por tanto, hay incertidumbre por los recursos que fueron entregados en calidad de anticipo al contratista y que no se han legalizado. Lo anterior conlleva la pérdida de eficacia y efectividad del Convenio 1321 de 2021, por cuanto transcurridos 2 años de suscripción, no se ha logrado cumplir con el con el alcance del mismo, aunado a que los recursos para el desarrollo del Convenio girados al ICCU, a 31 de octubre de 2023, se encuentren disminuidos en $758.081.826,51, valor que se eleva a detrimento patrimonial.
Acción 1.</t>
  </si>
  <si>
    <t>Deficiencias en las actividades que se derivan de las obligaciones y funciones de supervisión administrativa, gestión técnica y de vigilancia y control de la ejecución del convenio ejercida por INVIAS y del Comité de Seguimiento Contractual, aunado a la vigilancia y control al contrato de obra que le correspondía cumplir a la interventoría técnica, administrativa, financiera y ambiental y de la supervisión técnica a cargo del ICCU como ente ejecutor, dadas las omisiones que por parte de esos actores se dieron en la debida diligencia para exigir, exhortar y conminar la ejecución y el cumplimiento del contrato de conformidad con los términos y condiciones pactadas, ante un contratista que presentó deficiencias en su capacidad técnica y operativa como ejecutor de las obras y principal garante del cumplimiento, calidad, estabilidad y funcionamiento de las obras contratadas.</t>
  </si>
  <si>
    <t>Contar con un capitulo de supervisión dentro del actual Manual de Interventoría de Obra Pública del INVIAS, en el cual queden claras las funciones y responsabilidades de los supervisores y sus apoyos, con las herramientas para cumplir idóneamente su función, especialmente en el control técnico y operativo.</t>
  </si>
  <si>
    <t>H1Denuncia2023-275679-82111-D. Ejecución del convenio 1321 de 2021.
El Instituto Nacional de Vías suscribió, en el marco del Programa Colombia Rural, el Convenio Interadministrativo 1321-2021con el Departamento de Cundinamarca y el Instituto de Infraestructura y Concesiones de Cundinamarca ICCU, con el objeto de “Aunar esfuerzos para el mejoramiento de la vía El Codito - El Triunfo - La Cabaña en el municipio de La Calera departamento de Cundinamarca”, por un valor de $14.000.000.000.
El plazo de ejecución del contrato de obra No. ICCU-128-2022 derivado del Convenio Interadministrativo 1321 de 2021, de conformidad con el Aclaratorio No. 1, finalizó el 16/06/2023, con una ejecución del 3,3% y un incumplimiento de las metas físicas del 96,7%, y a octubre 31 de 2023, no se ha logrado suscribir el acta de recibo definitivo que legalice las intervenciones realizadas, ni tampoco la liquidación del contrato; por tanto, hay incertidumbre por los recursos que fueron entregados en calidad de anticipo al contratista y que no se han legalizado. Lo anterior conlleva la pérdida de eficacia y efectividad del Convenio 1321 de 2021, por cuanto transcurridos 2 años de suscripción, no se ha logrado cumplir con el con el alcance del mismo, aunado a que los recursos para el desarrollo del Convenio girados al ICCU, a 31 de octubre de 2023, se encuentren disminuidos en $758.081.826,51, valor que se eleva a detrimento patrimonial.
Acción 2.</t>
  </si>
  <si>
    <t>Gestionar con el Departamento de Cundinamarca y el Instituto de Infraestructura y Concesiones de Cundinamarca ICCU el inicio de un nuevo proceso de contratación de las obras objeto del convenio.</t>
  </si>
  <si>
    <t>Hacer seguimiento a la suscripción del nuevo contrato de obra que permita ejecutar las actividades con los recursos girados por el INVIAS.</t>
  </si>
  <si>
    <t xml:space="preserve"> Publicación del proceso en Secop</t>
  </si>
  <si>
    <t>Denuncia 2023-275679-82111-D</t>
  </si>
  <si>
    <t>El actual plan de mejoramiento suscrito con la Contraloría General de la República está conformado por 604 hallazgos y 139 acciones complementarias para un total de 743 metas, producto de tres auditorías regulares (2014, 2015, 2016), trece de cumplimiento (2017, Red Terciaria INVIAS, Túnel de la Línea, Puente Pumarejo, AT 75 - OCAD PAZ, 2019, Convenio 1234 de 2017, 2020 - primer semestre de 2021, Proyectos viales Departamento del Guaviare, Transversal Quibdó-Medellín, Contribución parafiscal Estampilla Pro Universidad Nacional de Colombia, Programa Colombia Rural, Contratación Priorizada vigencias 2015 a primer semestre de 2023), dos especiales (Contratos Plan y Vías de la Prosperidad), catorce denuncias, seis auditorías financieras (2017, 2018, 2019, 2020, 2021, 2022), dos auditorías producto de Derechos de Petición (2017-125068-80204-D y 2016-100263-80914-D (2018)) y las Actuaciones Especiales de Fiscalización: AT 41-2020 a proyectos financiados con recursos del Sistema General de Regalías ejecutados en el Departamento de Córdoba; AT 73; AT 74; AT 75; AT 232; contratos de obra 171 de 2018 y L-2018-004 - Convenios INVIAS, departamento de Antioquia y municipio de Santo Domingo; contratos suscritos con la firma constructora MECO S.A. y MECO Infraestructura S.A.S.; evaluación de la ejecución de los proyectos para la reconstrucción y reactivación económica de la Isla de Providencia; AT 019 – CAT N°. 615 de 2022: Recursos SGR Nariño y Amazonas; Proyectos desarrollados en el marco de los planes de acción para la transformación regional, el mecanismos de obras por impuestos y obras PDET en los departamentos de Antioquia y Cauca; construcción doble calzada Armenia-Montenegro-Quimbaya. Contrato de obra 1904 de 2020; proyecto puente Juanchito; CAT 781-2023 - Recursos del Sistema General de Regalías, Departamento de Antioquia, municipio El Bagre; construcción prolongación de pasarela de acceso al muelle flotante Victoria Regia en Leticia; contratos 1728 y 1793 de 2020 - Carretera Cúcuta-Sardinata-Ocaña; y CAT 1765-2023-1. Recursos de inversión del Sistema General de Regalías Transversal Caribe Posconflicto municipios PDET, en el marco de la implementación del acuerdo final para la paz a nivel nacional – Proyecto BPIN 20181301010478.</t>
  </si>
  <si>
    <t>Nombre: María Constanza García Alicastro</t>
  </si>
  <si>
    <t>Directora General (E)</t>
  </si>
  <si>
    <t>Denuncia 2023-275679-82111-D. Convenio Interadministrativo 1321 de 2021</t>
  </si>
  <si>
    <t>Obra</t>
  </si>
  <si>
    <t>Contractual</t>
  </si>
  <si>
    <t>Presupuestal</t>
  </si>
  <si>
    <t>H23AC2023. Convenio 1283 de 2013 y contratación derivada.
Se evidencian fallas en el control y supervisión del Instituto Nacional de Vías en el desarrollo del convenio 1283-2013, ya que a pesar de la declaratoria de siniestro de incumplimiento del contrato de obra derivado 821-2016 mediante Resolución 006658 del 28/10/2021 por la cual se hizo efectiva la póliza de cumplimiento y posterior liquidación del contrato de obra mediante acta con salvedades firmada el día 28/02/2023; el instituto manifiesta no haber sido parte, ni tener conocimiento exacto de dichas situaciones y de los compromisos económicos asumidos por la Gobernación de San Andrés y Providencia para con el contratista de obra posterior a estos actos administrativos.</t>
  </si>
  <si>
    <t>Contable</t>
  </si>
  <si>
    <t>Otros</t>
  </si>
  <si>
    <t>obra</t>
  </si>
  <si>
    <t>H7ACGuaviare. Mantenimiento, seguridad, transitabilidad y funcionamiento estructuras de drenaje. Contrato 976 de 2021.
En el Punto de Referencia 05+000 al Punto de Referencia 37+000, en visita técnica se logró establecer que: En el tramo anteriormente indicado se evidenció falta de mantenimiento a las estructuras de drenaje superficial, cunetas, alcantarillas, y demás dispositivos de desagüe. Se encontró sedimentación excesiva, capa vegetal y taponamiento de las alcantarillas de paso transversal.
Si bien se realiza mantenimiento este no es por parte del contratista ni tampoco es el suficiente o el necesario como se puedo evidenciar al momento de la visita realizada y reafirmado con la respuesta de la entidad.
Acción 1.</t>
  </si>
  <si>
    <t>H7ACGuaviare. Mantenimiento, seguridad, transitabilidad y funcionamiento estructuras de drenaje. Contrato 976 de 2021.
En el Punto de Referencia 05+000 al Punto de Referencia 37+000, en visita técnica se logró establecer que: En el tramo anteriormente indicado se evidenció falta de mantenimiento a las estructuras de drenaje superficial, cunetas, alcantarillas, y demás dispositivos de desagüe. Se encontró sedimentación excesiva, capa vegetal y taponamiento de las alcantarillas de paso transversal.
Si bien se realiza mantenimiento este no es por parte del contratista ni tampoco es el suficiente o el necesario como se puedo evidenciar al momento de la visita realizada y reafirmado con la respuesta de la entidad.
Acción 2 - Actividad 1.</t>
  </si>
  <si>
    <t>H7ACGuaviare. Mantenimiento, seguridad, transitabilidad y funcionamiento estructuras de drenaje. Contrato 976 de 2021.
En el Punto de Referencia 05+000 al Punto de Referencia 37+000, en visita técnica se logró establecer que: En el tramo anteriormente indicado se evidenció falta de mantenimiento a las estructuras de drenaje superficial, cunetas, alcantarillas, y demás dispositivos de desagüe. Se encontró sedimentación excesiva, capa vegetal y taponamiento de las alcantarillas de paso transversal.
Si bien se realiza mantenimiento este no es por parte del contratista ni tampoco es el suficiente o el necesario como se puedo evidenciar al momento de la visita realizada y reafirmado con la respuesta de la entidad.
Acción 2 - Actividad 2.</t>
  </si>
  <si>
    <t>H7ACGuaviare. Mantenimiento, seguridad, transitabilidad y funcionamiento estructuras de drenaje. Contrato 976 de 2021.
En el Punto de Referencia 05+000 al Punto de Referencia 37+000, en visita técnica se logró establecer que: En el tramo anteriormente indicado se evidenció falta de mantenimiento a las estructuras de drenaje superficial, cunetas, alcantarillas, y demás dispositivos de desagüe. Se encontró sedimentación excesiva, capa vegetal y taponamiento de las alcantarillas de paso transversal.
Si bien se realiza mantenimiento este no es por parte del contratista ni tampoco es el suficiente o el necesario como se puedo evidenciar al momento de la visita realizada y reafirmado con la respuesta de la entidad.
Acción 2 - Actividad 3.</t>
  </si>
  <si>
    <t>H5AT73. Plazo presentación del ítem "Revisión, ajuste y/o actualización y/o modificación y/o complementación de estudios y diseños". Contrato de obra 1734 de 2019.
Del examen, se precisa que para la actividad de "Revisión, Ajuste y/o Actualización	y/o Modificación	y/o Complementación de Estudios y Diseños", se tenía un plazo definido de quince (15) días, el cual según los documentos de soporte allegados a la CGR  no fue cumplido.</t>
  </si>
  <si>
    <t>Clasificación</t>
  </si>
  <si>
    <t>H50AF18. Demolición Puente “Artura” y Construcción Puente “Bermellón I” (Terminación Túnel de la Línea). 
Se observó en visita realizada por la CGR a las obras de terminación del Túnel de la Línea que dicha estructura se encuentra en ejecución. El origen de esta solución hace parte de un reproceso generado por las deficiencias presentadas en los diseños y construcción de la solución vial por parte del contratista del Contrato 3460 de 2008, causando un costos adicionales con cargo al Contrato 806 de 2017, para subsanar las deficiencias generadas en desarrollo del Contrato 3460 de 2008.
Las situaciones expuestas se generaron por la deficiente calidad de los trabajos realizados por parte del contratista que venía ejecutando el Contrato 3460 de 2008, en todos los frentes de trabajo (túnel principal, túneles corto y cielo abierto), que conllevaron a la contratación de obras con cargo al Contrato 806 de 2017 tendientes a subsanar obras contratadas y pagadas a través del Contrato 3460 de 2008.  Por tanto ello constituye un presunto daño patrimonial al Estado en cuantía de $680.0 millones. Por tanto ello constituye un presunto daño patrimonial al Estado en cuantía de $680.0 millones.
Sin embargo, lo evidenciado muestra un presunto incumplimiento de acuerdo a lo establecido en el Contrato 3460 de 2008 y su respectivo contrato de interventoría, Artículo 209 de la Constitución Política (Principio de Economía); Artículo 3 Ley 489 de 1998 (Principios de Eficiencia, Economía y Responsabilidad); numeral 8 del artículo 26 de la Ley 80 de 1993; Artículos 83 y 84 de la Ley 1474 de 2011 y numeral 9 del capítulo 8.3 del Manual de Interventoría del INVÍAS, por lo cual este hallazgo tiene  presunta incidencia  fiscal y disciplinaria.
Acción 1.</t>
  </si>
  <si>
    <t xml:space="preserve">H57AF18. Cumplimiento Contrato Obra 2179 de 2016. 
(...) no existe certeza de que se haya extraído la totalidad de los restos del buque Tritonia, y en consecuencia, tampoco sobre el cumplimiento de este ítem del Contrato de Obra 2179 de 2016.
Para la CGR, además, se produjo afectación presupuestal, toda vez que  los recursos  que debían ser ejecutados en el 2017 y 2018,  no se ejecutaron. Situación que afectó el presupuesto de 2017 y 2018, genera riesgo de controversia contractual, y recursos no ejecutados oportunamente ($10.474.0 millones), monto que, según lo informado por la entidad, actualmente no cuenta con respaldo presupuestal para su pago. </t>
  </si>
  <si>
    <t>P1</t>
  </si>
  <si>
    <t>H5APCSMF18. Garantías  necesarias del contrato No 688 de 2015. 
Se observa que el contratista no constituyo la garantía que ampare los riesgos que en este sentido son imputables al mismo tampoco las mismas le fueron exigidas a pesar de lo establecido en los pliegos definitivos.</t>
  </si>
  <si>
    <t>H3ACSRT17.  Intervención del Tramo Vía Valledupar vereda Cerro Peralta 
En la visita administrativa adelantada por la auditoría para verificar la ejecución del contrato derivado de obra, del Convenio Interadministrativo 2219 de 2013 en el tramo Valledupar vereda Cerro Peralta en el municipio de Riohacha - Guajira, se evidenció que se realizó  un mejoramiento de la vía con material de afirmado, no obstante que, en los pliegos de condiciones y por ende en el presupuesto, se tenía contemplado, que la intervención de la vía se efectuaría, a nivel de pavimento con la “Construcción de Placa Huella, La Construcción de Piedra Pegada y Cunetas revestidas en Concreto”  y que de requerirse obras a nivel de afirmado “estas serán financiadas con recursos del municipio</t>
  </si>
  <si>
    <t>Se limita el conocimiento inmediato de la información respecto a la ejecución e incidencias operativa en el cumplimiento del objeto del contrato y genera el riesgo de que por acumulación de facturas se afecte el flujo de caja para el periodo en el cual se haya radicado denotando debilidades de control por parte de la supervisión que realiza la Entidad.</t>
  </si>
  <si>
    <t xml:space="preserve">H29ACSRT17. Herramientas de control de cumplimiento a los convenios del programa caminos para la prosperidad. Se evidenció, que a octubre de 2018 en 45 convenios, a pesar del tiempo transcurrido, el municipio incumplió algunas de las obligaciones acordadas  para poder liquidar de mutuo acuerdo o de manera unilateral los mismos, debiendo requerir el cumplimiento del ente territorial, por vía judicial. </t>
  </si>
  <si>
    <t>Debilidades o falta de eficacia en la aplicación de las herramientas de control.</t>
  </si>
  <si>
    <t>Administrativo con alcance fiscal y presunta incidencia disciplinaria</t>
  </si>
  <si>
    <t>H30AF18. Gestión en la liquidación de contratos. 
De la revisión de 198 contratos ejecutados  por  algunas  Direcciones  Técnicas (DT) del INVIAS  y 1.301 por la Dirección Operativa, así como también como resultado  de las visitas administrativas  realizadas  por la auditoría de la CGR  en marzo de 2019 a las Direcciones Territoriales (DT) del Meta y Valle,  se  identificó que 44 contratos  habían terminado su ejecución sin que  se evidencie gestión  tendiente a su liquidación.</t>
  </si>
  <si>
    <t xml:space="preserve">H51AF18. Revestimiento Túnel Principal Sector Falla la Soledad. 
En visita realizada por la CGR a las obras que se adelantan para la terminación del Túnel de la Línea, Contrato 806 de 2017, se evidenció que en los sectores que fueron revestidos durante la ejecución del Contrato 3460 de 2008 dentro de la zona de influencia de la falla de La Soledad, se presentan fallas con evidentes grietas y fisuras (....).
Los problemas evidenciados se generaron por deficiencias en las obras ejecutadas por parte del anterior contratista del Contrato 3460 de 2008, lo que ha obligado al planteamiento de soluciones por parte del contratista del Contrato 806 de 2017 para subsanar dichas deficiencias, a cargo del contrato de obra vigente, implicando que, al asumir los costos de estas obras no contempladas, sea necesario reducir el alcance para ciertos puntos de la obra.
</t>
  </si>
  <si>
    <t>H4DP17. Ajuste factor multiplicador contrato N° 1612 de 2015.
Revisadas las actas de costos de interventoría de los meses de octubre, noviembre y diciembre de 2016 y enero, febrero y marzo de 2017, se observó que se realizó el pago de los respectivos meses con un factor multiplicador (2.36) sin tener en cuenta que debía ajustarse este factor, toda vez que la firma interventora no  fue quien realizó los pagos de los aportes parafiscales del personal vinculado, generándose un mayor pago por este concepto.
Presunto daño patrimonial por valor de $290.105.</t>
  </si>
  <si>
    <t>H7DP17. Ajuste factor multiplicador contrato N° 1545 de 2015.
Revisada las actas de costos de interventoría de los meses de octubre, noviembre y diciembre de 2016 y enero, febrero y marzo de 2017, se observó que se realizó el pago de las actas de costo de interventoría de los respectivos meses con un factor multiplicador (2.36) sin tener en cuenta que debía ajustarse este factor, toda vez que la firma interventora no fue quien realizó el total de los pagos de los aportes parafiscales del personal vinculado, generándose un mayor pago por este concepto.
Presunto daño patrimonial por valor de $1.703.255.</t>
  </si>
  <si>
    <t xml:space="preserve">H36R16. Seguimiento al cumplimiento de las obligaciones de la licencia ambiental convenio 583 de 1996.
Mediante la resolución 762 de 1997, el Ministerio de Medio Ambiente (ahora Ministerio de Medio Ambiente y Desarrollo Sostenible – MADS), confiere al Invías Licencia ambiental Ordinaria para el proyecto “Construcción de la Conexión Vial entre los Valles de Aburrá y del Río Cauca”, inscrito dentro del Convenio 583 de 1996.
</t>
  </si>
  <si>
    <t>Aplicar el manual de interventoría que entró en vigencia el 01/02/2017, donde se incorpora formatos de seguimiento e informes relacionados con el tema ambiental.</t>
  </si>
  <si>
    <t>H84R16. Motocicletas adquiridas con Orden de Compra 01989 de 2016.</t>
  </si>
  <si>
    <t xml:space="preserve">Contratar los vehículos del PSCN conforme a las especificaciones técnicas que determinen las fuerzas públicas y conforme a la modalidad contractual que aplique según la Ley.
</t>
  </si>
  <si>
    <t>H30R15. Liquidación de los contratos derivados del convenio interadministrativo (FONADE-EJÉRCITO) 267 de 2009 (200925).
En desarrollo del programa de corredores arteriales complementarios de competitividad por un valor inicial de $119.661 millones. Tanto en el informe de interventoría 74, como en la matriz de contratos derivados se observó retraso en la liquidación de los siguientes contratos que ya finalizaron en su ejecución:
Contratos derivados sin liquidar 
CONTRATO DERIVADO ESTADO FECHA DE VENCIMIENTO
2092649 EN LIQUIDACIÓN 26-ene-11
2130332 TERMINADO 31-dic-13</t>
  </si>
  <si>
    <t>Oportunidad en la liquidación.</t>
  </si>
  <si>
    <t>Establecer en la minuta de los convenios Interadministrativos que la liquidación de los contratos derivados debe realizarse en los términos del articulo 11 de la Ley 1150 de 2008.</t>
  </si>
  <si>
    <t xml:space="preserve">Conminar al contratista  de obra para que realice  los arreglos de los desperfectos detectados por el Ente de Control. </t>
  </si>
  <si>
    <t>Gestionar la recuperación de los recursos no recuperados en el proceso  administrativo,  por vía judicial, incluyendo  el anticipo no amortizado por el contratista.</t>
  </si>
  <si>
    <t>Capacitar a los servidores de la Subdirección de Vías Regionales en TRD.</t>
  </si>
  <si>
    <t>Correo electrónico: direcciongeneral@invias.gov.co</t>
  </si>
  <si>
    <t xml:space="preserve">Instrumento que consolida las acciones de mejora, las actividades, las unidades y cantidades de medida, así como los términos que los líderes de los procesos y dependencias proponen para subsanar y corregir las causas administrativas que dieron origen a los hallazgos identificados por la Contraloría General de la República en las diferentes modalidades de auditoría o actuaciones fiscales adelantadas en el Instituto Nacional de Vías – INVIAS.
Esta herramienta elaborada por la Oficina de Control Interno, basada en el formulario F14.1: PLANES DE MEJORAMIENTO – ENTIDADES del Ente de Control, permite centralizar la información, proporcionar seguridad razonable en la integridad de los datos, conocer en tiempo real los niveles de cumplimiento de las acciones y facilitar la elaboración tanto de reportes como de estadísticas para la toma de decisiones.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</si>
</sst>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4" formatCode="_-&quot;$&quot;\ * #,##0.00_-;\-&quot;$&quot;\ * #,##0.00_-;_-&quot;$&quot;\ * &quot;-&quot;??_-;_-@_-"/>
    <numFmt numFmtId="43" formatCode="_-* #,##0.00_-;\-* #,##0.00_-;_-* &quot;-&quot;??_-;_-@_-"/>
    <numFmt numFmtId="164" formatCode="0;[Red]0"/>
    <numFmt numFmtId="165" formatCode="yyyy\-mm\-dd;@"/>
    <numFmt numFmtId="166" formatCode="0&quot;%&quot;"/>
    <numFmt numFmtId="167" formatCode="yyyy/mm/dd;@"/>
    <numFmt numFmtId="168" formatCode="yyyy/mm/dd"/>
    <numFmt numFmtId="169" formatCode="0.0%"/>
  </numFmts>
  <fonts count="5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8"/>
      <name val="Arial"/>
      <family val="2"/>
    </font>
    <font>
      <b/>
      <sz val="8"/>
      <color indexed="8"/>
      <name val="Tahoma"/>
      <family val="2"/>
    </font>
    <font>
      <sz val="8"/>
      <color indexed="8"/>
      <name val="Tahoma"/>
      <family val="2"/>
    </font>
    <font>
      <sz val="10"/>
      <name val="Arial"/>
      <family val="2"/>
    </font>
    <font>
      <sz val="11"/>
      <color indexed="8"/>
      <name val="Calibri"/>
      <family val="2"/>
    </font>
    <font>
      <sz val="10"/>
      <name val="Arial"/>
      <family val="2"/>
    </font>
    <font>
      <sz val="11"/>
      <color theme="1"/>
      <name val="Calibri"/>
      <family val="2"/>
      <scheme val="minor"/>
    </font>
    <font>
      <sz val="10"/>
      <name val="Arial"/>
      <family val="2"/>
    </font>
    <font>
      <sz val="8"/>
      <color theme="1"/>
      <name val="Arial"/>
      <family val="2"/>
    </font>
    <font>
      <b/>
      <i/>
      <sz val="8"/>
      <name val="Arial"/>
      <family val="2"/>
    </font>
    <font>
      <sz val="8"/>
      <color theme="0"/>
      <name val="Arial"/>
      <family val="2"/>
    </font>
    <font>
      <b/>
      <sz val="8"/>
      <color theme="1"/>
      <name val="Arial"/>
      <family val="2"/>
    </font>
    <font>
      <sz val="10"/>
      <color theme="0" tint="-0.34998626667073579"/>
      <name val="Arial"/>
      <family val="2"/>
    </font>
    <font>
      <sz val="9"/>
      <color theme="1"/>
      <name val="Arial"/>
      <family val="2"/>
    </font>
    <font>
      <sz val="10"/>
      <color rgb="FFFF0000"/>
      <name val="Arial"/>
      <family val="2"/>
    </font>
    <font>
      <b/>
      <sz val="9"/>
      <color indexed="81"/>
      <name val="Tahoma"/>
      <family val="2"/>
    </font>
    <font>
      <sz val="9"/>
      <color theme="0"/>
      <name val="Arial"/>
      <family val="2"/>
    </font>
    <font>
      <sz val="9"/>
      <name val="Arial"/>
      <family val="2"/>
    </font>
    <font>
      <sz val="10"/>
      <color theme="0"/>
      <name val="Arial"/>
      <family val="2"/>
    </font>
    <font>
      <b/>
      <sz val="9"/>
      <name val="Arial"/>
      <family val="2"/>
    </font>
    <font>
      <sz val="10"/>
      <color theme="1"/>
      <name val="Arial"/>
      <family val="2"/>
    </font>
    <font>
      <b/>
      <sz val="8"/>
      <color theme="0"/>
      <name val="Arial"/>
      <family val="2"/>
    </font>
    <font>
      <b/>
      <sz val="11"/>
      <name val="Arial"/>
      <family val="2"/>
    </font>
    <font>
      <b/>
      <i/>
      <sz val="8"/>
      <color theme="1"/>
      <name val="Arial"/>
      <family val="2"/>
    </font>
    <font>
      <sz val="8"/>
      <color rgb="FF000000"/>
      <name val="Arial"/>
      <family val="2"/>
    </font>
    <font>
      <sz val="10"/>
      <name val="Arial"/>
      <family val="2"/>
    </font>
    <font>
      <sz val="10"/>
      <color rgb="FF8FE78B"/>
      <name val="Arial"/>
      <family val="2"/>
    </font>
    <font>
      <sz val="10"/>
      <color rgb="FF00B0F0"/>
      <name val="Arial"/>
      <family val="2"/>
    </font>
    <font>
      <sz val="10"/>
      <color rgb="FF00B050"/>
      <name val="Arial"/>
      <family val="2"/>
    </font>
    <font>
      <sz val="10"/>
      <color rgb="FF7030A0"/>
      <name val="Arial"/>
      <family val="2"/>
    </font>
    <font>
      <sz val="10"/>
      <color rgb="FFFFC819"/>
      <name val="Arial"/>
      <family val="2"/>
    </font>
    <font>
      <sz val="9"/>
      <color indexed="81"/>
      <name val="Tahoma"/>
      <family val="2"/>
    </font>
    <font>
      <sz val="8"/>
      <color theme="0"/>
      <name val="Arial"/>
      <family val="2"/>
    </font>
    <font>
      <sz val="9"/>
      <color theme="0"/>
      <name val="Arial"/>
      <family val="2"/>
    </font>
    <font>
      <b/>
      <sz val="8"/>
      <color indexed="81"/>
      <name val="Tahoma"/>
      <family val="2"/>
    </font>
    <font>
      <b/>
      <sz val="10"/>
      <color rgb="FFFF0000"/>
      <name val="Aptos Display"/>
      <family val="2"/>
    </font>
    <font>
      <sz val="8"/>
      <color rgb="FFFF0000"/>
      <name val="Aptos Display"/>
      <family val="2"/>
    </font>
    <font>
      <sz val="10"/>
      <color rgb="FFFF0000"/>
      <name val="Aptos Display"/>
      <family val="2"/>
    </font>
    <font>
      <sz val="9"/>
      <color rgb="FF000000"/>
      <name val="Arial"/>
      <family val="2"/>
    </font>
    <font>
      <i/>
      <sz val="9"/>
      <name val="Arial"/>
      <family val="2"/>
    </font>
    <font>
      <sz val="10"/>
      <name val="Arial"/>
      <family val="2"/>
    </font>
    <font>
      <b/>
      <sz val="8"/>
      <color theme="0"/>
      <name val="Aptos Display"/>
      <family val="2"/>
    </font>
    <font>
      <sz val="8"/>
      <color theme="0"/>
      <name val="Aptos Display"/>
      <family val="2"/>
    </font>
    <font>
      <sz val="10"/>
      <color theme="0"/>
      <name val="Aptos Display"/>
      <family val="2"/>
    </font>
    <font>
      <sz val="9"/>
      <name val="Arial"/>
      <family val="2"/>
    </font>
    <font>
      <sz val="8"/>
      <name val="Arial"/>
      <family val="2"/>
    </font>
    <font>
      <sz val="8"/>
      <color theme="0"/>
      <name val="Arial"/>
      <family val="2"/>
    </font>
    <font>
      <sz val="9"/>
      <color theme="0"/>
      <name val="Arial"/>
      <family val="2"/>
    </font>
    <font>
      <b/>
      <sz val="10"/>
      <color theme="0"/>
      <name val="Aptos Display"/>
      <family val="2"/>
    </font>
  </fonts>
  <fills count="21">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theme="3" tint="0.59999389629810485"/>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rgb="FFA38EBC"/>
        <bgColor indexed="64"/>
      </patternFill>
    </fill>
    <fill>
      <patternFill patternType="solid">
        <fgColor theme="3" tint="-0.249977111117893"/>
        <bgColor indexed="64"/>
      </patternFill>
    </fill>
    <fill>
      <patternFill patternType="solid">
        <fgColor theme="4" tint="-0.499984740745262"/>
        <bgColor indexed="64"/>
      </patternFill>
    </fill>
    <fill>
      <patternFill patternType="solid">
        <fgColor theme="4" tint="-0.499984740745262"/>
        <bgColor rgb="FF000000"/>
      </patternFill>
    </fill>
    <fill>
      <patternFill patternType="solid">
        <fgColor rgb="FFFEF800"/>
        <bgColor rgb="FF000000"/>
      </patternFill>
    </fill>
    <fill>
      <patternFill patternType="solid">
        <fgColor theme="3" tint="-0.499984740745262"/>
        <bgColor indexed="64"/>
      </patternFill>
    </fill>
    <fill>
      <patternFill patternType="solid">
        <fgColor rgb="FF8FDF8B"/>
        <bgColor indexed="64"/>
      </patternFill>
    </fill>
    <fill>
      <patternFill patternType="solid">
        <fgColor rgb="FFB7EAB4"/>
        <bgColor indexed="64"/>
      </patternFill>
    </fill>
    <fill>
      <patternFill patternType="solid">
        <fgColor rgb="FFB7EAB4"/>
        <bgColor rgb="FF000000"/>
      </patternFill>
    </fill>
    <fill>
      <patternFill patternType="solid">
        <fgColor theme="6" tint="-0.249977111117893"/>
        <bgColor indexed="64"/>
      </patternFill>
    </fill>
    <fill>
      <patternFill patternType="solid">
        <fgColor rgb="FFFFD44B"/>
        <bgColor indexed="64"/>
      </patternFill>
    </fill>
    <fill>
      <patternFill patternType="solid">
        <fgColor rgb="FFFFF0C1"/>
        <bgColor indexed="64"/>
      </patternFill>
    </fill>
    <fill>
      <patternFill patternType="solid">
        <fgColor theme="6" tint="0.79998168889431442"/>
        <bgColor indexed="64"/>
      </patternFill>
    </fill>
    <fill>
      <patternFill patternType="solid">
        <fgColor rgb="FFFFFF00"/>
        <bgColor indexed="64"/>
      </patternFill>
    </fill>
  </fills>
  <borders count="40">
    <border>
      <left/>
      <right/>
      <top/>
      <bottom/>
      <diagonal/>
    </border>
    <border>
      <left/>
      <right style="medium">
        <color indexed="64"/>
      </right>
      <top style="medium">
        <color indexed="64"/>
      </top>
      <bottom style="medium">
        <color indexed="64"/>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theme="0"/>
      </left>
      <right style="thin">
        <color theme="0"/>
      </right>
      <top style="thin">
        <color theme="0"/>
      </top>
      <bottom style="thin">
        <color theme="0"/>
      </bottom>
      <diagonal/>
    </border>
    <border>
      <left style="medium">
        <color theme="1"/>
      </left>
      <right style="medium">
        <color theme="1"/>
      </right>
      <top style="medium">
        <color theme="1"/>
      </top>
      <bottom style="medium">
        <color theme="1"/>
      </bottom>
      <diagonal/>
    </border>
    <border>
      <left/>
      <right style="medium">
        <color indexed="64"/>
      </right>
      <top/>
      <bottom style="medium">
        <color indexed="64"/>
      </bottom>
      <diagonal/>
    </border>
    <border>
      <left style="thin">
        <color theme="0"/>
      </left>
      <right/>
      <top/>
      <bottom/>
      <diagonal/>
    </border>
    <border>
      <left/>
      <right/>
      <top style="thin">
        <color theme="0"/>
      </top>
      <bottom/>
      <diagonal/>
    </border>
    <border>
      <left style="medium">
        <color theme="1"/>
      </left>
      <right/>
      <top style="thin">
        <color theme="0"/>
      </top>
      <bottom style="thin">
        <color theme="0"/>
      </bottom>
      <diagonal/>
    </border>
    <border>
      <left style="medium">
        <color theme="1"/>
      </left>
      <right/>
      <top style="medium">
        <color theme="1"/>
      </top>
      <bottom/>
      <diagonal/>
    </border>
    <border>
      <left/>
      <right/>
      <top style="medium">
        <color theme="1"/>
      </top>
      <bottom/>
      <diagonal/>
    </border>
    <border>
      <left style="medium">
        <color theme="1"/>
      </left>
      <right/>
      <top/>
      <bottom style="medium">
        <color indexed="64"/>
      </bottom>
      <diagonal/>
    </border>
    <border>
      <left/>
      <right style="medium">
        <color indexed="64"/>
      </right>
      <top style="medium">
        <color theme="1"/>
      </top>
      <bottom/>
      <diagonal/>
    </border>
    <border>
      <left/>
      <right style="medium">
        <color theme="0"/>
      </right>
      <top/>
      <bottom style="medium">
        <color theme="1"/>
      </bottom>
      <diagonal/>
    </border>
    <border>
      <left/>
      <right/>
      <top style="medium">
        <color theme="0"/>
      </top>
      <bottom style="medium">
        <color theme="1"/>
      </bottom>
      <diagonal/>
    </border>
    <border>
      <left/>
      <right/>
      <top/>
      <bottom style="medium">
        <color theme="0"/>
      </bottom>
      <diagonal/>
    </border>
    <border>
      <left style="medium">
        <color theme="0"/>
      </left>
      <right style="medium">
        <color theme="0"/>
      </right>
      <top style="medium">
        <color theme="0"/>
      </top>
      <bottom style="medium">
        <color theme="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style="thin">
        <color indexed="64"/>
      </top>
      <bottom/>
      <diagonal/>
    </border>
    <border>
      <left style="hair">
        <color theme="0" tint="-0.249977111117893"/>
      </left>
      <right style="hair">
        <color theme="0" tint="-0.249977111117893"/>
      </right>
      <top style="hair">
        <color theme="0" tint="-0.249977111117893"/>
      </top>
      <bottom style="hair">
        <color theme="0" tint="-0.249977111117893"/>
      </bottom>
      <diagonal/>
    </border>
    <border>
      <left style="hair">
        <color theme="0" tint="-0.14999847407452621"/>
      </left>
      <right style="hair">
        <color theme="0" tint="-0.14999847407452621"/>
      </right>
      <top style="hair">
        <color theme="0" tint="-0.14999847407452621"/>
      </top>
      <bottom style="hair">
        <color theme="0" tint="-0.14999847407452621"/>
      </bottom>
      <diagonal/>
    </border>
    <border>
      <left/>
      <right style="thin">
        <color theme="0"/>
      </right>
      <top/>
      <bottom/>
      <diagonal/>
    </border>
    <border>
      <left/>
      <right style="thin">
        <color theme="0"/>
      </right>
      <top style="thin">
        <color theme="0"/>
      </top>
      <bottom style="thin">
        <color theme="0"/>
      </bottom>
      <diagonal/>
    </border>
    <border>
      <left style="thin">
        <color rgb="FFBFBFBF"/>
      </left>
      <right style="thin">
        <color rgb="FFBFBFBF"/>
      </right>
      <top style="thin">
        <color rgb="FFBFBFBF"/>
      </top>
      <bottom style="thin">
        <color rgb="FFBFBFBF"/>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hair">
        <color theme="0" tint="-0.34998626667073579"/>
      </left>
      <right/>
      <top style="hair">
        <color theme="0" tint="-0.34998626667073579"/>
      </top>
      <bottom style="hair">
        <color theme="0" tint="-0.34998626667073579"/>
      </bottom>
      <diagonal/>
    </border>
    <border>
      <left/>
      <right style="hair">
        <color theme="0" tint="-0.249977111117893"/>
      </right>
      <top/>
      <bottom/>
      <diagonal/>
    </border>
    <border>
      <left style="hair">
        <color theme="0" tint="-0.34998626667073579"/>
      </left>
      <right style="hair">
        <color theme="0" tint="-0.249977111117893"/>
      </right>
      <top style="hair">
        <color theme="0" tint="-0.34998626667073579"/>
      </top>
      <bottom style="hair">
        <color theme="0" tint="-0.34998626667073579"/>
      </bottom>
      <diagonal/>
    </border>
    <border>
      <left/>
      <right style="hair">
        <color theme="0" tint="-0.249977111117893"/>
      </right>
      <top style="hair">
        <color theme="0"/>
      </top>
      <bottom/>
      <diagonal/>
    </border>
    <border>
      <left/>
      <right style="hair">
        <color theme="0" tint="-0.249977111117893"/>
      </right>
      <top style="hair">
        <color theme="0"/>
      </top>
      <bottom style="hair">
        <color theme="0"/>
      </bottom>
      <diagonal/>
    </border>
    <border>
      <left/>
      <right style="hair">
        <color theme="0" tint="-0.249977111117893"/>
      </right>
      <top/>
      <bottom style="hair">
        <color theme="0"/>
      </bottom>
      <diagonal/>
    </border>
    <border>
      <left/>
      <right/>
      <top style="hair">
        <color theme="0"/>
      </top>
      <bottom/>
      <diagonal/>
    </border>
    <border>
      <left/>
      <right/>
      <top style="hair">
        <color theme="0"/>
      </top>
      <bottom style="hair">
        <color theme="0"/>
      </bottom>
      <diagonal/>
    </border>
    <border>
      <left style="hair">
        <color theme="0" tint="-0.34998626667073579"/>
      </left>
      <right style="hair">
        <color theme="0" tint="-0.249977111117893"/>
      </right>
      <top style="hair">
        <color theme="0"/>
      </top>
      <bottom style="hair">
        <color theme="0"/>
      </bottom>
      <diagonal/>
    </border>
  </borders>
  <cellStyleXfs count="34">
    <xf numFmtId="0" fontId="0" fillId="0" borderId="0"/>
    <xf numFmtId="0" fontId="8" fillId="0" borderId="0"/>
    <xf numFmtId="0" fontId="12" fillId="0" borderId="0">
      <alignment vertical="top"/>
    </xf>
    <xf numFmtId="0" fontId="8" fillId="0" borderId="0"/>
    <xf numFmtId="0" fontId="8" fillId="0" borderId="0"/>
    <xf numFmtId="0" fontId="8" fillId="0" borderId="0"/>
    <xf numFmtId="0" fontId="15" fillId="0" borderId="0"/>
    <xf numFmtId="0" fontId="8" fillId="0" borderId="0"/>
    <xf numFmtId="0" fontId="13" fillId="0" borderId="0"/>
    <xf numFmtId="0" fontId="8" fillId="0" borderId="0"/>
    <xf numFmtId="0" fontId="15" fillId="0" borderId="0">
      <alignment vertical="top"/>
    </xf>
    <xf numFmtId="0" fontId="12" fillId="0" borderId="0"/>
    <xf numFmtId="0" fontId="14" fillId="0" borderId="0"/>
    <xf numFmtId="9" fontId="15" fillId="0" borderId="0" applyFont="0" applyFill="0" applyBorder="0" applyAlignment="0" applyProtection="0"/>
    <xf numFmtId="9" fontId="16" fillId="0" borderId="0" applyFont="0" applyFill="0" applyBorder="0" applyAlignment="0" applyProtection="0"/>
    <xf numFmtId="0" fontId="8" fillId="0" borderId="0"/>
    <xf numFmtId="0" fontId="5" fillId="0" borderId="0"/>
    <xf numFmtId="9" fontId="5"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0" fontId="8" fillId="0" borderId="0">
      <alignment vertical="top"/>
    </xf>
    <xf numFmtId="0" fontId="2" fillId="0" borderId="0"/>
    <xf numFmtId="0" fontId="2" fillId="0" borderId="0">
      <alignment vertical="top"/>
    </xf>
    <xf numFmtId="0" fontId="8" fillId="0" borderId="0"/>
    <xf numFmtId="9" fontId="2" fillId="0" borderId="0" applyFont="0" applyFill="0" applyBorder="0" applyAlignment="0" applyProtection="0"/>
    <xf numFmtId="43" fontId="8" fillId="0" borderId="0" applyFont="0" applyFill="0" applyBorder="0" applyAlignment="0" applyProtection="0"/>
    <xf numFmtId="0" fontId="2" fillId="0" borderId="0"/>
    <xf numFmtId="9" fontId="2" fillId="0" borderId="0" applyFont="0" applyFill="0" applyBorder="0" applyAlignment="0" applyProtection="0"/>
    <xf numFmtId="0" fontId="34" fillId="0" borderId="0"/>
    <xf numFmtId="0" fontId="1" fillId="0" borderId="0"/>
    <xf numFmtId="44" fontId="49" fillId="0" borderId="0" applyFont="0" applyFill="0" applyBorder="0" applyAlignment="0" applyProtection="0"/>
  </cellStyleXfs>
  <cellXfs count="258">
    <xf numFmtId="0" fontId="0" fillId="0" borderId="0" xfId="0"/>
    <xf numFmtId="0" fontId="7" fillId="0" borderId="0" xfId="0" applyFont="1" applyAlignment="1">
      <alignment horizontal="justify" vertical="center"/>
    </xf>
    <xf numFmtId="0" fontId="7" fillId="0" borderId="0" xfId="0" applyFont="1"/>
    <xf numFmtId="165" fontId="7" fillId="0" borderId="0" xfId="0" applyNumberFormat="1" applyFont="1"/>
    <xf numFmtId="0" fontId="7" fillId="0" borderId="2" xfId="0" applyFont="1" applyBorder="1"/>
    <xf numFmtId="165" fontId="7" fillId="0" borderId="2" xfId="0" applyNumberFormat="1" applyFont="1" applyBorder="1"/>
    <xf numFmtId="0" fontId="7" fillId="3" borderId="0" xfId="0" applyFont="1" applyFill="1"/>
    <xf numFmtId="0" fontId="7" fillId="0" borderId="5" xfId="0" applyFont="1" applyBorder="1"/>
    <xf numFmtId="0" fontId="7" fillId="0" borderId="5" xfId="0" applyFont="1" applyBorder="1" applyAlignment="1">
      <alignment horizontal="justify" vertical="center"/>
    </xf>
    <xf numFmtId="0" fontId="7" fillId="0" borderId="7" xfId="0" applyFont="1" applyBorder="1"/>
    <xf numFmtId="0" fontId="0" fillId="0" borderId="0" xfId="0" pivotButton="1" applyAlignment="1">
      <alignment horizontal="center"/>
    </xf>
    <xf numFmtId="0" fontId="0" fillId="0" borderId="0" xfId="0" applyAlignment="1">
      <alignment horizontal="center"/>
    </xf>
    <xf numFmtId="0" fontId="8" fillId="0" borderId="0" xfId="1"/>
    <xf numFmtId="0" fontId="0" fillId="2" borderId="0" xfId="0" applyFill="1"/>
    <xf numFmtId="0" fontId="21" fillId="2" borderId="0" xfId="0" applyFont="1" applyFill="1" applyAlignment="1">
      <alignment horizontal="center" vertical="center"/>
    </xf>
    <xf numFmtId="0" fontId="0" fillId="2" borderId="0" xfId="0" applyFill="1" applyAlignment="1">
      <alignment horizontal="center"/>
    </xf>
    <xf numFmtId="0" fontId="7" fillId="0" borderId="0" xfId="0" applyFont="1" applyAlignment="1">
      <alignment horizontal="center" wrapText="1"/>
    </xf>
    <xf numFmtId="0" fontId="0" fillId="0" borderId="0" xfId="0" applyAlignment="1">
      <alignment horizontal="center" wrapText="1"/>
    </xf>
    <xf numFmtId="0" fontId="8" fillId="0" borderId="0" xfId="0" applyFont="1"/>
    <xf numFmtId="0" fontId="7" fillId="0" borderId="0" xfId="0" applyFont="1" applyAlignment="1">
      <alignment horizontal="justify" vertical="center" wrapText="1"/>
    </xf>
    <xf numFmtId="0" fontId="0" fillId="0" borderId="0" xfId="0" applyAlignment="1">
      <alignment horizontal="justify" vertical="center" wrapText="1"/>
    </xf>
    <xf numFmtId="0" fontId="23" fillId="0" borderId="0" xfId="1" applyFont="1"/>
    <xf numFmtId="0" fontId="23" fillId="2" borderId="0" xfId="0" applyFont="1" applyFill="1"/>
    <xf numFmtId="0" fontId="9" fillId="0" borderId="6" xfId="0" applyFont="1" applyBorder="1"/>
    <xf numFmtId="0" fontId="9" fillId="0" borderId="7" xfId="0" applyFont="1" applyBorder="1"/>
    <xf numFmtId="0" fontId="0" fillId="0" borderId="9" xfId="0" applyBorder="1" applyAlignment="1">
      <alignment vertical="center"/>
    </xf>
    <xf numFmtId="9" fontId="17" fillId="0" borderId="0" xfId="14" applyFont="1" applyFill="1" applyBorder="1"/>
    <xf numFmtId="0" fontId="17" fillId="0" borderId="0" xfId="0" applyFont="1"/>
    <xf numFmtId="0" fontId="29" fillId="0" borderId="0" xfId="0" applyFont="1" applyAlignment="1">
      <alignment horizontal="center" vertical="center" wrapText="1"/>
    </xf>
    <xf numFmtId="0" fontId="29" fillId="0" borderId="0" xfId="0" applyFont="1" applyAlignment="1">
      <alignment horizontal="center" vertical="center"/>
    </xf>
    <xf numFmtId="0" fontId="29" fillId="0" borderId="19" xfId="0" applyFont="1" applyBorder="1" applyAlignment="1">
      <alignment horizontal="center" vertical="center"/>
    </xf>
    <xf numFmtId="0" fontId="20" fillId="0" borderId="20" xfId="0" applyFont="1" applyBorder="1" applyAlignment="1">
      <alignment vertical="center"/>
    </xf>
    <xf numFmtId="0" fontId="20" fillId="0" borderId="22" xfId="0" applyFont="1" applyBorder="1" applyAlignment="1">
      <alignment vertical="center"/>
    </xf>
    <xf numFmtId="0" fontId="20" fillId="0" borderId="7" xfId="0" applyFont="1" applyBorder="1"/>
    <xf numFmtId="0" fontId="20" fillId="0" borderId="14" xfId="0" applyFont="1" applyBorder="1"/>
    <xf numFmtId="9" fontId="29" fillId="0" borderId="0" xfId="14" applyFont="1"/>
    <xf numFmtId="0" fontId="29" fillId="0" borderId="0" xfId="0" applyFont="1"/>
    <xf numFmtId="0" fontId="17" fillId="2" borderId="3" xfId="0" applyFont="1" applyFill="1" applyBorder="1" applyAlignment="1">
      <alignment horizontal="center"/>
    </xf>
    <xf numFmtId="0" fontId="17" fillId="2" borderId="4" xfId="0" applyFont="1" applyFill="1" applyBorder="1" applyAlignment="1">
      <alignment horizontal="center"/>
    </xf>
    <xf numFmtId="0" fontId="17" fillId="2" borderId="0" xfId="0" applyFont="1" applyFill="1" applyAlignment="1">
      <alignment horizontal="center"/>
    </xf>
    <xf numFmtId="0" fontId="29" fillId="2" borderId="0" xfId="0" applyFont="1" applyFill="1" applyAlignment="1">
      <alignment horizontal="center"/>
    </xf>
    <xf numFmtId="0" fontId="7" fillId="0" borderId="0" xfId="0" applyFont="1" applyAlignment="1">
      <alignment horizontal="center" vertical="center"/>
    </xf>
    <xf numFmtId="0" fontId="20" fillId="0" borderId="0" xfId="0" applyFont="1" applyAlignment="1">
      <alignment horizontal="center" vertical="center"/>
    </xf>
    <xf numFmtId="0" fontId="17" fillId="2" borderId="0" xfId="0" applyFont="1" applyFill="1" applyAlignment="1">
      <alignment horizontal="center" vertical="center"/>
    </xf>
    <xf numFmtId="0" fontId="23" fillId="2" borderId="12" xfId="0" applyFont="1" applyFill="1" applyBorder="1"/>
    <xf numFmtId="0" fontId="23" fillId="2" borderId="0" xfId="0" applyFont="1" applyFill="1" applyAlignment="1">
      <alignment horizontal="center"/>
    </xf>
    <xf numFmtId="0" fontId="17" fillId="2" borderId="0" xfId="0" applyFont="1" applyFill="1"/>
    <xf numFmtId="0" fontId="17" fillId="2" borderId="5" xfId="0" applyFont="1" applyFill="1" applyBorder="1"/>
    <xf numFmtId="0" fontId="29" fillId="2" borderId="0" xfId="0" applyFont="1" applyFill="1"/>
    <xf numFmtId="0" fontId="23" fillId="0" borderId="12" xfId="1" applyFont="1" applyBorder="1"/>
    <xf numFmtId="0" fontId="23" fillId="0" borderId="26" xfId="1" applyFont="1" applyBorder="1"/>
    <xf numFmtId="0" fontId="25" fillId="9" borderId="26" xfId="0" applyFont="1" applyFill="1" applyBorder="1" applyAlignment="1">
      <alignment horizontal="center" vertical="center"/>
    </xf>
    <xf numFmtId="0" fontId="25" fillId="9" borderId="26" xfId="1" applyFont="1" applyFill="1" applyBorder="1" applyAlignment="1">
      <alignment horizontal="center" vertical="center"/>
    </xf>
    <xf numFmtId="0" fontId="27" fillId="9" borderId="26" xfId="1" applyFont="1" applyFill="1" applyBorder="1" applyAlignment="1">
      <alignment horizontal="center" vertical="center"/>
    </xf>
    <xf numFmtId="0" fontId="7" fillId="0" borderId="0" xfId="0" applyFont="1" applyAlignment="1">
      <alignment horizontal="center"/>
    </xf>
    <xf numFmtId="0" fontId="9" fillId="0" borderId="7" xfId="0" applyFont="1" applyBorder="1" applyAlignment="1">
      <alignment horizontal="center"/>
    </xf>
    <xf numFmtId="0" fontId="0" fillId="0" borderId="28" xfId="0" applyBorder="1" applyAlignment="1">
      <alignment vertical="center"/>
    </xf>
    <xf numFmtId="0" fontId="17" fillId="2" borderId="5" xfId="0" applyFont="1" applyFill="1" applyBorder="1" applyAlignment="1">
      <alignment horizontal="center" vertical="center"/>
    </xf>
    <xf numFmtId="0" fontId="0" fillId="2" borderId="0" xfId="0" applyFill="1" applyAlignment="1">
      <alignment horizontal="center" vertical="center"/>
    </xf>
    <xf numFmtId="0" fontId="27" fillId="8" borderId="23" xfId="0" applyFont="1" applyFill="1" applyBorder="1" applyAlignment="1">
      <alignment horizontal="center" vertical="center"/>
    </xf>
    <xf numFmtId="0" fontId="8" fillId="14" borderId="23" xfId="0" applyFont="1" applyFill="1" applyBorder="1" applyAlignment="1">
      <alignment horizontal="center" vertical="center"/>
    </xf>
    <xf numFmtId="0" fontId="8" fillId="0" borderId="23" xfId="0" applyFont="1" applyBorder="1" applyAlignment="1">
      <alignment horizontal="left" vertical="center" indent="1"/>
    </xf>
    <xf numFmtId="0" fontId="0" fillId="14" borderId="23" xfId="0" applyFill="1" applyBorder="1" applyAlignment="1">
      <alignment horizontal="center" vertical="center"/>
    </xf>
    <xf numFmtId="0" fontId="0" fillId="0" borderId="23" xfId="0" applyBorder="1" applyAlignment="1">
      <alignment horizontal="left" vertical="center" indent="1"/>
    </xf>
    <xf numFmtId="0" fontId="8" fillId="15" borderId="29" xfId="0" applyFont="1" applyFill="1" applyBorder="1" applyAlignment="1">
      <alignment horizontal="center" vertical="center"/>
    </xf>
    <xf numFmtId="0" fontId="8" fillId="0" borderId="29" xfId="0" applyFont="1" applyBorder="1" applyAlignment="1">
      <alignment horizontal="left" vertical="center" indent="1"/>
    </xf>
    <xf numFmtId="0" fontId="8" fillId="15" borderId="0" xfId="0" applyFont="1" applyFill="1" applyAlignment="1">
      <alignment horizontal="center" vertical="center"/>
    </xf>
    <xf numFmtId="0" fontId="8" fillId="0" borderId="0" xfId="0" applyFont="1" applyAlignment="1">
      <alignment horizontal="left" vertical="center" indent="1"/>
    </xf>
    <xf numFmtId="0" fontId="19" fillId="16" borderId="30" xfId="1" applyFont="1" applyFill="1" applyBorder="1" applyAlignment="1">
      <alignment horizontal="center" vertical="center"/>
    </xf>
    <xf numFmtId="0" fontId="26" fillId="0" borderId="0" xfId="1" applyFont="1"/>
    <xf numFmtId="0" fontId="26" fillId="0" borderId="0" xfId="1" applyFont="1" applyAlignment="1">
      <alignment vertical="center"/>
    </xf>
    <xf numFmtId="0" fontId="8" fillId="17" borderId="0" xfId="1" applyFill="1"/>
    <xf numFmtId="0" fontId="23" fillId="17" borderId="0" xfId="1" applyFont="1" applyFill="1"/>
    <xf numFmtId="0" fontId="0" fillId="17" borderId="0" xfId="0" applyFill="1"/>
    <xf numFmtId="0" fontId="8" fillId="17" borderId="0" xfId="0" applyFont="1" applyFill="1"/>
    <xf numFmtId="0" fontId="7" fillId="0" borderId="0" xfId="0" applyFont="1" applyAlignment="1">
      <alignment vertical="center" wrapText="1"/>
    </xf>
    <xf numFmtId="0" fontId="7" fillId="0" borderId="27" xfId="0" applyFont="1" applyBorder="1" applyAlignment="1">
      <alignment vertical="center" wrapText="1"/>
    </xf>
    <xf numFmtId="0" fontId="8" fillId="18" borderId="0" xfId="0" applyFont="1" applyFill="1"/>
    <xf numFmtId="169" fontId="27" fillId="9" borderId="26" xfId="1" applyNumberFormat="1" applyFont="1" applyFill="1" applyBorder="1" applyAlignment="1">
      <alignment horizontal="center" vertical="center"/>
    </xf>
    <xf numFmtId="169" fontId="6" fillId="0" borderId="26" xfId="1" applyNumberFormat="1" applyFont="1" applyBorder="1" applyAlignment="1">
      <alignment horizontal="center" vertical="center"/>
    </xf>
    <xf numFmtId="169" fontId="29" fillId="0" borderId="26" xfId="1" applyNumberFormat="1" applyFont="1" applyBorder="1" applyAlignment="1">
      <alignment horizontal="right" vertical="center" indent="10"/>
    </xf>
    <xf numFmtId="169" fontId="29" fillId="0" borderId="26" xfId="1" applyNumberFormat="1" applyFont="1" applyBorder="1" applyAlignment="1">
      <alignment horizontal="right" vertical="center" indent="11"/>
    </xf>
    <xf numFmtId="0" fontId="22" fillId="0" borderId="26" xfId="1" applyFont="1" applyBorder="1" applyAlignment="1">
      <alignment horizontal="left" vertical="center" indent="1"/>
    </xf>
    <xf numFmtId="0" fontId="17" fillId="0" borderId="0" xfId="0" applyFont="1" applyAlignment="1">
      <alignment horizontal="center" vertical="center"/>
    </xf>
    <xf numFmtId="0" fontId="17" fillId="0" borderId="21" xfId="0" applyFont="1" applyBorder="1" applyAlignment="1">
      <alignment horizontal="center" vertical="center"/>
    </xf>
    <xf numFmtId="4" fontId="17" fillId="0" borderId="8" xfId="0" applyNumberFormat="1" applyFont="1" applyBorder="1" applyAlignment="1">
      <alignment horizontal="center" vertical="center"/>
    </xf>
    <xf numFmtId="10" fontId="20" fillId="6" borderId="8" xfId="14" applyNumberFormat="1" applyFont="1" applyFill="1" applyBorder="1" applyAlignment="1">
      <alignment horizontal="center" vertical="center"/>
    </xf>
    <xf numFmtId="10" fontId="20" fillId="5" borderId="8" xfId="14" applyNumberFormat="1" applyFont="1" applyFill="1" applyBorder="1" applyAlignment="1">
      <alignment horizontal="center" vertical="center"/>
    </xf>
    <xf numFmtId="10" fontId="20" fillId="2" borderId="0" xfId="14" applyNumberFormat="1" applyFont="1" applyFill="1" applyBorder="1" applyAlignment="1">
      <alignment horizontal="center" vertical="center"/>
    </xf>
    <xf numFmtId="10" fontId="20" fillId="6" borderId="8" xfId="18" applyNumberFormat="1" applyFont="1" applyFill="1" applyBorder="1" applyAlignment="1">
      <alignment horizontal="center" vertical="center"/>
    </xf>
    <xf numFmtId="10" fontId="20" fillId="4" borderId="8" xfId="18" applyNumberFormat="1" applyFont="1" applyFill="1" applyBorder="1" applyAlignment="1">
      <alignment horizontal="center" vertical="center"/>
    </xf>
    <xf numFmtId="10" fontId="20" fillId="4" borderId="8" xfId="14" applyNumberFormat="1" applyFont="1" applyFill="1" applyBorder="1" applyAlignment="1">
      <alignment horizontal="center" vertical="center"/>
    </xf>
    <xf numFmtId="0" fontId="8" fillId="14" borderId="0" xfId="0" applyFont="1" applyFill="1" applyAlignment="1">
      <alignment horizontal="center" vertical="center"/>
    </xf>
    <xf numFmtId="0" fontId="8" fillId="2" borderId="23" xfId="0" applyFont="1" applyFill="1" applyBorder="1" applyAlignment="1">
      <alignment horizontal="left" vertical="center" indent="1"/>
    </xf>
    <xf numFmtId="0" fontId="7" fillId="19" borderId="31" xfId="0" applyFont="1" applyFill="1" applyBorder="1" applyAlignment="1">
      <alignment horizontal="left" vertical="center" wrapText="1" indent="1"/>
    </xf>
    <xf numFmtId="168" fontId="7" fillId="0" borderId="0" xfId="0" applyNumberFormat="1" applyFont="1" applyAlignment="1">
      <alignment horizontal="center" vertical="center"/>
    </xf>
    <xf numFmtId="168" fontId="9" fillId="0" borderId="7" xfId="0" applyNumberFormat="1" applyFont="1" applyBorder="1" applyAlignment="1">
      <alignment horizontal="center" vertical="center"/>
    </xf>
    <xf numFmtId="168" fontId="0" fillId="0" borderId="0" xfId="0" applyNumberFormat="1" applyAlignment="1">
      <alignment horizontal="center" vertical="center"/>
    </xf>
    <xf numFmtId="0" fontId="30" fillId="0" borderId="0" xfId="0" applyFont="1" applyAlignment="1">
      <alignment horizontal="center" vertical="center" wrapText="1"/>
    </xf>
    <xf numFmtId="0" fontId="19" fillId="0" borderId="0" xfId="0" applyFont="1" applyAlignment="1">
      <alignment horizontal="center" vertical="center"/>
    </xf>
    <xf numFmtId="0" fontId="27" fillId="0" borderId="0" xfId="0" applyFont="1" applyAlignment="1">
      <alignment horizontal="center" vertical="center"/>
    </xf>
    <xf numFmtId="0" fontId="30" fillId="0" borderId="0" xfId="0" applyFont="1" applyAlignment="1">
      <alignment horizontal="center" vertical="center"/>
    </xf>
    <xf numFmtId="0" fontId="22" fillId="0" borderId="0" xfId="0" applyFont="1" applyAlignment="1">
      <alignment horizontal="center" vertical="center"/>
    </xf>
    <xf numFmtId="169" fontId="22" fillId="0" borderId="0" xfId="0" applyNumberFormat="1" applyFont="1" applyAlignment="1">
      <alignment horizontal="center" vertical="center"/>
    </xf>
    <xf numFmtId="169" fontId="22" fillId="0" borderId="0" xfId="14" applyNumberFormat="1" applyFont="1" applyBorder="1" applyAlignment="1">
      <alignment horizontal="center" vertical="center"/>
    </xf>
    <xf numFmtId="169" fontId="6" fillId="0" borderId="0" xfId="1" applyNumberFormat="1" applyFont="1" applyAlignment="1">
      <alignment horizontal="center" vertical="center"/>
    </xf>
    <xf numFmtId="0" fontId="22" fillId="0" borderId="0" xfId="1" applyFont="1" applyAlignment="1">
      <alignment horizontal="center"/>
    </xf>
    <xf numFmtId="0" fontId="27" fillId="0" borderId="0" xfId="1" applyFont="1" applyAlignment="1">
      <alignment horizontal="center" vertical="center"/>
    </xf>
    <xf numFmtId="0" fontId="7" fillId="19" borderId="31" xfId="0" applyFont="1" applyFill="1" applyBorder="1" applyAlignment="1">
      <alignment horizontal="left" vertical="center" indent="1"/>
    </xf>
    <xf numFmtId="0" fontId="41" fillId="0" borderId="0" xfId="0" applyFont="1" applyAlignment="1">
      <alignment horizontal="center" vertical="center" wrapText="1"/>
    </xf>
    <xf numFmtId="0" fontId="42" fillId="0" borderId="0" xfId="0" applyFont="1" applyAlignment="1">
      <alignment horizontal="center" vertical="center"/>
    </xf>
    <xf numFmtId="0" fontId="25" fillId="0" borderId="0" xfId="1" applyFont="1" applyAlignment="1">
      <alignment horizontal="center" vertical="center"/>
    </xf>
    <xf numFmtId="169" fontId="27" fillId="0" borderId="0" xfId="1" applyNumberFormat="1" applyFont="1" applyAlignment="1">
      <alignment horizontal="center" vertical="center"/>
    </xf>
    <xf numFmtId="0" fontId="32" fillId="0" borderId="3" xfId="0" applyFont="1" applyBorder="1"/>
    <xf numFmtId="0" fontId="18" fillId="0" borderId="0" xfId="0" applyFont="1"/>
    <xf numFmtId="0" fontId="7" fillId="19" borderId="33" xfId="0" applyFont="1" applyFill="1" applyBorder="1" applyAlignment="1">
      <alignment horizontal="left" vertical="center" wrapText="1" indent="1"/>
    </xf>
    <xf numFmtId="0" fontId="25" fillId="9" borderId="25" xfId="0" applyFont="1" applyFill="1" applyBorder="1" applyAlignment="1">
      <alignment horizontal="center" vertical="center" wrapText="1"/>
    </xf>
    <xf numFmtId="0" fontId="26" fillId="11" borderId="25" xfId="0" applyFont="1" applyFill="1" applyBorder="1" applyAlignment="1">
      <alignment horizontal="center" vertical="center" wrapText="1"/>
    </xf>
    <xf numFmtId="165" fontId="26" fillId="11" borderId="25" xfId="0" applyNumberFormat="1" applyFont="1" applyFill="1" applyBorder="1" applyAlignment="1">
      <alignment horizontal="center" vertical="center" wrapText="1"/>
    </xf>
    <xf numFmtId="0" fontId="25" fillId="10" borderId="25" xfId="0" applyFont="1" applyFill="1" applyBorder="1" applyAlignment="1">
      <alignment horizontal="center" vertical="center" wrapText="1"/>
    </xf>
    <xf numFmtId="168" fontId="22" fillId="13" borderId="25" xfId="18" applyNumberFormat="1" applyFont="1" applyFill="1" applyBorder="1" applyAlignment="1">
      <alignment horizontal="center" vertical="center" wrapText="1"/>
    </xf>
    <xf numFmtId="9" fontId="22" fillId="13" borderId="25" xfId="18" applyFont="1" applyFill="1" applyBorder="1" applyAlignment="1">
      <alignment horizontal="center" vertical="center" wrapText="1"/>
    </xf>
    <xf numFmtId="9" fontId="25" fillId="9" borderId="25" xfId="14" applyFont="1" applyFill="1" applyBorder="1" applyAlignment="1">
      <alignment horizontal="center" vertical="center" wrapText="1"/>
    </xf>
    <xf numFmtId="168" fontId="22" fillId="0" borderId="25" xfId="18" applyNumberFormat="1" applyFont="1" applyFill="1" applyBorder="1" applyAlignment="1">
      <alignment horizontal="center" vertical="center" wrapText="1"/>
    </xf>
    <xf numFmtId="166" fontId="22" fillId="0" borderId="25" xfId="18" applyNumberFormat="1" applyFont="1" applyFill="1" applyBorder="1" applyAlignment="1">
      <alignment horizontal="center" vertical="center" wrapText="1"/>
    </xf>
    <xf numFmtId="0" fontId="17" fillId="0" borderId="13" xfId="0" applyFont="1" applyBorder="1" applyAlignment="1">
      <alignment horizontal="center" vertical="center"/>
    </xf>
    <xf numFmtId="0" fontId="17" fillId="20" borderId="0" xfId="0" applyFont="1" applyFill="1" applyAlignment="1">
      <alignment horizontal="center" vertical="center"/>
    </xf>
    <xf numFmtId="0" fontId="19" fillId="12" borderId="25" xfId="0" applyFont="1" applyFill="1" applyBorder="1" applyAlignment="1">
      <alignment horizontal="center" vertical="center" wrapText="1" indent="1"/>
    </xf>
    <xf numFmtId="0" fontId="19" fillId="12" borderId="32" xfId="0" applyFont="1" applyFill="1" applyBorder="1" applyAlignment="1">
      <alignment horizontal="center" vertical="center" wrapText="1" indent="1"/>
    </xf>
    <xf numFmtId="0" fontId="19" fillId="12" borderId="34" xfId="0" applyFont="1" applyFill="1" applyBorder="1" applyAlignment="1">
      <alignment horizontal="center" vertical="center" wrapText="1" indent="1"/>
    </xf>
    <xf numFmtId="0" fontId="19" fillId="12" borderId="35" xfId="0" applyFont="1" applyFill="1" applyBorder="1" applyAlignment="1">
      <alignment horizontal="center" vertical="center" wrapText="1" indent="1"/>
    </xf>
    <xf numFmtId="0" fontId="19" fillId="12" borderId="36" xfId="0" applyFont="1" applyFill="1" applyBorder="1" applyAlignment="1">
      <alignment horizontal="center" vertical="center" wrapText="1" indent="1"/>
    </xf>
    <xf numFmtId="0" fontId="19" fillId="12" borderId="37" xfId="0" applyFont="1" applyFill="1" applyBorder="1" applyAlignment="1">
      <alignment horizontal="center" vertical="center" wrapText="1" indent="1"/>
    </xf>
    <xf numFmtId="0" fontId="19" fillId="12" borderId="38" xfId="0" applyFont="1" applyFill="1" applyBorder="1" applyAlignment="1">
      <alignment horizontal="center" vertical="center" wrapText="1" indent="1"/>
    </xf>
    <xf numFmtId="0" fontId="19" fillId="12" borderId="0" xfId="0" applyFont="1" applyFill="1" applyAlignment="1">
      <alignment horizontal="center" vertical="center" wrapText="1" indent="1"/>
    </xf>
    <xf numFmtId="167" fontId="7" fillId="0" borderId="25" xfId="33" applyNumberFormat="1" applyFont="1" applyFill="1" applyBorder="1" applyAlignment="1">
      <alignment horizontal="center" vertical="center" wrapText="1"/>
    </xf>
    <xf numFmtId="0" fontId="17" fillId="11" borderId="25" xfId="0" applyFont="1" applyFill="1" applyBorder="1" applyAlignment="1">
      <alignment horizontal="center" vertical="center" wrapText="1"/>
    </xf>
    <xf numFmtId="0" fontId="50" fillId="0" borderId="0" xfId="0" applyFont="1" applyAlignment="1">
      <alignment horizontal="center" vertical="center" wrapText="1"/>
    </xf>
    <xf numFmtId="0" fontId="32" fillId="0" borderId="0" xfId="0" applyFont="1"/>
    <xf numFmtId="0" fontId="55" fillId="12" borderId="30" xfId="0" applyFont="1" applyFill="1" applyBorder="1" applyAlignment="1">
      <alignment horizontal="center" vertical="center" wrapText="1"/>
    </xf>
    <xf numFmtId="0" fontId="55" fillId="12" borderId="25" xfId="0" applyFont="1" applyFill="1" applyBorder="1" applyAlignment="1">
      <alignment horizontal="center" vertical="center" wrapText="1" indent="1"/>
    </xf>
    <xf numFmtId="0" fontId="55" fillId="12" borderId="39" xfId="0" applyFont="1" applyFill="1" applyBorder="1" applyAlignment="1">
      <alignment horizontal="center" vertical="center" wrapText="1"/>
    </xf>
    <xf numFmtId="0" fontId="54" fillId="7" borderId="25" xfId="0" applyFont="1" applyFill="1" applyBorder="1" applyAlignment="1">
      <alignment horizontal="center" vertical="center" wrapText="1"/>
    </xf>
    <xf numFmtId="0" fontId="54" fillId="0" borderId="25" xfId="0" applyFont="1" applyBorder="1" applyAlignment="1">
      <alignment horizontal="center" vertical="center" wrapText="1"/>
    </xf>
    <xf numFmtId="0" fontId="55" fillId="9" borderId="25" xfId="0" applyFont="1" applyFill="1" applyBorder="1" applyAlignment="1">
      <alignment horizontal="center" vertical="center" wrapText="1"/>
    </xf>
    <xf numFmtId="0" fontId="53" fillId="0" borderId="25" xfId="0" applyFont="1" applyBorder="1" applyAlignment="1">
      <alignment horizontal="center" vertical="center"/>
    </xf>
    <xf numFmtId="0" fontId="22" fillId="2" borderId="25" xfId="0" applyFont="1" applyFill="1" applyBorder="1" applyAlignment="1">
      <alignment horizontal="center" vertical="center"/>
    </xf>
    <xf numFmtId="0" fontId="56" fillId="9" borderId="25" xfId="0" applyFont="1" applyFill="1" applyBorder="1" applyAlignment="1">
      <alignment horizontal="center" vertical="center"/>
    </xf>
    <xf numFmtId="0" fontId="57" fillId="2" borderId="0" xfId="0" applyFont="1" applyFill="1" applyAlignment="1">
      <alignment horizontal="center" vertical="center"/>
    </xf>
    <xf numFmtId="15" fontId="57" fillId="2" borderId="0" xfId="0" applyNumberFormat="1" applyFont="1" applyFill="1" applyAlignment="1">
      <alignment horizontal="center" vertical="center"/>
    </xf>
    <xf numFmtId="0" fontId="26" fillId="0" borderId="25" xfId="0" applyFont="1" applyBorder="1" applyAlignment="1">
      <alignment horizontal="center" vertical="center" wrapText="1"/>
    </xf>
    <xf numFmtId="0" fontId="22" fillId="0" borderId="25" xfId="0" applyFont="1" applyBorder="1" applyAlignment="1">
      <alignment horizontal="center" vertical="center" wrapText="1"/>
    </xf>
    <xf numFmtId="0" fontId="17" fillId="0" borderId="25"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25" xfId="0" applyFont="1" applyBorder="1" applyAlignment="1">
      <alignment horizontal="justify" vertical="center" wrapText="1"/>
    </xf>
    <xf numFmtId="0" fontId="7" fillId="0" borderId="25" xfId="0" applyFont="1" applyBorder="1" applyAlignment="1" applyProtection="1">
      <alignment horizontal="justify" vertical="center" wrapText="1"/>
      <protection locked="0"/>
    </xf>
    <xf numFmtId="0" fontId="7" fillId="0" borderId="25" xfId="0" applyFont="1" applyBorder="1" applyAlignment="1" applyProtection="1">
      <alignment horizontal="center" vertical="center" wrapText="1"/>
      <protection locked="0"/>
    </xf>
    <xf numFmtId="167" fontId="7" fillId="0" borderId="25" xfId="0" applyNumberFormat="1" applyFont="1" applyBorder="1" applyAlignment="1" applyProtection="1">
      <alignment horizontal="center" vertical="center" wrapText="1"/>
      <protection locked="0"/>
    </xf>
    <xf numFmtId="164" fontId="17" fillId="0" borderId="25" xfId="0" applyNumberFormat="1" applyFont="1" applyBorder="1" applyAlignment="1">
      <alignment horizontal="center" vertical="center" wrapText="1"/>
    </xf>
    <xf numFmtId="0" fontId="7" fillId="0" borderId="25" xfId="0" applyFont="1" applyBorder="1" applyAlignment="1">
      <alignment horizontal="center" vertical="center"/>
    </xf>
    <xf numFmtId="0" fontId="26" fillId="0" borderId="25" xfId="0" applyFont="1" applyBorder="1" applyAlignment="1" applyProtection="1">
      <alignment horizontal="justify" vertical="center" wrapText="1"/>
      <protection locked="0"/>
    </xf>
    <xf numFmtId="1" fontId="26" fillId="0" borderId="25" xfId="0" applyNumberFormat="1" applyFont="1" applyBorder="1" applyAlignment="1">
      <alignment horizontal="center" vertical="center" wrapText="1"/>
    </xf>
    <xf numFmtId="1" fontId="22" fillId="0" borderId="25" xfId="0" applyNumberFormat="1" applyFont="1" applyBorder="1" applyAlignment="1">
      <alignment horizontal="center" vertical="center" wrapText="1"/>
    </xf>
    <xf numFmtId="0" fontId="22" fillId="0" borderId="25" xfId="0" applyFont="1" applyBorder="1" applyAlignment="1">
      <alignment horizontal="center" vertical="center"/>
    </xf>
    <xf numFmtId="0" fontId="51" fillId="0" borderId="0" xfId="0" applyFont="1" applyAlignment="1">
      <alignment horizontal="center" vertical="center"/>
    </xf>
    <xf numFmtId="0" fontId="44" fillId="0" borderId="0" xfId="0" applyFont="1" applyAlignment="1">
      <alignment horizontal="center" vertical="center"/>
    </xf>
    <xf numFmtId="15" fontId="44" fillId="0" borderId="0" xfId="0" applyNumberFormat="1" applyFont="1" applyAlignment="1">
      <alignment horizontal="center" vertical="center"/>
    </xf>
    <xf numFmtId="0" fontId="21" fillId="0" borderId="0" xfId="0" applyFont="1" applyAlignment="1">
      <alignment horizontal="center" vertical="center"/>
    </xf>
    <xf numFmtId="167" fontId="7" fillId="0" borderId="25" xfId="0" applyNumberFormat="1" applyFont="1" applyBorder="1" applyAlignment="1">
      <alignment horizontal="center" vertical="center" wrapText="1"/>
    </xf>
    <xf numFmtId="167" fontId="7" fillId="0" borderId="25" xfId="0" applyNumberFormat="1" applyFont="1" applyBorder="1" applyAlignment="1">
      <alignment horizontal="center" vertical="center"/>
    </xf>
    <xf numFmtId="0" fontId="17" fillId="0" borderId="25" xfId="0" applyFont="1" applyBorder="1" applyAlignment="1">
      <alignment horizontal="justify" vertical="center" wrapText="1"/>
    </xf>
    <xf numFmtId="0" fontId="17" fillId="0" borderId="25" xfId="0" applyFont="1" applyBorder="1" applyAlignment="1" applyProtection="1">
      <alignment horizontal="justify" vertical="center" wrapText="1"/>
      <protection locked="0"/>
    </xf>
    <xf numFmtId="0" fontId="17" fillId="0" borderId="25" xfId="0" applyFont="1" applyBorder="1" applyAlignment="1" applyProtection="1">
      <alignment horizontal="center" vertical="center" wrapText="1"/>
      <protection locked="0"/>
    </xf>
    <xf numFmtId="167" fontId="17" fillId="0" borderId="25" xfId="0" applyNumberFormat="1" applyFont="1" applyBorder="1" applyAlignment="1" applyProtection="1">
      <alignment horizontal="center" vertical="center" wrapText="1"/>
      <protection locked="0"/>
    </xf>
    <xf numFmtId="0" fontId="22" fillId="0" borderId="25" xfId="0" applyFont="1" applyBorder="1" applyAlignment="1" applyProtection="1">
      <alignment horizontal="center" vertical="center" wrapText="1"/>
      <protection locked="0"/>
    </xf>
    <xf numFmtId="0" fontId="26" fillId="0" borderId="25" xfId="0" applyFont="1" applyBorder="1" applyAlignment="1">
      <alignment horizontal="justify" vertical="center" wrapText="1"/>
    </xf>
    <xf numFmtId="0" fontId="26" fillId="0" borderId="25" xfId="0" applyFont="1" applyBorder="1" applyAlignment="1">
      <alignment horizontal="center" vertical="center"/>
    </xf>
    <xf numFmtId="168" fontId="26" fillId="0" borderId="25" xfId="0" applyNumberFormat="1" applyFont="1" applyBorder="1" applyAlignment="1">
      <alignment horizontal="center" vertical="center"/>
    </xf>
    <xf numFmtId="164" fontId="22" fillId="0" borderId="25" xfId="0" applyNumberFormat="1" applyFont="1" applyBorder="1" applyAlignment="1">
      <alignment horizontal="center" vertical="center" wrapText="1"/>
    </xf>
    <xf numFmtId="0" fontId="22" fillId="0" borderId="25" xfId="0" applyFont="1" applyBorder="1" applyAlignment="1" applyProtection="1">
      <alignment horizontal="justify" vertical="center" wrapText="1"/>
      <protection locked="0"/>
    </xf>
    <xf numFmtId="168" fontId="22" fillId="0" borderId="25" xfId="0" applyNumberFormat="1" applyFont="1" applyBorder="1" applyAlignment="1" applyProtection="1">
      <alignment horizontal="center" vertical="center" wrapText="1"/>
      <protection locked="0"/>
    </xf>
    <xf numFmtId="0" fontId="26" fillId="0" borderId="25" xfId="0" applyFont="1" applyBorder="1" applyAlignment="1" applyProtection="1">
      <alignment horizontal="center" vertical="center" wrapText="1"/>
      <protection locked="0"/>
    </xf>
    <xf numFmtId="168" fontId="26" fillId="0" borderId="25" xfId="0" applyNumberFormat="1" applyFont="1" applyBorder="1" applyAlignment="1" applyProtection="1">
      <alignment horizontal="center" vertical="center" wrapText="1"/>
      <protection locked="0"/>
    </xf>
    <xf numFmtId="0" fontId="22" fillId="0" borderId="25" xfId="0" applyFont="1" applyBorder="1" applyAlignment="1">
      <alignment horizontal="justify" vertical="center" wrapText="1"/>
    </xf>
    <xf numFmtId="168" fontId="22" fillId="0" borderId="25" xfId="0" applyNumberFormat="1" applyFont="1" applyBorder="1" applyAlignment="1">
      <alignment horizontal="center" vertical="center" wrapText="1"/>
    </xf>
    <xf numFmtId="164" fontId="22" fillId="0" borderId="25" xfId="0" applyNumberFormat="1" applyFont="1" applyBorder="1" applyAlignment="1">
      <alignment horizontal="justify" vertical="center" wrapText="1"/>
    </xf>
    <xf numFmtId="0" fontId="33" fillId="0" borderId="25" xfId="0" applyFont="1" applyBorder="1" applyAlignment="1">
      <alignment horizontal="center" vertical="center"/>
    </xf>
    <xf numFmtId="167" fontId="26" fillId="0" borderId="25" xfId="0" applyNumberFormat="1" applyFont="1" applyBorder="1" applyAlignment="1" applyProtection="1">
      <alignment horizontal="center" vertical="center" wrapText="1"/>
      <protection locked="0"/>
    </xf>
    <xf numFmtId="167" fontId="22" fillId="0" borderId="25" xfId="0" applyNumberFormat="1" applyFont="1" applyBorder="1" applyAlignment="1" applyProtection="1">
      <alignment horizontal="center" vertical="center" wrapText="1"/>
      <protection locked="0"/>
    </xf>
    <xf numFmtId="2" fontId="22" fillId="0" borderId="25" xfId="0" applyNumberFormat="1" applyFont="1" applyBorder="1" applyAlignment="1">
      <alignment horizontal="justify" vertical="center" wrapText="1"/>
    </xf>
    <xf numFmtId="168" fontId="26" fillId="0" borderId="25" xfId="0" applyNumberFormat="1" applyFont="1" applyBorder="1" applyAlignment="1">
      <alignment horizontal="center" vertical="center" wrapText="1"/>
    </xf>
    <xf numFmtId="1" fontId="26" fillId="0" borderId="25" xfId="0" applyNumberFormat="1" applyFont="1" applyBorder="1" applyAlignment="1">
      <alignment horizontal="justify" vertical="center" wrapText="1"/>
    </xf>
    <xf numFmtId="0" fontId="17" fillId="0" borderId="25" xfId="0" applyFont="1" applyBorder="1" applyAlignment="1">
      <alignment horizontal="center" vertical="center"/>
    </xf>
    <xf numFmtId="9" fontId="26" fillId="0" borderId="25" xfId="0" applyNumberFormat="1" applyFont="1" applyBorder="1" applyAlignment="1">
      <alignment horizontal="center" vertical="center" wrapText="1"/>
    </xf>
    <xf numFmtId="0" fontId="26" fillId="0" borderId="25" xfId="1" applyFont="1" applyBorder="1" applyAlignment="1">
      <alignment horizontal="justify" vertical="center" wrapText="1"/>
    </xf>
    <xf numFmtId="0" fontId="22" fillId="0" borderId="25" xfId="1" applyFont="1" applyBorder="1" applyAlignment="1">
      <alignment horizontal="justify" vertical="center" wrapText="1"/>
    </xf>
    <xf numFmtId="0" fontId="22" fillId="0" borderId="25" xfId="1" applyFont="1" applyBorder="1" applyAlignment="1">
      <alignment horizontal="center" vertical="center" wrapText="1"/>
    </xf>
    <xf numFmtId="0" fontId="26" fillId="0" borderId="25" xfId="1" applyFont="1" applyBorder="1" applyAlignment="1">
      <alignment horizontal="center" vertical="center" wrapText="1"/>
    </xf>
    <xf numFmtId="168" fontId="26" fillId="0" borderId="25" xfId="1" applyNumberFormat="1" applyFont="1" applyBorder="1" applyAlignment="1">
      <alignment horizontal="center" vertical="center" wrapText="1"/>
    </xf>
    <xf numFmtId="167" fontId="26" fillId="0" borderId="25" xfId="1" applyNumberFormat="1" applyFont="1" applyBorder="1" applyAlignment="1">
      <alignment horizontal="justify" vertical="center" wrapText="1"/>
    </xf>
    <xf numFmtId="167" fontId="22" fillId="0" borderId="25" xfId="1" applyNumberFormat="1" applyFont="1" applyBorder="1" applyAlignment="1">
      <alignment horizontal="justify" vertical="center" wrapText="1"/>
    </xf>
    <xf numFmtId="49" fontId="26" fillId="0" borderId="25" xfId="1" applyNumberFormat="1" applyFont="1" applyBorder="1" applyAlignment="1">
      <alignment horizontal="center" vertical="center" wrapText="1"/>
    </xf>
    <xf numFmtId="0" fontId="26" fillId="0" borderId="25" xfId="0" applyFont="1" applyBorder="1" applyAlignment="1">
      <alignment horizontal="justify" vertical="center"/>
    </xf>
    <xf numFmtId="168" fontId="22" fillId="0" borderId="25" xfId="1" applyNumberFormat="1" applyFont="1" applyBorder="1" applyAlignment="1">
      <alignment horizontal="center" vertical="center" wrapText="1"/>
    </xf>
    <xf numFmtId="0" fontId="45" fillId="0" borderId="0" xfId="0" applyFont="1"/>
    <xf numFmtId="168" fontId="22" fillId="0" borderId="25" xfId="15" applyNumberFormat="1" applyFont="1" applyBorder="1" applyAlignment="1">
      <alignment horizontal="center" vertical="center" wrapText="1"/>
    </xf>
    <xf numFmtId="0" fontId="22" fillId="0" borderId="25" xfId="15" applyFont="1" applyBorder="1" applyAlignment="1">
      <alignment horizontal="justify" vertical="center" wrapText="1"/>
    </xf>
    <xf numFmtId="0" fontId="22" fillId="0" borderId="25" xfId="15" applyFont="1" applyBorder="1" applyAlignment="1">
      <alignment horizontal="center" vertical="center" wrapText="1"/>
    </xf>
    <xf numFmtId="0" fontId="22" fillId="0" borderId="25" xfId="0" applyFont="1" applyBorder="1" applyAlignment="1">
      <alignment horizontal="left" vertical="center" wrapText="1"/>
    </xf>
    <xf numFmtId="168" fontId="22" fillId="0" borderId="25" xfId="0" applyNumberFormat="1" applyFont="1" applyBorder="1" applyAlignment="1">
      <alignment horizontal="center" vertical="center"/>
    </xf>
    <xf numFmtId="9" fontId="22" fillId="0" borderId="25" xfId="0" applyNumberFormat="1" applyFont="1" applyBorder="1" applyAlignment="1">
      <alignment horizontal="justify" vertical="center" wrapText="1"/>
    </xf>
    <xf numFmtId="9" fontId="22" fillId="0" borderId="25" xfId="0" applyNumberFormat="1" applyFont="1" applyBorder="1" applyAlignment="1">
      <alignment horizontal="center" vertical="center" wrapText="1"/>
    </xf>
    <xf numFmtId="168" fontId="22" fillId="0" borderId="25" xfId="0" applyNumberFormat="1" applyFont="1" applyBorder="1" applyAlignment="1">
      <alignment horizontal="justify" vertical="center" wrapText="1"/>
    </xf>
    <xf numFmtId="0" fontId="22" fillId="0" borderId="25" xfId="0" applyFont="1" applyBorder="1" applyAlignment="1">
      <alignment horizontal="justify" vertical="center"/>
    </xf>
    <xf numFmtId="14" fontId="22" fillId="0" borderId="25" xfId="0" applyNumberFormat="1" applyFont="1" applyBorder="1" applyAlignment="1">
      <alignment horizontal="center" vertical="center" wrapText="1"/>
    </xf>
    <xf numFmtId="168" fontId="47" fillId="0" borderId="25" xfId="0" applyNumberFormat="1" applyFont="1" applyBorder="1" applyAlignment="1">
      <alignment horizontal="center" vertical="center" wrapText="1"/>
    </xf>
    <xf numFmtId="4" fontId="22" fillId="0" borderId="25" xfId="0" applyNumberFormat="1" applyFont="1" applyBorder="1" applyAlignment="1">
      <alignment horizontal="center"/>
    </xf>
    <xf numFmtId="0" fontId="52" fillId="0" borderId="0" xfId="0" applyFont="1" applyAlignment="1">
      <alignment horizontal="center" vertical="center"/>
    </xf>
    <xf numFmtId="0" fontId="46" fillId="0" borderId="0" xfId="0" applyFont="1"/>
    <xf numFmtId="0" fontId="8" fillId="18" borderId="0" xfId="0" applyFont="1" applyFill="1" applyAlignment="1">
      <alignment horizontal="justify" vertical="top" wrapText="1"/>
    </xf>
    <xf numFmtId="0" fontId="28" fillId="17" borderId="0" xfId="0" applyFont="1" applyFill="1" applyAlignment="1">
      <alignment horizontal="center"/>
    </xf>
    <xf numFmtId="0" fontId="28" fillId="17" borderId="0" xfId="0" applyFont="1" applyFill="1" applyAlignment="1">
      <alignment horizontal="center" vertical="center"/>
    </xf>
    <xf numFmtId="0" fontId="28" fillId="17" borderId="0" xfId="0" applyFont="1" applyFill="1" applyAlignment="1">
      <alignment horizontal="center" vertical="top"/>
    </xf>
    <xf numFmtId="0" fontId="20" fillId="0" borderId="10" xfId="0" applyFont="1" applyBorder="1" applyAlignment="1">
      <alignment horizontal="center" vertical="center" wrapText="1"/>
    </xf>
    <xf numFmtId="0" fontId="20" fillId="0" borderId="8" xfId="0" applyFont="1" applyBorder="1" applyAlignment="1">
      <alignment horizontal="center" vertical="center"/>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1" xfId="0" applyFont="1" applyBorder="1" applyAlignment="1">
      <alignment horizontal="center" vertical="center"/>
    </xf>
    <xf numFmtId="0" fontId="20" fillId="0" borderId="10" xfId="0" applyFont="1" applyBorder="1" applyAlignment="1">
      <alignment horizontal="center" vertical="center"/>
    </xf>
    <xf numFmtId="0" fontId="20" fillId="0" borderId="15" xfId="0" applyFont="1" applyBorder="1" applyAlignment="1">
      <alignment horizontal="center" vertical="center"/>
    </xf>
    <xf numFmtId="0" fontId="20" fillId="0" borderId="16" xfId="0" applyFont="1" applyBorder="1" applyAlignment="1">
      <alignment horizontal="center" vertical="center"/>
    </xf>
    <xf numFmtId="0" fontId="20" fillId="0" borderId="18" xfId="0" applyFont="1" applyBorder="1" applyAlignment="1">
      <alignment horizontal="center" vertical="center"/>
    </xf>
    <xf numFmtId="0" fontId="20" fillId="0" borderId="17" xfId="0" applyFont="1" applyBorder="1" applyAlignment="1">
      <alignment horizontal="center" vertical="center"/>
    </xf>
    <xf numFmtId="0" fontId="20" fillId="0" borderId="5" xfId="0" applyFont="1" applyBorder="1" applyAlignment="1">
      <alignment horizontal="center" vertical="center"/>
    </xf>
    <xf numFmtId="0" fontId="20" fillId="0" borderId="11" xfId="0" applyFont="1" applyBorder="1" applyAlignment="1">
      <alignment horizontal="center" vertical="center"/>
    </xf>
    <xf numFmtId="0" fontId="20" fillId="0" borderId="6" xfId="0" applyFont="1" applyBorder="1" applyAlignment="1">
      <alignment horizontal="center" vertical="center"/>
    </xf>
    <xf numFmtId="0" fontId="20" fillId="0" borderId="1" xfId="0" applyFont="1" applyBorder="1" applyAlignment="1">
      <alignment horizontal="center" vertical="center"/>
    </xf>
    <xf numFmtId="0" fontId="28" fillId="0" borderId="25" xfId="0" applyFont="1" applyBorder="1" applyAlignment="1">
      <alignment horizontal="center" vertical="center" wrapText="1"/>
    </xf>
    <xf numFmtId="0" fontId="32" fillId="0" borderId="3" xfId="0" applyFont="1" applyBorder="1"/>
    <xf numFmtId="0" fontId="18" fillId="0" borderId="0" xfId="0" applyFont="1"/>
    <xf numFmtId="0" fontId="7" fillId="0" borderId="0" xfId="0" applyFont="1"/>
    <xf numFmtId="0" fontId="17" fillId="2" borderId="6" xfId="0" applyFont="1" applyFill="1" applyBorder="1" applyAlignment="1">
      <alignment horizontal="center"/>
    </xf>
    <xf numFmtId="0" fontId="17" fillId="2" borderId="7" xfId="0" applyFont="1" applyFill="1" applyBorder="1" applyAlignment="1">
      <alignment horizontal="center"/>
    </xf>
    <xf numFmtId="0" fontId="17" fillId="2" borderId="1" xfId="0" applyFont="1" applyFill="1" applyBorder="1" applyAlignment="1">
      <alignment horizontal="center"/>
    </xf>
    <xf numFmtId="0" fontId="7" fillId="0" borderId="6" xfId="0" applyFont="1" applyBorder="1" applyAlignment="1">
      <alignment horizontal="center" vertical="center" wrapText="1"/>
    </xf>
    <xf numFmtId="0" fontId="7" fillId="0" borderId="1" xfId="0" applyFont="1" applyBorder="1" applyAlignment="1">
      <alignment horizontal="center" vertical="center" wrapText="1"/>
    </xf>
    <xf numFmtId="0" fontId="17" fillId="0" borderId="0" xfId="0" applyFont="1" applyAlignment="1">
      <alignment horizontal="center"/>
    </xf>
    <xf numFmtId="0" fontId="7" fillId="0" borderId="0" xfId="0" applyFont="1" applyAlignment="1">
      <alignment horizontal="center"/>
    </xf>
    <xf numFmtId="0" fontId="9" fillId="0" borderId="0" xfId="0" applyFont="1" applyAlignment="1">
      <alignment horizontal="left"/>
    </xf>
    <xf numFmtId="0" fontId="20" fillId="0" borderId="6" xfId="0" applyFont="1" applyBorder="1" applyAlignment="1">
      <alignment horizontal="center"/>
    </xf>
    <xf numFmtId="0" fontId="9" fillId="0" borderId="7" xfId="0" applyFont="1" applyBorder="1" applyAlignment="1">
      <alignment horizontal="center"/>
    </xf>
    <xf numFmtId="0" fontId="7" fillId="0" borderId="0" xfId="0" applyFont="1" applyAlignment="1" applyProtection="1">
      <alignment horizontal="center"/>
      <protection locked="0"/>
    </xf>
    <xf numFmtId="0" fontId="9" fillId="0" borderId="24" xfId="0" applyFont="1" applyBorder="1" applyAlignment="1" applyProtection="1">
      <alignment horizontal="center"/>
      <protection locked="0"/>
    </xf>
    <xf numFmtId="0" fontId="27" fillId="9" borderId="26" xfId="1" applyFont="1" applyFill="1" applyBorder="1" applyAlignment="1">
      <alignment horizontal="center" vertical="center"/>
    </xf>
    <xf numFmtId="0" fontId="31" fillId="17" borderId="0" xfId="1" applyFont="1" applyFill="1" applyAlignment="1">
      <alignment horizontal="center" vertical="center" wrapText="1"/>
    </xf>
    <xf numFmtId="0" fontId="31" fillId="17" borderId="0" xfId="1" applyFont="1" applyFill="1" applyAlignment="1">
      <alignment horizontal="center" vertical="center"/>
    </xf>
    <xf numFmtId="0" fontId="7" fillId="2" borderId="0" xfId="0" applyFont="1" applyFill="1" applyAlignment="1">
      <alignment horizontal="justify" vertical="center" wrapText="1"/>
    </xf>
    <xf numFmtId="0" fontId="25" fillId="8" borderId="0" xfId="1" applyFont="1" applyFill="1" applyAlignment="1">
      <alignment horizontal="center" vertical="center"/>
    </xf>
  </cellXfs>
  <cellStyles count="34">
    <cellStyle name="Millares 2" xfId="19" xr:uid="{757B1AAE-6027-4EC9-9400-A48672338970}"/>
    <cellStyle name="Millares 3" xfId="28" xr:uid="{4C1A1BE3-862D-4139-A3F2-C75597EAEA56}"/>
    <cellStyle name="Moneda" xfId="33" builtinId="4"/>
    <cellStyle name="Normal" xfId="0" builtinId="0"/>
    <cellStyle name="Normal 10" xfId="22" xr:uid="{35B8BCBE-B331-423A-847F-004600274886}"/>
    <cellStyle name="Normal 11" xfId="32" xr:uid="{2554E0F7-56C8-42AF-9535-557C9C501346}"/>
    <cellStyle name="Normal 13 2" xfId="1" xr:uid="{00000000-0005-0000-0000-000002000000}"/>
    <cellStyle name="Normal 2" xfId="2" xr:uid="{00000000-0005-0000-0000-000003000000}"/>
    <cellStyle name="Normal 2 2" xfId="23" xr:uid="{0ED642E3-7CAF-4C14-BF1D-662445CB9683}"/>
    <cellStyle name="Normal 2 3" xfId="31" xr:uid="{77E1B34C-39B3-4DEA-B6F2-46AEF65C1A58}"/>
    <cellStyle name="Normal 2 3 2" xfId="3" xr:uid="{00000000-0005-0000-0000-000004000000}"/>
    <cellStyle name="Normal 3" xfId="4" xr:uid="{00000000-0005-0000-0000-000005000000}"/>
    <cellStyle name="Normal 4" xfId="5" xr:uid="{00000000-0005-0000-0000-000006000000}"/>
    <cellStyle name="Normal 4 2" xfId="6" xr:uid="{00000000-0005-0000-0000-000007000000}"/>
    <cellStyle name="Normal 4 2 2" xfId="24" xr:uid="{F34402E4-E1AB-4278-9F5A-36EF7C7AC01A}"/>
    <cellStyle name="Normal 4 3" xfId="7" xr:uid="{00000000-0005-0000-0000-000008000000}"/>
    <cellStyle name="Normal 5" xfId="8" xr:uid="{00000000-0005-0000-0000-000009000000}"/>
    <cellStyle name="Normal 5 2" xfId="9" xr:uid="{00000000-0005-0000-0000-00000A000000}"/>
    <cellStyle name="Normal 6" xfId="10" xr:uid="{00000000-0005-0000-0000-00000B000000}"/>
    <cellStyle name="Normal 6 2" xfId="25" xr:uid="{148CB59B-4FF7-42E9-B376-C1C50E29C40E}"/>
    <cellStyle name="Normal 7" xfId="11" xr:uid="{00000000-0005-0000-0000-00000C000000}"/>
    <cellStyle name="Normal 7 2" xfId="15" xr:uid="{00000000-0005-0000-0000-00000D000000}"/>
    <cellStyle name="Normal 8" xfId="12" xr:uid="{00000000-0005-0000-0000-00000E000000}"/>
    <cellStyle name="Normal 8 2" xfId="26" xr:uid="{14E5824D-04D6-45A8-892E-6DC674F73F41}"/>
    <cellStyle name="Normal 9" xfId="16" xr:uid="{00000000-0005-0000-0000-00000F000000}"/>
    <cellStyle name="Normal 9 2" xfId="20" xr:uid="{1AED0840-40CB-4AA0-81E1-0773C5508AAA}"/>
    <cellStyle name="Normal 9 3" xfId="29" xr:uid="{EFB032C6-F561-40F5-9B3E-77157DD81026}"/>
    <cellStyle name="Porcentaje" xfId="14" builtinId="5"/>
    <cellStyle name="Porcentaje 2" xfId="17" xr:uid="{00000000-0005-0000-0000-000011000000}"/>
    <cellStyle name="Porcentaje 2 2" xfId="30" xr:uid="{8B6BF7F0-4D2C-4A44-8874-1604551B096B}"/>
    <cellStyle name="Porcentaje 2 3" xfId="13" xr:uid="{00000000-0005-0000-0000-000012000000}"/>
    <cellStyle name="Porcentaje 2 3 2" xfId="27" xr:uid="{18407A24-D771-4F32-82CB-D5F3CFD355A8}"/>
    <cellStyle name="Porcentaje 3" xfId="18" xr:uid="{141E453C-9FC6-4295-A6AC-5246DA752946}"/>
    <cellStyle name="Porcentaje 3 2" xfId="21" xr:uid="{EFB49E58-2ACD-42F8-860E-6D1F538F9185}"/>
  </cellStyles>
  <dxfs count="331">
    <dxf>
      <font>
        <color theme="1"/>
      </font>
      <fill>
        <patternFill>
          <bgColor rgb="FFD5635D"/>
        </patternFill>
      </fill>
    </dxf>
    <dxf>
      <font>
        <color theme="1"/>
      </font>
      <fill>
        <patternFill>
          <bgColor rgb="FFFFFB53"/>
        </patternFill>
      </fill>
    </dxf>
    <dxf>
      <font>
        <color theme="1"/>
      </font>
      <fill>
        <patternFill>
          <bgColor rgb="FFC399DB"/>
        </patternFill>
      </fill>
    </dxf>
    <dxf>
      <font>
        <color theme="1"/>
      </font>
      <fill>
        <patternFill>
          <bgColor rgb="FF37CBFF"/>
        </patternFill>
      </fill>
    </dxf>
    <dxf>
      <font>
        <color theme="1"/>
      </font>
      <fill>
        <patternFill>
          <bgColor rgb="FF8FDF8B"/>
        </patternFill>
      </fill>
    </dxf>
    <dxf>
      <fill>
        <patternFill>
          <bgColor rgb="FFFFFB53"/>
        </patternFill>
      </fill>
    </dxf>
    <dxf>
      <fill>
        <patternFill>
          <bgColor rgb="FFC399DB"/>
        </patternFill>
      </fill>
    </dxf>
    <dxf>
      <fill>
        <patternFill>
          <bgColor rgb="FF82D6EA"/>
        </patternFill>
      </fill>
    </dxf>
    <dxf>
      <fill>
        <patternFill>
          <bgColor rgb="FF8FDF8B"/>
        </patternFill>
      </fill>
    </dxf>
    <dxf>
      <fill>
        <patternFill>
          <bgColor rgb="FFD35C55"/>
        </patternFill>
      </fill>
    </dxf>
    <dxf>
      <fill>
        <patternFill>
          <bgColor rgb="FFD35C55"/>
        </patternFill>
      </fill>
    </dxf>
    <dxf>
      <fill>
        <patternFill>
          <bgColor rgb="FFFFFB53"/>
        </patternFill>
      </fill>
    </dxf>
    <dxf>
      <fill>
        <patternFill>
          <bgColor rgb="FFC399DB"/>
        </patternFill>
      </fill>
    </dxf>
    <dxf>
      <fill>
        <patternFill>
          <bgColor rgb="FF82D6EA"/>
        </patternFill>
      </fill>
    </dxf>
    <dxf>
      <fill>
        <patternFill>
          <bgColor rgb="FF8FDF8B"/>
        </patternFill>
      </fill>
    </dxf>
    <dxf>
      <font>
        <color theme="0"/>
      </font>
    </dxf>
    <dxf>
      <font>
        <color theme="0"/>
      </font>
    </dxf>
    <dxf>
      <fill>
        <patternFill>
          <bgColor rgb="FFFFC000"/>
        </patternFill>
      </fill>
    </dxf>
    <dxf>
      <fill>
        <patternFill>
          <bgColor rgb="FFFFC000"/>
        </patternFill>
      </fill>
    </dxf>
    <dxf>
      <fill>
        <patternFill>
          <bgColor rgb="FFFFC000"/>
        </patternFill>
      </fill>
    </dxf>
    <dxf>
      <font>
        <color theme="0"/>
      </font>
    </dxf>
    <dxf>
      <font>
        <color theme="0"/>
      </font>
    </dxf>
    <dxf>
      <fill>
        <patternFill>
          <bgColor rgb="FFFFC000"/>
        </patternFill>
      </fill>
    </dxf>
    <dxf>
      <font>
        <color theme="0"/>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dxf>
    <dxf>
      <font>
        <color theme="0"/>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top style="hair">
          <color theme="0"/>
        </top>
      </border>
    </dxf>
    <dxf>
      <border>
        <top style="hair">
          <color theme="0"/>
        </top>
      </border>
    </dxf>
    <dxf>
      <font>
        <sz val="8"/>
        <color theme="0"/>
        <family val="2"/>
      </font>
      <fill>
        <patternFill patternType="solid">
          <fgColor indexed="64"/>
          <bgColor theme="3" tint="-0.499984740745262"/>
        </patternFill>
      </fill>
      <alignment indent="1"/>
    </dxf>
    <dxf>
      <border>
        <top style="hair">
          <color theme="0"/>
        </top>
      </border>
    </dxf>
    <dxf>
      <font>
        <sz val="8"/>
        <color theme="0"/>
        <family val="2"/>
      </font>
      <fill>
        <patternFill patternType="solid">
          <fgColor indexed="64"/>
          <bgColor theme="3" tint="-0.499984740745262"/>
        </patternFill>
      </fill>
      <alignment indent="1"/>
    </dxf>
    <dxf>
      <border>
        <bottom style="hair">
          <color theme="0"/>
        </bottom>
      </border>
    </dxf>
    <dxf>
      <font>
        <sz val="8"/>
        <color theme="0"/>
        <family val="2"/>
      </font>
      <fill>
        <patternFill patternType="solid">
          <fgColor indexed="64"/>
          <bgColor theme="3" tint="-0.499984740745262"/>
        </patternFill>
      </fill>
      <alignment indent="1"/>
    </dxf>
    <dxf>
      <border>
        <left style="hair">
          <color theme="0" tint="-0.249977111117893"/>
        </left>
        <right style="hair">
          <color theme="0" tint="-0.249977111117893"/>
        </right>
        <top style="hair">
          <color theme="0" tint="-0.249977111117893"/>
        </top>
        <bottom style="hair">
          <color theme="0" tint="-0.249977111117893"/>
        </bottom>
        <vertical style="hair">
          <color theme="0" tint="-0.249977111117893"/>
        </vertical>
        <horizontal style="hair">
          <color theme="0" tint="-0.249977111117893"/>
        </horizontal>
      </border>
    </dxf>
    <dxf>
      <border>
        <left style="hair">
          <color theme="0" tint="-0.249977111117893"/>
        </left>
        <right style="hair">
          <color theme="0" tint="-0.249977111117893"/>
        </right>
        <top style="hair">
          <color theme="0" tint="-0.249977111117893"/>
        </top>
        <bottom style="hair">
          <color theme="0" tint="-0.249977111117893"/>
        </bottom>
        <vertical style="hair">
          <color theme="0" tint="-0.249977111117893"/>
        </vertical>
        <horizontal style="hair">
          <color theme="0" tint="-0.249977111117893"/>
        </horizontal>
      </border>
    </dxf>
    <dxf>
      <border>
        <left style="hair">
          <color theme="0" tint="-0.249977111117893"/>
        </left>
        <right style="hair">
          <color theme="0" tint="-0.249977111117893"/>
        </right>
        <top style="hair">
          <color theme="0" tint="-0.249977111117893"/>
        </top>
        <bottom style="hair">
          <color theme="0" tint="-0.249977111117893"/>
        </bottom>
        <vertical style="hair">
          <color theme="0" tint="-0.249977111117893"/>
        </vertical>
        <horizontal style="hair">
          <color theme="0" tint="-0.249977111117893"/>
        </horizontal>
      </border>
    </dxf>
    <dxf>
      <font>
        <sz val="8"/>
      </font>
    </dxf>
    <dxf>
      <font>
        <sz val="8"/>
      </font>
    </dxf>
    <dxf>
      <border>
        <top style="hair">
          <color theme="0"/>
        </top>
      </border>
    </dxf>
    <dxf>
      <border>
        <top style="hair">
          <color theme="0"/>
        </top>
      </border>
    </dxf>
    <dxf>
      <border>
        <top style="hair">
          <color theme="0"/>
        </top>
      </border>
    </dxf>
    <dxf>
      <font>
        <sz val="9"/>
        <color theme="0"/>
        <family val="2"/>
      </font>
      <fill>
        <patternFill patternType="solid">
          <fgColor indexed="64"/>
          <bgColor theme="3" tint="-0.499984740745262"/>
        </patternFill>
      </fill>
      <alignment indent="1"/>
    </dxf>
    <dxf>
      <border>
        <bottom style="hair">
          <color theme="0"/>
        </bottom>
      </border>
    </dxf>
    <dxf>
      <font>
        <sz val="9"/>
        <color theme="0"/>
        <family val="2"/>
      </font>
      <fill>
        <patternFill patternType="solid">
          <fgColor indexed="64"/>
          <bgColor theme="3" tint="-0.499984740745262"/>
        </patternFill>
      </fill>
      <alignment indent="1"/>
    </dxf>
    <dxf>
      <font>
        <sz val="9"/>
        <color theme="0"/>
        <family val="2"/>
      </font>
      <fill>
        <patternFill patternType="solid">
          <fgColor indexed="64"/>
          <bgColor theme="3" tint="-0.499984740745262"/>
        </patternFill>
      </fill>
      <alignment indent="1"/>
    </dxf>
    <dxf>
      <border>
        <top style="hair">
          <color theme="0"/>
        </top>
      </border>
    </dxf>
    <dxf>
      <border>
        <top style="hair">
          <color theme="0"/>
        </top>
      </border>
    </dxf>
    <dxf>
      <font>
        <sz val="9"/>
        <color theme="0"/>
        <family val="2"/>
      </font>
      <fill>
        <patternFill patternType="solid">
          <fgColor indexed="64"/>
          <bgColor theme="3" tint="-0.499984740745262"/>
        </patternFill>
      </fill>
      <alignment indent="1"/>
    </dxf>
    <dxf>
      <font>
        <sz val="9"/>
        <color theme="0"/>
        <family val="2"/>
      </font>
      <fill>
        <patternFill patternType="solid">
          <fgColor indexed="64"/>
          <bgColor theme="3" tint="-0.499984740745262"/>
        </patternFill>
      </fill>
      <alignment indent="1"/>
    </dxf>
    <dxf>
      <border>
        <right style="hair">
          <color theme="0" tint="-0.249977111117893"/>
        </right>
      </border>
    </dxf>
    <dxf>
      <border>
        <right style="hair">
          <color theme="0" tint="-0.249977111117893"/>
        </right>
      </border>
    </dxf>
    <dxf>
      <border>
        <right style="hair">
          <color theme="0" tint="-0.249977111117893"/>
        </right>
      </border>
    </dxf>
    <dxf>
      <border>
        <right style="hair">
          <color theme="0" tint="-0.249977111117893"/>
        </right>
      </border>
    </dxf>
    <dxf>
      <border>
        <top style="hair">
          <color theme="0"/>
        </top>
      </border>
    </dxf>
    <dxf>
      <font>
        <sz val="9"/>
        <color theme="0"/>
        <family val="2"/>
      </font>
      <fill>
        <patternFill patternType="solid">
          <fgColor indexed="64"/>
          <bgColor theme="3" tint="-0.499984740745262"/>
        </patternFill>
      </fill>
      <alignment indent="1"/>
    </dxf>
    <dxf>
      <border>
        <top style="hair">
          <color theme="0"/>
        </top>
      </border>
    </dxf>
    <dxf>
      <border>
        <top style="hair">
          <color theme="0"/>
        </top>
      </border>
    </dxf>
    <dxf>
      <font>
        <sz val="9"/>
        <color theme="0"/>
        <family val="2"/>
      </font>
      <fill>
        <patternFill patternType="solid">
          <fgColor indexed="64"/>
          <bgColor theme="3" tint="-0.499984740745262"/>
        </patternFill>
      </fill>
      <alignment indent="1"/>
    </dxf>
    <dxf>
      <font>
        <sz val="9"/>
        <color theme="0"/>
        <family val="2"/>
      </font>
      <fill>
        <patternFill patternType="solid">
          <fgColor indexed="64"/>
          <bgColor theme="3" tint="-0.499984740745262"/>
        </patternFill>
      </fill>
      <alignment indent="1"/>
    </dxf>
    <dxf>
      <border>
        <bottom style="hair">
          <color theme="0"/>
        </bottom>
      </border>
    </dxf>
    <dxf>
      <border>
        <bottom style="hair">
          <color theme="0"/>
        </bottom>
      </border>
    </dxf>
    <dxf>
      <font>
        <sz val="9"/>
        <color theme="0"/>
        <family val="2"/>
      </font>
      <fill>
        <patternFill patternType="solid">
          <fgColor indexed="64"/>
          <bgColor theme="3" tint="-0.499984740745262"/>
        </patternFill>
      </fill>
      <alignment indent="1"/>
    </dxf>
    <dxf>
      <border>
        <bottom style="hair">
          <color theme="0"/>
        </bottom>
      </border>
    </dxf>
    <dxf>
      <border>
        <top style="hair">
          <color theme="0"/>
        </top>
      </border>
    </dxf>
    <dxf>
      <border>
        <top style="hair">
          <color theme="0"/>
        </top>
      </border>
    </dxf>
    <dxf>
      <font>
        <sz val="9"/>
        <color theme="0"/>
        <family val="2"/>
      </font>
      <fill>
        <patternFill patternType="solid">
          <fgColor indexed="64"/>
          <bgColor theme="3" tint="-0.499984740745262"/>
        </patternFill>
      </fill>
      <alignment indent="1"/>
    </dxf>
    <dxf>
      <font>
        <sz val="9"/>
        <color theme="0"/>
        <family val="2"/>
      </font>
      <fill>
        <patternFill patternType="solid">
          <fgColor indexed="64"/>
          <bgColor theme="3" tint="-0.499984740745262"/>
        </patternFill>
      </fill>
      <alignment indent="1"/>
    </dxf>
    <dxf>
      <border>
        <bottom style="hair">
          <color theme="0" tint="-0.34998626667073579"/>
        </bottom>
      </border>
    </dxf>
    <dxf>
      <border>
        <bottom style="hair">
          <color theme="0" tint="-0.34998626667073579"/>
        </bottom>
      </border>
    </dxf>
    <dxf>
      <border>
        <bottom style="hair">
          <color theme="0" tint="-0.34998626667073579"/>
        </bottom>
      </border>
    </dxf>
    <dxf>
      <border>
        <bottom style="hair">
          <color theme="0" tint="-0.34998626667073579"/>
        </bottom>
      </border>
    </dxf>
    <dxf>
      <border>
        <bottom style="hair">
          <color theme="0" tint="-0.34998626667073579"/>
        </bottom>
      </border>
    </dxf>
    <dxf>
      <border>
        <top style="hair">
          <color theme="0" tint="-0.34998626667073579"/>
        </top>
      </border>
    </dxf>
    <dxf>
      <border>
        <bottom style="hair">
          <color theme="0" tint="-0.34998626667073579"/>
        </bottom>
      </border>
    </dxf>
    <dxf>
      <border>
        <top style="hair">
          <color theme="0" tint="-0.34998626667073579"/>
        </top>
      </border>
    </dxf>
    <dxf>
      <border>
        <bottom style="hair">
          <color theme="0" tint="-0.34998626667073579"/>
        </bottom>
      </border>
    </dxf>
    <dxf>
      <border>
        <bottom style="hair">
          <color theme="0" tint="-0.34998626667073579"/>
        </bottom>
      </border>
    </dxf>
    <dxf>
      <border>
        <bottom style="hair">
          <color theme="0" tint="-0.34998626667073579"/>
        </bottom>
      </border>
    </dxf>
    <dxf>
      <border>
        <right style="hair">
          <color theme="0" tint="-0.34998626667073579"/>
        </right>
      </border>
    </dxf>
    <dxf>
      <border>
        <right style="hair">
          <color theme="0" tint="-0.34998626667073579"/>
        </right>
      </border>
    </dxf>
    <dxf>
      <border>
        <right style="hair">
          <color theme="0" tint="-0.34998626667073579"/>
        </right>
      </border>
    </dxf>
    <dxf>
      <border>
        <right style="hair">
          <color theme="0" tint="-0.34998626667073579"/>
        </right>
      </border>
    </dxf>
    <dxf>
      <border>
        <right style="hair">
          <color theme="0" tint="-0.34998626667073579"/>
        </right>
      </border>
    </dxf>
    <dxf>
      <border>
        <right style="hair">
          <color theme="0" tint="-0.34998626667073579"/>
        </right>
      </border>
    </dxf>
    <dxf>
      <border>
        <right style="hair">
          <color theme="0" tint="-0.34998626667073579"/>
        </right>
      </border>
    </dxf>
    <dxf>
      <font>
        <sz val="9"/>
        <color theme="0"/>
        <family val="2"/>
      </font>
      <fill>
        <patternFill patternType="solid">
          <fgColor indexed="64"/>
          <bgColor theme="3" tint="-0.499984740745262"/>
        </patternFill>
      </fill>
      <alignment indent="1"/>
    </dxf>
    <dxf>
      <font>
        <sz val="9"/>
        <color theme="0"/>
        <family val="2"/>
      </font>
      <fill>
        <patternFill patternType="solid">
          <fgColor indexed="64"/>
          <bgColor theme="3" tint="-0.499984740745262"/>
        </patternFill>
      </fill>
      <alignment indent="1"/>
    </dxf>
    <dxf>
      <font>
        <sz val="9"/>
        <color theme="0"/>
        <family val="2"/>
      </font>
      <fill>
        <patternFill patternType="solid">
          <fgColor indexed="64"/>
          <bgColor theme="3" tint="-0.499984740745262"/>
        </patternFill>
      </fill>
      <alignment indent="1"/>
    </dxf>
    <dxf>
      <fill>
        <patternFill>
          <bgColor theme="3" tint="-0.499984740745262"/>
        </patternFill>
      </fill>
    </dxf>
    <dxf>
      <fill>
        <patternFill>
          <bgColor theme="3" tint="-0.499984740745262"/>
        </patternFill>
      </fill>
    </dxf>
    <dxf>
      <fill>
        <patternFill>
          <bgColor theme="3" tint="-0.499984740745262"/>
        </patternFill>
      </fill>
    </dxf>
    <dxf>
      <border>
        <right style="hair">
          <color theme="0" tint="-0.249977111117893"/>
        </right>
      </border>
    </dxf>
    <dxf>
      <border>
        <left style="hair">
          <color theme="0" tint="-0.249977111117893"/>
        </left>
        <right style="hair">
          <color theme="0" tint="-0.249977111117893"/>
        </right>
        <top style="hair">
          <color theme="0" tint="-0.249977111117893"/>
        </top>
        <bottom style="hair">
          <color theme="0" tint="-0.249977111117893"/>
        </bottom>
        <vertical style="hair">
          <color theme="0" tint="-0.249977111117893"/>
        </vertical>
        <horizontal style="hair">
          <color theme="0" tint="-0.249977111117893"/>
        </horizontal>
      </border>
    </dxf>
    <dxf>
      <font>
        <sz val="9"/>
        <color theme="0"/>
        <family val="2"/>
      </font>
      <fill>
        <patternFill patternType="solid">
          <fgColor indexed="64"/>
          <bgColor theme="4" tint="-0.499984740745262"/>
        </patternFill>
      </fill>
      <alignment indent="1"/>
    </dxf>
    <dxf>
      <border>
        <left style="hair">
          <color theme="0" tint="-0.34998626667073579"/>
        </left>
        <right style="hair">
          <color theme="0" tint="-0.34998626667073579"/>
        </right>
      </border>
    </dxf>
    <dxf>
      <border>
        <bottom style="hair">
          <color theme="0" tint="-0.34998626667073579"/>
        </bottom>
      </border>
    </dxf>
    <dxf>
      <border>
        <bottom style="hair">
          <color theme="0" tint="-0.34998626667073579"/>
        </bottom>
      </border>
    </dxf>
    <dxf>
      <border>
        <left style="hair">
          <color theme="0" tint="-0.34998626667073579"/>
        </left>
        <bottom style="hair">
          <color theme="0" tint="-0.34998626667073579"/>
        </bottom>
      </border>
    </dxf>
    <dxf>
      <border>
        <bottom style="hair">
          <color theme="0" tint="-0.34998626667073579"/>
        </bottom>
      </border>
    </dxf>
    <dxf>
      <border>
        <bottom style="hair">
          <color theme="0" tint="-0.34998626667073579"/>
        </bottom>
      </border>
    </dxf>
    <dxf>
      <border>
        <right style="hair">
          <color theme="0" tint="-0.34998626667073579"/>
        </right>
      </border>
    </dxf>
    <dxf>
      <font>
        <sz val="9"/>
        <color theme="0"/>
        <family val="2"/>
      </font>
      <fill>
        <patternFill patternType="solid">
          <fgColor indexed="64"/>
          <bgColor theme="4" tint="-0.499984740745262"/>
        </patternFill>
      </fill>
      <alignment indent="1"/>
    </dxf>
    <dxf>
      <font>
        <sz val="9"/>
        <color theme="0"/>
        <family val="2"/>
      </font>
      <fill>
        <patternFill patternType="solid">
          <fgColor indexed="64"/>
          <bgColor theme="4" tint="-0.499984740745262"/>
        </patternFill>
      </fill>
      <alignment indent="1"/>
    </dxf>
    <dxf>
      <border>
        <right style="hair">
          <color theme="0" tint="-0.249977111117893"/>
        </right>
      </border>
    </dxf>
    <dxf>
      <border>
        <bottom style="hair">
          <color theme="0"/>
        </bottom>
      </border>
    </dxf>
    <dxf>
      <font>
        <sz val="9"/>
        <color theme="0"/>
        <family val="2"/>
      </font>
      <fill>
        <patternFill patternType="solid">
          <fgColor indexed="64"/>
          <bgColor theme="4" tint="-0.499984740745262"/>
        </patternFill>
      </fill>
      <alignment indent="1"/>
    </dxf>
    <dxf>
      <border>
        <top style="hair">
          <color theme="0"/>
        </top>
      </border>
    </dxf>
    <dxf>
      <font>
        <sz val="9"/>
        <color theme="0"/>
        <family val="2"/>
      </font>
      <fill>
        <patternFill patternType="solid">
          <fgColor indexed="64"/>
          <bgColor theme="4" tint="-0.499984740745262"/>
        </patternFill>
      </fill>
      <alignment indent="1"/>
    </dxf>
    <dxf>
      <border>
        <left style="hair">
          <color theme="0"/>
        </left>
        <right style="hair">
          <color theme="0"/>
        </right>
        <bottom style="hair">
          <color theme="0"/>
        </bottom>
        <vertical style="hair">
          <color theme="0"/>
        </vertical>
        <horizontal style="hair">
          <color theme="0"/>
        </horizontal>
      </border>
    </dxf>
    <dxf>
      <font>
        <sz val="9"/>
        <color theme="0"/>
        <family val="2"/>
      </font>
      <fill>
        <patternFill patternType="solid">
          <fgColor indexed="64"/>
          <bgColor theme="4" tint="-0.499984740745262"/>
        </patternFill>
      </fill>
      <alignment indent="1"/>
    </dxf>
    <dxf>
      <border>
        <bottom style="hair">
          <color theme="0"/>
        </bottom>
      </border>
    </dxf>
    <dxf>
      <font>
        <sz val="9"/>
        <color theme="0"/>
        <family val="2"/>
      </font>
      <fill>
        <patternFill patternType="solid">
          <fgColor indexed="64"/>
          <bgColor theme="4" tint="-0.499984740745262"/>
        </patternFill>
      </fill>
      <alignment indent="1"/>
    </dxf>
    <dxf>
      <font>
        <sz val="9"/>
        <color theme="0"/>
        <family val="2"/>
      </font>
      <fill>
        <patternFill patternType="solid">
          <fgColor indexed="64"/>
          <bgColor theme="4" tint="-0.499984740745262"/>
        </patternFill>
      </fill>
      <alignment indent="1"/>
    </dxf>
    <dxf>
      <border>
        <bottom style="hair">
          <color theme="0" tint="-0.249977111117893"/>
        </bottom>
      </border>
    </dxf>
    <dxf>
      <border>
        <bottom style="hair">
          <color theme="0" tint="-0.249977111117893"/>
        </bottom>
      </border>
    </dxf>
    <dxf>
      <border>
        <bottom style="hair">
          <color theme="0" tint="-0.249977111117893"/>
        </bottom>
      </border>
    </dxf>
    <dxf>
      <border>
        <top style="hair">
          <color theme="0" tint="-0.249977111117893"/>
        </top>
      </border>
    </dxf>
    <dxf>
      <border>
        <top style="hair">
          <color theme="0" tint="-0.14999847407452621"/>
        </top>
      </border>
    </dxf>
    <dxf>
      <border>
        <top style="hair">
          <color theme="0" tint="-0.14999847407452621"/>
        </top>
      </border>
    </dxf>
    <dxf>
      <font>
        <sz val="9"/>
        <color theme="0"/>
        <family val="2"/>
      </font>
      <fill>
        <patternFill patternType="solid">
          <fgColor indexed="64"/>
          <bgColor theme="4" tint="-0.499984740745262"/>
        </patternFill>
      </fill>
      <alignment indent="1"/>
    </dxf>
    <dxf>
      <font>
        <sz val="9"/>
        <color theme="0"/>
        <family val="2"/>
      </font>
      <fill>
        <patternFill patternType="solid">
          <fgColor indexed="64"/>
          <bgColor theme="4" tint="-0.499984740745262"/>
        </patternFill>
      </fill>
      <alignment indent="1"/>
    </dxf>
    <dxf>
      <font>
        <sz val="9"/>
        <color theme="0"/>
        <family val="2"/>
      </font>
      <fill>
        <patternFill patternType="solid">
          <fgColor indexed="64"/>
          <bgColor theme="4" tint="-0.499984740745262"/>
        </patternFill>
      </fill>
      <alignment indent="1"/>
    </dxf>
    <dxf>
      <font>
        <sz val="9"/>
        <color theme="0"/>
        <family val="2"/>
      </font>
      <fill>
        <patternFill patternType="solid">
          <fgColor indexed="64"/>
          <bgColor theme="4" tint="-0.499984740745262"/>
        </patternFill>
      </fill>
      <alignment indent="1"/>
    </dxf>
    <dxf>
      <alignment horizontal="left" indent="1"/>
    </dxf>
    <dxf>
      <alignment horizontal="left" indent="1"/>
    </dxf>
    <dxf>
      <alignment relativeIndent="1"/>
    </dxf>
    <dxf>
      <border>
        <left style="hair">
          <color theme="0" tint="-0.34998626667073579"/>
        </left>
        <right style="hair">
          <color theme="0" tint="-0.34998626667073579"/>
        </right>
        <bottom style="hair">
          <color theme="0" tint="-0.34998626667073579"/>
        </bottom>
        <vertical style="hair">
          <color theme="0" tint="-0.34998626667073579"/>
        </vertical>
        <horizontal style="hair">
          <color theme="0" tint="-0.34998626667073579"/>
        </horizontal>
      </border>
    </dxf>
    <dxf>
      <border>
        <left style="hair">
          <color theme="0" tint="-0.34998626667073579"/>
        </left>
        <right style="hair">
          <color theme="0" tint="-0.34998626667073579"/>
        </right>
        <bottom style="hair">
          <color theme="0" tint="-0.34998626667073579"/>
        </bottom>
        <vertical style="hair">
          <color theme="0" tint="-0.34998626667073579"/>
        </vertical>
        <horizontal style="hair">
          <color theme="0" tint="-0.34998626667073579"/>
        </horizontal>
      </border>
    </dxf>
    <dxf>
      <border>
        <left style="hair">
          <color theme="0" tint="-0.34998626667073579"/>
        </left>
        <right style="hair">
          <color theme="0" tint="-0.34998626667073579"/>
        </right>
        <top style="hair">
          <color theme="0" tint="-0.34998626667073579"/>
        </top>
        <bottom style="hair">
          <color theme="0" tint="-0.34998626667073579"/>
        </bottom>
        <vertical style="hair">
          <color theme="0" tint="-0.34998626667073579"/>
        </vertical>
        <horizontal style="hair">
          <color theme="0" tint="-0.34998626667073579"/>
        </horizontal>
      </border>
    </dxf>
    <dxf>
      <border>
        <left style="hair">
          <color theme="0" tint="-0.34998626667073579"/>
        </left>
        <right style="hair">
          <color theme="0" tint="-0.34998626667073579"/>
        </right>
        <top style="hair">
          <color theme="0" tint="-0.34998626667073579"/>
        </top>
        <bottom style="hair">
          <color theme="0" tint="-0.34998626667073579"/>
        </bottom>
        <vertical style="hair">
          <color theme="0" tint="-0.34998626667073579"/>
        </vertical>
        <horizontal style="hair">
          <color theme="0" tint="-0.34998626667073579"/>
        </horizontal>
      </border>
    </dxf>
    <dxf>
      <border>
        <left style="hair">
          <color theme="0" tint="-0.34998626667073579"/>
        </left>
        <right style="hair">
          <color theme="0" tint="-0.34998626667073579"/>
        </right>
        <top style="hair">
          <color theme="0" tint="-0.34998626667073579"/>
        </top>
        <bottom style="hair">
          <color theme="0" tint="-0.34998626667073579"/>
        </bottom>
        <vertical style="hair">
          <color theme="0" tint="-0.34998626667073579"/>
        </vertical>
        <horizontal style="hair">
          <color theme="0" tint="-0.34998626667073579"/>
        </horizontal>
      </border>
    </dxf>
    <dxf>
      <font>
        <sz val="9"/>
        <color theme="0"/>
        <family val="2"/>
      </font>
      <fill>
        <patternFill patternType="solid">
          <fgColor indexed="64"/>
          <bgColor theme="4" tint="-0.499984740745262"/>
        </patternFill>
      </fill>
    </dxf>
    <dxf>
      <border>
        <bottom style="hair">
          <color theme="0"/>
        </bottom>
      </border>
    </dxf>
    <dxf>
      <border>
        <bottom style="hair">
          <color theme="0"/>
        </bottom>
      </border>
    </dxf>
    <dxf>
      <font>
        <sz val="9"/>
        <color theme="0"/>
        <family val="2"/>
      </font>
      <fill>
        <patternFill patternType="solid">
          <fgColor indexed="64"/>
          <bgColor theme="4" tint="-0.499984740745262"/>
        </patternFill>
      </fill>
    </dxf>
    <dxf>
      <border>
        <top style="hair">
          <color theme="0"/>
        </top>
      </border>
    </dxf>
    <dxf>
      <font>
        <sz val="9"/>
        <color theme="0"/>
        <family val="2"/>
      </font>
      <fill>
        <patternFill patternType="solid">
          <fgColor indexed="64"/>
          <bgColor theme="4" tint="-0.499984740745262"/>
        </patternFill>
      </fill>
    </dxf>
    <dxf>
      <border>
        <bottom style="hair">
          <color theme="0"/>
        </bottom>
      </border>
    </dxf>
    <dxf>
      <font>
        <sz val="9"/>
        <color theme="0"/>
        <family val="2"/>
      </font>
      <fill>
        <patternFill patternType="solid">
          <fgColor indexed="64"/>
          <bgColor theme="4" tint="-0.499984740745262"/>
        </patternFill>
      </fill>
    </dxf>
    <dxf>
      <border>
        <bottom style="hair">
          <color theme="0"/>
        </bottom>
      </border>
    </dxf>
    <dxf>
      <font>
        <color theme="1"/>
      </font>
    </dxf>
    <dxf>
      <fill>
        <patternFill>
          <bgColor theme="0"/>
        </patternFill>
      </fill>
    </dxf>
    <dxf>
      <font>
        <sz val="9"/>
        <color theme="0"/>
        <family val="2"/>
      </font>
      <fill>
        <patternFill patternType="solid">
          <fgColor indexed="64"/>
          <bgColor theme="4" tint="-0.499984740745262"/>
        </patternFill>
      </fill>
    </dxf>
    <dxf>
      <font>
        <sz val="9"/>
        <color theme="0"/>
        <family val="2"/>
      </font>
      <fill>
        <patternFill patternType="solid">
          <fgColor indexed="64"/>
          <bgColor theme="4" tint="-0.499984740745262"/>
        </patternFill>
      </fill>
    </dxf>
    <dxf>
      <font>
        <sz val="9"/>
        <color theme="0"/>
        <family val="2"/>
      </font>
      <fill>
        <patternFill patternType="solid">
          <fgColor indexed="64"/>
          <bgColor theme="4" tint="-0.499984740745262"/>
        </patternFill>
      </fill>
    </dxf>
    <dxf>
      <border>
        <bottom style="hair">
          <color theme="0"/>
        </bottom>
      </border>
    </dxf>
    <dxf>
      <border>
        <top style="hair">
          <color theme="0"/>
        </top>
      </border>
    </dxf>
    <dxf>
      <font>
        <sz val="9"/>
        <color theme="0"/>
        <family val="2"/>
      </font>
      <fill>
        <patternFill patternType="solid">
          <fgColor indexed="64"/>
          <bgColor theme="4" tint="-0.499984740745262"/>
        </patternFill>
      </fill>
    </dxf>
    <dxf>
      <border>
        <top style="hair">
          <color theme="0"/>
        </top>
      </border>
    </dxf>
    <dxf>
      <font>
        <sz val="9"/>
        <color theme="0"/>
        <family val="2"/>
      </font>
      <fill>
        <patternFill patternType="solid">
          <fgColor indexed="64"/>
          <bgColor theme="4" tint="-0.499984740745262"/>
        </patternFill>
      </fill>
    </dxf>
    <dxf>
      <border>
        <top style="hair">
          <color theme="0"/>
        </top>
      </border>
    </dxf>
    <dxf>
      <border>
        <top style="hair">
          <color theme="0"/>
        </top>
      </border>
    </dxf>
    <dxf>
      <border>
        <bottom style="hair">
          <color theme="0"/>
        </bottom>
      </border>
    </dxf>
    <dxf>
      <border>
        <top style="hair">
          <color theme="0"/>
        </top>
      </border>
    </dxf>
    <dxf>
      <border>
        <top style="hair">
          <color theme="0"/>
        </top>
      </border>
    </dxf>
    <dxf>
      <font>
        <sz val="9"/>
        <color theme="0"/>
        <family val="2"/>
      </font>
      <fill>
        <patternFill patternType="solid">
          <fgColor indexed="64"/>
          <bgColor theme="4" tint="-0.499984740745262"/>
        </patternFill>
      </fill>
    </dxf>
    <dxf>
      <font>
        <sz val="9"/>
        <color theme="0"/>
        <family val="2"/>
      </font>
      <fill>
        <patternFill patternType="solid">
          <fgColor indexed="64"/>
          <bgColor theme="4" tint="-0.499984740745262"/>
        </patternFill>
      </fill>
    </dxf>
    <dxf>
      <font>
        <sz val="9"/>
        <color theme="0"/>
        <family val="2"/>
      </font>
      <fill>
        <patternFill patternType="solid">
          <fgColor indexed="64"/>
          <bgColor theme="4" tint="-0.499984740745262"/>
        </patternFill>
      </fill>
    </dxf>
    <dxf>
      <font>
        <sz val="9"/>
        <color theme="0"/>
        <family val="2"/>
      </font>
      <fill>
        <patternFill patternType="solid">
          <fgColor indexed="64"/>
          <bgColor theme="4" tint="-0.499984740745262"/>
        </patternFill>
      </fill>
    </dxf>
    <dxf>
      <font>
        <sz val="9"/>
        <color theme="0"/>
        <family val="2"/>
      </font>
      <fill>
        <patternFill patternType="solid">
          <fgColor indexed="64"/>
          <bgColor theme="4" tint="-0.499984740745262"/>
        </patternFill>
      </fill>
    </dxf>
    <dxf>
      <alignment wrapText="1"/>
    </dxf>
    <dxf>
      <font>
        <sz val="9"/>
        <color theme="0"/>
        <family val="2"/>
      </font>
      <fill>
        <patternFill patternType="solid">
          <fgColor indexed="64"/>
          <bgColor theme="4" tint="-0.499984740745262"/>
        </patternFill>
      </fill>
    </dxf>
    <dxf>
      <font>
        <sz val="9"/>
        <color theme="0"/>
        <family val="2"/>
      </font>
      <fill>
        <patternFill patternType="solid">
          <fgColor indexed="64"/>
          <bgColor theme="4" tint="-0.499984740745262"/>
        </patternFill>
      </fill>
    </dxf>
    <dxf>
      <border>
        <left style="hair">
          <color theme="0" tint="-0.14999847407452621"/>
        </left>
        <right style="hair">
          <color theme="0" tint="-0.14999847407452621"/>
        </right>
        <top style="hair">
          <color theme="0" tint="-0.14999847407452621"/>
        </top>
      </border>
    </dxf>
    <dxf>
      <border>
        <left style="hair">
          <color theme="0" tint="-0.14999847407452621"/>
        </left>
        <right style="hair">
          <color theme="0" tint="-0.14999847407452621"/>
        </right>
        <top style="hair">
          <color theme="0" tint="-0.14999847407452621"/>
        </top>
      </border>
    </dxf>
    <dxf>
      <border>
        <left style="hair">
          <color theme="0" tint="-0.14999847407452621"/>
        </left>
        <right style="hair">
          <color theme="0" tint="-0.14999847407452621"/>
        </right>
        <top style="hair">
          <color theme="0" tint="-0.14999847407452621"/>
        </top>
      </border>
    </dxf>
    <dxf>
      <border>
        <left style="hair">
          <color theme="0" tint="-0.14999847407452621"/>
        </left>
        <right style="hair">
          <color theme="0" tint="-0.14999847407452621"/>
        </right>
        <top style="hair">
          <color theme="0" tint="-0.14999847407452621"/>
        </top>
        <bottom style="hair">
          <color theme="0" tint="-0.14999847407452621"/>
        </bottom>
      </border>
    </dxf>
    <dxf>
      <border>
        <left style="hair">
          <color theme="0" tint="-0.14999847407452621"/>
        </left>
        <right style="hair">
          <color theme="0" tint="-0.14999847407452621"/>
        </right>
        <top style="hair">
          <color theme="0" tint="-0.14999847407452621"/>
        </top>
        <bottom style="hair">
          <color theme="0" tint="-0.14999847407452621"/>
        </bottom>
      </border>
    </dxf>
    <dxf>
      <font>
        <color theme="0"/>
      </font>
    </dxf>
    <dxf>
      <fill>
        <patternFill>
          <bgColor theme="4" tint="-0.499984740745262"/>
        </patternFill>
      </fill>
    </dxf>
    <dxf>
      <font>
        <color theme="0"/>
      </font>
    </dxf>
    <dxf>
      <fill>
        <patternFill patternType="solid">
          <bgColor theme="4" tint="-0.499984740745262"/>
        </patternFill>
      </fill>
    </dxf>
    <dxf>
      <border>
        <left style="hair">
          <color theme="0" tint="-0.14999847407452621"/>
        </left>
        <right style="hair">
          <color theme="0" tint="-0.14999847407452621"/>
        </right>
        <top style="hair">
          <color theme="0" tint="-0.14999847407452621"/>
        </top>
        <bottom style="hair">
          <color theme="0" tint="-0.14999847407452621"/>
        </bottom>
        <vertical style="hair">
          <color theme="0" tint="-0.14999847407452621"/>
        </vertical>
        <horizontal style="hair">
          <color theme="0" tint="-0.14999847407452621"/>
        </horizontal>
      </border>
    </dxf>
    <dxf>
      <font>
        <sz val="9"/>
        <color theme="0"/>
        <family val="2"/>
      </font>
      <fill>
        <patternFill patternType="solid">
          <fgColor indexed="64"/>
          <bgColor theme="4" tint="-0.499984740745262"/>
        </patternFill>
      </fill>
    </dxf>
    <dxf>
      <font>
        <sz val="9"/>
        <color theme="0"/>
        <family val="2"/>
      </font>
      <fill>
        <patternFill patternType="solid">
          <fgColor indexed="64"/>
          <bgColor theme="4" tint="-0.499984740745262"/>
        </patternFill>
      </fill>
    </dxf>
    <dxf>
      <font>
        <sz val="9"/>
        <color theme="0"/>
        <family val="2"/>
      </font>
      <fill>
        <patternFill patternType="solid">
          <fgColor indexed="64"/>
          <bgColor theme="4" tint="-0.499984740745262"/>
        </patternFill>
      </fill>
    </dxf>
    <dxf>
      <font>
        <sz val="9"/>
        <color theme="0"/>
      </font>
      <fill>
        <patternFill patternType="solid">
          <fgColor indexed="64"/>
          <bgColor theme="4" tint="-0.499984740745262"/>
        </patternFill>
      </fill>
    </dxf>
    <dxf>
      <font>
        <sz val="9"/>
        <color theme="0"/>
      </font>
      <fill>
        <patternFill patternType="solid">
          <fgColor indexed="64"/>
          <bgColor theme="4" tint="-0.499984740745262"/>
        </patternFill>
      </fill>
    </dxf>
    <dxf>
      <font>
        <sz val="9"/>
        <color theme="0"/>
      </font>
      <fill>
        <patternFill patternType="solid">
          <fgColor indexed="64"/>
          <bgColor theme="4" tint="-0.499984740745262"/>
        </patternFill>
      </fill>
    </dxf>
    <dxf>
      <border>
        <left style="hair">
          <color theme="0" tint="-0.14999847407452621"/>
        </left>
        <right style="hair">
          <color theme="0" tint="-0.14999847407452621"/>
        </right>
        <top style="hair">
          <color theme="0" tint="-0.14999847407452621"/>
        </top>
        <bottom style="hair">
          <color theme="0" tint="-0.14999847407452621"/>
        </bottom>
        <vertical style="hair">
          <color theme="0" tint="-0.14999847407452621"/>
        </vertical>
        <horizontal style="hair">
          <color theme="0" tint="-0.14999847407452621"/>
        </horizontal>
      </border>
    </dxf>
    <dxf>
      <border>
        <left style="hair">
          <color theme="0" tint="-0.14999847407452621"/>
        </left>
        <right style="hair">
          <color theme="0" tint="-0.14999847407452621"/>
        </right>
        <top style="hair">
          <color theme="0" tint="-0.14999847407452621"/>
        </top>
        <bottom style="hair">
          <color theme="0" tint="-0.14999847407452621"/>
        </bottom>
        <vertical style="hair">
          <color theme="0" tint="-0.14999847407452621"/>
        </vertical>
        <horizontal style="hair">
          <color theme="0" tint="-0.14999847407452621"/>
        </horizontal>
      </border>
    </dxf>
    <dxf>
      <border>
        <left style="thin">
          <color theme="0"/>
        </left>
      </border>
    </dxf>
    <dxf>
      <border>
        <top style="thin">
          <color theme="0"/>
        </top>
      </border>
    </dxf>
    <dxf>
      <font>
        <sz val="9"/>
        <color theme="0"/>
      </font>
      <fill>
        <patternFill patternType="solid">
          <fgColor indexed="64"/>
          <bgColor theme="4" tint="-0.499984740745262"/>
        </patternFill>
      </fill>
    </dxf>
    <dxf>
      <border>
        <bottom style="hair">
          <color theme="0" tint="-0.14999847407452621"/>
        </bottom>
      </border>
    </dxf>
    <dxf>
      <border>
        <vertical style="hair">
          <color theme="0" tint="-0.14999847407452621"/>
        </vertical>
        <horizontal style="hair">
          <color theme="0" tint="-0.14999847407452621"/>
        </horizontal>
      </border>
    </dxf>
    <dxf>
      <border>
        <bottom style="hair">
          <color theme="0" tint="-0.14999847407452621"/>
        </bottom>
      </border>
    </dxf>
    <dxf>
      <border>
        <top style="hair">
          <color theme="0" tint="-0.14999847407452621"/>
        </top>
        <vertical style="hair">
          <color theme="0" tint="-0.14999847407452621"/>
        </vertical>
        <horizontal style="hair">
          <color theme="0" tint="-0.14999847407452621"/>
        </horizontal>
      </border>
    </dxf>
    <dxf>
      <border>
        <top style="hair">
          <color theme="0" tint="-0.14999847407452621"/>
        </top>
        <vertical style="hair">
          <color theme="0" tint="-0.14999847407452621"/>
        </vertical>
        <horizontal style="hair">
          <color theme="0" tint="-0.14999847407452621"/>
        </horizontal>
      </border>
    </dxf>
    <dxf>
      <border>
        <left style="hair">
          <color theme="0" tint="-0.14999847407452621"/>
        </left>
        <top style="hair">
          <color theme="0" tint="-0.14999847407452621"/>
        </top>
        <horizontal style="hair">
          <color theme="0" tint="-0.14999847407452621"/>
        </horizontal>
      </border>
    </dxf>
    <dxf>
      <border>
        <left style="hair">
          <color theme="0" tint="-0.14999847407452621"/>
        </left>
        <right style="hair">
          <color theme="0" tint="-0.14999847407452621"/>
        </right>
        <top style="hair">
          <color theme="0" tint="-0.14999847407452621"/>
        </top>
        <vertical style="hair">
          <color theme="0" tint="-0.14999847407452621"/>
        </vertical>
        <horizontal style="hair">
          <color theme="0" tint="-0.14999847407452621"/>
        </horizontal>
      </border>
    </dxf>
    <dxf>
      <border>
        <left style="hair">
          <color theme="0" tint="-0.14999847407452621"/>
        </left>
        <right style="hair">
          <color theme="0" tint="-0.14999847407452621"/>
        </right>
        <top style="hair">
          <color theme="0" tint="-0.14999847407452621"/>
        </top>
        <vertical style="hair">
          <color theme="0" tint="-0.14999847407452621"/>
        </vertical>
        <horizontal style="hair">
          <color theme="0" tint="-0.14999847407452621"/>
        </horizontal>
      </border>
    </dxf>
    <dxf>
      <border>
        <bottom style="hair">
          <color theme="0" tint="-0.14999847407452621"/>
        </bottom>
      </border>
    </dxf>
    <dxf>
      <border>
        <bottom style="hair">
          <color theme="0" tint="-0.14999847407452621"/>
        </bottom>
      </border>
    </dxf>
    <dxf>
      <border>
        <bottom style="hair">
          <color theme="0" tint="-0.14999847407452621"/>
        </bottom>
      </border>
    </dxf>
    <dxf>
      <border>
        <top style="thin">
          <color theme="0"/>
        </top>
      </border>
    </dxf>
    <dxf>
      <font>
        <sz val="9"/>
        <color theme="0"/>
      </font>
      <fill>
        <patternFill patternType="solid">
          <fgColor indexed="64"/>
          <bgColor theme="4" tint="-0.499984740745262"/>
        </patternFill>
      </fill>
    </dxf>
    <dxf>
      <font>
        <color theme="1"/>
      </font>
    </dxf>
    <dxf>
      <fill>
        <patternFill>
          <bgColor theme="0"/>
        </patternFill>
      </fill>
    </dxf>
    <dxf>
      <font>
        <b val="0"/>
      </font>
    </dxf>
    <dxf>
      <font>
        <i val="0"/>
      </font>
    </dxf>
    <dxf>
      <font>
        <b val="0"/>
      </font>
    </dxf>
    <dxf>
      <border>
        <left style="hair">
          <color theme="0" tint="-0.14999847407452621"/>
        </left>
        <right style="hair">
          <color theme="0" tint="-0.14999847407452621"/>
        </right>
        <top style="hair">
          <color theme="0" tint="-0.14999847407452621"/>
        </top>
        <bottom style="hair">
          <color theme="0" tint="-0.14999847407452621"/>
        </bottom>
        <vertical style="hair">
          <color theme="0" tint="-0.14999847407452621"/>
        </vertical>
        <horizontal style="hair">
          <color theme="0" tint="-0.14999847407452621"/>
        </horizontal>
      </border>
    </dxf>
    <dxf>
      <border>
        <left style="hair">
          <color theme="0" tint="-0.14999847407452621"/>
        </left>
        <right style="hair">
          <color theme="0" tint="-0.14999847407452621"/>
        </right>
        <top style="hair">
          <color theme="0" tint="-0.14999847407452621"/>
        </top>
        <bottom style="hair">
          <color theme="0" tint="-0.14999847407452621"/>
        </bottom>
        <vertical style="hair">
          <color theme="0" tint="-0.14999847407452621"/>
        </vertical>
        <horizontal style="hair">
          <color theme="0" tint="-0.14999847407452621"/>
        </horizontal>
      </border>
    </dxf>
    <dxf>
      <border>
        <left style="hair">
          <color theme="0" tint="-0.14999847407452621"/>
        </left>
        <right style="hair">
          <color theme="0" tint="-0.14999847407452621"/>
        </right>
        <top style="hair">
          <color theme="0" tint="-0.14999847407452621"/>
        </top>
        <bottom style="hair">
          <color theme="0" tint="-0.14999847407452621"/>
        </bottom>
        <vertical style="hair">
          <color theme="0" tint="-0.14999847407452621"/>
        </vertical>
        <horizontal style="hair">
          <color theme="0" tint="-0.14999847407452621"/>
        </horizontal>
      </border>
    </dxf>
    <dxf>
      <fill>
        <patternFill>
          <bgColor theme="4" tint="-0.499984740745262"/>
        </patternFill>
      </fill>
    </dxf>
    <dxf>
      <fill>
        <patternFill>
          <bgColor theme="4" tint="-0.499984740745262"/>
        </patternFill>
      </fill>
    </dxf>
    <dxf>
      <fill>
        <patternFill>
          <bgColor theme="4" tint="-0.499984740745262"/>
        </patternFill>
      </fill>
    </dxf>
    <dxf>
      <fill>
        <patternFill>
          <bgColor theme="3"/>
        </patternFill>
      </fill>
    </dxf>
    <dxf>
      <fill>
        <patternFill>
          <bgColor theme="4" tint="-0.499984740745262"/>
        </patternFill>
      </fill>
    </dxf>
    <dxf>
      <font>
        <color theme="0"/>
      </font>
    </dxf>
    <dxf>
      <fill>
        <patternFill patternType="solid">
          <bgColor theme="4" tint="-0.249977111117893"/>
        </patternFill>
      </fill>
    </dxf>
    <dxf>
      <font>
        <color theme="0"/>
      </font>
    </dxf>
    <dxf>
      <font>
        <color theme="0"/>
      </font>
    </dxf>
    <dxf>
      <font>
        <color theme="0"/>
      </font>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border>
        <bottom style="thin">
          <color theme="4" tint="0.79998168889431442"/>
        </bottom>
      </border>
    </dxf>
    <dxf>
      <border>
        <top style="thin">
          <color theme="4" tint="0.79998168889431442"/>
        </top>
      </border>
    </dxf>
    <dxf>
      <font>
        <sz val="9"/>
      </font>
    </dxf>
    <dxf>
      <font>
        <sz val="9"/>
      </font>
    </dxf>
    <dxf>
      <border>
        <top style="thin">
          <color theme="4" tint="0.79998168889431442"/>
        </top>
      </border>
    </dxf>
    <dxf>
      <border>
        <left style="thin">
          <color theme="4" tint="0.79998168889431442"/>
        </left>
      </border>
    </dxf>
    <dxf>
      <border>
        <top style="thin">
          <color theme="4" tint="0.79998168889431442"/>
        </top>
      </border>
    </dxf>
    <dxf>
      <border>
        <left style="thin">
          <color theme="4" tint="0.79998168889431442"/>
        </left>
      </border>
    </dxf>
    <dxf>
      <border>
        <bottom style="thin">
          <color theme="4" tint="0.79998168889431442"/>
        </bottom>
      </border>
    </dxf>
    <dxf>
      <font>
        <sz val="9"/>
      </font>
    </dxf>
    <dxf>
      <font>
        <sz val="9"/>
      </font>
    </dxf>
    <dxf>
      <border>
        <left style="thin">
          <color theme="4" tint="0.79998168889431442"/>
        </left>
      </border>
    </dxf>
    <dxf>
      <border>
        <left style="thin">
          <color theme="3" tint="0.79998168889431442"/>
        </left>
        <right style="thin">
          <color theme="3" tint="0.79998168889431442"/>
        </right>
        <top style="thin">
          <color theme="3" tint="0.79998168889431442"/>
        </top>
        <bottom style="thin">
          <color theme="3" tint="0.79998168889431442"/>
        </bottom>
        <vertical style="thin">
          <color theme="3" tint="0.79998168889431442"/>
        </vertical>
        <horizontal style="thin">
          <color theme="3" tint="0.79998168889431442"/>
        </horizontal>
      </border>
    </dxf>
    <dxf>
      <font>
        <b val="0"/>
      </font>
    </dxf>
    <dxf>
      <font>
        <sz val="8"/>
      </font>
    </dxf>
    <dxf>
      <font>
        <sz val="8"/>
      </font>
    </dxf>
    <dxf>
      <fill>
        <patternFill patternType="solid">
          <bgColor rgb="FFA38EBC"/>
        </patternFill>
      </fill>
    </dxf>
    <dxf>
      <font>
        <sz val="8"/>
      </font>
    </dxf>
    <dxf>
      <font>
        <sz val="8"/>
      </font>
    </dxf>
    <dxf>
      <font>
        <sz val="8"/>
      </font>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font>
        <sz val="9"/>
      </font>
    </dxf>
    <dxf>
      <font>
        <sz val="9"/>
      </font>
    </dxf>
    <dxf>
      <font>
        <sz val="9"/>
      </font>
    </dxf>
    <dxf>
      <font>
        <sz val="9"/>
      </font>
    </dxf>
    <dxf>
      <font>
        <sz val="9"/>
      </font>
    </dxf>
    <dxf>
      <border>
        <left style="thin">
          <color theme="4" tint="0.79998168889431442"/>
        </left>
        <right style="thin">
          <color theme="4" tint="0.79998168889431442"/>
        </right>
        <top style="thin">
          <color theme="4" tint="0.79998168889431442"/>
        </top>
        <bottom style="thin">
          <color theme="4" tint="0.79998168889431442"/>
        </bottom>
        <vertical style="thin">
          <color theme="4" tint="0.79998168889431442"/>
        </vertical>
        <horizontal style="thin">
          <color theme="4" tint="0.79998168889431442"/>
        </horizontal>
      </border>
    </dxf>
    <dxf>
      <border>
        <left style="thin">
          <color theme="4" tint="0.79998168889431442"/>
        </left>
        <right style="thin">
          <color theme="4" tint="0.79998168889431442"/>
        </right>
        <top style="thin">
          <color theme="4" tint="0.79998168889431442"/>
        </top>
        <bottom style="thin">
          <color theme="4" tint="0.79998168889431442"/>
        </bottom>
        <vertical style="thin">
          <color theme="4" tint="0.79998168889431442"/>
        </vertical>
        <horizontal style="thin">
          <color theme="4" tint="0.79998168889431442"/>
        </horizontal>
      </border>
    </dxf>
    <dxf>
      <border>
        <left style="thin">
          <color theme="4" tint="0.79998168889431442"/>
        </left>
        <right style="thin">
          <color theme="4" tint="0.79998168889431442"/>
        </right>
        <top style="thin">
          <color theme="4" tint="0.79998168889431442"/>
        </top>
        <bottom style="thin">
          <color theme="4" tint="0.79998168889431442"/>
        </bottom>
        <vertical style="thin">
          <color theme="4" tint="0.79998168889431442"/>
        </vertical>
        <horizontal style="thin">
          <color theme="4" tint="0.79998168889431442"/>
        </horizontal>
      </border>
    </dxf>
    <dxf>
      <border>
        <left style="thin">
          <color theme="4" tint="0.79998168889431442"/>
        </left>
        <right style="thin">
          <color theme="4" tint="0.79998168889431442"/>
        </right>
        <top style="thin">
          <color theme="4" tint="0.79998168889431442"/>
        </top>
        <bottom style="thin">
          <color theme="4" tint="0.79998168889431442"/>
        </bottom>
        <vertical style="thin">
          <color theme="4" tint="0.79998168889431442"/>
        </vertical>
        <horizontal style="thin">
          <color theme="4" tint="0.79998168889431442"/>
        </horizontal>
      </border>
    </dxf>
    <dxf>
      <border>
        <left style="thin">
          <color theme="4" tint="0.79998168889431442"/>
        </left>
        <right style="thin">
          <color theme="4" tint="0.79998168889431442"/>
        </right>
        <top style="thin">
          <color theme="4" tint="0.79998168889431442"/>
        </top>
        <bottom style="thin">
          <color theme="4" tint="0.79998168889431442"/>
        </bottom>
        <vertical style="thin">
          <color theme="4" tint="0.79998168889431442"/>
        </vertical>
        <horizontal style="thin">
          <color theme="4" tint="0.79998168889431442"/>
        </horizontal>
      </border>
    </dxf>
    <dxf>
      <fill>
        <patternFill patternType="solid">
          <fgColor theme="4" tint="0.79998168889431442"/>
          <bgColor theme="4" tint="0.79998168889431442"/>
        </patternFill>
      </fill>
      <border>
        <bottom style="thin">
          <color theme="4" tint="0.39997558519241921"/>
        </bottom>
      </border>
    </dxf>
    <dxf>
      <fill>
        <patternFill patternType="solid">
          <fgColor theme="4" tint="0.79998168889431442"/>
          <bgColor theme="4" tint="0.79998168889431442"/>
        </patternFill>
      </fill>
      <border>
        <bottom style="thin">
          <color theme="4" tint="0.39997558519241921"/>
        </bottom>
      </border>
    </dxf>
    <dxf>
      <font>
        <b/>
        <color theme="1"/>
      </font>
    </dxf>
    <dxf>
      <font>
        <b/>
        <color theme="1"/>
      </font>
      <border>
        <bottom style="thin">
          <color theme="4" tint="0.39997558519241921"/>
        </bottom>
      </border>
    </dxf>
    <dxf>
      <font>
        <b/>
        <color theme="1"/>
      </font>
    </dxf>
    <dxf>
      <font>
        <b/>
        <color theme="1"/>
      </font>
      <border>
        <top style="thin">
          <color theme="4"/>
        </top>
        <bottom style="thin">
          <color theme="4"/>
        </bottom>
      </border>
    </dxf>
    <dxf>
      <fill>
        <patternFill patternType="solid">
          <fgColor theme="0" tint="-0.14999847407452621"/>
          <bgColor theme="0" tint="-0.14999847407452621"/>
        </patternFill>
      </fill>
    </dxf>
    <dxf>
      <fill>
        <patternFill patternType="solid">
          <fgColor theme="0" tint="-0.14999847407452621"/>
          <bgColor theme="0" tint="-0.14999847407452621"/>
        </patternFill>
      </fill>
      <border>
        <left style="thin">
          <color theme="0" tint="-0.249977111117893"/>
        </left>
        <right style="thin">
          <color theme="0" tint="-0.249977111117893"/>
        </right>
      </border>
    </dxf>
    <dxf>
      <border>
        <left style="thin">
          <color theme="0" tint="-0.24994659260841701"/>
        </left>
        <right style="thin">
          <color theme="0" tint="-0.24994659260841701"/>
        </right>
        <top style="thin">
          <color theme="0" tint="-0.24994659260841701"/>
        </top>
        <bottom style="thin">
          <color theme="0" tint="-0.24994659260841701"/>
        </bottom>
      </border>
    </dxf>
    <dxf>
      <fill>
        <patternFill patternType="solid">
          <fgColor theme="0" tint="-0.14999847407452621"/>
          <bgColor theme="0" tint="-0.149998474074526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border>
        <right style="thin">
          <color theme="4" tint="0.39994506668294322"/>
        </right>
      </border>
    </dxf>
    <dxf>
      <font>
        <b/>
        <color theme="1"/>
      </font>
      <fill>
        <patternFill patternType="solid">
          <fgColor theme="4" tint="0.79998168889431442"/>
          <bgColor theme="4" tint="0.79998168889431442"/>
        </patternFill>
      </fill>
      <border>
        <top style="thin">
          <color theme="4" tint="0.39997558519241921"/>
        </top>
      </border>
    </dxf>
    <dxf>
      <font>
        <b/>
        <color theme="1"/>
      </font>
      <fill>
        <patternFill patternType="solid">
          <fgColor theme="4" tint="0.79989013336588644"/>
          <bgColor theme="4" tint="0.79998168889431442"/>
        </patternFill>
      </fill>
      <border>
        <bottom style="thin">
          <color theme="4" tint="0.39997558519241921"/>
        </bottom>
      </border>
    </dxf>
    <dxf>
      <fill>
        <patternFill patternType="none">
          <bgColor auto="1"/>
        </patternFill>
      </fill>
      <border>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dxf>
    <dxf>
      <fill>
        <patternFill patternType="solid">
          <fgColor theme="4" tint="0.79998168889431442"/>
          <bgColor theme="4" tint="0.79998168889431442"/>
        </patternFill>
      </fill>
      <border>
        <bottom style="thin">
          <color theme="4" tint="0.39997558519241921"/>
        </bottom>
      </border>
    </dxf>
    <dxf>
      <fill>
        <patternFill patternType="solid">
          <fgColor theme="4" tint="0.79998168889431442"/>
          <bgColor theme="4" tint="0.79998168889431442"/>
        </patternFill>
      </fill>
      <border>
        <bottom style="thin">
          <color theme="4" tint="0.39997558519241921"/>
        </bottom>
      </border>
    </dxf>
    <dxf>
      <font>
        <b/>
        <color theme="1"/>
      </font>
    </dxf>
    <dxf>
      <font>
        <b/>
        <color theme="1"/>
      </font>
      <border>
        <bottom style="thin">
          <color theme="4" tint="0.39997558519241921"/>
        </bottom>
      </border>
    </dxf>
    <dxf>
      <font>
        <b/>
        <color theme="1"/>
      </font>
    </dxf>
    <dxf>
      <font>
        <b/>
        <color theme="1"/>
      </font>
      <border>
        <top style="thin">
          <color theme="4"/>
        </top>
        <bottom style="thin">
          <color theme="4"/>
        </bottom>
      </border>
    </dxf>
    <dxf>
      <fill>
        <patternFill patternType="solid">
          <fgColor theme="0" tint="-0.14999847407452621"/>
          <bgColor theme="0" tint="-0.14999847407452621"/>
        </patternFill>
      </fill>
    </dxf>
    <dxf>
      <fill>
        <patternFill patternType="solid">
          <fgColor theme="0" tint="-0.14999847407452621"/>
          <bgColor theme="0" tint="-0.14999847407452621"/>
        </patternFill>
      </fill>
      <border>
        <left style="thin">
          <color theme="0" tint="-0.249977111117893"/>
        </left>
        <right style="thin">
          <color theme="0" tint="-0.249977111117893"/>
        </right>
      </border>
    </dxf>
    <dxf>
      <border>
        <left style="thin">
          <color theme="0" tint="-0.24994659260841701"/>
        </left>
        <right style="thin">
          <color theme="0" tint="-0.24994659260841701"/>
        </right>
        <top style="thin">
          <color theme="0" tint="-0.24994659260841701"/>
        </top>
        <bottom style="thin">
          <color theme="0" tint="-0.24994659260841701"/>
        </bottom>
      </border>
    </dxf>
    <dxf>
      <fill>
        <patternFill patternType="solid">
          <fgColor theme="0" tint="-0.14999847407452621"/>
          <bgColor theme="0" tint="-0.149998474074526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border>
        <right style="thin">
          <color theme="4" tint="0.39994506668294322"/>
        </right>
      </border>
    </dxf>
    <dxf>
      <font>
        <b/>
        <color theme="1"/>
      </font>
      <fill>
        <patternFill patternType="solid">
          <fgColor theme="4" tint="0.79998168889431442"/>
          <bgColor theme="4" tint="0.79998168889431442"/>
        </patternFill>
      </fill>
      <border>
        <top style="thin">
          <color theme="4" tint="0.39997558519241921"/>
        </top>
      </border>
    </dxf>
    <dxf>
      <font>
        <b/>
        <color theme="1"/>
      </font>
      <fill>
        <patternFill patternType="solid">
          <fgColor theme="4" tint="0.79989013336588644"/>
          <bgColor theme="4" tint="0.79998168889431442"/>
        </patternFill>
      </fill>
      <border>
        <bottom style="thin">
          <color theme="4" tint="0.39997558519241921"/>
        </bottom>
      </border>
    </dxf>
    <dxf>
      <fill>
        <patternFill patternType="none">
          <bgColor auto="1"/>
        </patternFill>
      </fill>
      <border>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dxf>
  </dxfs>
  <tableStyles count="2" defaultTableStyle="TableStyleMedium2" defaultPivotStyle="PivotStyleLight16">
    <tableStyle name="Seguimiento OCI" table="0" count="14" xr9:uid="{00000000-0011-0000-FFFF-FFFF00000000}">
      <tableStyleElement type="wholeTable" dxfId="330"/>
      <tableStyleElement type="headerRow" dxfId="329"/>
      <tableStyleElement type="totalRow" dxfId="328"/>
      <tableStyleElement type="firstColumn" dxfId="327"/>
      <tableStyleElement type="firstRowStripe" dxfId="326"/>
      <tableStyleElement type="secondRowStripe" dxfId="325"/>
      <tableStyleElement type="firstColumnStripe" dxfId="324"/>
      <tableStyleElement type="firstSubtotalColumn" dxfId="323"/>
      <tableStyleElement type="firstSubtotalRow" dxfId="322"/>
      <tableStyleElement type="secondSubtotalRow" dxfId="321"/>
      <tableStyleElement type="firstRowSubheading" dxfId="320"/>
      <tableStyleElement type="secondRowSubheading" dxfId="319"/>
      <tableStyleElement type="pageFieldLabels" dxfId="318"/>
      <tableStyleElement type="pageFieldValues" dxfId="317"/>
    </tableStyle>
    <tableStyle name="Seguimiento OCI 2" table="0" count="14" xr9:uid="{00000000-0011-0000-FFFF-FFFF01000000}">
      <tableStyleElement type="wholeTable" dxfId="316"/>
      <tableStyleElement type="headerRow" dxfId="315"/>
      <tableStyleElement type="totalRow" dxfId="314"/>
      <tableStyleElement type="firstColumn" dxfId="313"/>
      <tableStyleElement type="firstRowStripe" dxfId="312"/>
      <tableStyleElement type="secondRowStripe" dxfId="311"/>
      <tableStyleElement type="firstColumnStripe" dxfId="310"/>
      <tableStyleElement type="firstSubtotalColumn" dxfId="309"/>
      <tableStyleElement type="firstSubtotalRow" dxfId="308"/>
      <tableStyleElement type="secondSubtotalRow" dxfId="307"/>
      <tableStyleElement type="firstRowSubheading" dxfId="306"/>
      <tableStyleElement type="secondRowSubheading" dxfId="305"/>
      <tableStyleElement type="pageFieldLabels" dxfId="304"/>
      <tableStyleElement type="pageFieldValues" dxfId="303"/>
    </tableStyle>
  </tableStyles>
  <colors>
    <mruColors>
      <color rgb="FFD76C67"/>
      <color rgb="FFDC7F7A"/>
      <color rgb="FFFFFF5D"/>
      <color rgb="FF8FDC8B"/>
      <color rgb="FFBC8FDD"/>
      <color rgb="FFD35C55"/>
      <color rgb="FFC399DB"/>
      <color rgb="FF91DC76"/>
      <color rgb="FF37CBFF"/>
      <color rgb="FF7DD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1267079445669093"/>
          <c:y val="9.2425789680153803E-2"/>
          <c:w val="0.58841903338460055"/>
          <c:h val="0.81671241914432824"/>
        </c:manualLayout>
      </c:layout>
      <c:doughnutChart>
        <c:varyColors val="1"/>
        <c:ser>
          <c:idx val="0"/>
          <c:order val="0"/>
          <c:tx>
            <c:strRef>
              <c:f>'ESTADO ACCIONES - CONSOLIDADO'!$L$4:$M$4</c:f>
              <c:strCache>
                <c:ptCount val="2"/>
                <c:pt idx="0">
                  <c:v>PORCENTAJE DE CUMPLIMIENTO</c:v>
                </c:pt>
              </c:strCache>
            </c:strRef>
          </c:tx>
          <c:spPr>
            <a:solidFill>
              <a:srgbClr val="92D050"/>
            </a:solidFill>
          </c:spPr>
          <c:dPt>
            <c:idx val="0"/>
            <c:bubble3D val="0"/>
            <c:spPr>
              <a:solidFill>
                <a:srgbClr val="92D050"/>
              </a:solidFill>
              <a:ln w="19050">
                <a:solidFill>
                  <a:schemeClr val="lt1"/>
                </a:solidFill>
              </a:ln>
              <a:effectLst/>
            </c:spPr>
            <c:extLst>
              <c:ext xmlns:c16="http://schemas.microsoft.com/office/drawing/2014/chart" uri="{C3380CC4-5D6E-409C-BE32-E72D297353CC}">
                <c16:uniqueId val="{00000001-2580-40EF-9CD4-13A2D72E7CAA}"/>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2580-40EF-9CD4-13A2D72E7CAA}"/>
              </c:ext>
            </c:extLst>
          </c:dPt>
          <c:dPt>
            <c:idx val="2"/>
            <c:bubble3D val="0"/>
            <c:spPr>
              <a:solidFill>
                <a:srgbClr val="92D050"/>
              </a:solidFill>
              <a:ln w="19050">
                <a:solidFill>
                  <a:schemeClr val="lt1"/>
                </a:solidFill>
              </a:ln>
              <a:effectLst/>
            </c:spPr>
            <c:extLst>
              <c:ext xmlns:c16="http://schemas.microsoft.com/office/drawing/2014/chart" uri="{C3380CC4-5D6E-409C-BE32-E72D297353CC}">
                <c16:uniqueId val="{00000005-2580-40EF-9CD4-13A2D72E7CAA}"/>
              </c:ext>
            </c:extLst>
          </c:dPt>
          <c:dPt>
            <c:idx val="3"/>
            <c:bubble3D val="0"/>
            <c:spPr>
              <a:solidFill>
                <a:srgbClr val="92D050"/>
              </a:solidFill>
              <a:ln w="19050">
                <a:solidFill>
                  <a:schemeClr val="lt1"/>
                </a:solidFill>
              </a:ln>
              <a:effectLst/>
            </c:spPr>
            <c:extLst>
              <c:ext xmlns:c16="http://schemas.microsoft.com/office/drawing/2014/chart" uri="{C3380CC4-5D6E-409C-BE32-E72D297353CC}">
                <c16:uniqueId val="{00000007-2580-40EF-9CD4-13A2D72E7CAA}"/>
              </c:ext>
            </c:extLst>
          </c:dPt>
          <c:dPt>
            <c:idx val="4"/>
            <c:bubble3D val="0"/>
            <c:spPr>
              <a:solidFill>
                <a:srgbClr val="92D050"/>
              </a:solidFill>
              <a:ln w="19050">
                <a:solidFill>
                  <a:schemeClr val="lt1"/>
                </a:solidFill>
              </a:ln>
              <a:effectLst/>
            </c:spPr>
            <c:extLst>
              <c:ext xmlns:c16="http://schemas.microsoft.com/office/drawing/2014/chart" uri="{C3380CC4-5D6E-409C-BE32-E72D297353CC}">
                <c16:uniqueId val="{00000009-2580-40EF-9CD4-13A2D72E7CAA}"/>
              </c:ext>
            </c:extLst>
          </c:dPt>
          <c:dPt>
            <c:idx val="5"/>
            <c:bubble3D val="0"/>
            <c:spPr>
              <a:solidFill>
                <a:srgbClr val="92D050"/>
              </a:solidFill>
              <a:ln w="19050">
                <a:solidFill>
                  <a:schemeClr val="lt1"/>
                </a:solidFill>
              </a:ln>
              <a:effectLst/>
            </c:spPr>
            <c:extLst>
              <c:ext xmlns:c16="http://schemas.microsoft.com/office/drawing/2014/chart" uri="{C3380CC4-5D6E-409C-BE32-E72D297353CC}">
                <c16:uniqueId val="{0000000B-2580-40EF-9CD4-13A2D72E7CAA}"/>
              </c:ext>
            </c:extLst>
          </c:dPt>
          <c:dPt>
            <c:idx val="6"/>
            <c:bubble3D val="0"/>
            <c:spPr>
              <a:solidFill>
                <a:srgbClr val="92D050"/>
              </a:solidFill>
              <a:ln w="19050">
                <a:solidFill>
                  <a:schemeClr val="lt1"/>
                </a:solidFill>
              </a:ln>
              <a:effectLst/>
            </c:spPr>
            <c:extLst>
              <c:ext xmlns:c16="http://schemas.microsoft.com/office/drawing/2014/chart" uri="{C3380CC4-5D6E-409C-BE32-E72D297353CC}">
                <c16:uniqueId val="{0000000D-2580-40EF-9CD4-13A2D72E7CAA}"/>
              </c:ext>
            </c:extLst>
          </c:dPt>
          <c:dPt>
            <c:idx val="7"/>
            <c:bubble3D val="0"/>
            <c:spPr>
              <a:solidFill>
                <a:srgbClr val="92D050"/>
              </a:solidFill>
              <a:ln w="19050">
                <a:solidFill>
                  <a:schemeClr val="lt1"/>
                </a:solidFill>
              </a:ln>
              <a:effectLst/>
            </c:spPr>
            <c:extLst>
              <c:ext xmlns:c16="http://schemas.microsoft.com/office/drawing/2014/chart" uri="{C3380CC4-5D6E-409C-BE32-E72D297353CC}">
                <c16:uniqueId val="{0000000F-2580-40EF-9CD4-13A2D72E7CAA}"/>
              </c:ext>
            </c:extLst>
          </c:dPt>
          <c:dPt>
            <c:idx val="8"/>
            <c:bubble3D val="0"/>
            <c:spPr>
              <a:solidFill>
                <a:srgbClr val="92D050"/>
              </a:solidFill>
              <a:ln w="19050">
                <a:solidFill>
                  <a:schemeClr val="lt1"/>
                </a:solidFill>
              </a:ln>
              <a:effectLst/>
            </c:spPr>
            <c:extLst>
              <c:ext xmlns:c16="http://schemas.microsoft.com/office/drawing/2014/chart" uri="{C3380CC4-5D6E-409C-BE32-E72D297353CC}">
                <c16:uniqueId val="{00000011-2580-40EF-9CD4-13A2D72E7CAA}"/>
              </c:ext>
            </c:extLst>
          </c:dPt>
          <c:dPt>
            <c:idx val="9"/>
            <c:bubble3D val="0"/>
            <c:spPr>
              <a:solidFill>
                <a:srgbClr val="92D050"/>
              </a:solidFill>
              <a:ln w="19050">
                <a:solidFill>
                  <a:schemeClr val="lt1"/>
                </a:solidFill>
              </a:ln>
              <a:effectLst/>
            </c:spPr>
            <c:extLst>
              <c:ext xmlns:c16="http://schemas.microsoft.com/office/drawing/2014/chart" uri="{C3380CC4-5D6E-409C-BE32-E72D297353CC}">
                <c16:uniqueId val="{00000013-2580-40EF-9CD4-13A2D72E7CAA}"/>
              </c:ext>
            </c:extLst>
          </c:dPt>
          <c:dPt>
            <c:idx val="10"/>
            <c:bubble3D val="0"/>
            <c:spPr>
              <a:solidFill>
                <a:srgbClr val="92D050"/>
              </a:solidFill>
              <a:ln w="19050">
                <a:solidFill>
                  <a:schemeClr val="lt1"/>
                </a:solidFill>
              </a:ln>
              <a:effectLst/>
            </c:spPr>
            <c:extLst>
              <c:ext xmlns:c16="http://schemas.microsoft.com/office/drawing/2014/chart" uri="{C3380CC4-5D6E-409C-BE32-E72D297353CC}">
                <c16:uniqueId val="{00000015-2580-40EF-9CD4-13A2D72E7CAA}"/>
              </c:ext>
            </c:extLst>
          </c:dPt>
          <c:dPt>
            <c:idx val="11"/>
            <c:bubble3D val="0"/>
            <c:spPr>
              <a:solidFill>
                <a:srgbClr val="92D050"/>
              </a:solidFill>
              <a:ln w="19050">
                <a:solidFill>
                  <a:schemeClr val="lt1"/>
                </a:solidFill>
              </a:ln>
              <a:effectLst/>
            </c:spPr>
            <c:extLst>
              <c:ext xmlns:c16="http://schemas.microsoft.com/office/drawing/2014/chart" uri="{C3380CC4-5D6E-409C-BE32-E72D297353CC}">
                <c16:uniqueId val="{00000017-2580-40EF-9CD4-13A2D72E7CAA}"/>
              </c:ext>
            </c:extLst>
          </c:dPt>
          <c:dPt>
            <c:idx val="12"/>
            <c:bubble3D val="0"/>
            <c:spPr>
              <a:solidFill>
                <a:srgbClr val="92D050"/>
              </a:solidFill>
              <a:ln w="19050">
                <a:solidFill>
                  <a:schemeClr val="lt1"/>
                </a:solidFill>
              </a:ln>
              <a:effectLst/>
            </c:spPr>
            <c:extLst>
              <c:ext xmlns:c16="http://schemas.microsoft.com/office/drawing/2014/chart" uri="{C3380CC4-5D6E-409C-BE32-E72D297353CC}">
                <c16:uniqueId val="{00000019-2580-40EF-9CD4-13A2D72E7CAA}"/>
              </c:ext>
            </c:extLst>
          </c:dPt>
          <c:dPt>
            <c:idx val="13"/>
            <c:bubble3D val="0"/>
            <c:spPr>
              <a:solidFill>
                <a:srgbClr val="92D050"/>
              </a:solidFill>
              <a:ln w="19050">
                <a:solidFill>
                  <a:schemeClr val="lt1"/>
                </a:solidFill>
              </a:ln>
              <a:effectLst/>
            </c:spPr>
            <c:extLst>
              <c:ext xmlns:c16="http://schemas.microsoft.com/office/drawing/2014/chart" uri="{C3380CC4-5D6E-409C-BE32-E72D297353CC}">
                <c16:uniqueId val="{0000001B-2580-40EF-9CD4-13A2D72E7CAA}"/>
              </c:ext>
            </c:extLst>
          </c:dPt>
          <c:dPt>
            <c:idx val="14"/>
            <c:bubble3D val="0"/>
            <c:spPr>
              <a:solidFill>
                <a:srgbClr val="92D050"/>
              </a:solidFill>
              <a:ln w="19050">
                <a:solidFill>
                  <a:schemeClr val="lt1"/>
                </a:solidFill>
              </a:ln>
              <a:effectLst/>
            </c:spPr>
            <c:extLst>
              <c:ext xmlns:c16="http://schemas.microsoft.com/office/drawing/2014/chart" uri="{C3380CC4-5D6E-409C-BE32-E72D297353CC}">
                <c16:uniqueId val="{0000001D-2580-40EF-9CD4-13A2D72E7CAA}"/>
              </c:ext>
            </c:extLst>
          </c:dPt>
          <c:dPt>
            <c:idx val="15"/>
            <c:bubble3D val="0"/>
            <c:spPr>
              <a:solidFill>
                <a:srgbClr val="92D050"/>
              </a:solidFill>
              <a:ln w="19050">
                <a:solidFill>
                  <a:schemeClr val="lt1"/>
                </a:solidFill>
              </a:ln>
              <a:effectLst/>
            </c:spPr>
            <c:extLst>
              <c:ext xmlns:c16="http://schemas.microsoft.com/office/drawing/2014/chart" uri="{C3380CC4-5D6E-409C-BE32-E72D297353CC}">
                <c16:uniqueId val="{0000001F-2580-40EF-9CD4-13A2D72E7CAA}"/>
              </c:ext>
            </c:extLst>
          </c:dPt>
          <c:dPt>
            <c:idx val="16"/>
            <c:bubble3D val="0"/>
            <c:spPr>
              <a:solidFill>
                <a:srgbClr val="92D050"/>
              </a:solidFill>
              <a:ln w="19050">
                <a:solidFill>
                  <a:schemeClr val="lt1"/>
                </a:solidFill>
              </a:ln>
              <a:effectLst/>
            </c:spPr>
            <c:extLst>
              <c:ext xmlns:c16="http://schemas.microsoft.com/office/drawing/2014/chart" uri="{C3380CC4-5D6E-409C-BE32-E72D297353CC}">
                <c16:uniqueId val="{00000021-2580-40EF-9CD4-13A2D72E7CAA}"/>
              </c:ext>
            </c:extLst>
          </c:dPt>
          <c:dPt>
            <c:idx val="17"/>
            <c:bubble3D val="0"/>
            <c:spPr>
              <a:solidFill>
                <a:srgbClr val="92D050"/>
              </a:solidFill>
              <a:ln w="19050">
                <a:solidFill>
                  <a:schemeClr val="lt1"/>
                </a:solidFill>
              </a:ln>
              <a:effectLst/>
            </c:spPr>
            <c:extLst>
              <c:ext xmlns:c16="http://schemas.microsoft.com/office/drawing/2014/chart" uri="{C3380CC4-5D6E-409C-BE32-E72D297353CC}">
                <c16:uniqueId val="{00000023-2580-40EF-9CD4-13A2D72E7CAA}"/>
              </c:ext>
            </c:extLst>
          </c:dPt>
          <c:dPt>
            <c:idx val="18"/>
            <c:bubble3D val="0"/>
            <c:spPr>
              <a:solidFill>
                <a:srgbClr val="92D050"/>
              </a:solidFill>
              <a:ln w="19050">
                <a:solidFill>
                  <a:schemeClr val="lt1"/>
                </a:solidFill>
              </a:ln>
              <a:effectLst/>
            </c:spPr>
            <c:extLst>
              <c:ext xmlns:c16="http://schemas.microsoft.com/office/drawing/2014/chart" uri="{C3380CC4-5D6E-409C-BE32-E72D297353CC}">
                <c16:uniqueId val="{00000025-2580-40EF-9CD4-13A2D72E7CAA}"/>
              </c:ext>
            </c:extLst>
          </c:dPt>
          <c:dPt>
            <c:idx val="19"/>
            <c:bubble3D val="0"/>
            <c:spPr>
              <a:solidFill>
                <a:srgbClr val="92D050"/>
              </a:solidFill>
              <a:ln w="19050">
                <a:solidFill>
                  <a:schemeClr val="lt1"/>
                </a:solidFill>
              </a:ln>
              <a:effectLst/>
            </c:spPr>
            <c:extLst>
              <c:ext xmlns:c16="http://schemas.microsoft.com/office/drawing/2014/chart" uri="{C3380CC4-5D6E-409C-BE32-E72D297353CC}">
                <c16:uniqueId val="{00000027-2580-40EF-9CD4-13A2D72E7CAA}"/>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2580-40EF-9CD4-13A2D72E7CAA}"/>
            </c:ext>
          </c:extLst>
        </c:ser>
        <c:dLbls>
          <c:showLegendKey val="0"/>
          <c:showVal val="0"/>
          <c:showCatName val="0"/>
          <c:showSerName val="0"/>
          <c:showPercent val="0"/>
          <c:showBubbleSize val="0"/>
          <c:showLeaderLines val="1"/>
        </c:dLbls>
        <c:firstSliceAng val="0"/>
        <c:holeSize val="75"/>
      </c:doughnutChart>
      <c:doughnutChart>
        <c:varyColors val="1"/>
        <c:ser>
          <c:idx val="1"/>
          <c:order val="1"/>
          <c:tx>
            <c:v>Ejecutado y pendiente</c:v>
          </c:tx>
          <c:dPt>
            <c:idx val="0"/>
            <c:bubble3D val="0"/>
            <c:spPr>
              <a:noFill/>
              <a:ln w="19050">
                <a:solidFill>
                  <a:schemeClr val="lt1"/>
                </a:solidFill>
              </a:ln>
              <a:effectLst/>
            </c:spPr>
            <c:extLst>
              <c:ext xmlns:c16="http://schemas.microsoft.com/office/drawing/2014/chart" uri="{C3380CC4-5D6E-409C-BE32-E72D297353CC}">
                <c16:uniqueId val="{0000002A-2580-40EF-9CD4-13A2D72E7CAA}"/>
              </c:ext>
            </c:extLst>
          </c:dPt>
          <c:dPt>
            <c:idx val="1"/>
            <c:bubble3D val="0"/>
            <c:spPr>
              <a:solidFill>
                <a:schemeClr val="bg1">
                  <a:alpha val="80000"/>
                </a:schemeClr>
              </a:solidFill>
              <a:ln w="19050">
                <a:solidFill>
                  <a:schemeClr val="lt1"/>
                </a:solidFill>
              </a:ln>
              <a:effectLst/>
            </c:spPr>
            <c:extLst>
              <c:ext xmlns:c16="http://schemas.microsoft.com/office/drawing/2014/chart" uri="{C3380CC4-5D6E-409C-BE32-E72D297353CC}">
                <c16:uniqueId val="{0000002C-2580-40EF-9CD4-13A2D72E7CAA}"/>
              </c:ext>
            </c:extLst>
          </c:dPt>
          <c:val>
            <c:numRef>
              <c:f>'ESTADO ACCIONES - CONSOLIDADO'!$L$12:$M$12</c:f>
              <c:numCache>
                <c:formatCode>0.0%</c:formatCode>
                <c:ptCount val="2"/>
                <c:pt idx="0">
                  <c:v>0.75517029526489188</c:v>
                </c:pt>
                <c:pt idx="1">
                  <c:v>0.24482970473510812</c:v>
                </c:pt>
              </c:numCache>
            </c:numRef>
          </c:val>
          <c:extLst>
            <c:ext xmlns:c16="http://schemas.microsoft.com/office/drawing/2014/chart" uri="{C3380CC4-5D6E-409C-BE32-E72D297353CC}">
              <c16:uniqueId val="{0000002D-2580-40EF-9CD4-13A2D72E7CAA}"/>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0949845254426244"/>
          <c:y val="7.6105308265038321E-2"/>
          <c:w val="0.52074762393831209"/>
          <c:h val="0.85551395361294125"/>
        </c:manualLayout>
      </c:layout>
      <c:doughnutChart>
        <c:varyColors val="1"/>
        <c:ser>
          <c:idx val="0"/>
          <c:order val="0"/>
          <c:tx>
            <c:strRef>
              <c:f>'ESTADO ACCIONES - CONSOLIDADO'!$L$19:$M$19</c:f>
              <c:strCache>
                <c:ptCount val="2"/>
                <c:pt idx="0">
                  <c:v>PORCENTAJE DE AVANCE</c:v>
                </c:pt>
              </c:strCache>
            </c:strRef>
          </c:tx>
          <c:spPr>
            <a:solidFill>
              <a:srgbClr val="92D050"/>
            </a:solidFill>
          </c:spPr>
          <c:dPt>
            <c:idx val="0"/>
            <c:bubble3D val="0"/>
            <c:spPr>
              <a:solidFill>
                <a:srgbClr val="92D050"/>
              </a:solidFill>
              <a:ln w="19050">
                <a:solidFill>
                  <a:schemeClr val="lt1"/>
                </a:solidFill>
              </a:ln>
              <a:effectLst/>
            </c:spPr>
            <c:extLst>
              <c:ext xmlns:c16="http://schemas.microsoft.com/office/drawing/2014/chart" uri="{C3380CC4-5D6E-409C-BE32-E72D297353CC}">
                <c16:uniqueId val="{00000001-B516-4C34-87AA-907A291DA2B9}"/>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B516-4C34-87AA-907A291DA2B9}"/>
              </c:ext>
            </c:extLst>
          </c:dPt>
          <c:dPt>
            <c:idx val="2"/>
            <c:bubble3D val="0"/>
            <c:spPr>
              <a:solidFill>
                <a:srgbClr val="92D050"/>
              </a:solidFill>
              <a:ln w="19050">
                <a:solidFill>
                  <a:schemeClr val="lt1"/>
                </a:solidFill>
              </a:ln>
              <a:effectLst/>
            </c:spPr>
            <c:extLst>
              <c:ext xmlns:c16="http://schemas.microsoft.com/office/drawing/2014/chart" uri="{C3380CC4-5D6E-409C-BE32-E72D297353CC}">
                <c16:uniqueId val="{00000005-B516-4C34-87AA-907A291DA2B9}"/>
              </c:ext>
            </c:extLst>
          </c:dPt>
          <c:dPt>
            <c:idx val="3"/>
            <c:bubble3D val="0"/>
            <c:spPr>
              <a:solidFill>
                <a:srgbClr val="92D050"/>
              </a:solidFill>
              <a:ln w="19050">
                <a:solidFill>
                  <a:schemeClr val="lt1"/>
                </a:solidFill>
              </a:ln>
              <a:effectLst/>
            </c:spPr>
            <c:extLst>
              <c:ext xmlns:c16="http://schemas.microsoft.com/office/drawing/2014/chart" uri="{C3380CC4-5D6E-409C-BE32-E72D297353CC}">
                <c16:uniqueId val="{00000007-B516-4C34-87AA-907A291DA2B9}"/>
              </c:ext>
            </c:extLst>
          </c:dPt>
          <c:dPt>
            <c:idx val="4"/>
            <c:bubble3D val="0"/>
            <c:spPr>
              <a:solidFill>
                <a:srgbClr val="92D050"/>
              </a:solidFill>
              <a:ln w="19050">
                <a:solidFill>
                  <a:schemeClr val="lt1"/>
                </a:solidFill>
              </a:ln>
              <a:effectLst/>
            </c:spPr>
            <c:extLst>
              <c:ext xmlns:c16="http://schemas.microsoft.com/office/drawing/2014/chart" uri="{C3380CC4-5D6E-409C-BE32-E72D297353CC}">
                <c16:uniqueId val="{00000009-B516-4C34-87AA-907A291DA2B9}"/>
              </c:ext>
            </c:extLst>
          </c:dPt>
          <c:dPt>
            <c:idx val="5"/>
            <c:bubble3D val="0"/>
            <c:spPr>
              <a:solidFill>
                <a:srgbClr val="92D050"/>
              </a:solidFill>
              <a:ln w="19050">
                <a:solidFill>
                  <a:schemeClr val="lt1"/>
                </a:solidFill>
              </a:ln>
              <a:effectLst/>
            </c:spPr>
            <c:extLst>
              <c:ext xmlns:c16="http://schemas.microsoft.com/office/drawing/2014/chart" uri="{C3380CC4-5D6E-409C-BE32-E72D297353CC}">
                <c16:uniqueId val="{0000000B-B516-4C34-87AA-907A291DA2B9}"/>
              </c:ext>
            </c:extLst>
          </c:dPt>
          <c:dPt>
            <c:idx val="6"/>
            <c:bubble3D val="0"/>
            <c:spPr>
              <a:solidFill>
                <a:srgbClr val="92D050"/>
              </a:solidFill>
              <a:ln w="19050">
                <a:solidFill>
                  <a:schemeClr val="lt1"/>
                </a:solidFill>
              </a:ln>
              <a:effectLst/>
            </c:spPr>
            <c:extLst>
              <c:ext xmlns:c16="http://schemas.microsoft.com/office/drawing/2014/chart" uri="{C3380CC4-5D6E-409C-BE32-E72D297353CC}">
                <c16:uniqueId val="{0000000D-B516-4C34-87AA-907A291DA2B9}"/>
              </c:ext>
            </c:extLst>
          </c:dPt>
          <c:dPt>
            <c:idx val="7"/>
            <c:bubble3D val="0"/>
            <c:spPr>
              <a:solidFill>
                <a:srgbClr val="92D050"/>
              </a:solidFill>
              <a:ln w="19050">
                <a:solidFill>
                  <a:schemeClr val="lt1"/>
                </a:solidFill>
              </a:ln>
              <a:effectLst/>
            </c:spPr>
            <c:extLst>
              <c:ext xmlns:c16="http://schemas.microsoft.com/office/drawing/2014/chart" uri="{C3380CC4-5D6E-409C-BE32-E72D297353CC}">
                <c16:uniqueId val="{0000000F-B516-4C34-87AA-907A291DA2B9}"/>
              </c:ext>
            </c:extLst>
          </c:dPt>
          <c:dPt>
            <c:idx val="8"/>
            <c:bubble3D val="0"/>
            <c:spPr>
              <a:solidFill>
                <a:srgbClr val="92D050"/>
              </a:solidFill>
              <a:ln w="19050">
                <a:solidFill>
                  <a:schemeClr val="lt1"/>
                </a:solidFill>
              </a:ln>
              <a:effectLst/>
            </c:spPr>
            <c:extLst>
              <c:ext xmlns:c16="http://schemas.microsoft.com/office/drawing/2014/chart" uri="{C3380CC4-5D6E-409C-BE32-E72D297353CC}">
                <c16:uniqueId val="{00000011-B516-4C34-87AA-907A291DA2B9}"/>
              </c:ext>
            </c:extLst>
          </c:dPt>
          <c:dPt>
            <c:idx val="9"/>
            <c:bubble3D val="0"/>
            <c:spPr>
              <a:solidFill>
                <a:srgbClr val="92D050"/>
              </a:solidFill>
              <a:ln w="19050">
                <a:solidFill>
                  <a:schemeClr val="lt1"/>
                </a:solidFill>
              </a:ln>
              <a:effectLst/>
            </c:spPr>
            <c:extLst>
              <c:ext xmlns:c16="http://schemas.microsoft.com/office/drawing/2014/chart" uri="{C3380CC4-5D6E-409C-BE32-E72D297353CC}">
                <c16:uniqueId val="{00000013-B516-4C34-87AA-907A291DA2B9}"/>
              </c:ext>
            </c:extLst>
          </c:dPt>
          <c:dPt>
            <c:idx val="10"/>
            <c:bubble3D val="0"/>
            <c:spPr>
              <a:solidFill>
                <a:srgbClr val="92D050"/>
              </a:solidFill>
              <a:ln w="19050">
                <a:solidFill>
                  <a:schemeClr val="lt1"/>
                </a:solidFill>
              </a:ln>
              <a:effectLst/>
            </c:spPr>
            <c:extLst>
              <c:ext xmlns:c16="http://schemas.microsoft.com/office/drawing/2014/chart" uri="{C3380CC4-5D6E-409C-BE32-E72D297353CC}">
                <c16:uniqueId val="{00000015-B516-4C34-87AA-907A291DA2B9}"/>
              </c:ext>
            </c:extLst>
          </c:dPt>
          <c:dPt>
            <c:idx val="11"/>
            <c:bubble3D val="0"/>
            <c:spPr>
              <a:solidFill>
                <a:srgbClr val="92D050"/>
              </a:solidFill>
              <a:ln w="19050">
                <a:solidFill>
                  <a:schemeClr val="lt1"/>
                </a:solidFill>
              </a:ln>
              <a:effectLst/>
            </c:spPr>
            <c:extLst>
              <c:ext xmlns:c16="http://schemas.microsoft.com/office/drawing/2014/chart" uri="{C3380CC4-5D6E-409C-BE32-E72D297353CC}">
                <c16:uniqueId val="{00000017-B516-4C34-87AA-907A291DA2B9}"/>
              </c:ext>
            </c:extLst>
          </c:dPt>
          <c:dPt>
            <c:idx val="12"/>
            <c:bubble3D val="0"/>
            <c:spPr>
              <a:solidFill>
                <a:srgbClr val="92D050"/>
              </a:solidFill>
              <a:ln w="19050">
                <a:solidFill>
                  <a:schemeClr val="lt1"/>
                </a:solidFill>
              </a:ln>
              <a:effectLst/>
            </c:spPr>
            <c:extLst>
              <c:ext xmlns:c16="http://schemas.microsoft.com/office/drawing/2014/chart" uri="{C3380CC4-5D6E-409C-BE32-E72D297353CC}">
                <c16:uniqueId val="{00000019-B516-4C34-87AA-907A291DA2B9}"/>
              </c:ext>
            </c:extLst>
          </c:dPt>
          <c:dPt>
            <c:idx val="13"/>
            <c:bubble3D val="0"/>
            <c:spPr>
              <a:solidFill>
                <a:srgbClr val="92D050"/>
              </a:solidFill>
              <a:ln w="19050">
                <a:solidFill>
                  <a:schemeClr val="lt1"/>
                </a:solidFill>
              </a:ln>
              <a:effectLst/>
            </c:spPr>
            <c:extLst>
              <c:ext xmlns:c16="http://schemas.microsoft.com/office/drawing/2014/chart" uri="{C3380CC4-5D6E-409C-BE32-E72D297353CC}">
                <c16:uniqueId val="{0000001B-B516-4C34-87AA-907A291DA2B9}"/>
              </c:ext>
            </c:extLst>
          </c:dPt>
          <c:dPt>
            <c:idx val="14"/>
            <c:bubble3D val="0"/>
            <c:spPr>
              <a:solidFill>
                <a:srgbClr val="92D050"/>
              </a:solidFill>
              <a:ln w="19050">
                <a:solidFill>
                  <a:schemeClr val="lt1"/>
                </a:solidFill>
              </a:ln>
              <a:effectLst/>
            </c:spPr>
            <c:extLst>
              <c:ext xmlns:c16="http://schemas.microsoft.com/office/drawing/2014/chart" uri="{C3380CC4-5D6E-409C-BE32-E72D297353CC}">
                <c16:uniqueId val="{0000001D-B516-4C34-87AA-907A291DA2B9}"/>
              </c:ext>
            </c:extLst>
          </c:dPt>
          <c:dPt>
            <c:idx val="15"/>
            <c:bubble3D val="0"/>
            <c:spPr>
              <a:solidFill>
                <a:srgbClr val="92D050"/>
              </a:solidFill>
              <a:ln w="19050">
                <a:solidFill>
                  <a:schemeClr val="lt1"/>
                </a:solidFill>
              </a:ln>
              <a:effectLst/>
            </c:spPr>
            <c:extLst>
              <c:ext xmlns:c16="http://schemas.microsoft.com/office/drawing/2014/chart" uri="{C3380CC4-5D6E-409C-BE32-E72D297353CC}">
                <c16:uniqueId val="{0000001F-B516-4C34-87AA-907A291DA2B9}"/>
              </c:ext>
            </c:extLst>
          </c:dPt>
          <c:dPt>
            <c:idx val="16"/>
            <c:bubble3D val="0"/>
            <c:spPr>
              <a:solidFill>
                <a:srgbClr val="92D050"/>
              </a:solidFill>
              <a:ln w="19050">
                <a:solidFill>
                  <a:schemeClr val="lt1"/>
                </a:solidFill>
              </a:ln>
              <a:effectLst/>
            </c:spPr>
            <c:extLst>
              <c:ext xmlns:c16="http://schemas.microsoft.com/office/drawing/2014/chart" uri="{C3380CC4-5D6E-409C-BE32-E72D297353CC}">
                <c16:uniqueId val="{00000021-B516-4C34-87AA-907A291DA2B9}"/>
              </c:ext>
            </c:extLst>
          </c:dPt>
          <c:dPt>
            <c:idx val="17"/>
            <c:bubble3D val="0"/>
            <c:spPr>
              <a:solidFill>
                <a:srgbClr val="92D050"/>
              </a:solidFill>
              <a:ln w="19050">
                <a:solidFill>
                  <a:schemeClr val="lt1"/>
                </a:solidFill>
              </a:ln>
              <a:effectLst/>
            </c:spPr>
            <c:extLst>
              <c:ext xmlns:c16="http://schemas.microsoft.com/office/drawing/2014/chart" uri="{C3380CC4-5D6E-409C-BE32-E72D297353CC}">
                <c16:uniqueId val="{00000023-B516-4C34-87AA-907A291DA2B9}"/>
              </c:ext>
            </c:extLst>
          </c:dPt>
          <c:dPt>
            <c:idx val="18"/>
            <c:bubble3D val="0"/>
            <c:spPr>
              <a:solidFill>
                <a:srgbClr val="92D050"/>
              </a:solidFill>
              <a:ln w="19050">
                <a:solidFill>
                  <a:schemeClr val="lt1"/>
                </a:solidFill>
              </a:ln>
              <a:effectLst/>
            </c:spPr>
            <c:extLst>
              <c:ext xmlns:c16="http://schemas.microsoft.com/office/drawing/2014/chart" uri="{C3380CC4-5D6E-409C-BE32-E72D297353CC}">
                <c16:uniqueId val="{00000025-B516-4C34-87AA-907A291DA2B9}"/>
              </c:ext>
            </c:extLst>
          </c:dPt>
          <c:dPt>
            <c:idx val="19"/>
            <c:bubble3D val="0"/>
            <c:spPr>
              <a:solidFill>
                <a:srgbClr val="92D050"/>
              </a:solidFill>
              <a:ln w="19050">
                <a:solidFill>
                  <a:schemeClr val="lt1"/>
                </a:solidFill>
              </a:ln>
              <a:effectLst/>
            </c:spPr>
            <c:extLst>
              <c:ext xmlns:c16="http://schemas.microsoft.com/office/drawing/2014/chart" uri="{C3380CC4-5D6E-409C-BE32-E72D297353CC}">
                <c16:uniqueId val="{00000027-B516-4C34-87AA-907A291DA2B9}"/>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B516-4C34-87AA-907A291DA2B9}"/>
            </c:ext>
          </c:extLst>
        </c:ser>
        <c:dLbls>
          <c:showLegendKey val="0"/>
          <c:showVal val="0"/>
          <c:showCatName val="0"/>
          <c:showSerName val="0"/>
          <c:showPercent val="0"/>
          <c:showBubbleSize val="0"/>
          <c:showLeaderLines val="1"/>
        </c:dLbls>
        <c:firstSliceAng val="0"/>
        <c:holeSize val="75"/>
      </c:doughnutChart>
      <c:doughnutChart>
        <c:varyColors val="1"/>
        <c:ser>
          <c:idx val="1"/>
          <c:order val="1"/>
          <c:tx>
            <c:v>Ejecutado y pendiente</c:v>
          </c:tx>
          <c:dPt>
            <c:idx val="0"/>
            <c:bubble3D val="0"/>
            <c:spPr>
              <a:noFill/>
              <a:ln w="19050">
                <a:solidFill>
                  <a:schemeClr val="lt1"/>
                </a:solidFill>
              </a:ln>
              <a:effectLst/>
            </c:spPr>
            <c:extLst>
              <c:ext xmlns:c16="http://schemas.microsoft.com/office/drawing/2014/chart" uri="{C3380CC4-5D6E-409C-BE32-E72D297353CC}">
                <c16:uniqueId val="{0000002A-B516-4C34-87AA-907A291DA2B9}"/>
              </c:ext>
            </c:extLst>
          </c:dPt>
          <c:dPt>
            <c:idx val="1"/>
            <c:bubble3D val="0"/>
            <c:spPr>
              <a:solidFill>
                <a:schemeClr val="bg1">
                  <a:alpha val="80000"/>
                </a:schemeClr>
              </a:solidFill>
              <a:ln w="19050">
                <a:solidFill>
                  <a:schemeClr val="lt1"/>
                </a:solidFill>
              </a:ln>
              <a:effectLst/>
            </c:spPr>
            <c:extLst>
              <c:ext xmlns:c16="http://schemas.microsoft.com/office/drawing/2014/chart" uri="{C3380CC4-5D6E-409C-BE32-E72D297353CC}">
                <c16:uniqueId val="{0000002C-B516-4C34-87AA-907A291DA2B9}"/>
              </c:ext>
            </c:extLst>
          </c:dPt>
          <c:val>
            <c:numRef>
              <c:f>'ESTADO ACCIONES - CONSOLIDADO'!$L$22:$M$22</c:f>
              <c:numCache>
                <c:formatCode>0.0%</c:formatCode>
                <c:ptCount val="2"/>
                <c:pt idx="0">
                  <c:v>0.69939851714612911</c:v>
                </c:pt>
                <c:pt idx="1">
                  <c:v>0.30060148285387089</c:v>
                </c:pt>
              </c:numCache>
            </c:numRef>
          </c:val>
          <c:extLst>
            <c:ext xmlns:c16="http://schemas.microsoft.com/office/drawing/2014/chart" uri="{C3380CC4-5D6E-409C-BE32-E72D297353CC}">
              <c16:uniqueId val="{0000002D-B516-4C34-87AA-907A291DA2B9}"/>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666749</xdr:colOff>
      <xdr:row>1</xdr:row>
      <xdr:rowOff>76200</xdr:rowOff>
    </xdr:from>
    <xdr:to>
      <xdr:col>5</xdr:col>
      <xdr:colOff>285750</xdr:colOff>
      <xdr:row>5</xdr:row>
      <xdr:rowOff>135034</xdr:rowOff>
    </xdr:to>
    <xdr:pic>
      <xdr:nvPicPr>
        <xdr:cNvPr id="10" name="Imagen 9">
          <a:extLst>
            <a:ext uri="{FF2B5EF4-FFF2-40B4-BE49-F238E27FC236}">
              <a16:creationId xmlns:a16="http://schemas.microsoft.com/office/drawing/2014/main" id="{D6F07534-889C-4348-8E87-48C3B8C2B090}"/>
            </a:ext>
          </a:extLst>
        </xdr:cNvPr>
        <xdr:cNvPicPr>
          <a:picLocks noChangeAspect="1"/>
        </xdr:cNvPicPr>
      </xdr:nvPicPr>
      <xdr:blipFill>
        <a:blip xmlns:r="http://schemas.openxmlformats.org/officeDocument/2006/relationships" r:embed="rId1">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2228849" y="76200"/>
          <a:ext cx="1914526" cy="7065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1227667</xdr:colOff>
      <xdr:row>0</xdr:row>
      <xdr:rowOff>31751</xdr:rowOff>
    </xdr:from>
    <xdr:to>
      <xdr:col>1</xdr:col>
      <xdr:colOff>3153834</xdr:colOff>
      <xdr:row>5</xdr:row>
      <xdr:rowOff>2047</xdr:rowOff>
    </xdr:to>
    <xdr:pic>
      <xdr:nvPicPr>
        <xdr:cNvPr id="10" name="Imagen 9">
          <a:extLst>
            <a:ext uri="{FF2B5EF4-FFF2-40B4-BE49-F238E27FC236}">
              <a16:creationId xmlns:a16="http://schemas.microsoft.com/office/drawing/2014/main" id="{16AA2830-1F9B-47FD-A37B-3550572444F5}"/>
            </a:ext>
          </a:extLst>
        </xdr:cNvPr>
        <xdr:cNvPicPr>
          <a:picLocks noChangeAspect="1"/>
        </xdr:cNvPicPr>
      </xdr:nvPicPr>
      <xdr:blipFill>
        <a:blip xmlns:r="http://schemas.openxmlformats.org/officeDocument/2006/relationships" r:embed="rId1">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1989667" y="31751"/>
          <a:ext cx="1926167" cy="7640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1619251</xdr:colOff>
      <xdr:row>1</xdr:row>
      <xdr:rowOff>9526</xdr:rowOff>
    </xdr:from>
    <xdr:to>
      <xdr:col>2</xdr:col>
      <xdr:colOff>3276600</xdr:colOff>
      <xdr:row>6</xdr:row>
      <xdr:rowOff>19843</xdr:rowOff>
    </xdr:to>
    <xdr:pic>
      <xdr:nvPicPr>
        <xdr:cNvPr id="3" name="Imagen 2">
          <a:extLst>
            <a:ext uri="{FF2B5EF4-FFF2-40B4-BE49-F238E27FC236}">
              <a16:creationId xmlns:a16="http://schemas.microsoft.com/office/drawing/2014/main" id="{4E880A70-8872-480F-BD79-00325DF41D04}"/>
            </a:ext>
          </a:extLst>
        </xdr:cNvPr>
        <xdr:cNvPicPr>
          <a:picLocks noChangeAspect="1"/>
        </xdr:cNvPicPr>
      </xdr:nvPicPr>
      <xdr:blipFill>
        <a:blip xmlns:r="http://schemas.openxmlformats.org/officeDocument/2006/relationships" r:embed="rId1"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2114551" y="228601"/>
          <a:ext cx="1657349" cy="710292"/>
        </a:xfrm>
        <a:prstGeom prst="rect">
          <a:avLst/>
        </a:prstGeom>
      </xdr:spPr>
    </xdr:pic>
    <xdr:clientData/>
  </xdr:twoCellAnchor>
  <xdr:twoCellAnchor>
    <xdr:from>
      <xdr:col>10</xdr:col>
      <xdr:colOff>507702</xdr:colOff>
      <xdr:row>4</xdr:row>
      <xdr:rowOff>539</xdr:rowOff>
    </xdr:from>
    <xdr:to>
      <xdr:col>13</xdr:col>
      <xdr:colOff>269576</xdr:colOff>
      <xdr:row>16</xdr:row>
      <xdr:rowOff>124365</xdr:rowOff>
    </xdr:to>
    <xdr:graphicFrame macro="">
      <xdr:nvGraphicFramePr>
        <xdr:cNvPr id="7" name="Gráfico 6">
          <a:extLst>
            <a:ext uri="{FF2B5EF4-FFF2-40B4-BE49-F238E27FC236}">
              <a16:creationId xmlns:a16="http://schemas.microsoft.com/office/drawing/2014/main" id="{B579692B-7FDF-48DE-98EC-CEC4972381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1019536</xdr:colOff>
      <xdr:row>9</xdr:row>
      <xdr:rowOff>114840</xdr:rowOff>
    </xdr:from>
    <xdr:to>
      <xdr:col>12</xdr:col>
      <xdr:colOff>381360</xdr:colOff>
      <xdr:row>11</xdr:row>
      <xdr:rowOff>114839</xdr:rowOff>
    </xdr:to>
    <xdr:sp macro="" textlink="$L$12">
      <xdr:nvSpPr>
        <xdr:cNvPr id="10" name="CuadroTexto 9">
          <a:extLst>
            <a:ext uri="{FF2B5EF4-FFF2-40B4-BE49-F238E27FC236}">
              <a16:creationId xmlns:a16="http://schemas.microsoft.com/office/drawing/2014/main" id="{BA455687-B515-4B29-A4E6-C4D766C0E5B6}"/>
            </a:ext>
          </a:extLst>
        </xdr:cNvPr>
        <xdr:cNvSpPr txBox="1"/>
      </xdr:nvSpPr>
      <xdr:spPr>
        <a:xfrm>
          <a:off x="18407154" y="1507647"/>
          <a:ext cx="700715" cy="323489"/>
        </a:xfrm>
        <a:prstGeom prst="rect">
          <a:avLst/>
        </a:prstGeom>
        <a:solidFill>
          <a:sysClr val="window" lastClr="FFFFFF"/>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DD5D4C1F-A9F4-4884-9421-0052E8041F27}" type="TxLink">
            <a:rPr kumimoji="0" lang="en-US" sz="1400" b="1" i="0" u="none" strike="noStrike" kern="0" cap="none" spc="0" normalizeH="0" baseline="0" noProof="0">
              <a:ln>
                <a:noFill/>
              </a:ln>
              <a:solidFill>
                <a:srgbClr val="000000"/>
              </a:solidFill>
              <a:effectLst/>
              <a:uLnTx/>
              <a:uFillTx/>
              <a:latin typeface="Arial"/>
              <a:ea typeface="+mn-ea"/>
              <a:cs typeface="Arial"/>
            </a:rPr>
            <a:pPr marL="0" marR="0" lvl="0" indent="0" algn="ctr" defTabSz="914400" eaLnBrk="1" fontAlgn="auto" latinLnBrk="0" hangingPunct="1">
              <a:lnSpc>
                <a:spcPct val="100000"/>
              </a:lnSpc>
              <a:spcBef>
                <a:spcPts val="0"/>
              </a:spcBef>
              <a:spcAft>
                <a:spcPts val="0"/>
              </a:spcAft>
              <a:buClrTx/>
              <a:buSzTx/>
              <a:buFontTx/>
              <a:buNone/>
              <a:tabLst/>
              <a:defRPr/>
            </a:pPr>
            <a:t>75,5%</a:t>
          </a:fld>
          <a:endParaRPr kumimoji="0" lang="es-CO" sz="14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10</xdr:col>
      <xdr:colOff>612655</xdr:colOff>
      <xdr:row>19</xdr:row>
      <xdr:rowOff>85725</xdr:rowOff>
    </xdr:from>
    <xdr:to>
      <xdr:col>13</xdr:col>
      <xdr:colOff>450730</xdr:colOff>
      <xdr:row>31</xdr:row>
      <xdr:rowOff>9525</xdr:rowOff>
    </xdr:to>
    <xdr:graphicFrame macro="">
      <xdr:nvGraphicFramePr>
        <xdr:cNvPr id="11" name="Gráfico 10">
          <a:extLst>
            <a:ext uri="{FF2B5EF4-FFF2-40B4-BE49-F238E27FC236}">
              <a16:creationId xmlns:a16="http://schemas.microsoft.com/office/drawing/2014/main" id="{F681016F-69D5-48E0-B896-4CDDC1372A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1041820</xdr:colOff>
      <xdr:row>24</xdr:row>
      <xdr:rowOff>29115</xdr:rowOff>
    </xdr:from>
    <xdr:to>
      <xdr:col>12</xdr:col>
      <xdr:colOff>394120</xdr:colOff>
      <xdr:row>26</xdr:row>
      <xdr:rowOff>98170</xdr:rowOff>
    </xdr:to>
    <xdr:sp macro="" textlink="$L$22">
      <xdr:nvSpPr>
        <xdr:cNvPr id="12" name="CuadroTexto 11">
          <a:extLst>
            <a:ext uri="{FF2B5EF4-FFF2-40B4-BE49-F238E27FC236}">
              <a16:creationId xmlns:a16="http://schemas.microsoft.com/office/drawing/2014/main" id="{C7C10071-4566-4928-A47A-9A52DC5D8CA2}"/>
            </a:ext>
          </a:extLst>
        </xdr:cNvPr>
        <xdr:cNvSpPr txBox="1"/>
      </xdr:nvSpPr>
      <xdr:spPr>
        <a:xfrm>
          <a:off x="18429438" y="3848101"/>
          <a:ext cx="691191" cy="392545"/>
        </a:xfrm>
        <a:prstGeom prst="rect">
          <a:avLst/>
        </a:prstGeom>
        <a:solidFill>
          <a:sysClr val="window" lastClr="FFFFFF"/>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50F020D1-056C-4518-B7A9-FDDA069A2DF5}" type="TxLink">
            <a:rPr kumimoji="0" lang="en-US" sz="1400" b="1" i="0" u="none" strike="noStrike" kern="0" cap="none" spc="0" normalizeH="0" baseline="0" noProof="0">
              <a:ln>
                <a:noFill/>
              </a:ln>
              <a:solidFill>
                <a:srgbClr val="000000"/>
              </a:solidFill>
              <a:effectLst/>
              <a:uLnTx/>
              <a:uFillTx/>
              <a:latin typeface="Arial"/>
              <a:ea typeface="+mn-ea"/>
              <a:cs typeface="Arial"/>
            </a:rPr>
            <a:pPr marL="0" marR="0" lvl="0" indent="0" algn="ctr" defTabSz="914400" eaLnBrk="1" fontAlgn="auto" latinLnBrk="0" hangingPunct="1">
              <a:lnSpc>
                <a:spcPct val="100000"/>
              </a:lnSpc>
              <a:spcBef>
                <a:spcPts val="0"/>
              </a:spcBef>
              <a:spcAft>
                <a:spcPts val="0"/>
              </a:spcAft>
              <a:buClrTx/>
              <a:buSzTx/>
              <a:buFontTx/>
              <a:buNone/>
              <a:tabLst/>
              <a:defRPr/>
            </a:pPr>
            <a:t>69,9%</a:t>
          </a:fld>
          <a:endParaRPr kumimoji="0" lang="es-CO" sz="14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illiam Alfonso Artunduaga Bonilla" refreshedDate="45392.443794791667" createdVersion="5" refreshedVersion="8" minRefreshableVersion="3" recordCount="1098" xr:uid="{00000000-000A-0000-FFFF-FFFF1D000000}">
  <cacheSource type="worksheet">
    <worksheetSource ref="A1:AE1048576" sheet="PLAN DE MEJORAMIENTO CGR-INVIAS"/>
  </cacheSource>
  <cacheFields count="33">
    <cacheField name="N° de Hallazgos" numFmtId="0">
      <sharedItems containsBlank="1" containsMixedTypes="1" containsNumber="1" containsInteger="1" minValue="1" maxValue="604"/>
    </cacheField>
    <cacheField name="N° Acciones" numFmtId="0">
      <sharedItems containsString="0" containsBlank="1" containsNumber="1" containsInteger="1" minValue="1" maxValue="743"/>
    </cacheField>
    <cacheField name="Vigencia" numFmtId="0">
      <sharedItems containsString="0" containsBlank="1" containsNumber="1" containsInteger="1" minValue="2015" maxValue="2023"/>
    </cacheField>
    <cacheField name="Clasificación" numFmtId="0">
      <sharedItems containsBlank="1"/>
    </cacheField>
    <cacheField name="Connotación" numFmtId="0">
      <sharedItems containsBlank="1"/>
    </cacheField>
    <cacheField name="Tipo de hallazgo" numFmtId="0">
      <sharedItems containsBlank="1"/>
    </cacheField>
    <cacheField name="8. Código hallazgo" numFmtId="0">
      <sharedItems containsBlank="1" containsMixedTypes="1" containsNumber="1" containsInteger="1" minValue="1101001" maxValue="1802002"/>
    </cacheField>
    <cacheField name="12. Descripción del hallazgo " numFmtId="0">
      <sharedItems containsBlank="1" longText="1"/>
    </cacheField>
    <cacheField name="16. Causa del hallazgo" numFmtId="0">
      <sharedItems containsBlank="1" longText="1"/>
    </cacheField>
    <cacheField name="20. Acción de mejora" numFmtId="0">
      <sharedItems containsBlank="1" longText="1"/>
    </cacheField>
    <cacheField name=" 24. Actividades / Descripción" numFmtId="0">
      <sharedItems containsBlank="1" longText="1"/>
    </cacheField>
    <cacheField name="28. Actividades / Unidad de medida" numFmtId="0">
      <sharedItems containsBlank="1"/>
    </cacheField>
    <cacheField name="31. Actividades / Cantidades Unidad de Medida" numFmtId="0">
      <sharedItems containsBlank="1" containsMixedTypes="1" containsNumber="1" containsInteger="1" minValue="1" maxValue="40"/>
    </cacheField>
    <cacheField name="32. Actividades / Fecha inicio" numFmtId="0">
      <sharedItems containsNonDate="0" containsDate="1" containsString="0" containsBlank="1" minDate="2017-11-01T00:00:00" maxDate="2024-03-28T00:00:00"/>
    </cacheField>
    <cacheField name="36. Actividades / Fecha terminación" numFmtId="0">
      <sharedItems containsNonDate="0" containsDate="1" containsString="0" containsBlank="1" minDate="2017-11-30T00:00:00" maxDate="2027-07-31T00:00:00" count="145">
        <d v="2024-03-30T00:00:00"/>
        <d v="2024-04-30T00:00:00"/>
        <d v="2024-06-30T00:00:00"/>
        <d v="2024-05-30T00:00:00"/>
        <d v="2024-12-31T00:00:00"/>
        <d v="2024-02-28T00:00:00"/>
        <d v="2024-07-30T00:00:00"/>
        <d v="2024-06-06T00:00:00"/>
        <d v="2024-03-27T00:00:00"/>
        <d v="2024-06-01T00:00:00"/>
        <d v="2024-05-31T00:00:00"/>
        <d v="2024-07-28T00:00:00"/>
        <d v="2024-01-31T00:00:00"/>
        <d v="2023-12-18T00:00:00"/>
        <d v="2023-12-22T00:00:00"/>
        <d v="2023-09-22T00:00:00"/>
        <d v="2023-12-31T00:00:00"/>
        <d v="2023-10-31T00:00:00"/>
        <d v="2023-09-30T00:00:00"/>
        <d v="2023-11-30T00:00:00"/>
        <d v="2023-08-31T00:00:00"/>
        <d v="2023-12-15T00:00:00"/>
        <d v="2023-08-07T00:00:00"/>
        <d v="2023-12-30T00:00:00"/>
        <d v="2023-03-15T00:00:00"/>
        <d v="2023-03-31T00:00:00"/>
        <d v="2023-10-30T00:00:00"/>
        <d v="2023-04-10T00:00:00"/>
        <d v="2023-08-04T00:00:00"/>
        <d v="2023-06-10T00:00:00"/>
        <d v="2023-06-30T00:00:00"/>
        <d v="2022-12-31T00:00:00"/>
        <d v="2023-02-22T00:00:00"/>
        <d v="2022-11-30T00:00:00"/>
        <d v="2022-08-30T00:00:00"/>
        <d v="2022-12-30T00:00:00"/>
        <d v="2022-09-30T00:00:00"/>
        <d v="2024-10-31T00:00:00"/>
        <d v="2022-12-15T00:00:00"/>
        <d v="2022-10-31T00:00:00"/>
        <d v="2023-07-12T00:00:00"/>
        <d v="2023-06-29T00:00:00"/>
        <d v="2022-06-30T00:00:00"/>
        <d v="2022-07-30T00:00:00"/>
        <d v="2022-04-15T00:00:00"/>
        <d v="2022-05-15T00:00:00"/>
        <d v="2022-04-01T00:00:00"/>
        <d v="2022-08-30T07:26:24"/>
        <d v="2022-08-20T00:00:00"/>
        <d v="2022-05-30T00:00:00"/>
        <d v="2022-03-30T00:00:00"/>
        <d v="2022-04-30T07:26:24"/>
        <d v="2022-12-20T00:00:00"/>
        <d v="2022-08-01T00:00:00"/>
        <d v="2022-02-22T00:00:00"/>
        <d v="2022-04-03T00:00:00"/>
        <d v="2022-06-03T00:00:00"/>
        <d v="2022-02-03T00:00:00"/>
        <d v="2021-12-31T00:00:00"/>
        <d v="2021-11-30T00:00:00"/>
        <d v="2021-05-30T00:00:00"/>
        <d v="2021-03-30T00:00:00"/>
        <d v="2021-07-07T00:00:00"/>
        <d v="2021-06-06T00:00:00"/>
        <d v="2021-05-31T00:00:00"/>
        <d v="2020-12-31T00:00:00"/>
        <d v="2021-01-30T00:00:00"/>
        <d v="2020-11-30T00:00:00"/>
        <d v="2020-03-01T00:00:00"/>
        <d v="2020-06-30T00:00:00"/>
        <d v="2020-03-31T00:00:00"/>
        <d v="2019-12-31T00:00:00"/>
        <d v="2020-01-31T00:00:00"/>
        <d v="2020-08-12T00:00:00"/>
        <d v="2019-10-30T00:00:00"/>
        <d v="2019-11-30T00:00:00"/>
        <d v="2019-10-15T00:00:00"/>
        <d v="2019-02-28T00:00:00"/>
        <d v="2019-12-28T00:00:00"/>
        <d v="2018-11-30T00:00:00"/>
        <d v="2021-01-28T00:00:00"/>
        <d v="2019-02-01T00:00:00"/>
        <d v="2019-03-30T00:00:00"/>
        <d v="2019-01-31T00:00:00"/>
        <d v="2020-05-28T00:00:00"/>
        <d v="2019-01-20T00:00:00"/>
        <d v="2019-03-01T00:00:00"/>
        <d v="2018-12-31T00:00:00"/>
        <d v="2018-10-30T00:00:00"/>
        <d v="2018-02-28T00:00:00"/>
        <d v="2017-12-30T00:00:00"/>
        <d v="2018-01-30T00:00:00"/>
        <d v="2018-05-30T00:00:00"/>
        <d v="2018-10-15T00:00:00"/>
        <d v="2018-06-30T00:00:00"/>
        <d v="2018-03-30T00:00:00"/>
        <d v="2017-12-15T00:00:00"/>
        <d v="2018-09-30T00:00:00"/>
        <d v="2018-05-01T00:00:00"/>
        <d v="2018-08-30T00:00:00"/>
        <d v="2017-11-30T00:00:00"/>
        <d v="2018-03-01T00:00:00"/>
        <d v="2018-07-31T00:00:00"/>
        <d v="2021-04-30T00:00:00"/>
        <d v="2021-02-28T00:00:00"/>
        <d v="2018-05-31T00:00:00"/>
        <d v="2024-07-01T00:00:00"/>
        <d v="2022-02-28T00:00:00"/>
        <d v="2020-08-30T00:00:00"/>
        <d v="2018-07-30T00:00:00"/>
        <d v="2017-12-31T00:00:00"/>
        <m/>
        <d v="2027-07-30T00:00:00" u="1"/>
        <d v="2020-01-30T00:00:00" u="1"/>
        <d v="2020-05-31T00:00:00" u="1"/>
        <d v="2020-02-28T00:00:00" u="1"/>
        <d v="2023-02-28T00:00:00" u="1"/>
        <d v="2021-10-30T00:00:00" u="1"/>
        <d v="2019-09-30T00:00:00" u="1"/>
        <d v="2019-03-31T00:00:00" u="1"/>
        <d v="2020-09-30T00:00:00" u="1"/>
        <d v="2022-08-25T00:00:00" u="1"/>
        <d v="2019-08-30T00:00:00" u="1"/>
        <d v="2019-12-12T00:00:00" u="1"/>
        <d v="2019-07-30T00:00:00" u="1"/>
        <d v="2019-06-30T00:00:00" u="1"/>
        <d v="2018-10-31T00:00:00" u="1"/>
        <d v="2019-10-31T00:00:00" u="1"/>
        <d v="2020-10-31T00:00:00" u="1"/>
        <d v="2020-02-15T00:00:00" u="1"/>
        <d v="2021-02-15T00:00:00" u="1"/>
        <d v="2019-03-13T00:00:00" u="1"/>
        <d v="2019-12-01T00:00:00" u="1"/>
        <d v="2018-12-20T00:00:00" u="1"/>
        <d v="2018-04-30T00:00:00" u="1"/>
        <d v="2020-04-30T00:00:00" u="1"/>
        <d v="2023-03-06T00:00:00" u="1"/>
        <d v="2019-08-31T00:00:00" u="1"/>
        <d v="2020-02-06T00:00:00" u="1"/>
        <d v="2022-08-31T00:00:00" u="1"/>
        <d v="2020-03-30T00:00:00" u="1"/>
        <d v="2019-07-31T00:00:00" u="1"/>
        <d v="2020-07-31T00:00:00" u="1"/>
        <d v="2019-09-15T00:00:00" u="1"/>
        <d v="2020-12-23T00:00:00" u="1"/>
      </sharedItems>
    </cacheField>
    <cacheField name="40. Actividades / Plazo en semanas" numFmtId="0">
      <sharedItems containsString="0" containsBlank="1" containsNumber="1" minValue="1" maxValue="61"/>
    </cacheField>
    <cacheField name="Área Líder" numFmtId="0">
      <sharedItems containsBlank="1" count="231">
        <s v="SVR"/>
        <s v="SGR-SEP-SPI"/>
        <s v="SGR"/>
        <s v="SS"/>
        <s v="SEP"/>
        <s v="SGI"/>
        <s v="SDJ _x000a_(Grupo Jurisdicción Coactiva)"/>
        <s v="SS-SMCN"/>
        <s v="SMCN"/>
        <s v=" SMF"/>
        <s v="SMF"/>
        <s v="DTE"/>
        <s v="SF(GC)"/>
        <s v="SF(GC)-SDJ"/>
        <s v="SDJ"/>
        <s v="DG-SF(GC)"/>
        <s v="DG"/>
        <s v="SVR-SGI-SMF-SMCN"/>
        <s v="SVR-SGI-SMF-SMCN-SG"/>
        <s v="SG-SA"/>
        <s v="DG-DJ-SDJ"/>
        <s v="SF(Grupo de Tesorería y Gestión Tributaría)"/>
        <s v="SF"/>
        <s v="SDJ-SF"/>
        <s v="SMCN-SVR"/>
        <s v="SA-PSCN"/>
        <s v="SEP-DTE"/>
        <s v="SF-DJ"/>
        <s v="SVR-(DT-MET)-SMCN"/>
        <s v="SPSC"/>
        <s v="SPSC-SG"/>
        <s v="SEP-SPSC-DJ"/>
        <s v="SEP-SGI-SG"/>
        <s v="DJ-SPSC"/>
        <s v="SS-GT-SGI"/>
        <s v="SEP-SMCN-SG"/>
        <s v="SPSC "/>
        <s v="SA"/>
        <s v="DEO-SVR"/>
        <s v="DEO-DTE"/>
        <s v="SMCN-SS"/>
        <s v="DEO-SGR"/>
        <s v="DTE-DEO "/>
        <s v="DEO-SGI"/>
        <s v="DTE-SMCN"/>
        <s v=" SPSC"/>
        <s v="SVR-SE-Direcciones Territoriales"/>
        <s v="SF (GC)"/>
        <s v="SF-DEO-DTE"/>
        <s v="DEO-SMCN"/>
        <s v="SRTI"/>
        <s v=" DEO-SGI"/>
        <s v="SPI"/>
        <s v="DEO"/>
        <s v="DJ"/>
        <s v="OAP"/>
        <s v="SRT"/>
        <s v="DTE-DEO"/>
        <s v="SS (BUPI)-SF (GC)"/>
        <s v="SS-SF (GC)"/>
        <s v="SGI-SVR-SMCN-SMF"/>
        <s v="SGI-SS"/>
        <s v="DJ-SGC"/>
        <s v="DJ-Unidades ejecutoras"/>
        <s v="SS-Unidades ejecutoras"/>
        <s v="SF (GC)-SVR-DTE-SS"/>
        <s v="SF-DTE-DEO"/>
        <s v="SF-SS"/>
        <s v="SVR-DTE"/>
        <s v="DTE-SEP"/>
        <s v="SA-SF"/>
        <s v="SS (BUPI)"/>
        <s v="SMCN-SGI"/>
        <s v="DEO-TERRITORIAL SANTANDER"/>
        <s v="SF-SA"/>
        <s v="SG"/>
        <s v="SVR-SGI"/>
        <s v="DTE-SS"/>
        <s v="DJ-DTE(SS)"/>
        <s v="SA-SF (GC)"/>
        <s v="SG-SA-TerritorialCUN"/>
        <s v="SG-SA-SS"/>
        <s v="SG-SA-SMF-TerritorialCUN"/>
        <s v="SG-SA-SMF"/>
        <s v="SS-SMF"/>
        <s v="SF-SVR"/>
        <m/>
        <s v=" SMFF" u="1"/>
        <s v="SF-SRT-DTEC-GC-SMA" u="1"/>
        <s v="DEO-GTE" u="1"/>
        <s v="SA-SF-SMF" u="1"/>
        <s v="OAJ-DO-DT-DC" u="1"/>
        <s v="DEO (SVR) - DTE" u="1"/>
        <s v="DEO-GGP1-DTE-TIC" u="1"/>
        <s v="GGPT" u="1"/>
        <s v="SMA-SMF" u="1"/>
        <s v="SMA-DO-DTEC" u="1"/>
        <s v="Oficina Asesora de Planeación-  " u="1"/>
        <s v="SRN" u="1"/>
        <s v="SMA-SF (GC)" u="1"/>
        <s v="SMA" u="1"/>
        <s v="SDJ-DEO-DTE" u="1"/>
        <s v="OAJ-SF" u="1"/>
        <s v="SF-SMA (BUPI)" u="1"/>
        <s v="SS-SG-SA-SMFF" u="1"/>
        <s v="SEI" u="1"/>
        <s v="DTEC-GGP_x000a_" u="1"/>
        <s v="SF-SVR-SMF" u="1"/>
        <s v="DO-DTEC-OAJ-OAP" u="1"/>
        <s v="GGP " u="1"/>
        <s v="DO-DC" u="1"/>
        <s v="DEO-DJ" u="1"/>
        <s v="DO-GTE" u="1"/>
        <s v="DTEC -DO" u="1"/>
        <s v="DO-DT-SF (GP)-SRN" u="1"/>
        <s v="SVR-(DT-MET)-GGPT" u="1"/>
        <s v="DO-DTEC-SA" u="1"/>
        <s v="DTEC-GGP" u="1"/>
        <s v="DO (SRT) - DTEC (GGP)" u="1"/>
        <s v="DEO _x000a_(Dirección de Ejecución y Operación) y GSCP _x000a_(Gerencia de Seguimiento y Control Presupuestal)" u="1"/>
        <s v="OAJ " u="1"/>
        <s v="DO-DTEC" u="1"/>
        <s v="SVR-GGP1-GGPT" u="1"/>
        <s v="SF(GP)-DO-DT-SRN-SEI" u="1"/>
        <s v="GGP3" u="1"/>
        <s v="GGPT-SS" u="1"/>
        <s v="GGP1-SS-SDJ" u="1"/>
        <s v="SF (GC)-OAJ" u="1"/>
        <s v="GGP" u="1"/>
        <s v="DTEC-DO" u="1"/>
        <s v="SF (GP)" u="1"/>
        <s v="OAJ - DIRECCIONES TERRITORIALES" u="1"/>
        <s v="SF(GP)-DO-DT-OAP-SRN-SEI-GRUPO PEAJES-SMF" u="1"/>
        <s v="SEP-GGP4-SG" u="1"/>
        <s v="GGP3 " u="1"/>
        <s v="DO-DT-SF" u="1"/>
        <s v="GPE-SS-SDJ" u="1"/>
        <s v="OAJ-DO-DTEC" u="1"/>
        <s v="GPE-SMA" u="1"/>
        <s v="SGI-DJ" u="1"/>
        <s v="SS-DJ-SGC" u="1"/>
        <s v="OAJ" u="1"/>
        <s v="GGP2" u="1"/>
        <s v="DO-DTEC-SA-OAP" u="1"/>
        <s v="SF-SRT-SMA" u="1"/>
        <s v="DEO-GGP1" u="1"/>
        <s v="SRN-DO" u="1"/>
        <s v="DO-DTEC-OAP" u="1"/>
        <s v="OAP  " u="1"/>
        <s v="SMF-SS" u="1"/>
        <s v="SMA (BUPI)" u="1"/>
        <s v="DTEC-DO-SRN-SEI" u="1"/>
        <s v="GGP1" u="1"/>
        <s v="SS-SMFF" u="1"/>
        <s v="DTEC-DO-SRN" u="1"/>
        <s v="SS-SG-SA-SMF" u="1"/>
        <s v="DTE-DEO-SGI-SPI" u="1"/>
        <s v="DTEC-DO-GGP" u="1"/>
        <s v="OAP-DO-DTEC" u="1"/>
        <s v="SMA (BUPI)-SF (GC)" u="1"/>
        <s v="DO-OAJ" u="1"/>
        <s v="DT" u="1"/>
        <s v="SF-SMA" u="1"/>
        <s v="DEO-GGPT" u="1"/>
        <s v="DEO-GPE " u="1"/>
        <s v="SEP-SGI-SPSC-SG" u="1"/>
        <s v="SF-SRT" u="1"/>
        <s v="GGP4-SGC" u="1"/>
        <s v="DC-DO-DTEC" u="1"/>
        <s v="DJ-DEO-DTE" u="1"/>
        <s v="DO-GPE " u="1"/>
        <s v="DO-DTEC-SF" u="1"/>
        <s v="SS-DEO-DTE" u="1"/>
        <s v="SG-SA-SMFF-DT CUN" u="1"/>
        <s v="SMA-DO-DT" u="1"/>
        <s v="GGP1-DTE-SMCN" u="1"/>
        <s v="SPA" u="1"/>
        <s v="DTE-DEO-SGI" u="1"/>
        <s v="DO-DTEC-SF(GP)-SRN" u="1"/>
        <s v="Subdirección de Vías Regionales" u="1"/>
        <s v="OAP-DG-DO-DTEC-SF" u="1"/>
        <s v="DO-SRN" u="1"/>
        <s v="SF-DTEC-DO" u="1"/>
        <s v="DC" u="1"/>
        <s v="GPE" u="1"/>
        <s v="DO-TERRITORIAL SANTANDER" u="1"/>
        <s v="Dirección Técnica y de Estructuración" u="1"/>
        <s v="DO-DTEC-SG" u="1"/>
        <s v="DEO-DTE-OAP" u="1"/>
        <s v="DO (SRT) - DTEC" u="1"/>
        <s v="SRN-SMA" u="1"/>
        <s v="SEP-GGP2-SG" u="1"/>
        <s v="GGP1-SS" u="1"/>
        <s v="DO-SF-DTEC" u="1"/>
        <s v="DO-DT-OAJ-OAP" u="1"/>
        <s v="DTEC (GGP)-DO" u="1"/>
        <s v="DTEC-DO-SG" u="1"/>
        <s v="GTE" u="1"/>
        <s v="SEI-OAP" u="1"/>
        <s v="SF (GC)-DO-DT" u="1"/>
        <s v="SF(GC)-DO-DTEC" u="1"/>
        <s v="SF(GCP-GT)" u="1"/>
        <s v="SF- DTEC- DO" u="1"/>
        <s v="SS-GGPT" u="1"/>
        <s v="SA-OAP" u="1"/>
        <s v="OAJ-DO-DTEC-DC" u="1"/>
        <s v="SF(GP)-DO-DTEC-SRN-SEI" u="1"/>
        <s v=" DO-SRN" u="1"/>
        <s v=" DTE-DEO" u="1"/>
        <s v="GGP3-SMCN" u="1"/>
        <s v="DEO-DTE-SF" u="1"/>
        <s v="SF-SRT-SMF" u="1"/>
        <s v="SG-SA-SMFF" u="1"/>
        <s v="SG-SA-SMFF-TerritorialCUN" u="1"/>
        <s v="SF(GI)-DO-DTEC-OAP-SRN-SEI-GRUPO PEAJES-SMF" u="1"/>
        <s v="SF(GP)-DO-DTEC-OAP-SRN-SEI-GRUPO PEAJES-SMF" u="1"/>
        <s v="SF (GCP)" u="1"/>
        <s v="SF-DTEC" u="1"/>
        <s v="SMF-SMA" u="1"/>
        <s v="GPE-SMA-OAJ" u="1"/>
        <s v="DO-DT-SA-OAP" u="1"/>
        <s v="DTEC" u="1"/>
        <s v="SRN " u="1"/>
        <s v="DC-OAJ-GPE" u="1"/>
        <s v="DTE-DEO-SGI-SRTI" u="1"/>
        <s v="DO" u="1"/>
        <s v="GPE-SS" u="1"/>
        <s v="OAJ-DO-DT" u="1"/>
        <s v="SRN-DC" u="1"/>
        <s v="SEP- GGP2-SG" u="1"/>
        <s v="SG-SA-DT CUN" u="1"/>
      </sharedItems>
    </cacheField>
    <cacheField name="Área Estratégica" numFmtId="0">
      <sharedItems containsBlank="1" count="29">
        <s v="Dirección de Ejecución y Operación"/>
        <s v="Dirección Técnica y de Estructuración"/>
        <s v="Dirección Jurídica"/>
        <s v="Dirección Técnica y de Estructuración - Dirección de Ejecución y Operación"/>
        <s v="Dirección de Ejecución y Operación "/>
        <s v="Secretaría General"/>
        <s v="Secretaría General -  Dirección Jurídica"/>
        <s v="Dirección General - Secretaría General"/>
        <s v="Dirección General"/>
        <s v="Dirección de Ejecución y Operación - Secretaría General"/>
        <s v="Dirección General - Dirección Jurídica"/>
        <s v="Dirección Jurídica - Secretaría General"/>
        <s v="Dirección Técnica y de Estructuración - Dirección Jurídica"/>
        <s v="Dirección Técnica y de Estructuración - Dirección de Ejecución y Operación - Secretaría General"/>
        <s v="Dirección Jurídica - Dirección Técnica y de Estructuración"/>
        <s v="Dirección de Ejecución y Operación - Dirección Técnica y de Estructuración"/>
        <s v="Secretaría General - Dirección de Ejecución y Operación - Dirección Técnica y de Estructuración"/>
        <s v="Oficina Asesora de Planeación"/>
        <s v="Dirección  Técnica y de Estructuración "/>
        <s v="Dirección Técnica y de Estructuración "/>
        <s v="Dirección Técnica y de Estructuración - Secretaría General"/>
        <s v="Dirección de Ejecución y Operación -  Dirección Técnica y de Estructuración"/>
        <s v="Secretaría General - Dirección Técnica y de Estructuración"/>
        <s v="Dirección Técnica y de Estructuración-Dirección de Ejecución y operación"/>
        <s v="Secretaría General - Dirección de Ejecución y Operación"/>
        <m/>
        <s v="Dirección de Ejecución y Operación - Dirección Jurídica" u="1"/>
        <s v="Secreataría General" u="1"/>
        <s v="Dirección Técnica y de Estructuración - Secretaría General - Dirección de Ejecución y Operación" u="1"/>
      </sharedItems>
    </cacheField>
    <cacheField name="44. Actividades / Avance físico de ejecución" numFmtId="0">
      <sharedItems containsString="0" containsBlank="1" containsNumber="1" minValue="0" maxValue="100"/>
    </cacheField>
    <cacheField name="48. Observaciones" numFmtId="0">
      <sharedItems containsBlank="1" longText="1"/>
    </cacheField>
    <cacheField name="Fecha de elaboración papel de trabajo de cumplimiento" numFmtId="0">
      <sharedItems containsNonDate="0" containsDate="1" containsString="0" containsBlank="1" minDate="2020-11-27T00:00:00" maxDate="2024-04-03T00:00:00"/>
    </cacheField>
    <cacheField name="Tiempo transcurrido para el cumplimiento después de la fecha de terminación (Meses)" numFmtId="0">
      <sharedItems containsString="0" containsBlank="1" containsNumber="1" minValue="-1521.9" maxValue="62.93333333333333"/>
    </cacheField>
    <cacheField name="Porcentaje de avance físico de ejecución de las actividades" numFmtId="0">
      <sharedItems containsString="0" containsBlank="1" containsNumber="1" minValue="0" maxValue="100" count="84">
        <n v="0"/>
        <n v="100"/>
        <n v="48"/>
        <n v="20"/>
        <n v="50"/>
        <n v="66.666666666666657"/>
        <n v="60"/>
        <n v="70"/>
        <n v="17"/>
        <n v="10"/>
        <n v="30"/>
        <n v="89.65517241379311"/>
        <n v="40"/>
        <n v="80"/>
        <n v="99"/>
        <n v="71.428571428571431"/>
        <n v="67"/>
        <m/>
        <n v="62" u="1"/>
        <n v="33.333333333333329" u="1"/>
        <n v="12.5" u="1"/>
        <n v="75" u="1"/>
        <n v="99.98333333333332" u="1"/>
        <n v="42.85" u="1"/>
        <n v="61.45" u="1"/>
        <n v="16.25" u="1"/>
        <n v="16.666666666666664" u="1"/>
        <n v="25.333333333333336" u="1"/>
        <n v="61" u="1"/>
        <n v="93.5" u="1"/>
        <n v="12.135" u="1"/>
        <n v="38" u="1"/>
        <n v="5" u="1"/>
        <n v="72.5" u="1"/>
        <n v="93.45" u="1"/>
        <n v="63" u="1"/>
        <n v="17.849999999999998" u="1"/>
        <n v="44.444444444444443" u="1"/>
        <n v="74.916666666666671" u="1"/>
        <n v="97.474999999999994" u="1"/>
        <n v="14.299999999999999" u="1"/>
        <n v="15" u="1"/>
        <n v="44" u="1"/>
        <n v="94.314999999999998" u="1"/>
        <n v="6.25" u="1"/>
        <n v="56.896551724137936" u="1"/>
        <n v="92.5" u="1"/>
        <n v="92.449999999999989" u="1"/>
        <n v="8.3333333333333321" u="1"/>
        <n v="18" u="1"/>
        <n v="86" u="1"/>
        <n v="65" u="1"/>
        <n v="90" u="1"/>
        <n v="91.666666666666657" u="1"/>
        <n v="59.666666666666671" u="1"/>
        <n v="76.25" u="1"/>
        <n v="33" u="1"/>
        <n v="33.355000000000004" u="1"/>
        <n v="99.625" u="1"/>
        <n v="74.666666666666671" u="1"/>
        <n v="35" u="1"/>
        <n v="5.3333333333333339" u="1"/>
        <n v="78.649999999999991" u="1"/>
        <n v="29.666666666666668" u="1"/>
        <n v="85" u="1"/>
        <n v="24" u="1"/>
        <n v="46.666666666666664" u="1"/>
        <n v="71.25" u="1"/>
        <n v="25" u="1"/>
        <n v="32.5" u="1"/>
        <n v="83.333333333333343" u="1"/>
        <n v="66.663333333333327" u="1"/>
        <n v="66.333333333333329" u="1"/>
        <n v="19.055" u="1"/>
        <n v="98.6" u="1"/>
        <n v="13.333333333333334" u="1"/>
        <n v="88.888888888888886" u="1"/>
        <n v="28.599999999999998" u="1"/>
        <n v="88" u="1"/>
        <n v="22.333333333333336" u="1"/>
        <n v="12" u="1"/>
        <n v="99.25" u="1"/>
        <n v="55.000000000000007" u="1"/>
        <n v="56.999999999999993" u="1"/>
      </sharedItems>
    </cacheField>
    <cacheField name="Puntaje  Logrado  por las Actividades  (PLAI)" numFmtId="0">
      <sharedItems containsString="0" containsBlank="1" containsNumber="1" minValue="0" maxValue="10272.365763546792"/>
    </cacheField>
    <cacheField name="Puntaje Logrado por las Actividades  Vencidas (PLAVI)  " numFmtId="0">
      <sharedItems containsString="0" containsBlank="1" containsNumber="1" minValue="0" maxValue="10272.365763546792"/>
    </cacheField>
    <cacheField name="Puntaje atribuido a las actividades vencidas (PAAVI)" numFmtId="0">
      <sharedItems containsString="0" containsBlank="1" containsNumber="1" minValue="0" maxValue="13602.714285714248"/>
    </cacheField>
    <cacheField name="Efectividad de la Acción_x000a_SI / NO" numFmtId="0">
      <sharedItems containsBlank="1"/>
    </cacheField>
    <cacheField name="Estado de acción" numFmtId="0">
      <sharedItems containsBlank="1" containsMixedTypes="1" containsNumber="1" minValue="0.43915416283248704" maxValue="7376.7142857142944" count="9">
        <s v="VENCIDA"/>
        <s v="PRÓXIMA A VENCER"/>
        <s v="EN TERMINO"/>
        <s v="CUMPLIDA"/>
        <m/>
        <n v="0.68083545613667817" u="1"/>
        <n v="0.43915416283248704" u="1"/>
        <n v="7376.7142857142944" u="1"/>
        <n v="4554.1428571428551" u="1"/>
      </sharedItems>
    </cacheField>
    <cacheField name="Estado de hallazgo" numFmtId="0">
      <sharedItems containsBlank="1"/>
    </cacheField>
    <cacheField name="Auditoria" numFmtId="0">
      <sharedItems containsBlank="1" count="74">
        <s v="Denuncia 2023-275679-82111-D"/>
        <s v="AC2023"/>
        <s v="AEF-CAT1765-2023-1"/>
        <s v="AEF contratos 1728 - 1793 de 2020"/>
        <s v="Denuncia 2023-268267-80631-D"/>
        <s v="Denuncia 2023-270134-82111-D"/>
        <s v="AEF muelle Victoria Regia"/>
        <s v="DenunciaConvenio1721-2020."/>
        <s v="AEF- CAT 781-2023-El Bagre"/>
        <s v="ACPColombiaRural"/>
        <s v="AF2022"/>
        <s v="AEF-PUENTE JUANCHITO"/>
        <s v="AEF-DOBLE CALZADA ARMENIA-MONTENEGRO-QUIMBAYA"/>
        <s v="DENUNCIAS.TRANSVCARARE"/>
        <s v="DENUNCIA2022-243507-82111"/>
        <s v="DENUNCIA2022-238372-82111"/>
        <s v="ACI.ESTAMPILLA-PROUNAL"/>
        <s v="ACQUIBDÓ-MEDELLÍN"/>
        <s v="AEF-PDET-ANTyCAU"/>
        <s v="AEF-AT072"/>
        <s v="AEF-AT019"/>
        <s v="AEFI-PROVIDENCIA"/>
        <s v="AF2021"/>
        <s v="DENUNCIA2021-216384-82111-D - ENCINO"/>
        <s v="AC-GUAVIARE"/>
        <s v="AEF - MECO"/>
        <s v="DENUNCIA 2021-227748-82111-D"/>
        <s v="DENUNCIA 2021-226968-82111-D"/>
        <s v="ANTYSTODOM2021"/>
        <s v="D2021"/>
        <s v="AC2020"/>
        <s v="AT232"/>
        <s v="ACC1234"/>
        <s v="AF2020"/>
        <s v="DENUNCIA2020-187038-82111-D"/>
        <s v="AT73"/>
        <s v="AT74"/>
        <s v="AT75"/>
        <s v="AC2019"/>
        <s v="AT75-OCAD PAZ"/>
        <s v="AEFC"/>
        <s v="AF2019"/>
        <s v="ACPP"/>
        <s v="ACTL2018"/>
        <s v="AF2018"/>
        <s v="APCSMF18"/>
        <s v="ACSRT17"/>
        <s v="ADP2017"/>
        <s v="AF2017"/>
        <s v="AC2017"/>
        <s v="R2016"/>
        <s v="D2016"/>
        <s v="ECP2016"/>
        <s v="EVP2016"/>
        <s v="R2015"/>
        <s v="R2014"/>
        <m/>
        <s v="AT75-SGR" u="1"/>
        <s v="DenunciasTransCarare" u="1"/>
        <s v="DSMF18" u="1"/>
        <s v="ADSMF18" u="1"/>
        <s v="AEF-PDET-ANT" u="1"/>
        <s v="ADSPA2018" u="1"/>
        <s v="H1R15" u="1"/>
        <e v="#REF!" u="1"/>
        <s v="E2016" u="1"/>
        <s v="AD2018" u="1"/>
        <s v="H1Denuncia2020-187038-82111-D" u="1"/>
        <s v="R2011" u="1"/>
        <s v="ACAT75" u="1"/>
        <s v="AF19" u="1"/>
        <s v="AEF muelle Victoria Regia en Leticia" u="1"/>
        <s v="ACAT75-SGR" u="1"/>
        <s v="AC2018" u="1"/>
      </sharedItems>
    </cacheField>
    <cacheField name="Código interno  hallazgo" numFmtId="0">
      <sharedItems containsBlank="1" count="1645">
        <s v="H1Denuncia2023-275679-82111-D"/>
        <s v="H1AC2023"/>
        <s v="H2AC2023"/>
        <s v="H3AC2023"/>
        <s v="H4AC2023"/>
        <s v="H5AC2023"/>
        <s v="H6AC2023"/>
        <s v="H7AC2023"/>
        <s v="H8AC2023"/>
        <s v="H9AC2023"/>
        <s v="H10AC2023"/>
        <s v="H11AC2023"/>
        <s v="H12AC2023"/>
        <s v="H13AC2023"/>
        <s v="H14AC2023"/>
        <s v="H15AC2023"/>
        <s v="H16AC2023"/>
        <s v="H17AC2023"/>
        <s v="H18AC2023"/>
        <s v="H19AC2023"/>
        <s v="H20AC2023"/>
        <s v="H21AC2023"/>
        <s v="H22AC2023"/>
        <s v="H23AC2023"/>
        <s v="H24AC2023"/>
        <s v="H25AC2023"/>
        <s v="H26AC2023"/>
        <s v="H27AC2023"/>
        <s v="H28AC2023"/>
        <s v="H29AC2023"/>
        <s v="H30AC2023"/>
        <s v="H31AC2023"/>
        <s v="H32AC2023"/>
        <s v="H33AC2023"/>
        <s v="H1AEFCAT1765-2023-1"/>
        <s v="H2AEFCAT1765-2023-1"/>
        <s v="H3AEFCAT1765-2023-1"/>
        <s v="H4AEFCAT1765-2023-1"/>
        <s v="H5AEFCAT1765-2023-1"/>
        <s v="H6AEFCAT1765-2023-1"/>
        <s v="H7AEFCAT1765-2023-1"/>
        <s v="H8AEFCAT1765-2023-1"/>
        <s v="H9AEFCAT1765-2023-1"/>
        <s v="H10AEFCAT1765-2023-1"/>
        <s v="H11AEFCAT1765-2023-1"/>
        <s v="H12AEFCAT1765-2023-1"/>
        <s v="H13AEFCAT1765-2023-1"/>
        <s v="H14AEFCAT1765-2023-1"/>
        <s v="H15AEFCAT1765-2023-1"/>
        <s v="H16AEFCAT1765-2023-1"/>
        <s v="H17AEFCAT1765-2023-1"/>
        <s v="H18AEFCAT1765-2023-1"/>
        <s v="H19AEFCAT1765-2023-1"/>
        <s v="H20AEFCAT1765-2023-1"/>
        <s v="H21AEFCAT1765-2023-1"/>
        <s v="H22AEFCAT1765-2023-1"/>
        <s v="H23AEFCAT1765-2023-1"/>
        <s v="H24AEFCAT1765-2023-1"/>
        <s v="H25AEFCAT1765-2023-1"/>
        <s v="H26AEFCAT1765-2023-1"/>
        <s v="H27AEFCAT1765-2023-1"/>
        <s v="H28AEFCAT1765-2023-1"/>
        <s v="H29AEFCAT1765-2023-1"/>
        <s v="H30AEFCAT1765-2023-1"/>
        <s v="H31AEFCAT1765-2023-1"/>
        <s v="H1AEFcontratos1728-1793"/>
        <s v="H2AEFcontratos1728-1793"/>
        <s v="H3AEFcontratos1728-1793"/>
        <s v="_x000a__x000a_H4AEFcontratos1728-1793"/>
        <s v="H5AEFcontratos1728-1793"/>
        <s v="H1Denuncia2023-268267-80631-D"/>
        <s v="H2Denuncia2023-268267-80631-D"/>
        <s v="H3Denuncia2023-268267-80631-D"/>
        <s v="H4Denuncia2023-268267-80631-D"/>
        <s v="H1Denuncia2023-270134-82111-D"/>
        <s v="H1AEFMuelleVictoriaRegia"/>
        <s v="H2AEFMuelleVictoriaRegia"/>
        <s v="H3AEFMuelleVictoriaRegia"/>
        <s v="H4AEFMuelleVictoriaRegia"/>
        <s v="H5AEFMuelleVictoriaRegia"/>
        <s v="H1DConvenio1721-2020"/>
        <s v="H1AEF-CAT781-2023"/>
        <s v="H2AEF-CAT781-2023"/>
        <s v="H1ACPColombiaRural"/>
        <s v="H2ACPColombiaRural"/>
        <s v="H3ACPColombiaRural"/>
        <s v="H4ACPColombiaRural"/>
        <s v="H5ACPColombiaRural"/>
        <s v="H6ACPColombiaRural"/>
        <s v="H7ACPColombiaRural"/>
        <s v="H8ACPColombiaRural"/>
        <s v="H9ACPColombiaRural"/>
        <s v="H10ACPColombiaRural"/>
        <s v="H11ACPColombiaRural"/>
        <s v="H12ACPColombiaRural"/>
        <s v="H13ACPColombiaRural"/>
        <s v="H14ACPColombiaRural"/>
        <s v="H15ACPColombiaRural"/>
        <s v="H16ACPColombiaRural"/>
        <s v="H17ACPColombiaRural"/>
        <s v="H18ACPColombiaRural"/>
        <s v="H19ACPColombiaRural"/>
        <s v="H20ACPColombiaRural"/>
        <s v="H21ACPColombiaRural"/>
        <s v="H22ACPColombiaRural"/>
        <s v="H23ACPColombiaRural"/>
        <s v="H24ACPColombiaRural"/>
        <s v="H25ACPColombiaRural"/>
        <s v="H26ACPColombiaRural"/>
        <s v="H27ACPColombiaRural"/>
        <s v="H28ACPColombiaRural"/>
        <s v="H29ACPColombiaRural"/>
        <s v="H30ACPColombiaRural"/>
        <s v="H31ACPColombiaRural"/>
        <s v="H32ACPColombiaRural"/>
        <s v="H33ACPColombiaRural"/>
        <s v="H34ACPColombiaRural"/>
        <s v="H35ACPColombiaRural"/>
        <s v="H36ACPColombiaRural"/>
        <s v="H37ACPColombiaRural"/>
        <s v="H38ACPColombiaRural"/>
        <s v="H39ACPColombiaRural"/>
        <s v="H40ACPColombiaRural"/>
        <s v="H41ACPColombiaRural"/>
        <s v="H42ACPColombiaRural"/>
        <s v="H43ACPColombiaRural"/>
        <s v="H44ACPColombiaRural"/>
        <s v="H45ACPColombiaRural"/>
        <s v="H46ACPColombiaRural"/>
        <s v="H47ACPColombiaRural"/>
        <s v="H1AF2022"/>
        <s v="H2AF2022"/>
        <s v="H3AF2022"/>
        <s v="H4AF2022"/>
        <s v="H5AF2022"/>
        <s v="H6AF2022"/>
        <s v="H7AF2022"/>
        <s v="H8AF2022"/>
        <s v="H9AF2022"/>
        <s v="H10AF2022"/>
        <s v="H11AF2022"/>
        <s v="H12AF2022"/>
        <s v="H13AF2022"/>
        <s v="H14AF2022"/>
        <s v="H15AF2022"/>
        <s v="H16AF2022"/>
        <s v="H17AF2022"/>
        <s v="H18AF2022"/>
        <s v="H19AF2022"/>
        <s v="H20AF2022"/>
        <s v="H21AF2022"/>
        <s v="H22AF2022"/>
        <s v="H23AF2022"/>
        <s v="H1AEFJUANCHITO"/>
        <s v="H2AEFJUANCHITO"/>
        <s v="H3AEFJUANCHITO"/>
        <s v="H4AEFJUANCHITO"/>
        <s v="H1AEF-Armenia-Montenegro-Quimbaya"/>
        <s v="H2AEF-Armenia-Montenegro-Quimbaya"/>
        <s v="H3AEF-Armenia-Montenegro-Quimbaya"/>
        <s v="H1DenunciasTransCarare"/>
        <s v="H2DenunciasTransCarare"/>
        <s v="H1Denuncia2022-243507-82111"/>
        <s v="H2Denuncia2022-243507-82111"/>
        <s v="H3Denuncia2022-243507-82111"/>
        <s v="H1Denuncia2022-238372-82111"/>
        <s v="H2Denuncia2022-238372-82111"/>
        <s v="H8ACEstampillaUNAL"/>
        <s v="H1ACQuibdó-Medellín"/>
        <s v="H2ACQuibdó-Medellín"/>
        <s v="H3ACQuibdó-Medellín"/>
        <s v="H4ACQuibdó-Medellín"/>
        <s v="H5ACQuibdó-Medellín"/>
        <s v="H6ACQuibdó-Medellín"/>
        <s v="H7ACQuibdó-Medellín"/>
        <s v="H8ACQuibdó-Medellín"/>
        <s v="H3PDET-ANTyCAU"/>
        <s v="H4PDET-ANTyCAU"/>
        <s v="H9PDET-ANTyCAU"/>
        <s v="H10PDET-ANTyCAU"/>
        <s v="H1AT72"/>
        <s v="H28AT019"/>
        <s v="_x000a_H29AT019"/>
        <s v="H12AEFI-PROVIDENCIA"/>
        <s v="H13AEFI-PROVIDENCIA"/>
        <s v="H14AEFI-PROVIDENCIA"/>
        <s v="H15AEFI-PROVIDENCIA"/>
        <s v="H1AF2021"/>
        <s v="H2AF2021"/>
        <s v="H3AF2021"/>
        <s v="H4AF2021"/>
        <s v="H5AF2021"/>
        <s v="H6AF2021"/>
        <s v="H7AF2021"/>
        <s v="H8AF2021"/>
        <s v="H9AF2021"/>
        <s v="H10AF2021"/>
        <s v="H11AF2021"/>
        <s v="H12AF2021"/>
        <s v="H13AF2021"/>
        <s v="H14AF2021"/>
        <s v="H15AF2021"/>
        <s v="H17AF2021"/>
        <s v="H19AF2021"/>
        <s v="H20AF2021"/>
        <s v="H21AF2021"/>
        <s v="H22AF2021"/>
        <s v="H1Denuncia2021-216384"/>
        <s v="H1ACGuaviare"/>
        <s v="H3ACGuaviare"/>
        <s v="H4ACGuaviare"/>
        <s v="H5ACGuaviare"/>
        <s v="H6ACGuaviare"/>
        <s v="H7ACGuaviare"/>
        <s v="H8ACGuaviare"/>
        <s v="H9ACGuaviare"/>
        <s v="H10ACGuaviare"/>
        <s v="H11ACGuaviare"/>
        <s v="H1AEFMECO"/>
        <s v="H2AEFMECO"/>
        <s v="H3AEFMECO"/>
        <s v="H4AEFMECO"/>
        <s v="H5AEFMECO"/>
        <s v="H6AEFMECO"/>
        <s v="H7AEFMECO"/>
        <s v="H8AEFMECO"/>
        <s v="H1-Denuncia2021-227748"/>
        <s v="H1-Denuncia2021-226968"/>
        <s v="H2-Denuncia2021-226968"/>
        <s v="H3-Denuncia2021-226968"/>
        <s v="H1ANTYSTODOM2021"/>
        <s v="H2ANTYSTODOM2021"/>
        <s v="H3ANTYSTODOM2021"/>
        <s v="H4ANTYSTODOM2021"/>
        <s v="H5ANTYSTODOM2021"/>
        <s v="H6ANTYSTODOM2021"/>
        <s v="H9ANTYSTODOM2021"/>
        <s v="H11ANTYSTODOM2021"/>
        <s v="H13ANTYSTODOM2021"/>
        <s v="H14ANTYSTODOM2021"/>
        <s v="H15ANTYSTODOM2021"/>
        <s v="H1D2021"/>
        <s v="H1AC2020"/>
        <s v="H2AC2020"/>
        <s v="H3AC2020"/>
        <s v="H4AC2020"/>
        <s v="H5AC2020"/>
        <s v="H6AC2020"/>
        <s v="H7AC2020"/>
        <s v="H8AC2020"/>
        <s v="H9AC2020"/>
        <s v="H10AC2020"/>
        <s v="H11AC2020"/>
        <s v="H12AC2020"/>
        <s v="H13AC2020"/>
        <s v="H14AC2020"/>
        <s v="H15AC2020"/>
        <s v="H16AC2020"/>
        <s v="H17AC2020"/>
        <s v="H18AC2020"/>
        <s v="H19AC2020"/>
        <s v="H20AC2020"/>
        <s v="H1AT232"/>
        <s v="H1ACC1234"/>
        <s v="H4ACC1234"/>
        <s v="H5ACC1234"/>
        <s v="H6ACC1234"/>
        <s v="H7ACC1234"/>
        <s v="H8ACC1234"/>
        <s v="H10ACC1234"/>
        <s v="H11ACC1234"/>
        <s v="H12ACC1234"/>
        <s v="H13ACC1234"/>
        <s v="H14ACC1234"/>
        <s v="H15ACC1234"/>
        <s v="H16ACC1234"/>
        <s v="H17ACC1234"/>
        <s v="H18ACC1234"/>
        <s v="H19ACC1234"/>
        <s v="H1AF2020"/>
        <s v="H2AF2020"/>
        <s v="H3AF2020"/>
        <s v="H4AF2020"/>
        <s v="H5AF2020"/>
        <s v="H6AF2020"/>
        <s v="H7AF2020"/>
        <s v="H8AF2020"/>
        <s v="H9AF2020"/>
        <s v="H10AF2020"/>
        <s v="H11AF2020"/>
        <s v="H12AF2020"/>
        <s v="H13AF2020"/>
        <s v="H14AF2020"/>
        <s v="H15AF2020"/>
        <s v="H16AF2020"/>
        <s v="H17AF2020"/>
        <s v="H18AF2020"/>
        <s v="H19AF2020"/>
        <s v="H20AF2020"/>
        <s v="H21AF2020"/>
        <s v="H22AF2020"/>
        <s v="H23AF2020"/>
        <s v="H24AF2020"/>
        <s v="H1Denuncia2020-187038"/>
        <s v="H1AT73"/>
        <s v="H2AT73"/>
        <s v="H3AT73"/>
        <s v="H4AT73"/>
        <s v="H5AT73"/>
        <s v="H6AT73"/>
        <s v="H7AT73"/>
        <s v="H1AT74"/>
        <s v="H2AT75"/>
        <s v="H3AT75"/>
        <s v="H4AT75"/>
        <s v="H5AT75"/>
        <s v="H6AT75"/>
        <s v="H7AT75"/>
        <s v="H9AT75"/>
        <s v="H10AT75"/>
        <s v="H11AT75"/>
        <s v="H12AT75"/>
        <s v="H1AC19"/>
        <s v="H2AC19"/>
        <s v="H3AC19"/>
        <s v="H4AC19"/>
        <s v="H5AC19"/>
        <s v="H6AC19"/>
        <s v="H7AC19"/>
        <s v="H8AC19"/>
        <s v="H9AC19"/>
        <s v="H10AC19"/>
        <s v="H11AC19"/>
        <s v="H12AC19"/>
        <s v="H14AC19"/>
        <s v="H15AC19"/>
        <s v="H17AC19"/>
        <s v="H1AT75-OCAD"/>
        <s v="H2AT75-OCAD"/>
        <s v="H3AT75-OCAD"/>
        <s v="H20AT75-OCAD"/>
        <s v="H22AT75-OCAD"/>
        <s v="H11AEFC"/>
        <s v="H2AF19"/>
        <s v="H4AF19"/>
        <s v="H9AF19"/>
        <s v="H17AF19"/>
        <s v="H18AF19"/>
        <s v="H19AF19"/>
        <s v="H21AF19"/>
        <s v="H1ACPP"/>
        <s v="H2ACPP"/>
        <s v="H3ACPP"/>
        <s v="H5ACPP"/>
        <s v="H2ACTL"/>
        <s v="H4ACTL"/>
        <s v="H10AF18"/>
        <s v="H12AF18"/>
        <s v="H23AF18"/>
        <s v="H30AF18"/>
        <s v="H31AF18"/>
        <s v="H32AF18"/>
        <s v="H33AF18"/>
        <s v="H35AF18"/>
        <s v="H37AF18"/>
        <s v="H38AF18"/>
        <s v="H39AF18"/>
        <s v="H45AF18"/>
        <s v="H46AF18"/>
        <s v="H48AF18"/>
        <s v="H50AF18"/>
        <s v="H51AF18"/>
        <s v="H52AF18"/>
        <s v="H53AF18"/>
        <s v="_x000a__x000a_H54AF18"/>
        <s v="H55AF18"/>
        <s v="H57AF18"/>
        <s v="H1APCSMF18"/>
        <s v="H2APCSMF18"/>
        <s v="H5APCSMF18"/>
        <s v="H6APCSMF18"/>
        <s v="H1ACSRT17"/>
        <s v="H2ACSRT17"/>
        <s v="H3ACSRT17"/>
        <s v="H4ACSRT17"/>
        <s v="H5ACSRT17"/>
        <s v="H6ACSRT17"/>
        <s v="H8ACSRT17"/>
        <s v="H9ACSRT17"/>
        <s v="H10ACSRT17"/>
        <s v="H11ACSRT17"/>
        <s v="H12ACSRT17"/>
        <s v="H13ACSRT17"/>
        <s v="H14ACSRT17"/>
        <s v="H15ACSRT17"/>
        <s v="H17ACSRT17"/>
        <s v="H19ACSRT17"/>
        <s v="H20ACSRT17"/>
        <s v="H21ACSRT17"/>
        <s v="H22ACSRT17"/>
        <s v="H23ACSRT17"/>
        <s v="H24ACSRT17"/>
        <s v="H25ACSRT17"/>
        <s v="H26ACSRT17"/>
        <s v="H27ACSRT17"/>
        <s v="H28ACSRT17"/>
        <s v="H29ACSRT17"/>
        <s v="H30ACSRT17"/>
        <s v="H31ACSRT17"/>
        <s v="H2DP17"/>
        <s v="H3DP17"/>
        <s v="H4DP17"/>
        <s v="H7DP17"/>
        <s v="H3AF17"/>
        <s v="H7AF17"/>
        <s v="H18AF17"/>
        <s v="H24AF17"/>
        <s v="H25AF17"/>
        <s v="H26AF17"/>
        <s v="H27AF17"/>
        <s v="H28AF17"/>
        <s v="H29AF17"/>
        <s v="H30AF17"/>
        <s v="H31AF17"/>
        <s v="H32AF17"/>
        <s v="H33AF17"/>
        <s v="H34AF17"/>
        <s v="H35AF17"/>
        <s v="H36AF17"/>
        <s v="H37AF17"/>
        <s v="H38AF17"/>
        <s v="H43AF17"/>
        <s v="H56AF17"/>
        <s v="H57AF17"/>
        <s v="H1AC17"/>
        <s v="H2AC17"/>
        <s v="H5AC17"/>
        <s v="H8AC17"/>
        <s v="H1R16"/>
        <s v="H7R16"/>
        <s v="H8R16"/>
        <s v="H9R16"/>
        <s v="H10R16"/>
        <s v="H13R16"/>
        <s v="H22R16"/>
        <s v="H27R16"/>
        <s v="H32R16"/>
        <s v="H33R16"/>
        <s v="H36R16"/>
        <s v="H37R16"/>
        <s v="H39R16"/>
        <s v="H41R16"/>
        <s v="H44R16"/>
        <s v="H54R16"/>
        <s v="H58R16"/>
        <s v="H59R16"/>
        <s v="H61R16"/>
        <s v="H62R16"/>
        <s v="H63R16"/>
        <s v="H68R16"/>
        <s v="H71R16"/>
        <s v="H72R16"/>
        <s v="H78R16"/>
        <s v="H81R16"/>
        <s v="H82R16"/>
        <s v="H84R16"/>
        <s v="H85R16"/>
        <s v="H87R16"/>
        <s v="H88R16"/>
        <s v="H89R16"/>
        <s v="H90R16"/>
        <s v="H91R16"/>
        <s v="H95R16"/>
        <s v="H101R16"/>
        <s v="H105R16"/>
        <s v="H106R16"/>
        <s v="H116R16"/>
        <s v="H117R16"/>
        <s v="H119R16"/>
        <s v="H121R16"/>
        <s v="H123R16"/>
        <s v="H124R16"/>
        <s v="H1D16"/>
        <s v="H2D16"/>
        <s v="H3D16"/>
        <s v="H4D16"/>
        <s v="H5ECP"/>
        <s v="H6ECP"/>
        <s v="H7ECP"/>
        <s v="H8ECP"/>
        <s v="H10ECP"/>
        <s v="H11ECP"/>
        <s v="H12ECP"/>
        <s v="H13ECP"/>
        <s v="H15ECP"/>
        <s v="H16ECP"/>
        <s v="H19ECP"/>
        <s v="H22ECP"/>
        <s v="H24ECP"/>
        <s v="H25ECP"/>
        <s v="H26ECP"/>
        <s v="H2EVP"/>
        <s v="H4EVP"/>
        <s v="H1R15"/>
        <s v="H2R15"/>
        <s v="H3R15"/>
        <s v="H5R15"/>
        <s v="H6R15"/>
        <s v="H7R15"/>
        <s v="H8R15"/>
        <s v="H9R15"/>
        <s v="H10R15"/>
        <s v="H13R15"/>
        <s v="H16R15"/>
        <s v="H17R15"/>
        <s v="H20R15"/>
        <s v="H21R15"/>
        <s v="_x000a_H22R15"/>
        <s v="H23R15"/>
        <s v="H24R15"/>
        <s v="H25R15"/>
        <s v="H26R15"/>
        <s v="H27R15"/>
        <s v="H28R15"/>
        <s v="H30R15"/>
        <s v="H32R15"/>
        <s v="H38R15"/>
        <s v="H39R15"/>
        <s v="H43R15"/>
        <s v="H48R15"/>
        <s v="H49R15"/>
        <s v="H50R15"/>
        <s v="H51R15"/>
        <s v="H52R15"/>
        <s v="H53R15"/>
        <s v="H54R15"/>
        <s v="H55R15"/>
        <s v="H56R15"/>
        <s v="H60R15"/>
        <s v="H61R15"/>
        <s v="H62R15"/>
        <s v="H63R15"/>
        <s v="H64R15"/>
        <s v="H66R15"/>
        <s v="H83R15"/>
        <s v="H84R15"/>
        <s v="H96R15"/>
        <s v="H1R14"/>
        <s v="H2R14"/>
        <s v="H4R14"/>
        <s v="H5R14"/>
        <s v="H6R14"/>
        <s v="H9R14"/>
        <s v="H11R14"/>
        <s v="H13R14"/>
        <s v="H17R14"/>
        <s v="H20R14"/>
        <s v="H22R14"/>
        <s v="H31R14"/>
        <s v="H32R14"/>
        <s v="H34R14"/>
        <s v="H41R14"/>
        <s v="H44R14"/>
        <s v="H45R14"/>
        <s v="H47R14"/>
        <s v="H49R14"/>
        <s v="H57R14"/>
        <s v="H59R14"/>
        <s v="H64R14"/>
        <s v="H65R14"/>
        <s v="H66R14"/>
        <s v="H69R14"/>
        <s v="H70R14"/>
        <s v="H71R14"/>
        <s v="H74R14"/>
        <s v="H79R14"/>
        <s v="H81R14"/>
        <s v="H83R14"/>
        <s v="H84R14"/>
        <s v="H85R14"/>
        <s v="H99R14"/>
        <s v="H103R14"/>
        <s v="H104R14"/>
        <s v="H108R14"/>
        <s v="H116R14"/>
        <s v="H118R14"/>
        <s v="H119R14"/>
        <s v="H121R14"/>
        <s v="H122R14"/>
        <s v="H123R14"/>
        <s v="H124R14"/>
        <s v="H126R14"/>
        <s v="H127R14"/>
        <s v="H130R14"/>
        <s v="H131R14"/>
        <s v="H132R14"/>
        <s v="H134R14"/>
        <s v="H135R14"/>
        <s v="H136R14"/>
        <s v="H137R14"/>
        <s v="H138R14"/>
        <s v="H140R14"/>
        <s v="H146R14"/>
        <s v="H183R14"/>
        <m/>
        <s v="PORCENTAJES GENERALES"/>
        <s v="PBEC"/>
        <s v="PBEA"/>
        <s v="CPM = POMMVi / PBEC"/>
        <s v="AP = POMi / PBEA"/>
        <s v="Auditoría de Cumplimiento al Programa Colombia Rural. (ACPColombiaRural)"/>
        <s v="Auditoría Financiera 2022. (AF2022)"/>
        <s v="Actuación Especial de Fiscalización proyecto puente Juanchito. (AEF-PUENTE JUANCHITO)"/>
        <s v="Actuación Especial de Fiscalización: Construcción doble calzada Armenia-Montenegro-Quimbaya. Contrato de obra 1904 de 2020. (AEF-DOBLE CALZADA ARMENIA-MONTENEGRO-QUIMBAYA)"/>
        <s v="Denuncias  2022-243672-82111-D y 2022-244773-82111-D. Contrato 1628 de 2020. Transversal del Carare. (DENUNCIAS.TRANSVCARARE)"/>
        <s v="Denuncia 2022-243507-82111-D. Convenio 1133 de 2021. (DENUNCIA2022-243507-82111)"/>
        <s v="Denuncia 2022-238372-82111-D. Contrato de obra 1800 de 2020 y contrato de interventoría 1832 de 2020. (DENUNCIA2022-238372-82111)"/>
        <s v="Auditoría de cumplimiento intersectorial: Contribución parafiscal Estampilla Pro Universidad Nacional de Colombia y demás universidades estatales de Colombia. (ACI.ESTAMPILLA-PROUNAL)"/>
        <s v="Auditoría de cumplimiento adelantada al proyecto transversal Quibdó - Medellín. Contratos 1432, 1456 y 1458 de 2017. (ACQUIBDÓ-MEDELLÍN)"/>
        <s v="Actuación Especial de Fiscalización obras PDET Antioquia y Cauca. (AEF-PDET-ANTyCAU)"/>
        <s v="Atención Denuncias AT-72: 2021-220678-82111-D, 2021-220980-82111-D, 2021-223843-82111-D y 2021-223844-82111-D. (AT72)"/>
        <s v="Actuación Especial de Fiscalización AT 019 – CAT N°. 615 de 2022: Recursos SGR Nariño y Amazonas (AT 019)"/>
        <s v="Actuación Especial de Fiscalización Intersectorial: Isla de Providencia (AEFI-PROVIDENCIA)"/>
        <s v="Auditoría Financiera 2021 (AF2021)"/>
        <s v="Denuncia 2021-216384-82111-D - Programa Colombia Rural - Municipio de Encino. (DENUNCIA2021-216384-82111-D - ENCINO)"/>
        <s v="Auditoría de Cumplimiento Proyectos Viales en el Departamento del Guaviare. Vigencias 2020 y 2021. (ACGUAVIARE)"/>
        <s v="Actuación Especial de Fiscalización: Contratos suscritos con la firma constructora MECO S.A. y MECO Infraestructura S.A.S. (AEF-MECO)"/>
        <s v="Denuncia 2021-227748-82111-D - Predio ubicado entre las carreras 13 y 14 y la calle 25 en la ciudad de Girardot - Cundinamarca"/>
        <s v="Denuncia 2021-226968-82111-D. Contrato 1858 de 2020 - vía Transversal del Cusiana - municipios de Sogamoso y Aguazul."/>
        <s v="Actuación Especial de Fiscalización contratos de obra 171 de 2018 y L-2018-004. Convenios INVIAS, departamento de Antioquia y municipio de Santo Domingo. Vigencias 2017 - 2021. ANTYSTODOM2021"/>
        <s v="Denuncias 2021-218052-80154-D y 2021-223671-82111-D. Contrato 1387 de 2015. Municipio de Samacá. D2021"/>
        <s v="Auditoría de Cumplimiento 2020 y Primer Semestre de 2021 - AC2020"/>
        <s v="ACTUACIÓN ESPECIAL DE FISCALIZACIÓN AT 232 - 2021 - AT232"/>
        <s v="AUDITORIA DE CUMPLIMIENTO CONVENIO 1234 DE 2017 - ACC1234"/>
        <s v="AUDITORIA FINANCIERA 2020 - AF2020"/>
        <s v="DENUNCIA 2020-187038-82111-D - CONVENIO INTERADMINISTRATIVO 3522 DE 2008"/>
        <s v="ACTUACIÓN ESPECIAL DE FISCALIZACIÓN AT 73"/>
        <s v="ACTUACIÓN ESPECIAL DE FISCALIZACIÓN AT 74"/>
        <s v="ACTUACIÓN ESPECIAL DE FISCALIZACIÓN AT 75"/>
        <s v="AUDITORIA DE CUMPLIMIENTO 2019"/>
        <s v="AUDITORIA DE CUMPLIMIENTO AT 75/2020 - OCAD PAZ"/>
        <s v="ACTUACIÓN ESPECIAL DE FISCALIZACIÓN AT N°. 41-2020. DEPARTAMENTO DE CÓRDOBA - AEFC"/>
        <s v="AUDITORIA FINANCIERA 2019 - AF2019"/>
        <s v="AUDITORIA DE CUMPLIMIENTO PUENTE PUMAREJO - ACPP"/>
        <s v="AUDITORIA DE CUMPLIMIENTO TÚNEL DE LA LÍNEA 2018 - ACTL"/>
        <s v="AUDITORIA FINANCIERA 2018 - AF18"/>
        <s v="AUDITORIA PETICIÓN CIUDADANA 2018 - APCSMF18"/>
        <s v="AUDITORIA CUMPLIMIENTO RED TERCIARIA 2017 - ACSRT17"/>
        <s v="AUDITORIA DERECHO DE PETICIÓN 2017"/>
        <s v="AUDITORIA FINANCIERA 2017"/>
        <s v="AUDITORIA DE CUMPLIMIENTO 2017"/>
        <s v="AUDITORIA REGULAR 2016"/>
        <s v="DENUNCIA 2016"/>
        <s v="ESPECIAL CONTRATOS PLAN 2016"/>
        <s v="ESPECIAL VÍAS PARA LA PROSPERIDAD 2016"/>
        <s v="AUDITORIA REGULAR 2015"/>
        <s v="AUDITORIA REGULAR 2014"/>
        <s v="H10AF17" u="1"/>
        <s v="H11AF17" u="1"/>
        <s v="H1-Denuncia2021-226968-82111-D" u="1"/>
        <s v="H1-Denuncia2021-227748-82111-D" u="1"/>
        <s v="H12AF17" u="1"/>
        <s v="H11AF18" u="1"/>
        <s v="H13AF17" u="1"/>
        <s v="H10AF19" u="1"/>
        <s v="H14AF17" u="1"/>
        <s v="H11AF19" u="1"/>
        <s v="H13AF18" u="1"/>
        <s v="H15AF17" u="1"/>
        <s v="H12AF19" u="1"/>
        <s v="H14AF18" u="1"/>
        <s v="H16AF17" u="1"/>
        <s v="H204R11" u="1"/>
        <s v="H13AF19" u="1"/>
        <s v="H15AF18" u="1"/>
        <s v="H17AF17" u="1"/>
        <s v="H214R11" u="1"/>
        <e v="#VALUE!" u="1"/>
        <s v="H14AF19" u="1"/>
        <s v="H16AF18" u="1"/>
        <s v="H224R11" u="1"/>
        <s v="H5R13" u="1"/>
        <s v="H15AF19" u="1"/>
        <s v="H17AF18" u="1"/>
        <s v="H19AF17" u="1"/>
        <s v="H234R11" u="1"/>
        <s v="H1R12" u="1"/>
        <s v="H16AF19" u="1"/>
        <s v="H18AF18" u="1"/>
        <s v="H244R11" u="1"/>
        <s v="H19AF18" u="1"/>
        <s v="H254R11" u="1"/>
        <e v="#REF!" u="1"/>
        <s v="H264R11" u="1"/>
        <s v="H1DP17" u="1"/>
        <s v="H1R13" u="1"/>
        <s v="H1ECP" u="1"/>
        <s v="H205R11" u="1"/>
        <s v="H215R11" u="1"/>
        <s v="H225R11" u="1"/>
        <s v="H5D16" u="1"/>
        <s v="H235R11" u="1"/>
        <s v="H70R16" u="1"/>
        <s v="H90R15" u="1"/>
        <s v="H245R11" u="1"/>
        <s v="_x000a_H114R16" u="1"/>
        <s v="H91R15" u="1"/>
        <s v="H255R11" u="1"/>
        <s v="H92R15" u="1"/>
        <s v="H73R16" u="1"/>
        <s v="H93R15" u="1"/>
        <s v="H74R16" u="1"/>
        <s v="H94R15" u="1"/>
        <s v="H75R16" u="1"/>
        <s v="H95R15" u="1"/>
        <s v="H76R16" u="1"/>
        <s v="H77R16" u="1"/>
        <s v="H97R15" u="1"/>
        <s v="H98R15" u="1"/>
        <s v="H79R16" u="1"/>
        <s v="H5R16" u="1"/>
        <s v="H30R16" u="1"/>
        <s v="H31R16" u="1"/>
        <s v="H73R14" u="1"/>
        <s v="H3DSMF18" u="1"/>
        <s v="H20EPP14" u="1"/>
        <s v="H34R16" u="1"/>
        <s v="H35R16" u="1"/>
        <s v="H75R14" u="1"/>
        <s v="H76R14" u="1"/>
        <s v="H57R15" u="1"/>
        <s v="H77R14" u="1"/>
        <s v="H38R16" u="1"/>
        <s v="H58R15" u="1"/>
        <s v="H59R15" u="1"/>
        <s v="H206R11" u="1"/>
        <s v="H216R11" u="1"/>
        <s v="H226R11" u="1"/>
        <s v="H236R11" u="1"/>
        <s v="H246R11" u="1"/>
        <s v="H30R14" u="1"/>
        <s v="H50R13" u="1"/>
        <s v="H70R12" u="1"/>
        <s v="H7AC17" u="1"/>
        <s v="H90R11" u="1"/>
        <s v="H256R11" u="1"/>
        <s v="H11R15" u="1"/>
        <s v="H51R13" u="1"/>
        <s v="H71R12" u="1"/>
        <s v="H91R11" u="1"/>
        <s v="H8AE5P13" u="1"/>
        <s v="H12R15" u="1"/>
        <s v="H52R13" u="1"/>
        <s v="H72R12" u="1"/>
        <s v="H92R11" u="1"/>
        <s v="H33R14" u="1"/>
        <s v="H53R13" u="1"/>
        <s v="H73R12" u="1"/>
        <s v="H93R11" u="1"/>
        <s v="H14R15" u="1"/>
        <s v="H54R13" u="1"/>
        <s v="H74R12" u="1"/>
        <s v="H94R11" u="1"/>
        <s v="H15R15" u="1"/>
        <s v="H35R14" u="1"/>
        <s v="H55R13" u="1"/>
        <s v="H75R12" u="1"/>
        <s v="H95R11" u="1"/>
        <s v="H36R14" u="1"/>
        <s v="H56R13" u="1"/>
        <s v="H76R12" u="1"/>
        <s v="H96R11" u="1"/>
        <s v="H37R14" u="1"/>
        <s v="H77R12" u="1"/>
        <s v="H97R11" u="1"/>
        <s v="H18R15" u="1"/>
        <s v="H38R14" u="1"/>
        <s v="H58R13" u="1"/>
        <s v="H78R12" u="1"/>
        <s v="H98R11" u="1"/>
        <s v="H19R15" u="1"/>
        <s v="H39R14" u="1"/>
        <s v="H79R12" u="1"/>
        <s v="H99R11" u="1"/>
        <s v="H1D18" u="1"/>
        <s v="H10R13" u="1"/>
        <s v="H30R12" u="1"/>
        <s v="H3AC17" u="1"/>
        <s v="H50R11" u="1"/>
        <s v="H11R13" u="1"/>
        <s v="H31R12" u="1"/>
        <s v="H51R11" u="1"/>
        <s v="H4AE5P13" u="1"/>
        <s v="H12R13" u="1"/>
        <s v="H32R12" u="1"/>
        <s v="H52R11" u="1"/>
        <s v="H13R13" u="1"/>
        <s v="H33R12" u="1"/>
        <s v="H53R11" u="1"/>
        <s v="H14R13" u="1"/>
        <s v="H34R12" u="1"/>
        <s v="H54R11" u="1"/>
        <s v="H15R13" u="1"/>
        <s v="H35R12" u="1"/>
        <s v="H55R11" u="1"/>
        <s v="H16R13" u="1"/>
        <s v="H36R12" u="1"/>
        <s v="H56R11" u="1"/>
        <s v="H17R13" u="1"/>
        <s v="H37R12" u="1"/>
        <s v="H57R11" u="1"/>
        <s v="H18R13" u="1"/>
        <s v="H38R12" u="1"/>
        <s v="H58R11" u="1"/>
        <s v="H19R13" u="1"/>
        <s v="H39R12" u="1"/>
        <s v="H59R11" u="1"/>
        <s v="H207R11" u="1"/>
        <s v="H217R11" u="1"/>
        <s v="H227R11" u="1"/>
        <s v="H237R11" u="1"/>
        <s v="H247R11" u="1"/>
        <s v="H257R11" u="1"/>
        <s v="H2ACC1234" u="1"/>
        <s v="H10R11" u="1"/>
        <s v="H11R11" u="1"/>
        <s v="H4ACPP" u="1"/>
        <s v="H12R11" u="1"/>
        <s v="H13R11" u="1"/>
        <s v="H14R11" u="1"/>
        <s v="H15R11" u="1"/>
        <s v="H16R11" u="1"/>
        <s v="H17R11" u="1"/>
        <s v="H18R11" u="1"/>
        <s v="H19R11" u="1"/>
        <s v="H7EPP14" u="1"/>
        <s v="H3EVP" u="1"/>
        <s v="H208R11" u="1"/>
        <s v="H218R11" u="1"/>
        <s v="H228R11" u="1"/>
        <s v="H238R11" u="1"/>
        <s v="H248R11" u="1"/>
        <s v="H258R11" u="1"/>
        <s v="H7AF19" u="1"/>
        <s v="H9AF18" u="1"/>
        <s v="H78R14-" u="1"/>
        <s v="H1DSPA18" u="1"/>
        <s v="H16AF2021" u="1"/>
        <s v="H209R11" u="1"/>
        <s v="H219R11" u="1"/>
        <s v="H18AF2021" u="1"/>
        <s v="H229R11" u="1"/>
        <s v="H239R11" u="1"/>
        <s v="H249R11" u="1"/>
        <s v="H3AF19" u="1"/>
        <s v="H5AF18" u="1"/>
        <s v="H259R11" u="1"/>
        <s v="H30AE5P13" u="1"/>
        <s v="H31AE5P13" u="1"/>
        <s v="H14F18" u="1"/>
        <s v="H32AE5P13" u="1"/>
        <s v="H6ADSMF18" u="1"/>
        <s v="H33AE5P13" u="1"/>
        <s v="H34AE5P13" u="1"/>
        <s v="H35AE5P13" u="1"/>
        <s v="H36AE5P13" u="1"/>
        <s v="H37AE5P13" u="1"/>
        <s v="H38AE5P13" u="1"/>
        <s v="H39AE5P13" u="1"/>
        <s v="H1AF18" u="1"/>
        <s v="H2ADSMF18" u="1"/>
        <s v="H12ACTL" u="1"/>
        <s v="H15ACTL" u="1"/>
        <s v="H72R14o" u="1"/>
        <s v="H14ECP" u="1"/>
        <s v="H20AE13" u="1"/>
        <s v="H6R11" u="1"/>
        <s v="H17ECP" u="1"/>
        <s v="H18ECP" u="1"/>
        <s v="H8ACEstampilla" u="1"/>
        <s v="HR1187" u="1"/>
        <s v="H36R14o" u="1"/>
        <s v="H2R11" u="1"/>
        <s v="H6DP17" u="1"/>
        <s v="H20AF17" u="1"/>
        <s v="H1AT75" u="1"/>
        <s v="H21AF17" u="1"/>
        <s v="H2-Denuncia2021-226968-82111-D" u="1"/>
        <s v="H20AF18" u="1"/>
        <s v="H22AF17" u="1"/>
        <s v="H21AF18" u="1"/>
        <s v="H23AF17" u="1"/>
        <s v="H20AF19" u="1"/>
        <s v="H22AF18" u="1"/>
        <s v="H25AF18" u="1"/>
        <s v="H26AF18" u="1"/>
        <s v="H6R13" u="1"/>
        <s v="H27AF18" u="1"/>
        <s v="H2R12" u="1"/>
        <s v="H28AF18" u="1"/>
        <s v="H29AF18" u="1"/>
        <s v="H2R13" u="1"/>
        <s v="H2ECP" u="1"/>
        <s v="H6D16" u="1"/>
        <s v="H80R16" u="1"/>
        <s v="H83R16" u="1"/>
        <s v="AP =  POMi / PBEA" u="1"/>
        <s v="H86R16" u="1"/>
        <s v="H6R16" u="1"/>
        <s v="H40R16" u="1"/>
        <s v="H80R14" u="1"/>
        <s v="H42R16" u="1"/>
        <s v="H82R14" u="1"/>
        <s v="H43R16" u="1"/>
        <s v="H4DSMF18" u="1"/>
        <s v="_x000a_H1AF2020" u="1"/>
        <s v="H45R16" u="1"/>
        <s v="H65R15" u="1"/>
        <s v="_x000a_H2AF2020" u="1"/>
        <s v="H1AESRT13" u="1"/>
        <s v="H46R16" u="1"/>
        <s v="H86R14" u="1"/>
        <s v="_x000a_H3AF2020" u="1"/>
        <s v="H47R16" u="1"/>
        <s v="H67R15" u="1"/>
        <s v="H87R14" u="1"/>
        <s v="_x000a_H4AF2020" u="1"/>
        <s v="H48R16" u="1"/>
        <s v="H68R15" u="1"/>
        <s v="H88R14" u="1"/>
        <s v="_x000a_H5AF2020" u="1"/>
        <s v="H49R16" u="1"/>
        <s v="H69R15" u="1"/>
        <s v="H89R14" u="1"/>
        <s v="_x000a_H6AF2020" u="1"/>
        <s v="_x000a_H7AF2020" u="1"/>
        <s v="_x000a_H8AF2020" u="1"/>
        <s v="_x000a_H9AF2020" u="1"/>
        <s v="H2R16" u="1"/>
        <s v="H6F18" u="1"/>
        <s v="H40R14" u="1"/>
        <s v="H60R13" u="1"/>
        <s v="H80R12" u="1"/>
        <s v="H61R13" u="1"/>
        <s v="H81R12" u="1"/>
        <s v="H9AE5P13" u="1"/>
        <s v="H42R14" u="1"/>
        <s v="H62R13" u="1"/>
        <s v="H82R12" u="1"/>
        <s v="H43R14" u="1"/>
        <s v="H63R13" u="1"/>
        <s v="H83R12" u="1"/>
        <s v="H64R13" u="1"/>
        <s v="H84R12" u="1"/>
        <s v="H65R13" u="1"/>
        <s v="H85R12" u="1"/>
        <s v="H46R14" u="1"/>
        <s v="H66R13" u="1"/>
        <s v="H86R12" u="1"/>
        <s v="H87R12" u="1"/>
        <s v="H48R14" u="1"/>
        <s v="H88R12" u="1"/>
        <s v="H29R15" u="1"/>
        <s v="H89R12" u="1"/>
        <s v="AUDITORIA PETICIÓN CIUDADANA 2018 - ADSMF18" u="1"/>
        <s v="H20R13" u="1"/>
        <s v="H40R12" u="1"/>
        <s v="H4AC17" u="1"/>
        <s v="H60R11" u="1"/>
        <s v="H21R13" u="1"/>
        <s v="H41R12" u="1"/>
        <s v="H61R11" u="1"/>
        <s v="H5AE5P13" u="1"/>
        <s v="H22R13" u="1"/>
        <s v="H42R12" u="1"/>
        <s v="H62R11" u="1"/>
        <s v="H23R13" u="1"/>
        <s v="H43R12" u="1"/>
        <s v="H63R11" u="1"/>
        <s v="H24R13" u="1"/>
        <s v="H44R12" u="1"/>
        <s v="H64R11" u="1"/>
        <s v="H25R13" u="1"/>
        <s v="H45R12" u="1"/>
        <s v="H65R11" u="1"/>
        <s v="H26R13" u="1"/>
        <s v="H46R12" u="1"/>
        <s v="H66R11" u="1"/>
        <s v="H27R13" u="1"/>
        <s v="H47R12" u="1"/>
        <s v="H67R11" u="1"/>
        <s v="H28R13" u="1"/>
        <s v="H48R12" u="1"/>
        <s v="H68R11" u="1"/>
        <s v="H29R13" u="1"/>
        <s v="H49R12" u="1"/>
        <s v="H69R11" u="1"/>
        <s v="Auditoría de cumplimiento intersectorial: Contribución parafiscal Estampilla Pro Universidad Nacional de Colombia y demás univsersidades estatales de Colombia. (ACI.ESTAMPILLA-PROUNAL)" u="1"/>
        <s v="H3ACC1234" u="1"/>
        <s v="H20R11" u="1"/>
        <s v="H21R11" u="1"/>
        <s v="H1AE5P13" u="1"/>
        <s v="H22R11" u="1"/>
        <s v="H23R11" u="1"/>
        <s v="H24R11" u="1"/>
        <s v="H25R11" u="1"/>
        <s v="H26R11" u="1"/>
        <s v="H27R11" u="1"/>
        <s v="H28R11" u="1"/>
        <s v="H29R11" u="1"/>
        <s v="H8EPP14" u="1"/>
        <s v="H25AF2020" u="1"/>
        <s v="H8AF19" u="1"/>
        <s v="H20AT75" u="1"/>
        <s v="H22AT75" u="1"/>
        <s v="H6AF18" u="1"/>
        <s v="H8AF17" u="1"/>
        <s v="H40AE5P13" u="1"/>
        <s v="H41AE5P13" u="1"/>
        <s v="H42AE5P13" u="1"/>
        <s v="H43AE5P13" u="1"/>
        <s v="H2AF18" u="1"/>
        <s v="H4AF17" u="1"/>
        <s v="H3ADSMF18" u="1"/>
        <s v="H1CPP" u="1"/>
        <s v="Hallazgo" u="1"/>
        <s v="H1AT75-SGR" u="1"/>
        <s v="H5ACTL" u="1"/>
        <s v="H20ECP" u="1"/>
        <s v="H21ECP" u="1"/>
        <s v="H23ECP" u="1"/>
        <s v="H7R11" u="1"/>
        <s v="H3R11" u="1"/>
        <s v="H3-Denuncia2021-226968-82111-D" u="1"/>
        <s v="H34AF18" u="1"/>
        <s v="H36AF18" u="1"/>
        <s v="H7R13" u="1"/>
        <s v="H39AF17" u="1"/>
        <s v="H3R12" u="1"/>
        <s v="H10ANTYSTODOM2021" u="1"/>
        <s v="H16ANTYSTODOM2021" u="1"/>
        <s v="H7R14" u="1"/>
        <s v="H3R13" u="1"/>
        <s v="H3ECP" u="1"/>
        <s v="H3R14" u="1"/>
        <s v="H7D16" u="1"/>
        <s v="AUDITORIA DE CUMPLIMIENTO AT 75/2020" u="1"/>
        <s v="H92R16" u="1"/>
        <s v="H93R16" u="1"/>
        <s v="H94R16" u="1"/>
        <s v="H96R16" u="1"/>
        <s v="H97R16" u="1"/>
        <s v="H98R16" u="1"/>
        <s v="H99R16" u="1"/>
        <s v="Busca espacio" u="1"/>
        <s v="H50R16" u="1"/>
        <s v="H70R15" u="1"/>
        <s v="H90R14" u="1"/>
        <s v="H51R16" u="1"/>
        <s v="H71R15" u="1"/>
        <s v="H91R14" u="1"/>
        <s v="H52R16" u="1"/>
        <s v="H72R15" u="1"/>
        <s v="H92R14" u="1"/>
        <s v="H53R16" u="1"/>
        <s v="H73R15" u="1"/>
        <s v="H93R14" u="1"/>
        <s v="H5DSMF18" u="1"/>
        <s v="H74R15" u="1"/>
        <s v="H94R14" u="1"/>
        <s v="H55R16" u="1"/>
        <s v="H75R15" u="1"/>
        <s v="H95R14" u="1"/>
        <s v="H2AESRT13" u="1"/>
        <s v="H56R16" u="1"/>
        <s v="H76R15" u="1"/>
        <s v="H96R14" u="1"/>
        <s v="H57R16" u="1"/>
        <s v="H77R15" u="1"/>
        <s v="H97R14" u="1"/>
        <s v="H78R15" u="1"/>
        <s v="H98R14" u="1"/>
        <s v="H79R15" u="1"/>
        <s v="H3R16" u="1"/>
        <s v="_x000a_H24AF18" u="1"/>
        <s v="H50R14" u="1"/>
        <s v="H90R12" u="1"/>
        <s v="H9AC17" u="1"/>
        <s v="H11R16" u="1"/>
        <s v="H31R15" u="1"/>
        <s v="H51R14" u="1"/>
        <s v="H91R12" u="1"/>
        <s v="H12R16" u="1"/>
        <s v="H52R14" u="1"/>
        <s v="H92R12" u="1"/>
        <s v="H33R15" u="1"/>
        <s v="H53R14" u="1"/>
        <s v="H93R12" u="1"/>
        <s v="H1DSMF18" u="1"/>
        <s v="H14R16" u="1"/>
        <s v="H34R15" u="1"/>
        <s v="H54R14" u="1"/>
        <s v="H94R12" u="1"/>
        <s v="H15R16" u="1"/>
        <s v="H35R15" u="1"/>
        <s v="H55R14" u="1"/>
        <s v="H95R12" u="1"/>
        <s v="H16R16" u="1"/>
        <s v="H36R15" u="1"/>
        <s v="H56R14" u="1"/>
        <s v="H96R12" u="1"/>
        <s v="H17R16" u="1"/>
        <s v="H37R15" u="1"/>
        <s v="H97R12" u="1"/>
        <s v="H18R16" u="1"/>
        <s v="H58R14" u="1"/>
        <s v="H98R12" u="1"/>
        <s v="H19R16" u="1"/>
        <s v="H99R12" u="1"/>
        <s v="H10R14" u="1"/>
        <s v="H30R13" u="1"/>
        <s v="H3AC18" u="1"/>
        <s v="H50R12" u="1"/>
        <s v="H70R11" u="1"/>
        <s v="H31R13" u="1"/>
        <s v="H51R12" u="1"/>
        <s v="H71R11" u="1"/>
        <s v="H6AE5P13" u="1"/>
        <s v="H12R14" u="1"/>
        <s v="H32R13" u="1"/>
        <s v="H52R12" u="1"/>
        <s v="H72R11" u="1"/>
        <s v="H33R13" u="1"/>
        <s v="H53R12" u="1"/>
        <s v="H73R11" u="1"/>
        <s v="H14R14" u="1"/>
        <s v="H34R13" u="1"/>
        <s v="H54R12" u="1"/>
        <s v="H74R11" u="1"/>
        <s v="H15R14" u="1"/>
        <s v="H35R13" u="1"/>
        <s v="H55R12" u="1"/>
        <s v="H75R11" u="1"/>
        <s v="H16R14" u="1"/>
        <s v="H36R13" u="1"/>
        <s v="H56R12" u="1"/>
        <s v="H76R11" u="1"/>
        <s v="H37R13" u="1"/>
        <s v="H57R12" u="1"/>
        <s v="H77R11" u="1"/>
        <s v="H18R14" u="1"/>
        <s v="H38R13" u="1"/>
        <s v="H58R12" u="1"/>
        <s v="H78R11" u="1"/>
        <s v="H19R14" u="1"/>
        <s v="H39R13" u="1"/>
        <s v="H59R12" u="1"/>
        <s v="H79R11" u="1"/>
        <s v="H10R12" u="1"/>
        <s v="H30R11" u="1"/>
        <s v="H11R12" u="1"/>
        <s v="H31R11" u="1"/>
        <s v="H2AE5P13" u="1"/>
        <s v="H6ACPP" u="1"/>
        <s v="H12R12" u="1"/>
        <s v="H32R11" u="1"/>
        <s v="H13R12" u="1"/>
        <s v="H33R11" u="1"/>
        <s v="H14R12" u="1"/>
        <s v="H34R11" u="1"/>
        <s v="H15R12" u="1"/>
        <s v="H35R11" u="1"/>
        <s v="H16R12" u="1"/>
        <s v="H36R11" u="1"/>
        <s v="H17R12" u="1"/>
        <s v="H37R11" u="1"/>
        <s v="H18R12" u="1"/>
        <s v="H38R11" u="1"/>
        <s v="H19R12" u="1"/>
        <s v="H39R11" u="1"/>
        <s v="H9EPP14" u="1"/>
        <s v="H5EVP" u="1"/>
        <s v="AUDITORIA DECUMPLIMIENTO TÚNEL DE LA LÍNEA 2018 - ACTL" u="1"/>
        <s v="H5EPP14" u="1"/>
        <s v="H1EVP" u="1"/>
        <s v="H100R11" u="1"/>
        <s v="H110R11" u="1"/>
        <s v="H100R12" u="1"/>
        <s v="H120R11" u="1"/>
        <s v="H5ACPColombia" u="1"/>
        <s v="H110R12" u="1"/>
        <s v="H130R11" u="1"/>
        <s v="H120R12" u="1"/>
        <s v="H140R11" u="1"/>
        <s v="H150R11" u="1"/>
        <s v="H100R14" u="1"/>
        <s v="H160R11" u="1"/>
        <s v="H110R14" u="1"/>
        <s v="H170R11" u="1"/>
        <s v="H120R14" u="1"/>
        <s v="H180R11" u="1"/>
        <s v="H190R11" u="1"/>
        <s v="H100R16" u="1"/>
        <s v="H19AE5913" u="1"/>
        <s v="H110R16" u="1"/>
        <s v="H150R14" u="1"/>
        <s v="H120R16" u="1"/>
        <s v="H160R14" u="1"/>
        <s v="H170R14" u="1"/>
        <s v="H180R14" u="1"/>
        <s v="H5AF19" u="1"/>
        <s v="H7AF18" u="1"/>
        <s v="H9AF17" u="1"/>
        <s v="H101R11" u="1"/>
        <s v="H111R11" u="1"/>
        <s v="H101R12" u="1"/>
        <s v="H121R11" u="1"/>
        <s v="H111R12" u="1"/>
        <s v="H131R11" u="1"/>
        <s v="H121R12" u="1"/>
        <s v="H141R11" u="1"/>
        <s v="H151R11" u="1"/>
        <s v="H101R14" u="1"/>
        <s v="H161R11" u="1"/>
        <s v="H111R14" u="1"/>
        <s v="H171R11" u="1"/>
        <s v="H181R11" u="1"/>
        <s v="H191R11" u="1"/>
        <s v="H16ACSRT17" u="1"/>
        <s v="H141R14" u="1"/>
        <s v="H111R16" u="1"/>
        <s v="H151R14" u="1"/>
        <s v="H18ACSRT17" u="1"/>
        <s v="H161R14" u="1"/>
        <s v="H1AF19" u="1"/>
        <s v="H3AF18" u="1"/>
        <s v="H5AF17" u="1"/>
        <s v="H171R14" u="1"/>
        <s v="H181R14" u="1"/>
        <s v="H10AE5P13" u="1"/>
        <s v="H11AE5P13" u="1"/>
        <s v="H12AE5P13" u="1"/>
        <s v="_x000a_H10AF2020" u="1"/>
        <s v="H4ADSMF18" u="1"/>
        <s v="H13AE5P13" u="1"/>
        <s v="_x000a_H20AF2020" u="1"/>
        <s v="H14AE5P13" u="1"/>
        <s v="H15AE5P13" u="1"/>
        <s v="H16AE5P13" u="1"/>
        <s v="H17AE5P13" u="1"/>
        <s v="H18AE5P13" u="1"/>
        <s v="H2AT75-SGR" u="1"/>
        <s v="H1AF17" u="1"/>
        <s v="H102R11" u="1"/>
        <s v="H112R11" u="1"/>
        <s v="H102R12" u="1"/>
        <s v="H122R11" u="1"/>
        <s v="H112R12" u="1"/>
        <s v="H132R11" u="1"/>
        <s v="H122R12" u="1"/>
        <s v="H142R11" u="1"/>
        <s v="H152R11" u="1"/>
        <s v="H102R14" u="1"/>
        <s v="H162R11" u="1"/>
        <s v="H112R14" u="1"/>
        <s v="H172R11" u="1"/>
        <s v="H182R11" u="1"/>
        <s v="H192R11" u="1"/>
        <s v="H102R16" u="1"/>
        <s v="H142R14" u="1"/>
        <s v="H112R16" u="1"/>
        <s v="H152R14" u="1"/>
        <s v="H122R16" u="1"/>
        <s v="H162R14" u="1"/>
        <s v="H172R14" u="1"/>
        <s v="H182R14" u="1"/>
        <s v="_x000a_H11AF2020" u="1"/>
        <s v="_x000a_H21AF2020" u="1"/>
        <s v="H8R11" u="1"/>
        <s v="H103R11" u="1"/>
        <s v="H113R11" u="1"/>
        <s v="R12" u="1"/>
        <s v="H103R12" u="1"/>
        <s v="H123R11" u="1"/>
        <s v="H113R12" u="1"/>
        <s v="H133R11" u="1"/>
        <s v="H4R11" u="1"/>
        <s v="H123R12" u="1"/>
        <s v="H143R11" u="1"/>
        <s v="H153R11" u="1"/>
        <s v="H163R11" u="1"/>
        <s v="H113R14" u="1"/>
        <s v="H173R11" u="1"/>
        <s v="H183R11" u="1"/>
        <s v="H133R14" u="1"/>
        <s v="H193R11" u="1"/>
        <s v="H40AF17" u="1"/>
        <s v="H3APCSMF18" u="1"/>
        <s v="H103R16" u="1"/>
        <s v="H143R14" u="1"/>
        <s v="H41AF17" u="1"/>
        <s v="H113R16" u="1"/>
        <s v="H153R14" u="1"/>
        <s v="H40AF18" u="1"/>
        <s v="H42AF17" u="1"/>
        <s v="H163R14" u="1"/>
        <s v="H41AF18" u="1"/>
        <s v="H173R14" u="1"/>
        <s v="H42AF18" u="1"/>
        <s v="H44AF17" u="1"/>
        <s v="H43AF18" u="1"/>
        <s v="H45AF17" u="1"/>
        <s v="H44AF18" u="1"/>
        <s v="H46AF17" u="1"/>
        <s v="H47AF17" u="1"/>
        <s v="_x000a_H12AF2020" u="1"/>
        <s v="H48AF17" u="1"/>
        <s v="H8R13" u="1"/>
        <s v="_x000a_H22AF2020" u="1"/>
        <s v="H47AF18" u="1"/>
        <s v="H49AF17" u="1"/>
        <s v="H4R12" u="1"/>
        <s v="H121R14–" u="1"/>
        <s v="H49AF18" u="1"/>
        <s v="H104R11" u="1"/>
        <s v="H114R11" u="1"/>
        <s v="H8R14" u="1"/>
        <s v="H104R12" u="1"/>
        <s v="H124R11" u="1"/>
        <s v="H4R13" u="1"/>
        <s v="H114R12" u="1"/>
        <s v="H134R11" u="1"/>
        <s v="H124R12" u="1"/>
        <s v="H144R11" u="1"/>
        <s v="H154R11" u="1"/>
        <s v="H164R11" u="1"/>
        <s v="H4ECP" u="1"/>
        <s v="H114R14" u="1"/>
        <s v="H174R11" u="1"/>
        <s v="H184R11" u="1"/>
        <s v="H194R11" u="1"/>
        <s v="H104R16" u="1"/>
        <s v="H144R14" u="1"/>
        <s v="H114R16" u="1"/>
        <s v="H154R14" u="1"/>
        <s v="H164R14" u="1"/>
        <s v="H174R14" u="1"/>
        <s v="H184R14" u="1"/>
        <s v="_x000a_H13AF2020" u="1"/>
        <s v="_x000a_H23AF2020" u="1"/>
        <s v="H129R14-" u="1"/>
        <s v="H2ACGuaviare" u="1"/>
        <s v="H105R11" u="1"/>
        <s v="H115R11" u="1"/>
        <s v="H4R15" u="1"/>
        <s v="H105R12" u="1"/>
        <s v="H125R11" u="1"/>
        <s v="H115R12" u="1"/>
        <s v="H135R11" u="1"/>
        <s v="H60R16" u="1"/>
        <s v="H80R15" u="1"/>
        <s v="H125R12" u="1"/>
        <s v="H145R11" u="1"/>
        <s v="H81R15" u="1"/>
        <s v="H155R11" u="1"/>
        <s v="H82R15" u="1"/>
        <s v="H105R14" u="1"/>
        <s v="H165R11" u="1"/>
        <s v="H115R14" u="1"/>
        <s v="H175R11" u="1"/>
        <s v="H6DSMF18" u="1"/>
        <s v="H64R16" u="1"/>
        <s v="H125R14" u="1"/>
        <s v="H185R11" u="1"/>
        <s v="H65R16" u="1"/>
        <s v="H85R15" u="1"/>
        <s v="H195R11" u="1"/>
        <s v="H66R16" u="1"/>
        <s v="H86R15" u="1"/>
        <s v="H145R14" u="1"/>
        <s v="H67R16" u="1"/>
        <s v="H87R15" u="1"/>
        <s v="H115R16" u="1"/>
        <s v="H155R14" u="1"/>
        <s v="H88R15" u="1"/>
        <s v="H125R16" u="1"/>
        <s v="H165R14" u="1"/>
        <s v="H69R16" u="1"/>
        <s v="H89R15" u="1"/>
        <s v="H175R14" u="1"/>
        <s v="H4R16" u="1"/>
        <s v="_x000a_H14AF2020" u="1"/>
        <s v="_x000a_H24AF2020" u="1"/>
        <s v="H1Denuncia2020-187038-82111-D" u="1"/>
        <s v="H20R16" u="1"/>
        <s v="H40R15" u="1"/>
        <s v="H60R14" u="1"/>
        <s v="H21R16" u="1"/>
        <s v="H41R15" u="1"/>
        <s v="H61R14" u="1"/>
        <s v="H42R15" u="1"/>
        <s v="H62R14" u="1"/>
        <s v="H23R16" u="1"/>
        <s v="H63R14" u="1"/>
        <s v="H2DSMF18" u="1"/>
        <s v="H10EPP14" u="1"/>
        <s v="H24R16" u="1"/>
        <s v="H44R15" u="1"/>
        <s v="H11EPP14" u="1"/>
        <s v="H25R16" u="1"/>
        <s v="H45R15" u="1"/>
        <s v="H26R16" u="1"/>
        <s v="H46R15" u="1"/>
        <s v="H47R15" u="1"/>
        <s v="H67R14" u="1"/>
        <s v="H28R16" u="1"/>
        <s v="H68R14" u="1"/>
        <s v="H29R16" u="1"/>
        <s v="H16EPP14" u="1"/>
        <s v="H17EPP14" u="1"/>
        <s v="H106R11" u="1"/>
        <s v="H116R11" u="1"/>
        <s v="H19EPP14" u="1"/>
        <s v="H106R12" u="1"/>
        <s v="H126R11" u="1"/>
        <s v="H116R12" u="1"/>
        <s v="H136R11" u="1"/>
        <s v="H126R12" u="1"/>
        <s v="H146R11" u="1"/>
        <s v="H1Denuncia2021-216384-82111-D" u="1"/>
        <s v="H40R13" u="1"/>
        <s v="H60R12" u="1"/>
        <s v="H6AC17" u="1"/>
        <s v="H80R11" u="1"/>
        <s v="H156R11" u="1"/>
        <s v="H21R14" u="1"/>
        <s v="H41R13" u="1"/>
        <s v="H61R12" u="1"/>
        <s v="H81R11" u="1"/>
        <s v="H106R14" u="1"/>
        <s v="H166R11" u="1"/>
        <s v="H7AE5P13" u="1"/>
        <s v="H42R13" u="1"/>
        <s v="H62R12" u="1"/>
        <s v="H82R11" u="1"/>
        <s v="H176R11" u="1"/>
        <s v="H23R14" u="1"/>
        <s v="H43R13" u="1"/>
        <s v="H63R12" u="1"/>
        <s v="H83R11" u="1"/>
        <s v="H186R11" u="1"/>
        <s v="H24R14" u="1"/>
        <s v="H44R13" u="1"/>
        <s v="H64R12" u="1"/>
        <s v="H84R11" u="1"/>
        <s v="H196R11" u="1"/>
        <s v="H25R14" u="1"/>
        <s v="H45R13" u="1"/>
        <s v="H65R12" u="1"/>
        <s v="H85R11" u="1"/>
        <s v="AUDITORIA DENUNCIA 2018 - ADSPA2018" u="1"/>
        <s v="H26R14" u="1"/>
        <s v="H46R13" u="1"/>
        <s v="H66R12" u="1"/>
        <s v="H86R11" u="1"/>
        <s v="H156R14" u="1"/>
        <s v="H27R14" u="1"/>
        <s v="H47R13" u="1"/>
        <s v="H67R12" u="1"/>
        <s v="H166R14" u="1"/>
        <s v="H28R14" u="1"/>
        <s v="H48R13" u="1"/>
        <s v="H68R12" u="1"/>
        <s v="H88R11" u="1"/>
        <s v="H176R14" u="1"/>
        <s v="H29R14" u="1"/>
        <s v="H49R13" u="1"/>
        <s v="H69R12" u="1"/>
        <s v="H89R11" u="1"/>
        <s v="_x000a_H15AF2020" u="1"/>
        <s v="_x000a_H25AF2020" u="1"/>
        <s v="H7ACSRT17" u="1"/>
        <s v="H20R12" u="1"/>
        <s v="H40R11" u="1"/>
        <s v="H21R12" u="1"/>
        <s v="H41R11" u="1"/>
        <s v="H3AE5P13" u="1"/>
        <s v="H7ACPP" u="1"/>
        <s v="H22R12" u="1"/>
        <s v="H42R11" u="1"/>
        <s v="H23R12" u="1"/>
        <s v="H43R11" u="1"/>
        <s v="H24R12" u="1"/>
        <s v="H44R11" u="1"/>
        <s v="H25R12" u="1"/>
        <s v="H45R11" u="1"/>
        <s v="H26R12" u="1"/>
        <s v="H46R11" u="1"/>
        <s v="H27R12" u="1"/>
        <s v="H47R11" u="1"/>
        <s v="H28R12" u="1"/>
        <s v="H48R11" u="1"/>
        <s v="H29R12" u="1"/>
        <s v="H49R11" u="1"/>
        <s v="H107R11" u="1"/>
        <s v="H117R11" u="1"/>
        <s v="H107R12" u="1"/>
        <s v="H127R11" u="1"/>
        <s v="H117R12" u="1"/>
        <s v="H137R11" u="1"/>
        <s v="H127R12" u="1"/>
        <s v="H147R11" u="1"/>
        <s v="H157R11" u="1"/>
        <s v="H6EVP" u="1"/>
        <s v="H107R14" u="1"/>
        <s v="H167R11" u="1"/>
        <s v="H117R14" u="1"/>
        <s v="H177R11" u="1"/>
        <s v="H187R11" u="1"/>
        <s v="H197R11" u="1"/>
        <s v="H107R16" u="1"/>
        <s v="H147R14" u="1"/>
        <s v="H157R14" u="1"/>
        <s v="H167R14" u="1"/>
        <s v="H177R14" u="1"/>
        <s v="_x000a_H16AF2020" u="1"/>
        <s v="H6EPP14" u="1"/>
        <s v="H200R11" u="1"/>
        <s v="H210R11" u="1"/>
        <s v="H220R11" u="1"/>
        <s v="H230R11" u="1"/>
        <s v="H240R11" u="1"/>
        <s v="H250R11" u="1"/>
        <s v="H260R11" u="1"/>
        <s v="H108R11" u="1"/>
        <s v="H118R11" u="1"/>
        <s v="H108R12" u="1"/>
        <s v="H128R11" u="1"/>
        <s v="H118R12" u="1"/>
        <s v="H138R11" u="1"/>
        <s v="H128R12" u="1"/>
        <s v="H148R11" u="1"/>
        <s v="H158R11" u="1"/>
        <s v="H168R11" u="1"/>
        <s v="H178R11" u="1"/>
        <s v="H128R14" u="1"/>
        <s v="H188R11" u="1"/>
        <s v="H198R11" u="1"/>
        <s v="H108R16" u="1"/>
        <s v="H148R14" u="1"/>
        <s v="H118R16" u="1"/>
        <s v="H158R14" u="1"/>
        <s v="H168R14" u="1"/>
        <s v="H178R14" u="1"/>
        <s v="_x000a_H17AF2020" u="1"/>
        <s v="H6AF19" u="1"/>
        <s v="H8AF18" u="1"/>
        <s v="H201R11" u="1"/>
        <s v="H211R11" u="1"/>
        <s v="H221R11" u="1"/>
        <s v="H231R11" u="1"/>
        <s v="H241R11" u="1"/>
        <s v="H251R11" u="1"/>
        <s v="H261R11" u="1"/>
        <s v="H109R11" u="1"/>
        <s v="H119R11" u="1"/>
        <s v="H109R12" u="1"/>
        <s v="H129R11" u="1"/>
        <s v="H119R12" u="1"/>
        <s v="H129R12" u="1"/>
        <s v="H149R11" u="1"/>
        <s v="24AE5P13" u="1"/>
        <s v="H4AF18" u="1"/>
        <s v="H6AF17" u="1"/>
        <s v="H159R11" u="1"/>
        <s v="H109R14" u="1"/>
        <s v="H169R11" u="1"/>
        <s v="H179R11" u="1"/>
        <s v="H129R14" u="1"/>
        <s v="H189R11" u="1"/>
        <s v="H21AE5P13" u="1"/>
        <s v="H139R14" u="1"/>
        <s v="H199R11" u="1"/>
        <s v="H22AE5P13" u="1"/>
        <s v="H5ADSMF18" u="1"/>
        <s v="AUDITORIA FINANCIERA 2019 - AF19" u="1"/>
        <s v="H109R16" u="1"/>
        <s v="H149R14" u="1"/>
        <s v="H23AE5P13" u="1"/>
        <s v="H159R14" u="1"/>
        <s v="H169R14" u="1"/>
        <s v="H25AE5P13" u="1"/>
        <s v="H179R14" u="1"/>
        <s v="H26AE5P13" u="1"/>
        <s v="H27AE5P13" u="1"/>
        <s v="H28AE5P13" u="1"/>
        <s v="H29AE5P13" u="1"/>
        <s v="_x000a_H18AF2020" u="1"/>
        <s v="H3AT75-SGR" u="1"/>
        <s v="H2AF17" u="1"/>
        <s v="H202R11" u="1"/>
        <s v="H212R11" u="1"/>
        <s v="H222R11" u="1"/>
        <s v="H1ADSMF18" u="1"/>
        <s v="H232R11" u="1"/>
        <s v="H242R11" u="1"/>
        <s v="H252R11" u="1"/>
        <s v="H262R11" u="1"/>
        <s v="H10AC17" u="1"/>
        <s v="H11AC17" u="1"/>
        <s v="H12AC17" u="1"/>
        <s v="H13AC17" u="1"/>
        <s v="H14AC17" u="1"/>
        <s v="H15AC17" u="1"/>
        <s v="H13AC19" u="1"/>
        <s v="H9R11" u="1"/>
        <s v="H16AC19" u="1"/>
        <s v="_x000a_H19AF2020" u="1"/>
        <s v="H8AT75" u="1"/>
        <s v="H203R11" u="1"/>
        <s v="H213R11" u="1"/>
        <s v="H223R11" u="1"/>
        <s v="H9R12" u="1"/>
        <s v="H233R11" u="1"/>
        <s v="H5R11" u="1"/>
        <s v="H243R11" u="1"/>
        <s v="H253R11" u="1"/>
        <s v="H263R11" u="1"/>
        <s v="H20AT75-SGR" u="1"/>
        <s v="H22AT75-SGR" u="1"/>
        <s v="H50AF17" u="1"/>
        <s v="H4APCSMF18" u="1"/>
        <s v="H51AF17" u="1"/>
        <s v="H52AF17" u="1"/>
        <s v="H53AF17" u="1"/>
        <s v="H54AF17" u="1"/>
        <s v="H55AF17" u="1"/>
        <s v="H56AF18" u="1"/>
        <s v="H58AF17" u="1"/>
        <s v="H9R13" u="1"/>
        <s v="H5R12" u="1"/>
        <s v="H58AF18" u="1"/>
        <s v="H1R11" u="1"/>
        <s v="H9ECP" u="1"/>
        <s v="H5DP17" u="1"/>
      </sharedItems>
    </cacheField>
    <cacheField name="N° Acción" numFmtId="0">
      <sharedItems containsString="0" containsBlank="1" containsNumber="1" containsInteger="1" minValue="1" maxValue="7"/>
    </cacheField>
    <cacheField name="Cód. acción" numFmtId="0">
      <sharedItems containsBlank="1" containsMixedTypes="1" containsNumber="1" minValue="-6293.7142857142853" maxValue="15133.428571428522" count="3703">
        <s v="H1Denuncia2023-275679-82111-D - 1"/>
        <s v="H1Denuncia2023-275679-82111-D - 2"/>
        <s v="H1AC2023 - 1"/>
        <s v="H2AC2023 - 1"/>
        <s v="H3AC2023 - 1"/>
        <s v="H4AC2023 - 1"/>
        <s v="H5AC2023 - 1"/>
        <s v="H6AC2023 - 1"/>
        <s v="H7AC2023 - 1"/>
        <s v="H8AC2023 - 1"/>
        <s v="H9AC2023 - 1"/>
        <s v="H9AC2023 - 2"/>
        <s v="H10AC2023 - 1"/>
        <s v="H11AC2023 - 1"/>
        <s v="H12AC2023 - 1"/>
        <s v="H13AC2023 - 1"/>
        <s v="H14AC2023 - 1"/>
        <s v="H15AC2023 - 1"/>
        <s v="H15AC2023 - 2"/>
        <s v="H16AC2023 - 1"/>
        <s v="H16AC2023 - 2"/>
        <s v="H17AC2023 - 1"/>
        <s v="H18AC2023 - 1"/>
        <s v="H19AC2023 - 1"/>
        <s v="H20AC2023 - 1"/>
        <s v="H21AC2023 - 1"/>
        <s v="H21AC2023 - 2"/>
        <s v="H22AC2023 - 1"/>
        <s v="H22AC2023 - 2"/>
        <s v="H23AC2023 - 1"/>
        <s v="H24AC2023 - 1"/>
        <s v="H25AC2023 - 1"/>
        <s v="H26AC2023 - 1"/>
        <s v="H27AC2023 - 1"/>
        <s v="H28AC2023 - 1"/>
        <s v="H29AC2023 - 1"/>
        <s v="H29AC2023 - 2"/>
        <s v="H30AC2023 - 1"/>
        <s v="H31AC2023 - 1"/>
        <s v="H31AC2023 - 2"/>
        <s v="H32AC2023 - 1"/>
        <s v="H33AC2023 - 1"/>
        <s v="H33AC2023 - 2"/>
        <s v="H33AC2023 - 3"/>
        <s v="H1AEFCAT1765-2023-1 - 1"/>
        <s v="H2AEFCAT1765-2023-1 - 1"/>
        <s v="H3AEFCAT1765-2023-1 - 1"/>
        <s v="H4AEFCAT1765-2023-1 - 1"/>
        <s v="H5AEFCAT1765-2023-1 - 1"/>
        <s v="H6AEFCAT1765-2023-1 - 1"/>
        <s v="H7AEFCAT1765-2023-1 - 1"/>
        <s v="H8AEFCAT1765-2023-1 - 1"/>
        <s v="H9AEFCAT1765-2023-1 - 1"/>
        <s v="H10AEFCAT1765-2023-1 - 1"/>
        <s v="H11AEFCAT1765-2023-1 - 1"/>
        <s v="H12AEFCAT1765-2023-1 - 1"/>
        <s v="H13AEFCAT1765-2023-1 - 1"/>
        <s v="H14AEFCAT1765-2023-1 - 1"/>
        <s v="H15AEFCAT1765-2023-1 - 1"/>
        <s v="H16AEFCAT1765-2023-1 - 1"/>
        <s v="H17AEFCAT1765-2023-1 - 1"/>
        <s v="H18AEFCAT1765-2023-1 - 1"/>
        <s v="H19AEFCAT1765-2023-1 - 1"/>
        <s v="H20AEFCAT1765-2023-1 - 1"/>
        <s v="H21AEFCAT1765-2023-1 - 1"/>
        <s v="H22AEFCAT1765-2023-1 - 1"/>
        <s v="H23AEFCAT1765-2023-1 - 1"/>
        <s v="H24AEFCAT1765-2023-1 - 1"/>
        <s v="H25AEFCAT1765-2023-1 - 1"/>
        <s v="H26AEFCAT1765-2023-1 - 1"/>
        <s v="H27AEFCAT1765-2023-1 - 1"/>
        <s v="H28AEFCAT1765-2023-1 - 1"/>
        <s v="H29AEFCAT1765-2023-1 - 1"/>
        <s v="H30AEFCAT1765-2023-1 - 1"/>
        <s v="H31AEFCAT1765-2023-1 - 1"/>
        <s v="H1AEFcontratos1728-1793 - 1"/>
        <s v="H2AEFcontratos1728-1793 - 1"/>
        <s v="H3AEFcontratos1728-1793 - 1"/>
        <s v="_x000a__x000a_H4AEFcontratos1728-1793 - 1"/>
        <s v="H5AEFcontratos1728-1793 - 1"/>
        <s v="H1Denuncia2023-268267-80631-D - 1"/>
        <s v="H2Denuncia2023-268267-80631-D - 1"/>
        <s v="H3Denuncia2023-268267-80631-D - 1"/>
        <s v="H4Denuncia2023-268267-80631-D - 1"/>
        <s v="H1Denuncia2023-270134-82111-D - 1"/>
        <s v="H1Denuncia2023-270134-82111-D - 2"/>
        <s v="H1AEFMuelleVictoriaRegia - 1"/>
        <s v="H2AEFMuelleVictoriaRegia - 1"/>
        <s v="H3AEFMuelleVictoriaRegia - 1"/>
        <s v="H4AEFMuelleVictoriaRegia - 1"/>
        <s v="H4AEFMuelleVictoriaRegia - 2"/>
        <s v="H5AEFMuelleVictoriaRegia - 1"/>
        <s v="H1DConvenio1721-2020 - 1"/>
        <s v="H1DConvenio1721-2020 - 2"/>
        <s v="H1AEF-CAT781-2023 - 1"/>
        <s v="H1AEF-CAT781-2023 - 2"/>
        <s v="H1AEF-CAT781-2023 - 3"/>
        <s v="H2AEF-CAT781-2023 - 1"/>
        <s v="H2AEF-CAT781-2023 - 2"/>
        <s v="H2AEF-CAT781-2023 - 3"/>
        <s v="H1ACPColombiaRural - 1"/>
        <s v="H2ACPColombiaRural - 1"/>
        <s v="H2ACPColombiaRural - 2"/>
        <s v="H3ACPColombiaRural - 1"/>
        <s v="H4ACPColombiaRural - 1"/>
        <s v="H5ACPColombiaRural - 1"/>
        <s v="H6ACPColombiaRural - 1"/>
        <s v="H7ACPColombiaRural - 1"/>
        <s v="H8ACPColombiaRural - 1"/>
        <s v="H9ACPColombiaRural - 1"/>
        <s v="H10ACPColombiaRural - 1"/>
        <s v="H11ACPColombiaRural - 1"/>
        <s v="H11ACPColombiaRural - 2"/>
        <s v="H12ACPColombiaRural - 1"/>
        <s v="H13ACPColombiaRural - 1"/>
        <s v="H14ACPColombiaRural - 1"/>
        <s v="H15ACPColombiaRural - 1"/>
        <s v="H16ACPColombiaRural - 1"/>
        <s v="H17ACPColombiaRural - 1"/>
        <s v="H18ACPColombiaRural - 1"/>
        <s v="H19ACPColombiaRural - 1"/>
        <s v="H20ACPColombiaRural - 1"/>
        <s v="H21ACPColombiaRural - 1"/>
        <s v="H22ACPColombiaRural - 1"/>
        <s v="H23ACPColombiaRural - 1"/>
        <s v="H24ACPColombiaRural - 1"/>
        <s v="H25ACPColombiaRural - 1"/>
        <s v="H26ACPColombiaRural - 1"/>
        <s v="H27ACPColombiaRural - 1"/>
        <s v="H28ACPColombiaRural - 1"/>
        <s v="H29ACPColombiaRural - 1"/>
        <s v="H30ACPColombiaRural - 1"/>
        <s v="H31ACPColombiaRural - 1"/>
        <s v="H32ACPColombiaRural - 1"/>
        <s v="H33ACPColombiaRural - 1"/>
        <s v="H34ACPColombiaRural - 1"/>
        <s v="H35ACPColombiaRural - 1"/>
        <s v="H36ACPColombiaRural - 1"/>
        <s v="H37ACPColombiaRural - 1"/>
        <s v="H38ACPColombiaRural - 1"/>
        <s v="H39ACPColombiaRural - 1"/>
        <s v="H40ACPColombiaRural - 1"/>
        <s v="H41ACPColombiaRural - 1"/>
        <s v="H42ACPColombiaRural - 1"/>
        <s v="H43ACPColombiaRural - 1"/>
        <s v="H44ACPColombiaRural - 1"/>
        <s v="H45ACPColombiaRural - 1"/>
        <s v="H46ACPColombiaRural - 1"/>
        <s v="H47ACPColombiaRural - 1"/>
        <s v="H1AF2022 - 1"/>
        <s v="H2AF2022 - 1"/>
        <s v="H3AF2022 - 1"/>
        <s v="H4AF2022 - 1"/>
        <s v="H5AF2022 - 1"/>
        <s v="H6AF2022 - 1"/>
        <s v="H6AF2022 - 2"/>
        <s v="H7AF2022 - 1"/>
        <s v="H8AF2022 - 1"/>
        <s v="H9AF2022 - 1"/>
        <s v="H9AF2022 - 2"/>
        <s v="H10AF2022 - 1"/>
        <s v="H11AF2022 - 1"/>
        <s v="H12AF2022 - 1"/>
        <s v="H13AF2022 - 1"/>
        <s v="H14AF2022 - 1"/>
        <s v="H15AF2022 - 1"/>
        <s v="H15AF2022 - 2"/>
        <s v="H16AF2022 - 1"/>
        <s v="H16AF2022 - 2"/>
        <s v="H17AF2022 - 1"/>
        <s v="H17AF2022 - 2"/>
        <s v="H17AF2022 - 3"/>
        <s v="H18AF2022 - 1"/>
        <s v="H19AF2022 - 1"/>
        <s v="H20AF2022 - 1"/>
        <s v="H21AF2022 - 1"/>
        <s v="H21AF2022 - 2"/>
        <s v="H21AF2022 - 3"/>
        <s v="H22AF2022 - 1"/>
        <s v="H22AF2022 - 2"/>
        <s v="H23AF2022 - 1"/>
        <s v="H1AEFJUANCHITO - 1"/>
        <s v="H1AEFJUANCHITO - 2"/>
        <s v="H2AEFJUANCHITO - 1"/>
        <s v="H3AEFJUANCHITO - 1"/>
        <s v="H4AEFJUANCHITO - 1"/>
        <s v="H1AEF-Armenia-Montenegro-Quimbaya - 1"/>
        <s v="H2AEF-Armenia-Montenegro-Quimbaya - 1"/>
        <s v="H2AEF-Armenia-Montenegro-Quimbaya - 2"/>
        <s v="H3AEF-Armenia-Montenegro-Quimbaya - 1"/>
        <s v="H3AEF-Armenia-Montenegro-Quimbaya - 2"/>
        <s v="H1DenunciasTransCarare - 1"/>
        <s v="H1DenunciasTransCarare - 2"/>
        <s v="H2DenunciasTransCarare - 1"/>
        <s v="H2DenunciasTransCarare - 2"/>
        <s v="H1Denuncia2022-243507-82111 - 1"/>
        <s v="H2Denuncia2022-243507-82111 - 1"/>
        <s v="H3Denuncia2022-243507-82111 - 1"/>
        <s v="H1Denuncia2022-238372-82111 - 1"/>
        <s v="H2Denuncia2022-238372-82111 - 1"/>
        <s v="H8ACEstampillaUNAL - 1"/>
        <s v="H8ACEstampillaUNAL - 2"/>
        <s v="H1ACQuibdó-Medellín - 1"/>
        <s v="H2ACQuibdó-Medellín - 1"/>
        <s v="H3ACQuibdó-Medellín - 1"/>
        <s v="H4ACQuibdó-Medellín - 1"/>
        <s v="H5ACQuibdó-Medellín - 1"/>
        <s v="H6ACQuibdó-Medellín - 1"/>
        <s v="H7ACQuibdó-Medellín - 1"/>
        <s v="H8ACQuibdó-Medellín - 1"/>
        <s v="H3PDET-ANTyCAU - 1"/>
        <s v="H4PDET-ANTyCAU - 1"/>
        <s v="H9PDET-ANTyCAU - 1"/>
        <s v="H10PDET-ANTyCAU - 1"/>
        <s v="H1AT72 - 1"/>
        <s v="H1AT72 - 2"/>
        <s v="H28AT019 - 1"/>
        <s v="_x000a_H29AT019 - 1"/>
        <s v="H12AEFI-PROVIDENCIA - 1"/>
        <s v="H13AEFI-PROVIDENCIA - 1"/>
        <s v="H14AEFI-PROVIDENCIA - 1"/>
        <s v="H15AEFI-PROVIDENCIA - 1"/>
        <s v="H15AEFI-PROVIDENCIA - 2"/>
        <s v="H1AF2021 - 1"/>
        <s v="H1AF2021 - 2"/>
        <s v="H1AF2021 - 3"/>
        <s v="H2AF2021 - 1"/>
        <s v="H3AF2021 - 1"/>
        <s v="H3AF2021 - 2"/>
        <s v="H4AF2021 - 1"/>
        <s v="H5AF2021 - 1"/>
        <s v="H6AF2021 - 1"/>
        <s v="H6AF2021 - 2"/>
        <s v="H7AF2021 - 1"/>
        <s v="H8AF2021 - 1"/>
        <s v="H9AF2021 - 1"/>
        <s v="H9AF2021 - 2"/>
        <s v="H10AF2021 - 1"/>
        <s v="H11AF2021 - 1"/>
        <s v="H12AF2021 - 1"/>
        <s v="H13AF2021 - 1"/>
        <s v="H13AF2021 - 2"/>
        <s v="H14AF2021 - 1"/>
        <s v="H15AF2021 - 1"/>
        <s v="H17AF2021 - 1"/>
        <s v="H19AF2021 - 1"/>
        <s v="H20AF2021 - 1"/>
        <s v="H21AF2021 - 1"/>
        <s v="H22AF2021 - 1"/>
        <s v="H1Denuncia2021-216384 - 1"/>
        <s v="H1Denuncia2021-216384 - 2"/>
        <s v="H1ACGuaviare - 1"/>
        <s v="H1ACGuaviare - 2"/>
        <s v="H1ACGuaviare - 3"/>
        <s v="H1ACGuaviare - 4"/>
        <s v="H3ACGuaviare - 1"/>
        <s v="H4ACGuaviare - 1"/>
        <s v="H4ACGuaviare - 2"/>
        <s v="H5ACGuaviare - 1"/>
        <s v="H6ACGuaviare - 1"/>
        <s v="H7ACGuaviare - 1"/>
        <s v="H7ACGuaviare - 2"/>
        <s v="H7ACGuaviare - 3"/>
        <s v="H7ACGuaviare - 4"/>
        <s v="H8ACGuaviare - 1"/>
        <s v="H8ACGuaviare - 2"/>
        <s v="H8ACGuaviare - 3"/>
        <s v="H8ACGuaviare - 4"/>
        <s v="H9ACGuaviare - 1"/>
        <s v="H10ACGuaviare - 1"/>
        <s v="H11ACGuaviare - 1"/>
        <s v="H1AEFMECO - 1"/>
        <s v="H1AEFMECO - 2"/>
        <s v="H1AEFMECO - 3"/>
        <s v="H1AEFMECO - 4"/>
        <s v="H1AEFMECO - 5"/>
        <s v="H2AEFMECO - 1"/>
        <s v="H2AEFMECO - 2"/>
        <s v="H3AEFMECO - 1"/>
        <s v="H3AEFMECO - 2"/>
        <s v="H3AEFMECO - 3"/>
        <s v="H3AEFMECO - 4"/>
        <s v="H4AEFMECO - 1"/>
        <s v="H4AEFMECO - 2"/>
        <s v="H4AEFMECO - 3"/>
        <s v="H5AEFMECO - 1"/>
        <s v="H5AEFMECO - 2"/>
        <s v="H5AEFMECO - 3"/>
        <s v="H5AEFMECO - 4"/>
        <s v="H6AEFMECO - 1"/>
        <s v="H6AEFMECO - 2"/>
        <s v="H6AEFMECO - 3"/>
        <s v="H6AEFMECO - 4"/>
        <s v="H7AEFMECO - 1"/>
        <s v="H7AEFMECO - 2"/>
        <s v="H7AEFMECO - 3"/>
        <s v="H8AEFMECO - 1"/>
        <s v="H8AEFMECO - 2"/>
        <s v="H8AEFMECO - 3"/>
        <s v="H8AEFMECO - 4"/>
        <s v="H8AEFMECO - 5"/>
        <s v="H1-Denuncia2021-227748 - 1"/>
        <s v="H1-Denuncia2021-226968 - 1"/>
        <s v="H2-Denuncia2021-226968 - 1"/>
        <s v="H3-Denuncia2021-226968 - 1"/>
        <s v="H1ANTYSTODOM2021 - 1"/>
        <s v="H2ANTYSTODOM2021 - 1"/>
        <s v="H3ANTYSTODOM2021 - 1"/>
        <s v="H4ANTYSTODOM2021 - 1"/>
        <s v="H5ANTYSTODOM2021 - 1"/>
        <s v="H6ANTYSTODOM2021 - 1"/>
        <s v="H9ANTYSTODOM2021 - 1"/>
        <s v="H11ANTYSTODOM2021 - 1"/>
        <s v="H13ANTYSTODOM2021 - 1"/>
        <s v="H14ANTYSTODOM2021 - 1"/>
        <s v="H15ANTYSTODOM2021 - 1"/>
        <s v="H1D2021 - 1"/>
        <s v="H1AC2020 - 1"/>
        <s v="H2AC2020 - 1"/>
        <s v="H3AC2020 - 1"/>
        <s v="H4AC2020 - 1"/>
        <s v="H5AC2020 - 1"/>
        <s v="H6AC2020 - 1"/>
        <s v="H7AC2020 - 1"/>
        <s v="H8AC2020 - 1"/>
        <s v="H9AC2020 - 1"/>
        <s v="H10AC2020 - 1"/>
        <s v="H11AC2020 - 1"/>
        <s v="H12AC2020 - 1"/>
        <s v="H13AC2020 - 1"/>
        <s v="H14AC2020 - 1"/>
        <s v="H15AC2020 - 1"/>
        <s v="H16AC2020 - 1"/>
        <s v="H17AC2020 - 1"/>
        <s v="H18AC2020 - 1"/>
        <s v="H19AC2020 - 1"/>
        <s v="H20AC2020 - 1"/>
        <s v="H1AT232 - 1"/>
        <s v="H1AT232 - 2"/>
        <s v="H1ACC1234 - 1"/>
        <s v="H4ACC1234 - 1"/>
        <s v="H5ACC1234 - 1"/>
        <s v="H6ACC1234 - 1"/>
        <s v="H7ACC1234 - 1"/>
        <s v="H8ACC1234 - 1"/>
        <s v="H10ACC1234 - 1"/>
        <s v="H11ACC1234 - 1"/>
        <s v="H12ACC1234 - 1"/>
        <s v="H13ACC1234 - 1"/>
        <s v="H14ACC1234 - 1"/>
        <s v="H15ACC1234 - 1"/>
        <s v="H16ACC1234 - 1"/>
        <s v="H17ACC1234 - 1"/>
        <s v="H18ACC1234 - 1"/>
        <s v="H19ACC1234 - 1"/>
        <s v="H1AF2020 - 1"/>
        <s v="H1AF2020 - 2"/>
        <s v="H2AF2020 - 1"/>
        <s v="H3AF2020 - 1"/>
        <s v="H4AF2020 - 1"/>
        <s v="H4AF2020 - 2"/>
        <s v="H5AF2020 - 1"/>
        <s v="H6AF2020 - 1"/>
        <s v="H7AF2020 - 1"/>
        <s v="H8AF2020 - 1"/>
        <s v="H9AF2020 - 1"/>
        <s v="H10AF2020 - 1"/>
        <s v="H11AF2020 - 1"/>
        <s v="H12AF2020 - 1"/>
        <s v="H13AF2020 - 1"/>
        <s v="H14AF2020 - 1"/>
        <s v="H15AF2020 - 1"/>
        <s v="H16AF2020 - 1"/>
        <s v="H17AF2020 - 1"/>
        <s v="H18AF2020 - 1"/>
        <s v="H19AF2020 - 1"/>
        <s v="H20AF2020 - 1"/>
        <s v="H21AF2020 - 1"/>
        <s v="H22AF2020 - 1"/>
        <s v="H23AF2020 - 1"/>
        <s v="H24AF2020 - 1"/>
        <s v="H1Denuncia2020-187038 - 1"/>
        <s v="H1AT73 - 1"/>
        <s v="H2AT73 - 1"/>
        <s v="H3AT73 - 1"/>
        <s v="H4AT73 - 1"/>
        <s v="H5AT73 - 1"/>
        <s v="H6AT73 - 1"/>
        <s v="H7AT73 - 1"/>
        <s v="H1AT74 - 1"/>
        <s v="H2AT75 - 1"/>
        <s v="H3AT75 - 1"/>
        <s v="H4AT75 - 1"/>
        <s v="H5AT75 - 1"/>
        <s v="H6AT75 - 1"/>
        <s v="H7AT75 - 1"/>
        <s v="H9AT75 - 1"/>
        <s v="H10AT75 - 1"/>
        <s v="H11AT75 - 1"/>
        <s v="H12AT75 - 1"/>
        <s v="H1AC19 - 1"/>
        <s v="H2AC19 - 1"/>
        <s v="H3AC19 - 1"/>
        <s v="H4AC19 - 1"/>
        <s v="H5AC19 - 1"/>
        <s v="H6AC19 - 1"/>
        <s v="H7AC19 - 1"/>
        <s v="H8AC19 - 1"/>
        <s v="H9AC19 - 1"/>
        <s v="H10AC19 - 1"/>
        <s v="H11AC19 - 1"/>
        <s v="H12AC19 - 1"/>
        <s v="H14AC19 - 1"/>
        <s v="H15AC19 - 1"/>
        <s v="H17AC19 - 1"/>
        <s v="H1AT75-OCAD - 1"/>
        <s v="H1AT75-OCAD - 2"/>
        <s v="H1AT75-OCAD - 3"/>
        <s v="H2AT75-OCAD - 1"/>
        <s v="H2AT75-OCAD - 2"/>
        <s v="H2AT75-OCAD - 3"/>
        <s v="H3AT75-OCAD - 1"/>
        <s v="H3AT75-OCAD - 2"/>
        <s v="H20AT75-OCAD - 1"/>
        <s v="H22AT75-OCAD - 1"/>
        <s v="H11AEFC - 1"/>
        <s v="H11AEFC - 2"/>
        <s v="H2AF19 - 1"/>
        <s v="H4AF19 - 1"/>
        <s v="H9AF19 - 1"/>
        <s v="H17AF19 - 1"/>
        <s v="H18AF19 - 1"/>
        <s v="H19AF19 - 1"/>
        <s v="H21AF19 - 1"/>
        <s v="H21AF19 - 2"/>
        <s v="H21AF19 - 3"/>
        <s v="H1ACPP - 1"/>
        <s v="H2ACPP - 1"/>
        <s v="H3ACPP - 1"/>
        <s v="H5ACPP - 1"/>
        <s v="H2ACTL - 1"/>
        <s v="H4ACTL - 1"/>
        <s v="H10AF18 - 1"/>
        <s v="H10AF18 - 2"/>
        <s v="H10AF18 - 3"/>
        <s v="H12AF18 - 1"/>
        <s v="H12AF18 - 2"/>
        <s v="H12AF18 - 3"/>
        <s v="H23AF18 - 1"/>
        <s v="H23AF18 - 2"/>
        <s v="H30AF18 - 1"/>
        <s v="H31AF18 - 1"/>
        <s v="H32AF18 - 1"/>
        <s v="H32AF18 - 2"/>
        <s v="H33AF18 - 1"/>
        <s v="H35AF18 - 1"/>
        <s v="H35AF18 - 2"/>
        <s v="H35AF18 - 3"/>
        <s v="H37AF18 - 1"/>
        <s v="H38AF18 - 1"/>
        <s v="H39AF18 - 1"/>
        <s v="H39AF18 - 2"/>
        <s v="H45AF18 - 1"/>
        <s v="H45AF18 - 2"/>
        <s v="H45AF18 - 3"/>
        <s v="H46AF18 - 1"/>
        <s v="H48AF18 - 1"/>
        <s v="H48AF18 - 2"/>
        <s v="H50AF18 - 1"/>
        <s v="H50AF18 - 2"/>
        <s v="H51AF18 - 1"/>
        <s v="H52AF18 - 1"/>
        <s v="H53AF18 - 1"/>
        <s v="_x000a__x000a_H54AF18 - 1"/>
        <s v="H55AF18 - 1"/>
        <s v="H57AF18 - 1"/>
        <s v="H1APCSMF18 - 1"/>
        <s v="H2APCSMF18 - 1"/>
        <s v="H5APCSMF18 - 1"/>
        <s v="H6APCSMF18 - 1"/>
        <s v="H1ACSRT17 - 1"/>
        <s v="H2ACSRT17 - 1"/>
        <s v="H3ACSRT17 - 1"/>
        <s v="H4ACSRT17 - 1"/>
        <s v="H5ACSRT17 - 1"/>
        <s v="H6ACSRT17 - 1"/>
        <s v="H8ACSRT17 - 1"/>
        <s v="H9ACSRT17 - 1"/>
        <s v="H10ACSRT17 - 1"/>
        <s v="H11ACSRT17 - 1"/>
        <s v="H12ACSRT17 - 1"/>
        <s v="H13ACSRT17 - 1"/>
        <s v="H14ACSRT17 - 1"/>
        <s v="H15ACSRT17 - 1"/>
        <s v="H15ACSRT17 - 2"/>
        <s v="H17ACSRT17 - 1"/>
        <s v="H19ACSRT17 - 1"/>
        <s v="H20ACSRT17 - 1"/>
        <s v="H21ACSRT17 - 1"/>
        <s v="H21ACSRT17 - 2"/>
        <s v="H22ACSRT17 - 1"/>
        <s v="H23ACSRT17 - 1"/>
        <s v="H24ACSRT17 - 1"/>
        <s v="H25ACSRT17 - 1"/>
        <s v="H26ACSRT17 - 1"/>
        <s v="H27ACSRT17 - 1"/>
        <s v="H28ACSRT17 - 1"/>
        <s v="H29ACSRT17 - 1"/>
        <s v="H30ACSRT17 - 1"/>
        <s v="H31ACSRT17 - 1"/>
        <s v="H2DP17 - 1"/>
        <s v="H3DP17 - 1"/>
        <s v="H3DP17 - 2"/>
        <s v="H4DP17 - 1"/>
        <s v="H7DP17 - 1"/>
        <s v="H3AF17 - 1"/>
        <s v="H7AF17 - 1"/>
        <s v="H18AF17 - 1"/>
        <s v="H24AF17 - 1"/>
        <s v="H25AF17 - 1"/>
        <s v="H26AF17 - 1"/>
        <s v="H27AF17 - 1"/>
        <s v="H28AF17 - 1"/>
        <s v="H29AF17 - 1"/>
        <s v="H30AF17 - 1"/>
        <s v="H31AF17 - 1"/>
        <s v="H32AF17 - 1"/>
        <s v="H33AF17 - 1"/>
        <s v="H34AF17 - 1"/>
        <s v="H35AF17 - 1"/>
        <s v="H36AF17 - 1"/>
        <s v="H37AF17 - 1"/>
        <s v="H38AF17 - 1"/>
        <s v="H43AF17 - 1"/>
        <s v="H56AF17 - 1"/>
        <s v="H57AF17 - 1"/>
        <s v="H1AC17 - 1"/>
        <s v="H2AC17 - 1"/>
        <s v="H5AC17 - 1"/>
        <s v="H8AC17 - 1"/>
        <s v="H1R16 - 1"/>
        <s v="H1R16 - 2"/>
        <s v="H7R16 - 1"/>
        <s v="H8R16 - 1"/>
        <s v="H9R16 - 1"/>
        <s v="H10R16 - 1"/>
        <s v="H10R16 - 2"/>
        <s v="H13R16 - 1"/>
        <s v="H22R16 - 1"/>
        <s v="H22R16 - 2"/>
        <s v="H27R16 - 1"/>
        <s v="H32R16 - 1"/>
        <s v="H33R16 - 1"/>
        <s v="H36R16 - 1"/>
        <s v="H37R16 - 1"/>
        <s v="H39R16 - 1"/>
        <s v="H41R16 - 1"/>
        <s v="H44R16 - 1"/>
        <s v="H54R16 - 1"/>
        <s v="H58R16 - 1"/>
        <s v="H59R16 - 1"/>
        <s v="H61R16 - 1"/>
        <s v="H62R16 - 1"/>
        <s v="H63R16 - 1"/>
        <s v="H68R16 - 1"/>
        <s v="H71R16 - 1"/>
        <s v="H71R16 - 2"/>
        <s v="H72R16 - 1"/>
        <s v="H78R16 - 1"/>
        <s v="H81R16 - 1"/>
        <s v="H82R16 - 1"/>
        <s v="H84R16 - 1"/>
        <s v="H85R16 - 1"/>
        <s v="H87R16 - 1"/>
        <s v="H88R16 - 1"/>
        <s v="H89R16 - 1"/>
        <s v="H90R16 - 1"/>
        <s v="H91R16 - 1"/>
        <s v="H95R16 - 1"/>
        <s v="H101R16 - 1"/>
        <s v="H101R16 - 2"/>
        <s v="H105R16 - 1"/>
        <s v="H106R16 - 1"/>
        <s v="H116R16 - 1"/>
        <s v="H117R16 - 1"/>
        <s v="H119R16 - 1"/>
        <s v="H121R16 - 1"/>
        <s v="H123R16 - 1"/>
        <s v="H124R16 - 1"/>
        <s v="H1D16 - 1"/>
        <s v="H2D16 - 1"/>
        <s v="H2D16 - 2"/>
        <s v="H3D16 - 1"/>
        <s v="H4D16 - 1"/>
        <s v="H5ECP - 1"/>
        <s v="H6ECP - 1"/>
        <s v="H7ECP - 1"/>
        <s v="H7ECP - 2"/>
        <s v="H7ECP - 3"/>
        <s v="H8ECP - 1"/>
        <s v="H8ECP - 2"/>
        <s v="H10ECP - 1"/>
        <s v="H11ECP - 1"/>
        <s v="H11ECP - 2"/>
        <s v="H12ECP - 1"/>
        <s v="H13ECP - 1"/>
        <s v="H15ECP - 1"/>
        <s v="H15ECP - 2"/>
        <s v="H15ECP - 3"/>
        <s v="H15ECP - 4"/>
        <s v="H16ECP - 1"/>
        <s v="H16ECP - 2"/>
        <s v="H16ECP - 3"/>
        <s v="H19ECP - 1"/>
        <s v="H22ECP - 1"/>
        <s v="H24ECP - 1"/>
        <s v="H25ECP - 1"/>
        <s v="H26ECP - 1"/>
        <s v="H2EVP - 1"/>
        <s v="H2EVP - 2"/>
        <s v="H4EVP - 1"/>
        <s v="H4EVP - 2"/>
        <s v="H1R15 - 1"/>
        <s v="H2R15 - 1"/>
        <s v="H2R15 - 2"/>
        <s v="H3R15 - 1"/>
        <s v="H5R15 - 1"/>
        <s v="H6R15 - 1"/>
        <s v="H7R15 - 1"/>
        <s v="H8R15 - 1"/>
        <s v="H9R15 - 1"/>
        <s v="H9R15 - 2"/>
        <s v="H10R15 - 1"/>
        <s v="H13R15 - 1"/>
        <s v="H16R15 - 1"/>
        <s v="H17R15 - 1"/>
        <s v="H20R15 - 1"/>
        <s v="H21R15 - 1"/>
        <s v="_x000a_H22R15 - 1"/>
        <s v="H23R15 - 1"/>
        <s v="H24R15 - 1"/>
        <s v="H25R15 - 1"/>
        <s v="H26R15 - 1"/>
        <s v="H27R15 - 1"/>
        <s v="H28R15 - 1"/>
        <s v="H30R15 - 1"/>
        <s v="H32R15 - 1"/>
        <s v="H38R15 - 1"/>
        <s v="H39R15 - 1"/>
        <s v="H43R15 - 1"/>
        <s v="H48R15 - 1"/>
        <s v="H49R15 - 1"/>
        <s v="H50R15 - 1"/>
        <s v="H51R15 - 1"/>
        <s v="H52R15 - 1"/>
        <s v="H53R15 - 1"/>
        <s v="H54R15 - 1"/>
        <s v="H55R15 - 1"/>
        <s v="H56R15 - 1"/>
        <s v="H60R15 - 1"/>
        <s v="H61R15 - 1"/>
        <s v="H62R15 - 1"/>
        <s v="H63R15 - 1"/>
        <s v="H63R15 - 2"/>
        <s v="H64R15 - 1"/>
        <s v="H66R15 - 1"/>
        <s v="H83R15 - 1"/>
        <s v="H84R15 - 1"/>
        <s v="H84R15 - 2"/>
        <s v="H96R15 - 1"/>
        <s v="H1R14 - 1"/>
        <s v="H2R14 - 1"/>
        <s v="H4R14 - 1"/>
        <s v="H5R14 - 1"/>
        <s v="H5R14 - 2"/>
        <s v="H6R14 - 1"/>
        <s v="H9R14 - 1"/>
        <s v="H11R14 - 1"/>
        <s v="H13R14 - 1"/>
        <s v="H17R14 - 1"/>
        <s v="H20R14 - 1"/>
        <s v="H22R14 - 1"/>
        <s v="H31R14 - 1"/>
        <s v="H32R14 - 1"/>
        <s v="H34R14 - 1"/>
        <s v="H41R14 - 1"/>
        <s v="H44R14 - 1"/>
        <s v="H45R14 - 1"/>
        <s v="H47R14 - 1"/>
        <s v="H49R14 - 1"/>
        <s v="H57R14 - 1"/>
        <s v="H59R14 - 1"/>
        <s v="H64R14 - 1"/>
        <s v="H65R14 - 1"/>
        <s v="H66R14 - 1"/>
        <s v="H69R14 - 1"/>
        <s v="H70R14 - 1"/>
        <s v="H71R14 - 1"/>
        <s v="H74R14 - 1"/>
        <s v="H79R14 - 1"/>
        <s v="H81R14 - 1"/>
        <s v="H83R14 - 1"/>
        <s v="H84R14 - 1"/>
        <s v="H85R14 - 1"/>
        <s v="H99R14 - 1"/>
        <s v="H103R14 - 1"/>
        <s v="H104R14 - 1"/>
        <s v="H108R14 - 1"/>
        <s v="H116R14 - 1"/>
        <s v="H118R14 - 1"/>
        <s v="H119R14 - 1"/>
        <s v="H121R14 - 1"/>
        <s v="H121R14 - 2"/>
        <s v="H122R14 - 1"/>
        <s v="H122R14 - 2"/>
        <s v="H122R14 - 3"/>
        <s v="H123R14 - 1"/>
        <s v="H123R14 - 2"/>
        <s v="H123R14 - 3"/>
        <s v="H124R14 - 1"/>
        <s v="H124R14 - 2"/>
        <s v="H126R14 - 1"/>
        <s v="H126R14 - 2"/>
        <s v="H126R14 - 3"/>
        <s v="H126R14 - 4"/>
        <s v="H126R14 - 5"/>
        <s v="H126R14 - 6"/>
        <s v="H126R14 - 7"/>
        <s v="H127R14 - 1"/>
        <s v="H127R14 - 2"/>
        <s v="H127R14 - 3"/>
        <s v="H130R14 - 1"/>
        <s v="H131R14 - 1"/>
        <s v="H131R14 - 2"/>
        <s v="H132R14 - 1"/>
        <s v="H134R14 - 1"/>
        <s v="H135R14 - 1"/>
        <s v="H136R14 - 1"/>
        <s v="H137R14 - 1"/>
        <s v="H138R14 - 1"/>
        <s v="H140R14 - 1"/>
        <s v="H146R14 - 1"/>
        <s v="H183R14 - 1"/>
        <m/>
        <n v="13602.714285714248"/>
        <n v="14687.428571428512"/>
        <n v="0.75517029526489188"/>
        <n v="0.69939851714612911"/>
        <n v="1504.7142857142856"/>
        <n v="2380.4285714285688"/>
        <n v="0.35426943890629442"/>
        <n v="0.22394046690271879"/>
        <n v="461.14285714285705"/>
        <n v="574.42857142857144"/>
        <n v="0.70092936802973971"/>
        <n v="0.56269584680427742"/>
        <n v="73.714285714285722"/>
        <n v="0.91182170542635654"/>
        <n v="93.714285714285708"/>
        <n v="0.53506097560975607"/>
        <n v="61.142857142857146"/>
        <n v="0.75"/>
        <n v="22.714285714285715"/>
        <n v="0.66666666666666663"/>
        <n v="11.857142857142858"/>
        <n v="0.37349397590361444"/>
        <n v="12.285714285714285"/>
        <n v="0"/>
        <n v="285.14285714285717"/>
        <n v="0.69739478957915824"/>
        <n v="42.571428571428569"/>
        <n v="0.82550335570469791"/>
        <n v="51.714285714285715"/>
        <n v="0.5"/>
        <n v="42.285714285714285"/>
        <n v="29.428571428571427"/>
        <n v="0.6216216216216216"/>
        <n v="0.89320388349514568"/>
        <n v="69.142857142857139"/>
        <n v="0.44214876033057854"/>
        <n v="441.71428571428572"/>
        <n v="489.57142857142856"/>
        <n v="0.8108344113842173"/>
        <n v="0.73157280420192583"/>
        <n v="16.142857142857142"/>
        <n v="267.71428571428572"/>
        <n v="0.52027748132337237"/>
        <n v="432.28571428571428"/>
        <n v="0.12425644415069399"/>
        <n v="52"/>
        <n v="1"/>
        <n v="19.714285714285715"/>
        <n v="212.28571428571431"/>
        <n v="4"/>
        <n v="305.14285714285722"/>
        <n v="0.74724250936329562"/>
        <n v="14.571428571428573"/>
        <n v="284"/>
        <n v="0.89743963782696179"/>
        <n v="372.28571428571411"/>
        <n v="0.86032233307751349"/>
        <n v="21.571428571428573"/>
        <n v="90.000000000000014"/>
        <n v="4.4285714285714288"/>
        <n v="233.00000000000003"/>
        <n v="388.42857142857156"/>
        <n v="0.86583302684810581"/>
        <n v="236.28571428571428"/>
        <n v="0.88875453446191055"/>
        <n v="37.285714285714285"/>
        <n v="182.57142857142856"/>
        <n v="60.285714285714285"/>
        <n v="28.571428571428573"/>
        <n v="534"/>
        <n v="0.77043873729266965"/>
        <n v="119"/>
        <n v="802"/>
        <n v="0.75130216331093458"/>
        <n v="33.142857142857139"/>
        <n v="0.53706896551724148"/>
        <n v="532"/>
        <n v="0.6980665950590762"/>
        <n v="112.71428571428572"/>
        <n v="1165.7142857142858"/>
        <n v="0.95660539215686247"/>
        <n v="229.14285714285717"/>
        <n v="456.4285714285715"/>
        <n v="0.94285133020344303"/>
        <n v="56.714285714285715"/>
        <n v="0.33627204030226698"/>
        <n v="1143.2857142857144"/>
        <n v="0.88291890541047113"/>
        <n v="2536.1428571428564"/>
        <n v="2583.9999999999986"/>
        <n v="0.82080831408775956"/>
        <n v="0.80560647943387875"/>
        <n v="14843.857142857083" u="1"/>
        <n v="0.75305937202478224" u="1"/>
        <n v="0.69009364474797485" u="1"/>
        <n v="2536.8571428571404" u="1"/>
        <n v="0.34012342162726661" u="1"/>
        <n v="0.2017411870706162" u="1"/>
        <n v="0.87642134199675126" u="1"/>
        <n v="0.7514945582796263" u="1"/>
        <n v="0.68865967013606233" u="1"/>
        <n v="0.3259774043482388" u="1"/>
        <n v="0.19335060254533182" u="1"/>
        <n v="0.74700385789419899" u="1"/>
        <n v="0.68454445171959366" u="1"/>
        <n v="0.31733789043957084" u="1"/>
        <n v="0.18822615159364806" u="1"/>
        <n v="0.68587360594795543" u="1"/>
        <n v="0.55060930116886331" u="1"/>
        <n v="0.74261637239165323" u="1"/>
        <n v="13070.428571428532" u="1"/>
        <n v="0.77742516197772238" u="1"/>
        <n v="972.42857142857224" u="1"/>
        <n v="0.49104157484941918" u="1"/>
        <n v="0.77559114188875389" u="1"/>
        <n v="0.68292954608282241" u="1"/>
        <n v="0.66693386773547103" u="1"/>
        <n v="0.77459653027912256" u="1"/>
        <n v="0.68205376293058051" u="1"/>
        <n v="0.94545343137254889" u="1"/>
        <n v="0.77194058938746957" u="1"/>
        <n v="0.67971513319437404" u="1"/>
        <n v="0.61059479553903351" u="1"/>
        <n v="0.49017657299179307" u="1"/>
        <n v="0.77023554091381585" u="1"/>
        <n v="0.67821379064767373" u="1"/>
        <n v="0.8779342723004695" u="1"/>
        <n v="0.76972184041213809" u="1"/>
        <n v="0.67776146308552676" u="1"/>
        <n v="0.48413691787865376" u="1"/>
        <n v="0.18557945714607513" u="1"/>
        <n v="0.76839933486526568" u="1"/>
        <n v="0.67659696021276561" u="1"/>
        <n v="0.86130201174559551" u="1"/>
        <n v="0.76677079497696832" u="1"/>
        <n v="0.67516298560085297" u="1"/>
        <n v="0.46224768620537632" u="1"/>
        <n v="0.17718887262079075" u="1"/>
        <n v="0.76577618336733699" u="1"/>
        <n v="0.67428720244861107" u="1"/>
        <n v="0.44887909504921353" u="1"/>
        <n v="0.17206442166910699" u="1"/>
        <n v="0.76251910359074193" u="1"/>
        <n v="0.67141925322478591" u="1"/>
        <n v="0.40510063170265859" u="1"/>
        <n v="0.15528325261853823" u="1"/>
        <n v="0.75872606295739664" u="1"/>
        <n v="0.66807937557778752" u="1"/>
        <n v="0.50308653448988039" u="1"/>
        <n v="0.40387051313935179" u="1"/>
        <n v="0.75384044329250421" u="1"/>
        <n v="0.66377745174204972" u="1"/>
        <n v="0.33943293668282615" u="1"/>
        <n v="0.13011149904268507" u="1"/>
        <n v="0.74356074976403774" u="1"/>
        <n v="0.65472589602395581" u="1"/>
        <n v="0.24136917878654307" u="1"/>
        <n v="9.2521680369411066E-2" u="1"/>
        <n v="0.6939272338148742" u="1"/>
        <n v="0.93430147058823521" u="1"/>
        <n v="12993.142857142815" u="1"/>
        <n v="14830.857142857083" u="1"/>
        <n v="0.74763175826986905" u="1"/>
        <n v="0.65529979654543791" u="1"/>
        <n v="964.57142857142935" u="1"/>
        <n v="2523.8571428571404" u="1"/>
        <n v="0.23859597156398085" u="1"/>
        <n v="9.2998245316126202E-2" u="1"/>
        <n v="391.71428571428561" u="1"/>
        <n v="0.59225504497933401" u="1"/>
        <n v="0.7453338428859303" u="1"/>
        <n v="0.65328661938584798" u="1"/>
        <n v="0.78012279355333869" u="1"/>
        <n v="0.74367362650806079" u="1"/>
        <n v="0.65183212296911064" u="1"/>
        <n v="0.53718575249209843" u="1"/>
        <n v="0.36631766558899115" u="1"/>
        <n v="0.74203539975109001" u="1"/>
        <n v="0.65039689140557522" u="1"/>
        <n v="0.21652843601895719" u="1"/>
        <n v="8.4564442180336305E-2" u="1"/>
        <n v="0.74153513587563924" u="1"/>
        <n v="0.64995861599523386" u="1"/>
        <n v="0.82364341085271309" u="1"/>
        <n v="0.73986392468732021" u="1"/>
        <n v="0.64849448715189562" u="1"/>
        <n v="0.52906976744186041" u="1"/>
        <n v="0.72985864717830418" u="1"/>
        <n v="0.63972897894506797" u="1"/>
        <n v="0.3527131782945736" u="1"/>
        <n v="0.4231590181430096" u="1"/>
        <n v="0.83373639661426846" u="1"/>
        <n v="0.86738970588235287" u="1"/>
        <n v="0.7282350801685995" u="1"/>
        <n v="0.63830659061700046" u="1"/>
        <n v="0.41869918699186992" u="1"/>
        <n v="0.33333333333333331" u="1"/>
        <n v="0.7269376925355624" u="1"/>
        <n v="0.63716996427809314" u="1"/>
        <n v="0.19905213270142164" u="1"/>
        <n v="7.7885322918435584E-2" u="1"/>
        <n v="0.72493663703375921" u="1"/>
        <n v="0.63541686263672781" u="1"/>
        <n v="0.503998298079261" u="1"/>
        <n v="0.34368647931691954" u="1"/>
        <n v="0.88466413181242076" u="1"/>
        <n v="0.72471674082477" u="1"/>
        <n v="0.63522421410470953" u="1"/>
        <n v="0.19609004739336477" u="1"/>
        <n v="7.6753268806249011E-2" u="1"/>
        <n v="0.71912587971121567" u="1"/>
        <n v="0.63032612517814735" u="1"/>
        <n v="0.182612559241706" u="1"/>
        <n v="7.1602422595800158E-2" u="1"/>
        <n v="0.43762338925358635" u="1"/>
        <n v="0.29842410677277625" u="1"/>
        <n v="0.7935316946959895" u="1"/>
        <n v="0.71596148234607526" u="1"/>
        <n v="0.80672926447574334" u="1"/>
        <n v="0.66958266452648474" u="1"/>
        <n v="0.70482163131645792" u="1"/>
        <n v="0.61779433817036411" u="1"/>
        <n v="0.43114930182599348" u="1"/>
        <n v="0.80351546217540681" u="1"/>
        <n v="0.7886339009287926" u="1"/>
        <n v="0.70052266043071587" u="1"/>
        <n v="0.61402805936940863" u="1"/>
        <n v="0.16513625592417047" u="1"/>
        <n v="6.4923303333899424E-2" u="1"/>
        <n v="0.40443593484074897" u="1"/>
        <n v="0.27579292050070464" u="1"/>
        <n v="0.76410090556274257" u="1"/>
        <n v="0.6894076451707033" u="1"/>
        <n v="0.37459978655282816" u="1"/>
        <n v="0.61371982171817951" u="1"/>
        <n v="6.3112016754400924E-2" u="1"/>
        <n v="0.69779990557101002" u="1"/>
        <n v="0.61133444759473066" u="1"/>
        <n v="0.54286573146292583" u="1"/>
        <n v="14088.857142857094" u="1"/>
        <n v="0.64353082488181668" u="1"/>
        <n v="1781.8571428571411" u="1"/>
        <n v="8.9393089072396459E-2" u="1"/>
        <n v="12987.142857142815" u="1"/>
        <n v="0.6981222859035805" u="1"/>
        <n v="958.57142857142935" u="1"/>
        <n v="0.16616989567809226" u="1"/>
        <n v="0.40581414324569298" u="1"/>
        <n v="0.33701657458563539" u="1"/>
        <n v="1374.4285714285711" u="1"/>
        <n v="11411.428571428545" u="1"/>
        <n v="0.48419369388037042" u="1"/>
        <n v="0.76100597528034697" u="1"/>
        <n v="11951.999999999967" u="1"/>
        <n v="11994.42857142856" u="1"/>
        <n v="12865.999999999958" u="1"/>
        <n v="0.54256759279354283" u="1"/>
        <n v="1114.4285714285713" u="1"/>
        <n v="0.52793982491101421" u="1"/>
        <n v="0.73735072976559046" u="1"/>
        <n v="0.5632341711740374" u="1"/>
        <n v="0.71833011809944947" u="1"/>
        <n v="6.8416119962511721E-2" u="1"/>
        <n v="8.1787011807447768E-2" u="1"/>
        <n v="1.1775307900270348E-2" u="1"/>
        <n v="4.2750941694519595E-2" u="1"/>
        <n v="0.53360583186619726" u="1"/>
        <n v="0.6802099254546623" u="1"/>
        <n v="0.42029696740908529" u="1"/>
        <n v="0.62893300406873687" u="1"/>
        <n v="0.16263698914034649" u="1"/>
        <n v="0.73238773400712065" u="1"/>
        <n v="0.73035651619078013" u="1"/>
        <n v="14424.714285714226" u="1"/>
        <n v="1642.1428571428571" u="1"/>
        <n v="0.40747693286668768" u="1"/>
        <n v="11225.71428571427" u="1"/>
        <n v="0.56784411645132205" u="1"/>
        <n v="0.8526315789473683" u="1"/>
        <n v="0.38012942856934989" u="1"/>
        <n v="0.62163214731183769" u="1"/>
        <n v="0.66564343870914577" u="1"/>
        <n v="0.70634552137744266" u="1"/>
        <n v="0.70975354347937292" u="1"/>
        <n v="0.46914520928387227" u="1"/>
        <n v="0.65202736113400384" u="1"/>
        <n v="0.69565914786967431" u="1"/>
        <n v="0.42790925217932818" u="1"/>
        <n v="0.5026089723194398" u="1"/>
        <n v="11242.999999999985" u="1"/>
        <n v="11266.857142857116" u="1"/>
        <n v="0.65353130016051364" u="1"/>
        <n v="0.40677093706625661" u="1"/>
        <n v="0.47826086956521741" u="1"/>
        <n v="0.48916549513146473" u="1"/>
        <n v="0.5431597821829065" u="1"/>
        <n v="2348.4285714285706" u="1"/>
        <n v="0.96216216216216199" u="1"/>
        <n v="0.3391187551131713" u="1"/>
        <n v="12554.285714285686" u="1"/>
        <n v="9829.5714285714221" u="1"/>
        <n v="8.5283528352835231E-2" u="1"/>
        <n v="0.46193878081175049" u="1"/>
        <n v="0.68065043890631272" u="1"/>
        <n v="8.7617874868401266E-2" u="1"/>
        <n v="0.85667299177735623" u="1"/>
        <n v="0.162288878026771" u="1"/>
        <n v="223.71428571428572" u="1"/>
        <n v="0.39412478689272007" u="1"/>
        <n v="23" u="1"/>
        <n v="2618.7142857142844" u="1"/>
        <n v="0.29822570828144462" u="1"/>
        <n v="0.41745391734171067" u="1"/>
        <n v="0.3599299718575954" u="1"/>
        <n v="1.7283950617283947E-3" u="1"/>
        <n v="0.42412481971941923" u="1"/>
        <n v="8.8731730315888963E-2" u="1"/>
        <n v="94.285714285714278" u="1"/>
        <n v="0.39452451267198052" u="1"/>
        <n v="2.4860312121140159E-2" u="1"/>
        <n v="0.53150879277409069" u="1"/>
        <n v="0.20111731843575434" u="1"/>
        <n v="0.68723864053225059" u="1"/>
        <n v="13673.285714285672" u="1"/>
        <n v="0.30535239361702132" u="1"/>
        <n v="0.61450787923266659" u="1"/>
        <n v="2212.1428571428573" u="1"/>
        <n v="0.74639944871942099" u="1"/>
        <n v="0.97984029323209842" u="1"/>
        <n v="0.15059588299024917" u="1"/>
        <n v="0.52554015113445329" u="1"/>
        <n v="0.54565724290237927" u="1"/>
        <n v="0.46424190041108948" u="1"/>
        <n v="0.39016057233704282" u="1"/>
        <n v="0.67146141587932551" u="1"/>
        <n v="0.22344220025784278" u="1"/>
        <n v="0.3438358035963498" u="1"/>
        <n v="0.50759519038076151" u="1"/>
        <n v="0.94709445585215613" u="1"/>
        <n v="0.22641191497640029" u="1"/>
        <n v="0.56780270274698474" u="1"/>
        <n v="0.51063399771351292" u="1"/>
        <n v="0.61468929264495775" u="1"/>
        <n v="0.71693275819997004" u="1"/>
        <n v="0.64288872815647258" u="1"/>
        <n v="0.64525043061398357" u="1"/>
        <n v="0.72274778094315117" u="1"/>
        <n v="2335.8571428571431" u="1"/>
        <n v="1903.5714285714282" u="1"/>
        <n v="0.13851519681116095" u="1"/>
        <n v="1129.2857142857144" u="1"/>
        <n v="0.27137757529135048" u="1"/>
        <n v="0.69785404837103537" u="1"/>
        <n v="0.86181372549019597" u="1"/>
        <n v="0.55037311436250147" u="1"/>
        <n v="0.76013709742840896" u="1"/>
        <n v="0.63528344402277059" u="1"/>
        <n v="652.857142857143" u="1"/>
        <n v="0.79390681003584229" u="1"/>
        <n v="0.46073119777158766" u="1"/>
        <n v="0.52668211440638568" u="1"/>
        <n v="0.55028404584390844" u="1"/>
        <n v="0.59706712991099542" u="1"/>
        <n v="0.35694589530378135" u="1"/>
        <n v="0.65235450910706383" u="1"/>
        <n v="25.142857142857142" u="1"/>
        <n v="240.85714285714289" u="1"/>
        <n v="0.14982339109808265" u="1"/>
        <n v="0.39310646387832704" u="1"/>
        <n v="0.41281562292304103" u="1"/>
        <n v="1835.4285714285713" u="1"/>
        <n v="0.65119161219986488" u="1"/>
        <n v="0.55467229015529618" u="1"/>
        <n v="3.6919191919191928E-2" u="1"/>
        <n v="0.17694145736200942" u="1"/>
        <n v="0.68828421091598291" u="1"/>
        <n v="1453.7142857142862" u="1"/>
        <n v="0.4827386134628025" u="1"/>
        <n v="0.79837618403247623" u="1"/>
        <n v="0.48311207246882171" u="1"/>
        <n v="0.41221567765844774" u="1"/>
        <n v="0.36157330362277162" u="1"/>
        <n v="0.44624246110580906" u="1"/>
        <n v="2339.8571428571431" u="1"/>
        <n v="0.29227796222150543" u="1"/>
        <n v="0.62740034837608782" u="1"/>
        <n v="0.30598710362763432" u="1"/>
        <n v="388.71428571428572" u="1"/>
        <n v="0.45884309831181719" u="1"/>
        <n v="0.33652077029861688" u="1"/>
        <n v="12230.142857142835" u="1"/>
        <n v="0.43031861197738397" u="1"/>
        <n v="0.69646515430688083" u="1"/>
        <n v="12871.571428571388" u="1"/>
        <n v="1713.1428571428571" u="1"/>
        <n v="10502.999999999995" u="1"/>
        <n v="14678.999999999953" u="1"/>
        <n v="9.3808630393996256E-2" u="1"/>
        <n v="0.13511120947216998" u="1"/>
        <n v="0.28570712432432427" u="1"/>
        <n v="0.36000441543262246" u="1"/>
        <n v="0.49874332919737313" u="1"/>
        <n v="1514.9999999999961" u="1"/>
        <n v="86.571428571428555" u="1"/>
        <n v="14099.285714285666" u="1"/>
        <n v="0.29858139052782651" u="1"/>
        <n v="0.1971015037593985" u="1"/>
        <n v="0.64830192794207453" u="1"/>
        <n v="0.66856542959964016" u="1"/>
        <n v="0.38949671772428879" u="1"/>
        <n v="0.61739691171901323" u="1"/>
        <n v="0.67698405322311184" u="1"/>
        <n v="0.11494252873563218" u="1"/>
        <n v="0.3546861302299899" u="1"/>
        <n v="1447.4285714285716" u="1"/>
        <n v="4.790569211020531E-2" u="1"/>
        <n v="0.56687268453220474" u="1"/>
        <n v="0.59140908827113869" u="1"/>
        <n v="0.86536843533722363" u="1"/>
        <n v="0.57709968889374519" u="1"/>
        <n v="0.75413589119858471" u="1"/>
        <n v="0.40738850091760886" u="1"/>
        <n v="0.71023987963063273" u="1"/>
        <n v="486.71428571428584" u="1"/>
        <n v="0.59866220735785958" u="1"/>
        <n v="0.81495348570115989" u="1"/>
        <n v="9.298780487804878E-2" u="1"/>
        <n v="0.13735970069481562" u="1"/>
        <n v="0.3829187064470847" u="1"/>
        <n v="8.0528846153846173E-2" u="1"/>
        <n v="0.41816972060998303" u="1"/>
        <n v="0.66919643430588904" u="1"/>
        <n v="0.45381622306717367" u="1"/>
        <n v="0.33161073304353605" u="1"/>
        <n v="0.35982700499880177" u="1"/>
        <n v="0.31055041910590742" u="1"/>
        <n v="0.33946684005201555" u="1"/>
        <n v="0.48893939393939401" u="1"/>
        <n v="0.44128323882858017" u="1"/>
        <n v="0.64343294425286091" u="1"/>
        <n v="715.71428571428567" u="1"/>
        <n v="0.39264687726942671" u="1"/>
        <n v="0.45775276509562235" u="1"/>
        <n v="0.47456683869419114" u="1"/>
        <n v="0.65646567749803086" u="1"/>
        <n v="355.28571428571428" u="1"/>
        <n v="0.63636363636363624" u="1"/>
        <n v="0.6650198439224021" u="1"/>
        <n v="1527.857142857139" u="1"/>
        <n v="0.86405075749974891" u="1"/>
        <n v="388.42857142857139" u="1"/>
        <n v="0.52588774502206148" u="1"/>
        <n v="0.34889790265136505" u="1"/>
        <n v="0.39350064010010627" u="1"/>
        <n v="0.60209926669619573" u="1"/>
        <n v="0.69353077432989574" u="1"/>
        <n v="25.285714285714285" u="1"/>
        <n v="7.5677461996034368E-2" u="1"/>
        <n v="0.4477650939603422" u="1"/>
        <n v="12342.428571428532" u="1"/>
        <n v="0.15395019651191361" u="1"/>
        <n v="0.48803034560269731" u="1"/>
        <n v="0.62280550963629056" u="1"/>
        <n v="1.1232925377337976E-2" u="1"/>
        <n v="0.34704617735562426" u="1"/>
        <n v="0.6064126605396486" u="1"/>
        <n v="0.13642105648925135" u="1"/>
        <n v="0.36109341770612952" u="1"/>
        <n v="0.46915972426105934" u="1"/>
        <n v="0.46930358761130903" u="1"/>
        <n v="0.67363264382900223" u="1"/>
        <n v="2686.2857142857151" u="1"/>
        <n v="2.2403441168563532E-3" u="1"/>
        <n v="0.61060316163210049" u="1"/>
        <n v="0.36619718309859156" u="1"/>
        <n v="0.59032652737251035" u="1"/>
        <n v="2301.4285714285716" u="1"/>
        <n v="0.50243057492282073" u="1"/>
        <n v="290.14285714285705" u="1"/>
        <n v="0.33591731266149877" u="1"/>
        <n v="0.79186893203883502" u="1"/>
        <n v="0.54063681586913648" u="1"/>
        <n v="0.65431115724488886" u="1"/>
        <n v="0.35438527587009494" u="1"/>
        <n v="0.50441187264700338" u="1"/>
        <n v="63.142857142857146" u="1"/>
        <n v="0.54460012107927813" u="1"/>
        <n v="0.57969200034602231" u="1"/>
        <n v="0.80054770551801813" u="1"/>
        <n v="4.1099000908265217E-2" u="1"/>
        <n v="0.48018581708292335" u="1"/>
        <n v="0.6908683519204718" u="1"/>
        <n v="2181.7142857142849" u="1"/>
        <n v="0.45472298088177887" u="1"/>
        <n v="0.48105946540402128" u="1"/>
        <n v="0.49871091107927884" u="1"/>
        <n v="0.54298486778071886" u="1"/>
        <n v="0.57302703617852913" u="1"/>
        <n v="0.60874799396035495" u="1"/>
        <n v="0.71513399245586873" u="1"/>
        <n v="3656.9999999999995" u="1"/>
        <n v="0.53704807063752347" u="1"/>
        <n v="0.61382393668177992" u="1"/>
        <n v="5.6371292906785483E-2" u="1"/>
        <n v="0.48974390766497533" u="1"/>
        <n v="0.52261436572945974" u="1"/>
        <n v="23.285714285714285" u="1"/>
        <n v="524.28571428571422" u="1"/>
        <n v="0.55824319759863628" u="1"/>
        <n v="324.57142857142856" u="1"/>
        <n v="0.57063080862141358" u="1"/>
        <n v="0.48017687810197029" u="1"/>
        <n v="0.65156565656565679" u="1"/>
        <n v="208.71428571428572" u="1"/>
        <n v="0.37999742531929032" u="1"/>
        <n v="0.52411378555798682" u="1"/>
        <n v="0.26487796941099889" u="1"/>
        <n v="0.69607221573966038" u="1"/>
        <n v="0.917851841760016" u="1"/>
        <n v="11255.428571428545" u="1"/>
        <n v="0.22535211267605634" u="1"/>
        <n v="0.36578582771345136" u="1"/>
        <n v="0.42774560943975809" u="1"/>
        <n v="0.17921830314585316" u="1"/>
        <n v="0.63239848807869758" u="1"/>
        <n v="4.1428571428571432" u="1"/>
        <n v="0.40722326985386509" u="1"/>
        <n v="389.42857142857127" u="1"/>
        <n v="4.7204429838115541E-2" u="1"/>
        <n v="0.63239933519679681" u="1"/>
        <n v="0.6299227659031581" u="1"/>
        <n v="0.37121742530345475" u="1"/>
        <n v="0.58465771509992814" u="1"/>
        <n v="0.43263576779026197" u="1"/>
        <n v="0.62608465028538762" u="1"/>
        <n v="0.65926817042606534" u="1"/>
        <n v="0.16543745198380153" u="1"/>
        <n v="0.40679061478834949" u="1"/>
        <n v="0.53750042151568167" u="1"/>
        <n v="0.86846865067899459" u="1"/>
        <n v="3525.8571428571463" u="1"/>
        <n v="0.55892376225017204" u="1"/>
        <n v="0.36358438251997333" u="1"/>
        <n v="0.33161157024793392" u="1"/>
        <n v="0.69012640449438167" u="1"/>
        <n v="1325.9999999999998" u="1"/>
        <n v="0.58244745259657604" u="1"/>
        <n v="0.29999999999999993" u="1"/>
        <n v="0.52959351905465701" u="1"/>
        <n v="11173.857142857123" u="1"/>
        <n v="0.29344108944641406" u="1"/>
        <n v="0.30000000000000004" u="1"/>
        <n v="0.48687725249099012" u="1"/>
        <n v="1981.1428571428569" u="1"/>
        <n v="0.14387007304972857" u="1"/>
        <n v="0.93852903725848402" u="1"/>
        <n v="1401.8571428571433" u="1"/>
        <n v="0.44737510126680385" u="1"/>
        <n v="2512.7142857142871" u="1"/>
        <n v="0.35536507076708218" u="1"/>
        <n v="0.53203618367840166" u="1"/>
        <n v="0.1574624507729733" u="1"/>
        <n v="0.4319749216300941" u="1"/>
        <n v="0.60352148751400991" u="1"/>
        <n v="4.4295169927802691E-2" u="1"/>
        <n v="0.17389162561576355" u="1"/>
        <n v="0.41613052516888538" u="1"/>
        <n v="0.56577683438553783" u="1"/>
        <n v="2.1429099238897517E-3" u="1"/>
        <n v="0.58110979929161755" u="1"/>
        <n v="0.12807069985461478" u="1"/>
        <n v="0.57967886892415177" u="1"/>
        <n v="0.62416708497669404" u="1"/>
        <n v="0.49028497206922139" u="1"/>
        <n v="15.571428571428571" u="1"/>
        <n v="12809.571428571398" u="1"/>
        <n v="0.42548301233728353" u="1"/>
        <n v="6167.2857142857256" u="1"/>
        <n v="0.36116479248371425" u="1"/>
        <n v="0.46957395540173935" u="1"/>
        <n v="0.33145604395604394" u="1"/>
        <n v="0.52861729423936676" u="1"/>
        <n v="0.28378999482745887" u="1"/>
        <n v="0.64334234088169739" u="1"/>
        <n v="13143.857142857105" u="1"/>
        <n v="0.43489576504523547" u="1"/>
        <n v="0.47017335594497811" u="1"/>
        <n v="0.3426430517711172" u="1"/>
        <n v="0.30339805825242722" u="1"/>
        <n v="0.10372127392300302" u="1"/>
        <n v="0.40904576055994629" u="1"/>
        <n v="0.47194327272531006" u="1"/>
        <n v="0.31941142324084382" u="1"/>
        <n v="0.43613228299643286" u="1"/>
        <n v="0.58234859874392386" u="1"/>
        <n v="0.38643256681168392" u="1"/>
        <n v="0.26696832579185525" u="1"/>
        <n v="0.41021227768215723" u="1"/>
        <n v="159.42857142857142" u="1"/>
        <n v="0.49447135654095897" u="1"/>
        <n v="0.67775194381979653" u="1"/>
        <n v="0.87500000000000011" u="1"/>
        <n v="524.71428571428567" u="1"/>
        <n v="595.14285714285711" u="1"/>
        <n v="0.62540976825877237" u="1"/>
        <n v="0.51886818115156985" u="1"/>
        <n v="0.10806345009914078" u="1"/>
        <n v="0.32208467175384736" u="1"/>
        <n v="0.31315114418094675" u="1"/>
        <n v="0.36373276776246027" u="1"/>
        <n v="0.54916353368380344" u="1"/>
        <n v="0.49076517150395776" u="1"/>
        <n v="0.49187527352297589" u="1"/>
        <n v="0.26004482527363498" u="1"/>
        <n v="0.50132622616146372" u="1"/>
        <n v="0.50893047014481252" u="1"/>
        <n v="0.63845384417918061" u="1"/>
        <n v="0.33012486931181145" u="1"/>
        <n v="11265.571428571402" u="1"/>
        <n v="2.9728464419475662E-2" u="1"/>
        <n v="0.47308120598591552" u="1"/>
        <n v="6.8048990116029232E-2" u="1"/>
        <n v="0.58840376292237462" u="1"/>
        <n v="0.71769955905502847" u="1"/>
        <n v="0.27797284644194764" u="1"/>
        <n v="0.6067573369528495" u="1"/>
        <n v="0.64394413991125043" u="1"/>
        <n v="0.89073419078242244" u="1"/>
        <n v="0.94342163538725565" u="1"/>
        <n v="0.57551775800078775" u="1"/>
        <n v="0.58276926588621181" u="1"/>
        <n v="0.62691470877086952" u="1"/>
        <n v="0.43524391218879799" u="1"/>
        <n v="0.4856919544382749" u="1"/>
        <n v="0.43563474387527823" u="1"/>
        <n v="0.47021289810954142" u="1"/>
        <n v="0.5598769158439113" u="1"/>
        <n v="0.72438067996400668" u="1"/>
        <n v="0.15364475678655076" u="1"/>
        <n v="0.5437942429737066" u="1"/>
        <n v="3.9050765995794524E-3" u="1"/>
        <n v="71.428571428571431" u="1"/>
        <n v="0.5320699911595832" u="1"/>
        <n v="0.56300902784707119" u="1"/>
        <n v="0.57426053215077566" u="1"/>
        <n v="0.53544210286921767" u="1"/>
        <n v="0.61996868303939368" u="1"/>
        <n v="0.28066041702929467" u="1"/>
        <n v="0.28328098753857578" u="1"/>
        <n v="0.43566277697653222" u="1"/>
        <n v="0.61600362093937511" u="1"/>
        <n v="325.28571428571428" u="1"/>
        <n v="722" u="1"/>
        <n v="0.15052138044458593" u="1"/>
        <n v="722.00000000000023" u="1"/>
        <n v="7.2108393919365493E-2" u="1"/>
        <n v="0.53109662486815878" u="1"/>
        <n v="0.60512929482100408" u="1"/>
        <n v="0.1409090909090909" u="1"/>
        <n v="0.67238039473517053" u="1"/>
        <n v="2176.0000000000005" u="1"/>
        <n v="0.32322594974277796" u="1"/>
        <n v="0.34958506224066388" u="1"/>
        <n v="0.39927160486435026" u="1"/>
        <n v="0.52456040502788448" u="1"/>
        <n v="0.76266308518802783" u="1"/>
        <n v="0.38133729776425146" u="1"/>
        <n v="0.48188349196329178" u="1"/>
        <n v="0.57651594365393555" u="1"/>
        <n v="209.71428571428569" u="1"/>
        <n v="0.3352941176470588" u="1"/>
        <n v="0.19288563514048276" u="1"/>
        <n v="0.32571138211382111" u="1"/>
        <n v="0.60003503257520352" u="1"/>
        <n v="63.714285714285701" u="1"/>
        <n v="0.67814838186243598" u="1"/>
        <n v="1204.5714285714282" u="1"/>
        <n v="0.42383612690563277" u="1"/>
        <n v="0.9538461538461539" u="1"/>
        <n v="0.16192937123169682" u="1"/>
        <n v="0.34338282191628022" u="1"/>
        <n v="0.41717593548995446" u="1"/>
        <n v="0.47321787189455417" u="1"/>
        <n v="0.52238056974970404" u="1"/>
        <n v="0.55896251610714565" u="1"/>
        <n v="0.48819150135256956" u="1"/>
        <n v="0.61763624907439063" u="1"/>
        <n v="0.64517733788485643" u="1"/>
        <n v="11256.428571428545" u="1"/>
        <n v="0.34902816780821921" u="1"/>
        <n v="2304.8571428571436" u="1"/>
        <n v="0.16349747474747481" u="1"/>
        <n v="0.39575388937123923" u="1"/>
        <n v="0.48121662522970454" u="1"/>
        <n v="13004.142857142817" u="1"/>
        <n v="1992.2857142857142" u="1"/>
        <n v="39" u="1"/>
        <n v="0.51607713879280104" u="1"/>
        <n v="144" u="1"/>
        <n v="486.85714285714312" u="1"/>
        <n v="0.54891798096624644" u="1"/>
        <n v="4.9608585858585873E-2" u="1"/>
        <n v="0.56999400076089735" u="1"/>
        <n v="1396.4285714285711" u="1"/>
        <n v="0.69646569646569645" u="1"/>
        <n v="0.32014480894127872" u="1"/>
        <n v="0.18236074270557029" u="1"/>
        <n v="0.57589814397354944" u="1"/>
        <n v="2523.5714285714275" u="1"/>
        <n v="488.14285714285705" u="1"/>
        <n v="11276.999999999991" u="1"/>
        <n v="13125.571428571384" u="1"/>
        <n v="0.69168150864326872" u="1"/>
        <n v="0.2600528139968068" u="1"/>
        <n v="423.14285714285705" u="1"/>
        <n v="0.52739804518355715" u="1"/>
        <n v="51.428571428571431" u="1"/>
        <n v="241.42857142857147" u="1"/>
        <n v="0.49842031109107265" u="1"/>
        <n v="0.41621945342658045" u="1"/>
        <n v="0.36881347821132976" u="1"/>
        <n v="0.63943173671598696" u="1"/>
        <n v="0.71239911958914182" u="1"/>
        <n v="13540.142857142811" u="1"/>
        <n v="0.48221111343143308" u="1"/>
        <n v="0.55067148883997918" u="1"/>
        <n v="0.69835175957207218" u="1"/>
        <n v="0.37386003874001705" u="1"/>
        <n v="0.13506554307116106" u="1"/>
        <n v="0.65042418785176148" u="1"/>
        <n v="0.691137284823924" u="1"/>
        <n v="87.571428571428584" u="1"/>
        <n v="0.34648302689627508" u="1"/>
        <n v="6115.7142857142962" u="1"/>
        <n v="0.38112390450287048" u="1"/>
        <n v="0.62525200118915869" u="1"/>
        <n v="0.49680510155790558" u="1"/>
        <n v="0.61518006124232683" u="1"/>
        <n v="0.67387113672079624" u="1"/>
        <n v="0.67886872199268378" u="1"/>
        <n v="8.3314859971920521E-2" u="1"/>
        <n v="0.42595099499120231" u="1"/>
        <n v="2189.1428571428569" u="1"/>
        <n v="2319.1428571428573" u="1"/>
        <n v="0.73341707095155473" u="1"/>
        <n v="0.69819611863263098" u="1"/>
        <n v="0.80407702984038854" u="1"/>
        <n v="1476.8571428571424" u="1"/>
        <n v="0.42497051092443017" u="1"/>
        <n v="43.285714285714292" u="1"/>
        <n v="0.20817940135679688" u="1"/>
        <n v="0.31628128371089526" u="1"/>
        <n v="0.63589743589743597" u="1"/>
        <n v="0.66090785041356737" u="1"/>
        <n v="3.2445208422862068E-2" u="1"/>
        <n v="0.17035942885278196" u="1"/>
        <n v="0.5373799185888738" u="1"/>
        <n v="359.28571428571411" u="1"/>
        <n v="0.48857694930666057" u="1"/>
        <n v="0.70060746135647256" u="1"/>
        <n v="15133.428571428522" u="1"/>
        <n v="0.64418506900528638" u="1"/>
        <n v="424.28571428571445" u="1"/>
        <n v="0.23333333333333336" u="1"/>
        <n v="261.14285714285717" u="1"/>
        <n v="4.649390243902439E-2" u="1"/>
        <n v="0.51437262012692531" u="1"/>
        <n v="0.31891891891891888" u="1"/>
        <n v="0.61392111368909508" u="1"/>
        <n v="0.73620212447231803" u="1"/>
        <n v="0.79940425256061198" u="1"/>
        <n v="12683.285714285674" u="1"/>
        <n v="0.58735223319228924" u="1"/>
        <n v="0.6794091460946986" u="1"/>
        <n v="1595.4285714285716" u="1"/>
        <n v="327.42857142857144" u="1"/>
        <n v="0.30172005334452956" u="1"/>
        <n v="0.49387921145621294" u="1"/>
        <n v="0.66335037768392857" u="1"/>
        <n v="0.67697283311772305" u="1"/>
        <n v="596.28571428571433" u="1"/>
        <n v="35.142857142857139" u="1"/>
        <n v="0.56714617783985011" u="1"/>
        <n v="0.12205657708628032" u="1"/>
        <n v="128.57142857142858" u="1"/>
        <n v="0.52650854045004958" u="1"/>
        <n v="12864.428571428527" u="1"/>
        <n v="0.31818181818181818" u="1"/>
        <n v="0.6433689463246115" u="1"/>
        <n v="0.72458847706095575" u="1"/>
        <n v="0.13531353135313534" u="1"/>
        <n v="0.59295521922296779" u="1"/>
        <n v="0.47073542691553849" u="1"/>
        <n v="0.52136029313385757" u="1"/>
        <n v="0.75500707613925833" u="1"/>
        <n v="860.14285714285711" u="1"/>
        <n v="6.6666666666666666E-2" u="1"/>
        <n v="0.61089502071995905" u="1"/>
        <n v="0.31002910180572868" u="1"/>
        <n v="0.40033079847908748" u="1"/>
        <n v="0.45850943695479984" u="1"/>
        <n v="0.51137216963697363" u="1"/>
        <n v="0.59751711026615972" u="1"/>
        <n v="0.84769251101321574" u="1"/>
        <n v="0.61129840663627766" u="1"/>
        <n v="0.83027500206457994" u="1"/>
        <n v="0.34960806141110812" u="1"/>
        <n v="0.66278674326167242" u="1"/>
        <n v="0.30528054451974762" u="1"/>
        <n v="0.58127087176130787" u="1"/>
        <n v="0.63611917198684487" u="1"/>
        <n v="1933.2857142857138" u="1"/>
        <n v="0.25866248872619235" u="1"/>
        <n v="0.46192448923786089" u="1"/>
        <n v="0.58413770734542658" u="1"/>
        <n v="0.75279110458881293" u="1"/>
        <n v="0.432205097352094" u="1"/>
        <n v="0.58221937214831954" u="1"/>
        <n v="0.54959614687216529" u="1"/>
        <n v="2.6116011419354056E-3" u="1"/>
        <n v="11949.142857142824" u="1"/>
        <n v="0.58443017656500795" u="1"/>
        <n v="0.63329538131041885" u="1"/>
        <n v="0.67505339474597725" u="1"/>
        <n v="0.4816242782152233" u="1"/>
        <n v="31.571428571428569" u="1"/>
        <n v="2410.714285714284" u="1"/>
        <n v="0.10172910662824208" u="1"/>
        <n v="210.71428571428575" u="1"/>
        <n v="11823.142857142826" u="1"/>
        <n v="2.0549500454132608E-2" u="1"/>
        <n v="664.85714285714266" u="1"/>
        <n v="0.73199879854797578" u="1"/>
        <n v="457.14285714285739" u="1"/>
        <n v="11679.857142857116" u="1"/>
        <n v="0.60783178185237396" u="1"/>
        <n v="660.71428571428578" u="1"/>
        <n v="0.44239955043551549" u="1"/>
        <n v="0.73350952753850174" u="1"/>
        <n v="0.73910157830837708" u="1"/>
        <n v="0.59407625897645677" u="1"/>
        <n v="162.28571428571428" u="1"/>
        <n v="0.16331604682830217" u="1"/>
        <n v="0.53756798700118169" u="1"/>
        <n v="13211.428571428534" u="1"/>
        <n v="1672.7142857142856" u="1"/>
        <n v="2082.5714285714284" u="1"/>
        <n v="0.58408089651782169" u="1"/>
        <n v="393.42857142857139" u="1"/>
        <n v="0.53472424618417735" u="1"/>
        <n v="0.68128999079590458" u="1"/>
        <n v="13688.999999999955" u="1"/>
        <n v="145" u="1"/>
        <n v="0.31343283582089548" u="1"/>
        <n v="0.59777945676465516" u="1"/>
        <n v="0.74513590844062949" u="1"/>
        <n v="0.4670556749252836" u="1"/>
        <n v="71.857142857142861" u="1"/>
        <n v="0.3974075611263691" u="1"/>
        <n v="0.56949129735061743" u="1"/>
        <n v="104" u="1"/>
        <n v="0.45813860323149153" u="1"/>
        <n v="0.49652495049380868" u="1"/>
        <n v="0.41778646100356831" u="1"/>
        <n v="0.7303665896252336" u="1"/>
        <n v="12296.142857142821" u="1"/>
        <n v="0.48552954048140046" u="1"/>
        <n v="0.48954850031908065" u="1"/>
        <n v="0.26621536406806484" u="1"/>
        <n v="0.35871990570287976" u="1"/>
        <n v="8.5714285714285712" u="1"/>
        <n v="0.55608378906824307" u="1"/>
        <n v="0.32567170230074094" u="1"/>
        <n v="0.38409638919744482" u="1"/>
        <n v="0.68771409266935524" u="1"/>
        <n v="0.52817048420114909" u="1"/>
        <n v="211.28571428571428" u="1"/>
        <n v="264.71428571428572" u="1"/>
        <n v="0.41230004374909768" u="1"/>
        <n v="0.4343275731140378" u="1"/>
        <n v="0.68350582147477357" u="1"/>
        <n v="0.66596429616622776" u="1"/>
        <n v="0.66851245882000554" u="1"/>
        <n v="0.69181867457431123" u="1"/>
        <n v="0.80293637846655785" u="1"/>
        <n v="667.14285714285734" u="1"/>
        <n v="0.47555289038686749" u="1"/>
        <n v="0.50848788867223704" u="1"/>
        <n v="0.44986979166666663" u="1"/>
        <n v="0.58664480613549619" u="1"/>
        <n v="0.59143035419864654" u="1"/>
        <n v="7.3420251165588771E-2" u="1"/>
        <n v="0.17792338709677419" u="1"/>
        <n v="1677.285714285714" u="1"/>
        <n v="0.66726171501434495" u="1"/>
        <n v="13952.428571428518" u="1"/>
        <n v="0.1148712866776018" u="1"/>
        <n v="0.59174750987790781" u="1"/>
        <n v="0.60253314516537504" u="1"/>
        <n v="11380.857142857119" u="1"/>
        <n v="0.68083565839140248" u="1"/>
        <n v="4.9864824271553011E-3" u="1"/>
        <n v="0.41354777592837155" u="1"/>
        <n v="0.56680561240742455" u="1"/>
        <n v="0.68461248427792831" u="1"/>
        <n v="261.85714285714283" u="1"/>
        <n v="329.57142857142861" u="1"/>
        <n v="0.74601484322881917" u="1"/>
        <n v="226.42857142857144" u="1"/>
        <n v="2.9661016949152539E-3" u="1"/>
        <n v="0.19746463119175203" u="1"/>
        <n v="0.53427365065522781" u="1"/>
        <n v="0.62468593281134643" u="1"/>
        <n v="9883.8571428571358" u="1"/>
        <n v="0.57749559406588213" u="1"/>
        <n v="0.44727788525785378" u="1"/>
        <n v="10710.999999999995" u="1"/>
        <n v="0.56282308429839079" u="1"/>
        <n v="0.6173903458768939" u="1"/>
        <n v="924" u="1"/>
        <n v="0.20860580578987395" u="1"/>
        <n v="0.62650444420473628" u="1"/>
        <n v="2532.1428571428582" u="1"/>
        <n v="0.12449799196787149" u="1"/>
        <n v="0.53136363636363648" u="1"/>
        <n v="0.12234494477485131" u="1"/>
        <n v="0.28508028157686827" u="1"/>
        <n v="0.29093309859154931" u="1"/>
        <n v="0.40577041129527308" u="1"/>
        <n v="0.77993441785197182" u="1"/>
        <n v="0.51258032202003834" u="1"/>
        <n v="1733.4285714285711" u="1"/>
        <n v="0.20643274853801169" u="1"/>
        <n v="1416.7142857142856" u="1"/>
        <n v="0.46972083550777927" u="1"/>
        <n v="0.31451997427779971" u="1"/>
        <n v="0.7013147617739568" u="1"/>
        <n v="0.15555555555555556" u="1"/>
        <n v="0.73193147964250238" u="1"/>
        <n v="0.47085062044365406" u="1"/>
        <n v="0.30616776875997875" u="1"/>
        <n v="0.40095560438558808" u="1"/>
        <n v="1091.7142857142858" u="1"/>
        <n v="0.69831797295689868" u="1"/>
        <n v="1.1896893588896234E-2" u="1"/>
        <n v="0.60907181733727989" u="1"/>
        <n v="0.27037032696589719" u="1"/>
        <n v="0.62549731471535985" u="1"/>
        <n v="2530.9999999999991" u="1"/>
        <n v="0.42990430947935038" u="1"/>
        <n v="0.61689037141513836" u="1"/>
        <n v="0.71535819289066516" u="1"/>
        <n v="0.30325704225352113" u="1"/>
        <n v="0.52772712669433319" u="1"/>
        <n v="0.35422669279327573" u="1"/>
        <n v="0.88041001564945243" u="1"/>
        <n v="25.571428571428569" u="1"/>
        <n v="2292.7142857142858" u="1"/>
        <n v="0.27748132337246534" u="1"/>
        <n v="0.71271120607223903" u="1"/>
        <n v="0.81450466459351423" u="1"/>
        <n v="5.6668883470036235E-2" u="1"/>
        <n v="0.41642376096272571" u="1"/>
        <n v="0.5868476858988384" u="1"/>
        <n v="29.714285714285715" u="1"/>
        <n v="0.45890641711456559" u="1"/>
        <n v="0.50400767608109687" u="1"/>
        <n v="0.66714378322312973" u="1"/>
        <n v="0.67895170595022258" u="1"/>
        <n v="0.76438068579426166" u="1"/>
        <n v="0.49100238323076673" u="1"/>
        <n v="0.52943657728231397" u="1"/>
        <n v="0.47860682404284854" u="1"/>
        <n v="4.3597132934308737E-3" u="1"/>
        <n v="0.41602296747258366" u="1"/>
        <n v="0.52497558672344424" u="1"/>
        <n v="178.57142857142856" u="1"/>
        <n v="1223.7142857142856" u="1"/>
        <n v="0.22643390231286487" u="1"/>
        <n v="3705.0000000000005" u="1"/>
        <n v="0.57901291298942881" u="1"/>
        <n v="0.47335821866695788" u="1"/>
        <n v="0.73525226390685627" u="1"/>
        <n v="71.714285714285708" u="1"/>
        <n v="0.37076830462529742" u="1"/>
        <n v="8458.0000000000091" u="1"/>
        <n v="0.37696967645864504" u="1"/>
        <n v="1423.8571428571433" u="1"/>
        <n v="0.61908879450862331" u="1"/>
        <n v="9.4670846394984326E-2" u="1"/>
        <n v="0.37253615843680848" u="1"/>
        <n v="0.52764884619163688" u="1"/>
        <n v="1415.5714285714291" u="1"/>
        <n v="4.6681454584353681E-2" u="1"/>
        <n v="0.57018160467922241" u="1"/>
        <n v="0.57824699435627103" u="1"/>
        <n v="0.62783624808437777" u="1"/>
        <n v="0.43280189737458358" u="1"/>
        <n v="0.52838426326990773" u="1"/>
        <n v="0.32489097896230607" u="1"/>
        <n v="3.2407407407407406E-2" u="1"/>
        <n v="11073.999999999987" u="1"/>
        <n v="0.64247430249632909" u="1"/>
        <n v="0.5714285714285714" u="1"/>
        <n v="0.47632838403304528" u="1"/>
        <n v="0.13975710851363674" u="1"/>
        <n v="0.69258445151339909" u="1"/>
        <n v="0.69947935522339899" u="1"/>
        <n v="14356.571428571378" u="1"/>
        <n v="0.54840099802949682" u="1"/>
        <n v="146" u="1"/>
        <n v="0.85623774509803907" u="1"/>
        <n v="0.30334067394893582" u="1"/>
        <n v="0.56957240178844104" u="1"/>
        <n v="0.64580580029368584" u="1"/>
        <n v="0.62267202780723441" u="1"/>
        <n v="732.28571428571468" u="1"/>
        <n v="0.67517983021299177" u="1"/>
        <n v="0.73631610147175963" u="1"/>
        <n v="0.85549009776886453" u="1"/>
        <n v="3600.7142857142853" u="1"/>
        <n v="5.1564620213173672E-2" u="1"/>
        <n v="0.21054344288968427" u="1"/>
        <n v="0.55270651947148808" u="1"/>
        <n v="17.428571428571427" u="1"/>
        <n v="492.14285714285711" u="1"/>
        <n v="11735.999999999973" u="1"/>
        <n v="0.63329230872595454" u="1"/>
        <n v="1284.9999999999995" u="1"/>
        <n v="0.55076023477497305" u="1"/>
        <n v="0.13357122880434219" u="1"/>
        <n v="3.4963579604578562E-2" u="1"/>
        <n v="331.71428571428572" u="1"/>
        <n v="0.36445993031358886" u="1"/>
        <n v="14107.857142857096" u="1"/>
        <n v="0.62499961794745118" u="1"/>
        <n v="21.571428571428569" u="1"/>
        <n v="0.24647884136914311" u="1"/>
        <n v="8.3706404532789172E-2" u="1"/>
        <n v="0.14082687338501293" u="1"/>
        <n v="0.71418993582465085" u="1"/>
        <n v="12527.285714285686" u="1"/>
        <n v="0.74520337682271709" u="1"/>
        <n v="0.53437105718497724" u="1"/>
        <n v="7.1239455674041038E-2" u="1"/>
        <n v="0.76005809731299934" u="1"/>
        <n v="0.33062173206236628" u="1"/>
        <n v="0.62552199022656618" u="1"/>
        <n v="0.66704600970383654" u="1"/>
        <n v="0.84354971857410888" u="1"/>
        <n v="0.45476740721618447" u="1"/>
        <n v="0.70582147477360935" u="1"/>
        <n v="0.72757623697561513" u="1"/>
        <n v="105.14285714285714" u="1"/>
        <n v="1414.4285714285713" u="1"/>
        <n v="0.26073761477045909" u="1"/>
        <n v="0.60181432021908488" u="1"/>
        <n v="0.39625678353799754" u="1"/>
        <n v="0.40613043452227704" u="1"/>
        <n v="0.70085255897196697" u="1"/>
        <n v="0.50268376263819092" u="1"/>
        <n v="266.57142857142856" u="1"/>
        <n v="2616.2857142857151" u="1"/>
        <n v="0.47020821864367973" u="1"/>
        <n v="0.50182087342787196" u="1"/>
        <n v="179.71428571428572" u="1"/>
        <n v="997.14285714285768" u="1"/>
        <n v="0.4066754040470596" u="1"/>
        <n v="0.48504343602361533" u="1"/>
        <n v="0.69393526864616428" u="1"/>
        <n v="0.31014729950900172" u="1"/>
        <n v="0.74178525226390679" u="1"/>
        <n v="0.29978553849759765" u="1"/>
        <n v="0.39972872331242792" u="1"/>
        <n v="0.60882578903726103" u="1"/>
        <n v="0.40298597194388774" u="1"/>
        <n v="0.64499248120300756" u="1"/>
        <n v="1871.4285714285711" u="1"/>
        <n v="0.83070500927643787" u="1"/>
        <n v="0.67358250165459144" u="1"/>
        <n v="0.12552502555447273" u="1"/>
        <n v="0.39985753577106509" u="1"/>
        <n v="0.56934203247592718" u="1"/>
        <n v="0.41769454098887332" u="1"/>
        <n v="0.42934581740794314" u="1"/>
        <n v="0.29833098641301736" u="1"/>
        <n v="0.5552110120801228" u="1"/>
        <n v="121" u="1"/>
        <n v="0.50903620842278019" u="1"/>
        <n v="1939.0000000000005" u="1"/>
        <n v="0.44278286586529259" u="1"/>
        <n v="460.00000000000006" u="1"/>
        <n v="0.32231121638007787" u="1"/>
        <n v="13201.99999999996" u="1"/>
        <n v="2.9808327825512231E-2" u="1"/>
        <n v="0.56877101334334923" u="1"/>
        <n v="0.59775219605584107" u="1"/>
        <n v="0.59035614702154626" u="1"/>
        <n v="27.857142857142858" u="1"/>
        <n v="0.69051814147742108" u="1"/>
        <n v="13058.714285714248" u="1"/>
        <n v="0.5120218633659237" u="1"/>
        <n v="1419" u="1"/>
        <n v="0.15945945945945944" u="1"/>
        <n v="0.22827320896515807" u="1"/>
        <n v="0.73498337355230325" u="1"/>
        <n v="0.55738014727983143" u="1"/>
        <n v="0.59104022662506706" u="1"/>
        <n v="0.70879999999999999" u="1"/>
        <n v="14.714285714285714" u="1"/>
        <n v="2110.5714285714221" u="1"/>
        <n v="0.31920388445773401" u="1"/>
        <n v="998.14285714285757" u="1"/>
        <n v="163.71428571428572" u="1"/>
        <n v="0.63907997393413363" u="1"/>
        <n v="0.72011074101256756" u="1"/>
        <n v="0.42735744561197581" u="1"/>
        <n v="0.21218446048828996" u="1"/>
        <n v="1.2857142857142858" u="1"/>
        <n v="0.57347421192014936" u="1"/>
        <n v="17.571428571428569" u="1"/>
        <n v="0.36076964190272576" u="1"/>
        <n v="13079.28571428569" u="1"/>
        <n v="7.7894037535293142E-2" u="1"/>
        <n v="0.38511364261322217" u="1"/>
        <n v="0.42911860947015668" u="1"/>
        <n v="0.71668662885047507" u="1"/>
        <n v="14324.285714285666" u="1"/>
        <n v="7.5019522998732721E-3" u="1"/>
        <n v="0.41242430382794254" u="1"/>
        <n v="72.571428571428584" u="1"/>
        <n v="0.43196913445192442" u="1"/>
        <n v="0.13377522754254056" u="1"/>
        <n v="0.17583226801022717" u="1"/>
        <n v="0.42742668788360988" u="1"/>
        <n v="0.58693763919821806" u="1"/>
        <n v="10975.428571428567" u="1"/>
        <n v="0.5337550395021754" u="1"/>
        <n v="0.54207459336603137" u="1"/>
        <n v="21.714285714285715" u="1"/>
        <n v="0.44019047713053799" u="1"/>
        <n v="0.61524317473071966" u="1"/>
        <n v="131.85714285714286" u="1"/>
        <n v="495.71428571428567" u="1"/>
        <n v="0.79410881801125721" u="1"/>
        <n v="0.38940435176790517" u="1"/>
        <n v="329.85714285714289" u="1"/>
        <n v="0.51953299929741947" u="1"/>
        <n v="0.76836647327212282" u="1"/>
        <n v="11787.285714285683" u="1"/>
        <n v="0.32611468262765114" u="1"/>
        <n v="0.73159249724163289" u="1"/>
        <n v="3799.4285714285716" u="1"/>
        <n v="12823.999999999975" u="1"/>
        <n v="1036.7142857142867" u="1"/>
        <n v="25.857142857142858" u="1"/>
        <n v="993.71428571428578" u="1"/>
        <n v="1290.9999999999998" u="1"/>
        <n v="0.50719518499821858" u="1"/>
        <n v="0.5850536312077943" u="1"/>
        <n v="0.32169733244661219" u="1"/>
        <n v="229.28571428571425" u="1"/>
        <n v="1881.1428571428567" u="1"/>
        <n v="0.61105379915194424" u="1"/>
        <n v="0.52179633847584361" u="1"/>
        <n v="0.75094945064304586" u="1"/>
        <n v="51.857142857142868" u="1"/>
        <n v="2426.142857142856" u="1"/>
        <n v="0.14545066005816129" u="1"/>
        <n v="0.68651170376792581" u="1"/>
        <n v="0.70398189669490119" u="1"/>
        <n v="0.78494623655913975" u="1"/>
        <n v="0.11533940792614993" u="1"/>
        <n v="0.44581921401296881" u="1"/>
        <n v="0.48964011286993481" u="1"/>
        <n v="0.51440651978592911" u="1"/>
        <n v="0.31625102543068084" u="1"/>
        <n v="10181.57142857142" u="1"/>
        <n v="11015.285714285701" u="1"/>
        <n v="0.20175724048161398" u="1"/>
        <n v="0.24469467301862277" u="1"/>
        <n v="0.47987904425366368" u="1"/>
        <n v="0.21104448209998147" u="1"/>
        <n v="0.15952732644017734" u="1"/>
        <n v="0.36136562580300524" u="1"/>
        <n v="0.44799431228876008" u="1"/>
        <n v="0.51470632092971436" u="1"/>
        <n v="0.58260363589329323" u="1"/>
        <n v="0.57868562084721575" u="1"/>
        <n v="11116.142857142839" u="1"/>
        <n v="0.54196069293769433" u="1"/>
        <n v="0.77722741433021802" u="1"/>
        <n v="3.9989748496446299E-2" u="1"/>
        <n v="0.26942888394077907" u="1"/>
        <n v="13174.285714285676" u="1"/>
        <n v="0.38070032774352031" u="1"/>
        <n v="0.64918882932452338" u="1"/>
        <n v="11590.428571428542" u="1"/>
        <n v="0.1871473354231975" u="1"/>
        <n v="1948.1428571428567" u="1"/>
        <n v="0.60758210532634394" u="1"/>
        <n v="673.85714285714278" u="1"/>
        <n v="0.58978254058523072" u="1"/>
        <n v="12.714285714285714" u="1"/>
        <n v="11653.428571428556" u="1"/>
        <n v="11946.571428571417" u="1"/>
        <n v="47.857142857142861" u="1"/>
        <n v="0.25" u="1"/>
        <n v="0.52254987499686167" u="1"/>
        <n v="0.60136676071078532" u="1"/>
        <n v="543.85714285714278" u="1"/>
        <n v="0.21461238622872972" u="1"/>
        <n v="0.40542338709677417" u="1"/>
        <n v="0.12414627261273693" u="1"/>
        <n v="0.63713069865370309" u="1"/>
        <n v="0.44757354290899798" u="1"/>
        <n v="0.5022277927790878" u="1"/>
        <n v="12378.428571428543" u="1"/>
        <n v="0.58005423320277194" u="1"/>
        <n v="267.28571428571428" u="1"/>
        <n v="2253.7142857142849" u="1"/>
        <n v="0.70287090376981853" u="1"/>
        <n v="0.52926590267397444" u="1"/>
        <n v="0.36645525017618041" u="1"/>
        <n v="0.66749715517815844" u="1"/>
        <n v="3.3003300330032978E-3" u="1"/>
        <n v="0.68770279886148034" u="1"/>
        <n v="0.11514511873350926" u="1"/>
        <n v="0.35428870796137574" u="1"/>
        <n v="0.40720948384190492" u="1"/>
        <n v="0.71335550765452271" u="1"/>
        <n v="1424.9999999999998" u="1"/>
        <n v="0.23899839837493664" u="1"/>
        <n v="0.46551724137931039" u="1"/>
        <n v="0.612840006978976" u="1"/>
        <n v="2.5598219254312746E-2" u="1"/>
        <n v="0.40013833237931667" u="1"/>
        <n v="0.68738865463170373" u="1"/>
        <n v="7.9882181995388588E-2" u="1"/>
        <n v="4.9391385767790272E-2" u="1"/>
        <n v="0.65021353840189611" u="1"/>
        <n v="0.71604418189475727" u="1"/>
        <n v="1165.0000000000007" u="1"/>
        <n v="0.12763078407780623" u="1"/>
        <n v="0.24332475657079766" u="1"/>
        <n v="0.44453041419964157" u="1"/>
        <n v="0.41154752851711029" u="1"/>
        <n v="0.5512311564979836" u="1"/>
        <n v="0.69356343345214666" u="1"/>
        <n v="0.16656388495992488" u="1"/>
        <n v="0.43367306325515287" u="1"/>
        <n v="0.54821307402107444" u="1"/>
        <n v="0.15438596491228071" u="1"/>
        <n v="0.66167433993513691" u="1"/>
        <n v="0.55431614186759692" u="1"/>
        <n v="0.56953205395462891" u="1"/>
        <n v="0.37220528455284552" u="1"/>
        <n v="0.14084854192088" u="1"/>
        <n v="2496.0000000000009" u="1"/>
        <n v="0.1124013379450244" u="1"/>
        <n v="0.7232515586879914" u="1"/>
        <n v="3.3810320441201053E-2" u="1"/>
        <n v="14473.142857142808" u="1"/>
        <n v="0.41516950219567095" u="1"/>
        <n v="0.60181510939432659" u="1"/>
        <n v="0.12483206448723683" u="1"/>
        <n v="0.63265306122448972" u="1"/>
        <n v="0.40667911114714161" u="1"/>
        <n v="0.50806077173990072" u="1"/>
        <n v="0.59244886574934896" u="1"/>
        <n v="0.32069691002490675" u="1"/>
        <n v="0.5856583627564107" u="1"/>
        <n v="0.48736817873679589" u="1"/>
        <n v="1.4285714285714286" u="1"/>
        <n v="0.11368379401206075" u="1"/>
        <n v="0.51444185086708716" u="1"/>
        <n v="6137.1428571428678" u="1"/>
        <n v="0.67197268740501448" u="1"/>
        <n v="0.23008752735229751" u="1"/>
        <n v="0.53142781506997216" u="1"/>
        <n v="0.6233042661706254" u="1"/>
        <n v="269.71428571428572" u="1"/>
        <n v="6.6163598885447636E-2" u="1"/>
        <n v="0.36377722026479115" u="1"/>
        <n v="0.70130113288765394" u="1"/>
        <n v="0.53963516065371697" u="1"/>
        <n v="0.69268064601137391" u="1"/>
        <n v="105.57142857142858" u="1"/>
        <n v="0.15553180117584178" u="1"/>
        <n v="0.18176889592402057" u="1"/>
        <n v="0.75103501644418669" u="1"/>
        <n v="0.16201117318435757" u="1"/>
        <n v="0.86088011088011096" u="1"/>
        <n v="0.3676543847038527" u="1"/>
        <n v="0.40790965170046239" u="1"/>
        <n v="0.66086993241097181" u="1"/>
        <n v="0.86857624262847521" u="1"/>
        <n v="0.1824104234527687" u="1"/>
        <n v="0.47332419589334496" u="1"/>
        <n v="2256.5714285714289" u="1"/>
        <n v="122.14285714285715" u="1"/>
        <n v="1621.4285714285716" u="1"/>
        <n v="0.11375947995666305" u="1"/>
        <n v="12954.285714285688" u="1"/>
        <n v="0.42054503140911209" u="1"/>
        <n v="0.54872933573790161" u="1"/>
        <n v="0.56016559473929151" u="1"/>
        <n v="0.49631512304622766" u="1"/>
        <n v="0.38831300342195307" u="1"/>
        <n v="0.3654293306759675" u="1"/>
        <n v="0.72509762863048211" u="1"/>
        <n v="14.857142857142858" u="1"/>
        <n v="0.16774222951417381" u="1"/>
        <n v="56.428571428571431" u="1"/>
        <n v="11701.428571428545" u="1"/>
        <n v="0.33555960729312873" u="1"/>
        <n v="0.70307693034527452" u="1"/>
        <n v="0.46024048096192388" u="1"/>
        <n v="0.27208550270270265" u="1"/>
        <n v="1.7157722349696283E-2" u="1"/>
        <n v="0.5119949093223034" u="1"/>
        <n v="89.285714285714292" u="1"/>
        <n v="0.55245718136311139" u="1"/>
        <n v="0.61405599302237024" u="1"/>
        <n v="0.5392656583458223" u="1"/>
        <n v="0.64328511077154527" u="1"/>
        <n v="0.54930598664651142" u="1"/>
        <n v="9.7142857142857135" u="1"/>
        <n v="268.14285714285711" u="1"/>
        <n v="3.7947621592731157E-2" u="1"/>
        <n v="0.16666666666666666" u="1"/>
        <n v="0.47187025394804327" u="1"/>
        <n v="0.16145034219321985" u="1"/>
        <n v="0.16666666666666669" u="1"/>
        <n v="0.62037440146768852" u="1"/>
        <n v="0.48223835354179923" u="1"/>
        <n v="14111.142857142804" u="1"/>
        <n v="0.15433545581207606" u="1"/>
        <n v="0.6092555840921472" u="1"/>
        <n v="0.17036152052940298" u="1"/>
        <n v="0.40257078445380262" u="1"/>
        <n v="0.5668987633427145" u="1"/>
        <n v="12533.857142857103" u="1"/>
        <n v="4.0860215053763443E-2" u="1"/>
        <n v="4.7335423197492163E-2" u="1"/>
        <n v="0.63448646325741331" u="1"/>
        <n v="12366.714285714259" u="1"/>
        <n v="14191.428571428523" u="1"/>
        <n v="0.57022306177758131" u="1"/>
        <n v="44.142857142857139" u="1"/>
        <n v="0.7019647446586208" u="1"/>
        <n v="0.22055674518201285" u="1"/>
        <n v="0.56800554589707919" u="1"/>
        <n v="0.39139168839949817" u="1"/>
        <n v="0.41925087145484935" u="1"/>
        <n v="13217.714285714248" u="1"/>
        <n v="0.12121212121212123" u="1"/>
        <n v="0.65608786634150473" u="1"/>
        <n v="0.55886332882273337" u="1"/>
        <n v="0.86459226536227418" u="1"/>
        <n v="2570.9999999999982" u="1"/>
        <n v="0.39092930711610502" u="1"/>
        <n v="0.31411222758405993" u="1"/>
        <n v="0.4009224588094924" u="1"/>
        <n v="0.47486228018661675" u="1"/>
        <n v="0.53353642774076127" u="1"/>
        <n v="64.714285714285708" u="1"/>
        <n v="0.26815969373803678" u="1"/>
        <n v="0.97110059171597629" u="1"/>
        <n v="0.41326751222785674" u="1"/>
        <n v="0.51909743478422821" u="1"/>
        <n v="0.55735285933419532" u="1"/>
        <n v="0.59074542726836299" u="1"/>
        <n v="0.60501107665042053" u="1"/>
        <n v="56.571428571428577" u="1"/>
        <n v="270.71428571428567" u="1"/>
        <n v="0.51188623289029955" u="1"/>
        <n v="0.53341723426262877" u="1"/>
        <n v="0.41398865784499045" u="1"/>
        <n v="81.285714285714292" u="1"/>
        <n v="0.65512382722316231" u="1"/>
        <n v="60.714285714285715" u="1"/>
        <n v="10910.85714285713" u="1"/>
        <n v="0.56408194319206462" u="1"/>
        <n v="8.7142857142857135" u="1"/>
        <n v="13900.285714285661" u="1"/>
        <n v="0.69134763253743425" u="1"/>
        <n v="0.21194029850746265" u="1"/>
        <n v="0.61445696317471143" u="1"/>
        <n v="230.142857142857" u="1"/>
        <n v="1.4874915483434753E-2" u="1"/>
        <n v="97.857142857142861" u="1"/>
        <n v="0.62680898775973093" u="1"/>
        <n v="1766.285714285714" u="1"/>
        <n v="0.55889694218824659" u="1"/>
        <n v="0.36166666666666675" u="1"/>
        <n v="0.59788823447756112" u="1"/>
        <n v="0.72877989924679032" u="1"/>
        <n v="611.28571428571422" u="1"/>
        <n v="2643.1428571428578" u="1"/>
        <n v="0.31520376175548592" u="1"/>
        <n v="0.12592752042913727" u="1"/>
        <n v="0.47871042250233437" u="1"/>
        <n v="0.15506944279363877" u="1"/>
        <n v="0.62338828273244795" u="1"/>
        <n v="3.1428571428571428" u="1"/>
        <n v="0.35724431818181823" u="1"/>
        <n v="0.54041261377397543" u="1"/>
        <n v="0.87323943661971837" u="1"/>
        <n v="0.82210155562078069" u="1"/>
        <n v="2461.5714285714298" u="1"/>
        <n v="0.6837411347141783" u="1"/>
        <n v="0.31963642642642637" u="1"/>
        <n v="0.65427489456603483" u="1"/>
        <n v="0.3603083090698494" u="1"/>
        <n v="0.41528643852978453" u="1"/>
        <n v="0.28381962864721483" u="1"/>
        <n v="0.38625584110330652" u="1"/>
        <n v="0.57171458056909819" u="1"/>
        <n v="0.88014655991314972" u="1"/>
        <n v="1.9255020032575274E-2" u="1"/>
        <n v="13211.857142857098" u="1"/>
        <n v="13581.999999999955" u="1"/>
        <n v="0.39179560132470115" u="1"/>
        <n v="0.48644347091545065" u="1"/>
        <n v="0.39632736556126258" u="1"/>
        <n v="0.54295757665239452" u="1"/>
        <n v="-5866.8571428571431" u="1"/>
        <n v="0.34042902769727745" u="1"/>
        <n v="0.48097489066672211" u="1"/>
        <n v="0.67338572275662134" u="1"/>
        <n v="0.47496900822685745" u="1"/>
        <n v="0.4579371353365192" u="1"/>
        <n v="0.59348137568709858" u="1"/>
        <n v="214.85714285714283" u="1"/>
        <n v="0.44601025697257551" u="1"/>
        <n v="0.54424242424242431" u="1"/>
        <n v="0.22860308555399789" u="1"/>
        <n v="302.28571428571433" u="1"/>
        <n v="400.42857142857144" u="1"/>
        <n v="0.9512082338902148" u="1"/>
        <n v="0.78766355140186917" u="1"/>
        <n v="0.55567176638535565" u="1"/>
        <n v="149.85714285714289" u="1"/>
        <n v="2.814258911819888E-2" u="1"/>
        <n v="0.53736706497167219" u="1"/>
        <n v="0.52500000000000002" u="1"/>
        <n v="0.62804690673412111" u="1"/>
        <n v="0.75555555555555554" u="1"/>
        <n v="12352.999999999965" u="1"/>
        <n v="0.56184917472676787" u="1"/>
        <n v="0.34364443705443742" u="1"/>
        <n v="0.43712539892581931" u="1"/>
        <n v="0.22777876302371983" u="1"/>
        <n v="0.62000324024979347" u="1"/>
        <n v="401.71428571428572" u="1"/>
        <n v="0.57574034660733409" u="1"/>
        <n v="0.60243886697741122" u="1"/>
        <n v="0.66153622697899594" u="1"/>
        <n v="0.61370736372330248" u="1"/>
        <n v="0.56401480258949388" u="1"/>
        <n v="0.6579287665735063" u="1"/>
        <n v="11212.142857142853" u="1"/>
        <n v="0.24033089815212727" u="1"/>
        <n v="0.4444251986982915" u="1"/>
        <n v="0.65285610265326288" u="1"/>
        <n v="0.75104006475111307" u="1"/>
        <n v="0.60326578365657502" u="1"/>
        <n v="0.65187932342315891" u="1"/>
        <n v="0.69676702920234868" u="1"/>
        <n v="182.28571428571428" u="1"/>
        <n v="0.63159195268114265" u="1"/>
        <n v="0.39849808344843635" u="1"/>
        <n v="0.60719265586626259" u="1"/>
        <n v="0.35555008274146827" u="1"/>
        <n v="0.49102637552696976" u="1"/>
        <n v="0.5466266155886409" u="1"/>
        <n v="611.99999999999989" u="1"/>
        <n v="0.63067188912322991" u="1"/>
        <n v="496.99999999999994" u="1"/>
        <n v="0.55659023118766837" u="1"/>
        <n v="0.57173295454545459" u="1"/>
        <n v="81.857142857142861" u="1"/>
        <n v="9753.0000000000018" u="1"/>
        <n v="1696.9999999999995" u="1"/>
        <n v="11190.28571428571" u="1"/>
        <n v="0.21481436375656773" u="1"/>
        <n v="1052.7142857142856" u="1"/>
        <n v="14696.428571428523" u="1"/>
        <n v="0.66534445489632754" u="1"/>
        <n v="0.66872863025706875" u="1"/>
        <n v="0.80242857142857149" u="1"/>
        <n v="0.62649776901125787" u="1"/>
        <n v="2.9828581670144584E-3" u="1"/>
        <n v="0.4751648101841327" u="1"/>
        <n v="0.49794901805197378" u="1"/>
        <n v="0.60213189292240943" u="1"/>
        <n v="2469.5714285714298" u="1"/>
        <n v="0.39111199429322147" u="1"/>
        <n v="0.55236085673093305" u="1"/>
        <n v="0.66599293529060366" u="1"/>
        <n v="12016.142857142822" u="1"/>
        <n v="0.2020618556701031" u="1"/>
        <n v="0.33325797631719001" u="1"/>
        <n v="0.52205198038013478" u="1"/>
        <n v="0.44391155002146837" u="1"/>
        <n v="0.51804595185995617" u="1"/>
        <n v="2666.5714285714271" u="1"/>
        <n v="3.4922833399287694E-2" u="1"/>
        <n v="0.4149033297529538" u="1"/>
        <n v="0.42624880687241473" u="1"/>
        <n v="0.5943451877501903" u="1"/>
        <n v="0.39955849889624728" u="1"/>
        <n v="0.21604001469934794" u="1"/>
        <n v="0.37049566505422554" u="1"/>
        <n v="0.39900002632271647" u="1"/>
        <n v="0.635464061666282" u="1"/>
        <n v="0.40914389935386514" u="1"/>
        <n v="247.14285714285711" u="1"/>
        <n v="0.5394909281706699" u="1"/>
        <n v="0.63150392017106194" u="1"/>
        <n v="0.62805047395209035" u="1"/>
        <n v="6.9808027923211169E-2" u="1"/>
        <n v="0.46682991644890592" u="1"/>
        <n v="0.60284635290744382" u="1"/>
        <n v="1774.8571428571427" u="1"/>
        <n v="2473.5714285714275" u="1"/>
        <n v="0.58429273442471186" u="1"/>
        <n v="0.45652580980876789" u="1"/>
        <n v="0.50708283322764702" u="1"/>
        <n v="0.50741063281095011" u="1"/>
        <n v="0.56838720421617295" u="1"/>
        <n v="0.716636655471942" u="1"/>
        <n v="334.99999999999994" u="1"/>
        <n v="13198.142857142833" u="1"/>
        <n v="0.34617064252493746" u="1"/>
        <n v="0.54875939659043482" u="1"/>
        <n v="0.11416289292477892" u="1"/>
        <n v="0.5643939255360062" u="1"/>
        <n v="0.38613281809073985" u="1"/>
        <n v="0.31099939129528004" u="1"/>
        <n v="0.40611398195995668" u="1"/>
        <n v="0.49399911369967064" u="1"/>
        <n v="122.5714285714286" u="1"/>
        <n v="0.43119632639951794" u="1"/>
        <n v="0.87815384615384617" u="1"/>
        <n v="0.38934562365055642" u="1"/>
        <n v="0.58237456705810819" u="1"/>
        <n v="0.49785084266188667" u="1"/>
        <n v="0.2353358759867723" u="1"/>
        <n v="0.66737378237481049" u="1"/>
        <n v="0.75372718052738352" u="1"/>
        <n v="40.571428571428569" u="1"/>
        <n v="12966.714285714246" u="1"/>
        <n v="0.33483195183608305" u="1"/>
        <n v="0.45347538401355098" u="1"/>
        <n v="0.57431075293056766" u="1"/>
        <n v="0.2194531885021799" u="1"/>
        <n v="0.33773671128494764" u="1"/>
        <n v="0.62908772239896282" u="1"/>
        <n v="0.46774074135941468" u="1"/>
        <n v="0.125" u="1"/>
        <n v="0.57986127935466747" u="1"/>
        <n v="0.61474383477778394" u="1"/>
        <n v="2919.1428571428587" u="1"/>
        <n v="0.36449109289451598" u="1"/>
        <n v="0.42151322675536751" u="1"/>
        <n v="0.68207691266217862" u="1"/>
        <n v="14731.714285714241" u="1"/>
        <n v="0.42305031948459404" u="1"/>
        <n v="0.62058212058212059" u="1"/>
        <n v="26" u="1"/>
        <n v="0.1739974269192" u="1"/>
        <n v="0.12729600993652992" u="1"/>
        <n v="0.56577266922094493" u="1"/>
        <n v="0.59407670374639199" u="1"/>
        <n v="0.74616294037940334" u="1"/>
        <n v="0.28355704697986578" u="1"/>
        <n v="12941.571428571402" u="1"/>
        <n v="0.53372052871205833" u="1"/>
        <n v="0.61202767756863441" u="1"/>
        <n v="0.5785786502100837" u="1"/>
        <n v="0.57128712871287124" u="1"/>
        <n v="8.8571428571428577" u="1"/>
        <n v="0.36392082200060422" u="1"/>
        <n v="0.53849457897691144" u="1"/>
        <n v="2132.8571428571427" u="1"/>
        <n v="0.60364113163315225" u="1"/>
        <n v="215.85714285714286" u="1"/>
        <n v="0.19765792866351531" u="1"/>
        <n v="0.63932473864297334" u="1"/>
        <n v="13582.999999999962" u="1"/>
        <n v="0.59491140028558409" u="1"/>
        <n v="0.3285937499999998" u="1"/>
        <n v="0.32200509770603225" u="1"/>
        <n v="11632.285714285688" u="1"/>
        <n v="0.58528296603032515" u="1"/>
        <n v="0.38882465178401038" u="1"/>
        <n v="0.42136094310927208" u="1"/>
        <n v="0.42543230498320556" u="1"/>
        <n v="0.71692804046914593" u="1"/>
        <n v="11569.285714285686" u="1"/>
        <n v="0.47075308098591556" u="1"/>
        <n v="0.55692602594516971" u="1"/>
        <n v="0.13562161749906901" u="1"/>
        <n v="0.27718309859154933" u="1"/>
        <n v="551.28571428571422" u="1"/>
        <n v="4.5802570412906751E-2" u="1"/>
        <n v="0.50045411720369304" u="1"/>
        <n v="0.62010888850732548" u="1"/>
        <n v="0.69209309666312646" u="1"/>
        <n v="0.94762337269149244" u="1"/>
        <n v="2464.9999999999986" u="1"/>
        <n v="14098.428571428518" u="1"/>
        <n v="0.11735014139070445" u="1"/>
        <n v="0.14500292980194543" u="1"/>
        <n v="0.59357150116350188" u="1"/>
        <n v="0.67195916968640934" u="1"/>
        <n v="499.14285714285739" u="1"/>
        <n v="12727.42857142854" u="1"/>
        <n v="7.8702313006908976E-3" u="1"/>
        <n v="0.30586236193712824" u="1"/>
        <n v="0.5618220301613901" u="1"/>
        <n v="0.68564402352033937" u="1"/>
        <n v="10612.857142857132" u="1"/>
        <n v="0.70805520290748525" u="1"/>
        <n v="0.16082789692305693" u="1"/>
        <n v="0.63088235294117645" u="1"/>
        <n v="0.44479873073435983" u="1"/>
        <n v="0.63812550834228454" u="1"/>
        <n v="0.23110004730227354" u="1"/>
        <n v="0.33213732004429669" u="1"/>
        <n v="0.47351652139140565" u="1"/>
        <n v="1.3498873426958401E-2" u="1"/>
        <n v="0.61955942251508767" u="1"/>
        <n v="0.60240790985309589" u="1"/>
        <n v="7.2694243706468514E-2" u="1"/>
        <n v="0.57291222416398357" u="1"/>
        <n v="0.10364898989898993" u="1"/>
        <n v="0.36796260952441007" u="1"/>
        <n v="0.69042050641553365" u="1"/>
        <n v="0.49716173855966889" u="1"/>
        <n v="13929.999999999947" u="1"/>
        <n v="0.86325501059642717" u="1"/>
        <n v="11955.42857142854" u="1"/>
        <n v="0.55935238695041856" u="1"/>
        <n v="0.33006588002040266" u="1"/>
        <n v="0.68477635161415795" u="1"/>
        <n v="1899.9999999999998" u="1"/>
        <n v="1910.8571428571422" u="1"/>
        <n v="0.14967498730419163" u="1"/>
        <n v="0.86616901408450719" u="1"/>
        <n v="0.2485047457175924" u="1"/>
        <n v="501.71428571428584" u="1"/>
        <n v="3.8449984980474611E-2" u="1"/>
        <n v="0.37176307041402212" u="1"/>
        <n v="0.21185346193770299" u="1"/>
        <n v="0.42712137486573576" u="1"/>
        <n v="14927.57142857138" u="1"/>
        <n v="11148.857142857127" u="1"/>
        <n v="0.68957927026154331" u="1"/>
        <n v="0.59549287339474666" u="1"/>
        <n v="0.1967095851216023" u="1"/>
        <n v="0.40268528464017184" u="1"/>
        <n v="0.85178351783517814" u="1"/>
        <n v="0.69208309851217253" u="1"/>
        <n v="232.28571428571433" u="1"/>
        <n v="0.21899036170821023" u="1"/>
        <n v="337.14285714285717" u="1"/>
        <n v="0.64489861413535843" u="1"/>
        <n v="9.6864111498257854E-2" u="1"/>
        <n v="0.56644785381750373" u="1"/>
        <n v="0.51063829787234061" u="1"/>
        <n v="133.42857142857142" u="1"/>
        <n v="11396.285714285706" u="1"/>
        <n v="0.10266940451745381" u="1"/>
        <n v="0.44520178713837422" u="1"/>
        <n v="0.6098357814678379" u="1"/>
        <n v="13928.714285714239" u="1"/>
        <n v="0.5780099928622412" u="1"/>
        <n v="0.61411625235266787" u="1"/>
        <n v="0.77251433319484819" u="1"/>
        <n v="0.48571428571428565" u="1"/>
        <n v="11371.142857142833" u="1"/>
        <n v="0.69336770325471064" u="1"/>
        <n v="0.16281700422342144" u="1"/>
        <n v="0.42154766535163296" u="1"/>
        <n v="0.18118452904493648" u="1"/>
        <n v="0.5269097929936305" u="1"/>
        <n v="0.46233442115768464" u="1"/>
        <n v="0.71215384366724155" u="1"/>
        <n v="0.56062891973742091" u="1"/>
        <n v="11144.28571428571" u="1"/>
        <n v="199.71428571428569" u="1"/>
        <n v="199.71428571428572" u="1"/>
        <n v="0.80711828205826308" u="1"/>
        <n v="0.19475655430711616" u="1"/>
        <n v="0.22696273562206362" u="1"/>
        <n v="0.83456285341452807" u="1"/>
        <n v="0.49228302524797085" u="1"/>
        <n v="0.56337480018805808" u="1"/>
        <n v="0.17352112676056339" u="1"/>
        <n v="0.53232069760931222" u="1"/>
        <n v="8.2272020427730644E-2" u="1"/>
        <n v="0.11027837259100642" u="1"/>
        <n v="0.43180061619718307" u="1"/>
        <n v="0.67816896165502683" u="1"/>
        <n v="134.71428571428572" u="1"/>
        <n v="0.55321840677179057" u="1"/>
        <n v="2534.8571428571436" u="1"/>
        <n v="12159.142857142844" u="1"/>
        <n v="0.54999999999999993" u="1"/>
        <n v="0.47559699140221595" u="1"/>
        <n v="0.40046351137768849" u="1"/>
        <n v="0.70452418604055544" u="1"/>
        <n v="0.72701550879136256" u="1"/>
        <n v="1584.7142857142856" u="1"/>
        <n v="0.14285714285714285" u="1"/>
        <n v="0.13931539374752672" u="1"/>
        <n v="1127.1428571428573" u="1"/>
        <n v="0.57243334150827696" u="1"/>
        <n v="0.57254830643328036" u="1"/>
        <n v="0.65890883330275407" u="1"/>
        <n v="0.10654302652027879" u="1"/>
        <n v="0.11277225418182127" u="1"/>
        <n v="0.53346339806349197" u="1"/>
        <n v="0.54823123462076417" u="1"/>
        <n v="401.857142857143" u="1"/>
        <n v="0.3344986329712557" u="1"/>
        <n v="0.17477375418310623" u="1"/>
        <n v="12301.14285714283" u="1"/>
        <n v="0.81052062301701766" u="1"/>
        <n v="0.12563983248022334" u="1"/>
        <n v="2233.5714285714275" u="1"/>
        <n v="0.25773775279403938" u="1"/>
        <n v="0.52516851405966047" u="1"/>
        <n v="0.43539381375555419" u="1"/>
        <n v="0.6929281492619942" u="1"/>
        <n v="0.44929854464402924" u="1"/>
        <n v="0.60937090128257154" u="1"/>
        <n v="274.57142857142856" u="1"/>
        <n v="0.24729655871481768" u="1"/>
        <n v="0.39875692344421459" u="1"/>
        <n v="0.52374462818648482" u="1"/>
        <n v="0.62503276539973762" u="1"/>
        <n v="0.25778819485136145" u="1"/>
        <n v="0.10542197076850568" u="1"/>
        <n v="1779.1428571428571" u="1"/>
        <n v="0.33004301075268933" u="1"/>
        <n v="0.37028344783934075" u="1"/>
        <n v="0.37622597069734792" u="1"/>
        <n v="0.61511755164058968" u="1"/>
        <n v="9.101941747572817E-2" u="1"/>
        <n v="0.66040688575899853" u="1"/>
        <n v="0.44058745098238183" u="1"/>
        <n v="0.60688490498386505" u="1"/>
        <n v="0.12114989733059549" u="1"/>
        <n v="0.53265613298127701" u="1"/>
        <n v="0.55423162583518915" u="1"/>
        <n v="306.28571428571422" u="1"/>
        <n v="0.52200454793235473" u="1"/>
        <n v="0.57142922794117612" u="1"/>
        <n v="2097.2857142857138" u="1"/>
        <n v="11235.999999999978" u="1"/>
        <n v="0.48933252521066473" u="1"/>
        <n v="6.4285714285714288" u="1"/>
        <n v="0.62511553117920671" u="1"/>
        <n v="7.7351140790205913E-2" u="1"/>
        <n v="0.33511875103803357" u="1"/>
        <n v="0.69220875217420186" u="1"/>
        <n v="1719.2857142857142" u="1"/>
        <n v="0.4465666747819565" u="1"/>
        <n v="0.53046594982078854" u="1"/>
        <n v="26.285714285714285" u="1"/>
        <n v="8.9541753613355153E-3" u="1"/>
        <n v="0.34686890340907306" u="1"/>
        <n v="0.75360667634252543" u="1"/>
        <n v="0.22677645882473679" u="1"/>
        <n v="0.59863811130390077" u="1"/>
        <n v="0.26504047093451066" u="1"/>
        <n v="232.71428571428569" u="1"/>
        <n v="0.49470107854468942" u="1"/>
        <n v="0.56349381737753457" u="1"/>
        <n v="0.53739852270200161" u="1"/>
        <n v="0.5058983749365209" u="1"/>
        <n v="0.28072100313479631" u="1"/>
        <n v="0.47185974749772525" u="1"/>
        <n v="0.48640921177123059" u="1"/>
        <n v="0.4900576447268204" u="1"/>
        <n v="0.69729729415349795" u="1"/>
        <n v="0.65076614294877466" u="1"/>
        <n v="215.42857142857142" u="1"/>
        <n v="0.22337766483716764" u="1"/>
        <n v="1.9065190651906518E-2" u="1"/>
        <n v="0.30571161048689149" u="1"/>
        <n v="0.28624572219890182" u="1"/>
        <n v="12895.571428571388" u="1"/>
        <n v="0.27836228520957124" u="1"/>
        <n v="0.46606334841628955" u="1"/>
        <n v="0.79959907021926191" u="1"/>
        <n v="0.23448275862068968" u="1"/>
        <n v="232.00000000000003" u="1"/>
        <n v="0.57263737533998005" u="1"/>
        <n v="0.45899880472411819" u="1"/>
        <n v="0.60828428565286496" u="1"/>
        <n v="66.285714285714292" u="1"/>
        <n v="0.35251693823950969" u="1"/>
        <n v="0.36196520164592327" u="1"/>
        <n v="0.53469699407463289" u="1"/>
        <n v="0.40372083395572178" u="1"/>
        <n v="0.22379032258064516" u="1"/>
        <n v="0.54614375587559638" u="1"/>
        <n v="1645.4285714285711" u="1"/>
        <n v="12085.714285714261" u="1"/>
        <n v="0.41967178662262539" u="1"/>
        <n v="0.27219406422975573" u="1"/>
        <n v="0.39393939393939398" u="1"/>
        <n v="0.53285542530808505" u="1"/>
        <n v="0.57196718017414583" u="1"/>
        <n v="10027.571428571433" u="1"/>
        <n v="0.17004700704454612" u="1"/>
        <n v="0.53409531017769885" u="1"/>
        <n v="24.285714285714285" u="1"/>
        <n v="0.54273770459783577" u="1"/>
        <n v="12933.428571428547" u="1"/>
        <n v="0.40909188410056097" u="1"/>
        <n v="7.4415744157441552E-2" u="1"/>
        <n v="4.1318504960475351E-2" u="1"/>
        <n v="2168.2857142857142" u="1"/>
        <n v="0.43332301089918257" u="1"/>
        <n v="12043.285714285697" u="1"/>
        <n v="0.59122954838827213" u="1"/>
        <n v="52.857142857142861" u="1"/>
        <n v="0.46105293352413151" u="1"/>
        <n v="0.48822605965463112" u="1"/>
        <n v="11146.571428571418" u="1"/>
        <n v="0.32142857142857134" u="1"/>
        <n v="0.40730070130241869" u="1"/>
        <n v="0.55940025453388464" u="1"/>
        <n v="7.8702274214370302E-2" u="1"/>
        <n v="0.13084112149532709" u="1"/>
        <n v="0.62603106238580009" u="1"/>
        <n v="57" u="1"/>
        <n v="13828.857142857098" u="1"/>
        <n v="0.70544952829644447" u="1"/>
        <n v="0.43684465929506799" u="1"/>
        <n v="0.76125198237885461" u="1"/>
        <n v="5.9615085818460548E-2" u="1"/>
        <n v="1983.2857142857135" u="1"/>
        <n v="10190.14285714285" u="1"/>
        <n v="0.56934623086548075" u="1"/>
        <n v="0.66663403811015409" u="1"/>
        <n v="8.4549661801352951E-3" u="1"/>
        <n v="0.60600118066435082" u="1"/>
        <n v="0.47263705103969744" u="1"/>
        <n v="0.37332088309074624" u="1"/>
        <n v="0.5187767020945252" u="1"/>
        <n v="0.34460484395580376" u="1"/>
        <n v="0.62332978662668193" u="1"/>
        <n v="0.43742808072133954" u="1"/>
        <n v="3602.2857142857142" u="1"/>
        <n v="3.3541151920935121E-3" u="1"/>
        <n v="0.62502679025718799" u="1"/>
        <n v="167.57142857142858" u="1"/>
        <n v="0.46061216461895166" u="1"/>
        <n v="0.48819207285801769" u="1"/>
        <n v="0.55465641020504031" u="1"/>
        <n v="275.42857142857144" u="1"/>
        <n v="13720.142857142817" u="1"/>
        <n v="0.18600297037148453" u="1"/>
        <n v="0.43757575757575762" u="1"/>
        <n v="83.142857142857153" u="1"/>
        <n v="0.37443759443940738" u="1"/>
        <n v="9.2117338747267991E-2" u="1"/>
        <n v="0.48735426973578583" u="1"/>
        <n v="0.54693941634194942" u="1"/>
        <n v="2489.0000000000009" u="1"/>
        <n v="0.52150261528496011" u="1"/>
        <n v="48.857142857142854" u="1"/>
        <n v="6.5536096948200728E-2" u="1"/>
        <n v="0.68257202643171822" u="1"/>
        <n v="14" u="1"/>
        <n v="7.8742529005039266E-2" u="1"/>
        <n v="0.71103622577927561" u="1"/>
        <n v="0.71931271477663228" u="1"/>
        <n v="152.28571428571428" u="1"/>
        <n v="1909.4285714285711" u="1"/>
        <n v="0.46699837745592182" u="1"/>
        <n v="0.67123234668214382" u="1"/>
        <n v="0.59664023352083018" u="1"/>
        <n v="0.63441618181326875" u="1"/>
        <n v="5.8951668955229061E-3" u="1"/>
        <n v="0.13078749505342305" u="1"/>
        <n v="0.69635228620371592" u="1"/>
        <n v="0.69924381556424198" u="1"/>
        <n v="0.89130434782608692" u="1"/>
        <n v="0.44582587528142537" u="1"/>
        <n v="0.42296641249092254" u="1"/>
        <n v="0.51555380222422564" u="1"/>
        <n v="0.32303965195267459" u="1"/>
        <n v="0.38481685908030339" u="1"/>
        <n v="0.65289896706755679" u="1"/>
        <n v="0.38438133874239355" u="1"/>
        <n v="0.6752738462053578" u="1"/>
        <n v="6.8460625247328863E-2" u="1"/>
        <n v="0.51167026512909863" u="1"/>
        <n v="0.87007389162561577" u="1"/>
        <n v="0.95331230283911672" u="1"/>
        <n v="689.5714285714289" u="1"/>
        <n v="15107.142857142808" u="1"/>
        <n v="0.15075823274346661" u="1"/>
        <n v="0.57412798355468675" u="1"/>
        <n v="307" u="1"/>
        <n v="83.428571428571431" u="1"/>
        <n v="11011.428571428565" u="1"/>
        <n v="0.40693567587195079" u="1"/>
        <n v="0.65588619159488393" u="1"/>
        <n v="0.69078839186362051" u="1"/>
        <n v="248.99999999999997" u="1"/>
        <n v="0.18232649620679961" u="1"/>
        <n v="0.42099994612205571" u="1"/>
        <n v="14481.714285714223" u="1"/>
        <n v="0.7310344827586206" u="1"/>
        <n v="0.76833550065019507" u="1"/>
        <n v="0.74814753459183836" u="1"/>
        <n v="0.24484778891539719" u="1"/>
        <n v="0.55707527983402683" u="1"/>
        <n v="2424.8571428571436" u="1"/>
        <n v="0.54724998935571312" u="1"/>
        <n v="0.73273335880548929" u="1"/>
        <n v="12964.142857142817" u="1"/>
        <n v="0.57351784000697903" u="1"/>
        <n v="0.32867748836038757" u="1"/>
        <n v="0.28762027650873295" u="1"/>
        <n v="0.75126457500140809" u="1"/>
        <n v="628.42857142857156" u="1"/>
        <n v="13898.714285714235" u="1"/>
        <n v="0.35890110747891246" u="1"/>
        <n v="0.46596717724288833" u="1"/>
        <n v="0.57988803886548701" u="1"/>
        <n v="0.62462374219464889" u="1"/>
        <n v="0.14407894736842106" u="1"/>
        <n v="0.22726123306818036" u="1"/>
        <n v="0.55226634021956555" u="1"/>
        <n v="217.14285714285714" u="1"/>
        <n v="1139.7142857142858" u="1"/>
        <n v="0.32592893875642936" u="1"/>
        <n v="0.12706071572175312" u="1"/>
        <n v="0.18280571073867177" u="1"/>
        <n v="0.54352949518023541" u="1"/>
        <n v="0.51879905808967952" u="1"/>
        <n v="1729.8571428571429" u="1"/>
        <n v="13005.285714285676" u="1"/>
        <n v="0.62594954236765921" u="1"/>
        <n v="0.5543815469947444" u="1"/>
        <n v="18.285714285714285" u="1"/>
        <n v="91" u="1"/>
        <n v="0.57064220183486236" u="1"/>
        <n v="0.58326283571539683" u="1"/>
        <n v="0.62437108998218971" u="1"/>
        <n v="14976.571428571378" u="1"/>
        <n v="0.48288999378495934" u="1"/>
        <n v="0.64634975816389706" u="1"/>
        <n v="0.15436818052154902" u="1"/>
        <n v="0.52386135390586153" u="1"/>
        <n v="0.57281297831192191" u="1"/>
        <n v="0.49775800631859224" u="1"/>
        <n v="0.82031761104783607" u="1"/>
        <n v="0.55570242205811671" u="1"/>
        <n v="0.61012743333015362" u="1"/>
        <n v="0.70855996722575687" u="1"/>
        <n v="0.6204359303890481" u="1"/>
        <n v="504.4285714285715" u="1"/>
        <n v="0.15851434418110796" u="1"/>
        <n v="758.14285714285757" u="1"/>
        <n v="2179.142857142851" u="1"/>
        <n v="0.40317038939690636" u="1"/>
        <n v="0.14491223326281102" u="1"/>
        <n v="0.30586541562891811" u="1"/>
        <n v="0.4646592086181891" u="1"/>
        <n v="201.85714285714289" u="1"/>
        <n v="439.4285714285715" u="1"/>
        <n v="0.40409090909090917" u="1"/>
        <n v="0.1252390452966822" u="1"/>
        <n v="1718.4285714285713" u="1"/>
        <n v="0.64316875360171177" u="1"/>
        <n v="3422.4285714285738" u="1"/>
        <n v="0.15219704083168922" u="1"/>
        <n v="0.29201806975986372" u="1"/>
        <n v="0.30679978413383702" u="1"/>
        <n v="0.47049406917275111" u="1"/>
        <n v="0.55102406690229111" u="1"/>
        <n v="0.12516029458986336" u="1"/>
        <n v="0.61153834258471218" u="1"/>
        <n v="0.50543416690615495" u="1"/>
        <n v="0.33021663582724431" u="1"/>
        <n v="0.29372197309417047" u="1"/>
        <n v="201.14285714285714" u="1"/>
        <n v="0.36761852477185847" u="1"/>
        <n v="0.46316698479254009" u="1"/>
        <n v="0.41096067221514182" u="1"/>
        <n v="0.61835623011661911" u="1"/>
        <n v="0.46637420273641222" u="1"/>
        <n v="0.41403102794411184" u="1"/>
        <n v="0.66570159706208909" u="1"/>
        <n v="0.43165655990300478" u="1"/>
        <n v="1723.5714285714282" u="1"/>
        <n v="0.38892211548102468" u="1"/>
        <n v="0.47236021005571333" u="1"/>
        <n v="0.47890792291220557" u="1"/>
        <n v="0.73370880351321566" u="1"/>
        <n v="61.571428571428569" u="1"/>
        <n v="200.42857142857142" u="1"/>
        <n v="8.472429210134122E-2" u="1"/>
        <n v="1791.1428571428569" u="1"/>
        <n v="0.12344715874266703" u="1"/>
        <n v="0.57397292731168648" u="1"/>
        <n v="67.428571428571431" u="1"/>
        <n v="0.40719451522527322" u="1"/>
        <n v="0.3563868238138409" u="1"/>
        <n v="0.75817101334985615" u="1"/>
        <n v="0.70074380165289285" u="1"/>
        <n v="558.71428571428589" u="1"/>
        <n v="12602.14285714283" u="1"/>
        <n v="0.82516556291390741" u="1"/>
        <n v="11708.714285714259" u="1"/>
        <n v="12019.142857142822" u="1"/>
        <n v="1991.285714285714" u="1"/>
        <n v="0.35567136836912144" u="1"/>
        <n v="0.1773533391177568" u="1"/>
        <n v="0.44784616778962638" u="1"/>
        <n v="0.60458102762832555" u="1"/>
        <n v="0.36650100766547572" u="1"/>
        <n v="0.64763049993817168" u="1"/>
        <n v="0.68458093705307799" u="1"/>
        <n v="0.64722645308058235" u="1"/>
        <n v="0.4310181323662729" u="1"/>
        <n v="0.43885226122830234" u="1"/>
        <n v="0.53078199545785587" u="1"/>
        <n v="0.53579245320431457" u="1"/>
        <n v="0.75040645742850132" u="1"/>
        <n v="0.71879414763583649" u="1"/>
        <n v="12496.714285714257" u="1"/>
        <n v="0.47984996201570007" u="1"/>
        <n v="0.36762135795481382" u="1"/>
        <n v="0.60238112131739607" u="1"/>
        <n v="2318.2857142857138" u="1"/>
        <n v="53.428571428571431" u="1"/>
        <n v="0.30113306085376934" u="1"/>
        <n v="0.59175326871054956" u="1"/>
        <n v="0.61742729234561633" u="1"/>
        <n v="0.23462214411247798" u="1"/>
        <n v="15.142857142857142" u="1"/>
        <n v="0.63912031803086577" u="1"/>
        <n v="0.76312154696132606" u="1"/>
        <n v="0.48661352932900381" u="1"/>
        <n v="0.86809383412383057" u="1"/>
        <n v="0.12482376328238297" u="1"/>
        <n v="0.22818311874105868" u="1"/>
        <n v="0.83435891047998656" u="1"/>
        <n v="0.46092074984223108" u="1"/>
        <n v="0.58388446098757352" u="1"/>
        <n v="0.55339805825242716" u="1"/>
        <n v="0.34575128564749991" u="1"/>
        <n v="0.54077981199862213" u="1"/>
        <n v="0.67399855421827815" u="1"/>
        <n v="10953.999999999985" u="1"/>
        <n v="0.34529679461812407" u="1"/>
        <n v="0.47557003257328989" u="1"/>
        <n v="0.18172484599589322" u="1"/>
        <n v="0.61389279026217247" u="1"/>
        <n v="0.30500140488901367" u="1"/>
        <n v="0.68543169974632612" u="1"/>
        <n v="0.39532806367635176" u="1"/>
        <n v="2203.7142857142849" u="1"/>
        <n v="952.28571428571502" u="1"/>
        <n v="0.65193460368093381" u="1"/>
        <n v="0.64613170569877831" u="1"/>
        <n v="0.69488298510719548" u="1"/>
        <n v="0.20789936168448975" u="1"/>
        <n v="0.7245310776020597" u="1"/>
        <n v="0.1201566053359325" u="1"/>
        <n v="0.74412925696594423" u="1"/>
        <n v="439.00000000000023" u="1"/>
        <n v="0.20377352627381112" u="1"/>
        <n v="11158.999999999982" u="1"/>
        <n v="0.2332402234636872" u="1"/>
        <n v="0.41686286986955118" u="1"/>
        <n v="0.58554245158450691" u="1"/>
        <n v="0.7182521287543604" u="1"/>
        <n v="0.73209823743287061" u="1"/>
        <n v="0.21153846153846154" u="1"/>
        <n v="0.2146627351847924" u="1"/>
        <n v="0.42444385271262058" u="1"/>
        <n v="0.51427353769734752" u="1"/>
        <n v="0.51573578859626901" u="1"/>
        <n v="0.55220430177308788" u="1"/>
        <n v="0.60096554487179432" u="1"/>
        <n v="0.59805071539989463" u="1"/>
        <n v="0.4084777840692686" u="1"/>
        <n v="0.1336730460720911" u="1"/>
        <n v="0.57737808601587726" u="1"/>
        <n v="1.4393939393939396E-2" u="1"/>
        <n v="0.49960096097503803" u="1"/>
        <n v="0.4872630340847513" u="1"/>
        <n v="30.428571428571427" u="1"/>
        <n v="0.62045030700998682" u="1"/>
        <n v="0.69956819334764553" u="1"/>
        <n v="0.59967001380065665" u="1"/>
        <n v="0.66670835405069862" u="1"/>
        <n v="3756.2857142857147" u="1"/>
        <n v="0.59395436567067872" u="1"/>
        <n v="4.8902682332077167E-2" u="1"/>
        <n v="0.38863916905742929" u="1"/>
        <n v="0.42162055588242964" u="1"/>
        <n v="2377.8571428571431" u="1"/>
        <n v="0.44287942343604114" u="1"/>
        <n v="0.89470666149068334" u="1"/>
        <n v="0.62189008542790214" u="1"/>
        <n v="0.84378698224852067" u="1"/>
        <n v="1992.1428571428564" u="1"/>
        <n v="0.46747425093632977" u="1"/>
        <n v="10717.999999999995" u="1"/>
        <n v="0.25518672199170123" u="1"/>
        <n v="0.36537473770334034" u="1"/>
        <n v="0.39230470914127413" u="1"/>
        <n v="0.36537473770334039" u="1"/>
        <n v="0.27619086683073568" u="1"/>
        <n v="0.30093792726278379" u="1"/>
        <n v="0.42140668639501144" u="1"/>
        <n v="0.53201959638503826" u="1"/>
        <n v="13.142857142857142" u="1"/>
        <n v="0.62297643375988399" u="1"/>
        <n v="408.28571428571428" u="1"/>
        <n v="0.15437415400812154" u="1"/>
        <n v="152.42857142857142" u="1"/>
        <n v="0.18989548481992108" u="1"/>
        <n v="0.43059800433685913" u="1"/>
        <n v="0.58405039549801285" u="1"/>
        <n v="0.64238503378935241" u="1"/>
        <n v="0.82969935375105364" u="1"/>
        <n v="628" u="1"/>
        <n v="406.85714285714278" u="1"/>
        <n v="0.24286752077562326" u="1"/>
        <n v="0.41772589856184378" u="1"/>
        <n v="0.23303167420814477" u="1"/>
        <n v="0.53139705532160231" u="1"/>
        <n v="0.65591419851223776" u="1"/>
        <n v="409.57142857142867" u="1"/>
        <n v="3.3703814959447277E-2" u="1"/>
        <n v="0.24102079395085063" u="1"/>
        <n v="-6293.7142857142853" u="1"/>
        <n v="0.72910749203658221" u="1"/>
        <n v="0.54135557570262771" u="1"/>
        <n v="13105.857142857099" u="1"/>
        <n v="0.38928467925386717" u="1"/>
        <n v="0.41466699883740243" u="1"/>
        <n v="0.64996118667687297" u="1"/>
        <n v="2257.0000000000009" u="1"/>
        <n v="12104.999999999982" u="1"/>
        <n v="13643.142857142811" u="1"/>
        <n v="0.14573991031390135" u="1"/>
        <n v="0.43547075071358343" u="1"/>
        <n v="6.625729697775809E-2" u="1"/>
        <n v="0.30049220890410966" u="1"/>
        <n v="3120.5714285714294" u="1"/>
        <n v="0.35836732601790383" u="1"/>
        <n v="0.6331193151417871" u="1"/>
        <n v="11064.999999999987" u="1"/>
        <n v="45.571428571428584" u="1"/>
        <n v="0.33492662538260309" u="1"/>
        <n v="0.65799804961120745" u="1"/>
        <n v="0.73168195463788177" u="1"/>
        <n v="0.36277719864461788" u="1"/>
        <n v="0.10985179475610372" u="1"/>
        <n v="0.48492911153119084" u="1"/>
        <n v="0.5049168490153173" u="1"/>
        <n v="0.62019527122327545" u="1"/>
        <n v="0.62485417054954362" u="1"/>
        <n v="14615.571428571355" u="1"/>
        <n v="5.5156854318865509E-2" u="1"/>
        <n v="67.571428571428569" u="1"/>
        <n v="0.32600509509509501" u="1"/>
        <n v="0.44639468381537328" u="1"/>
        <n v="0.55608016035443741" u="1"/>
        <n v="0.69021812024239926" u="1"/>
        <n v="99.714285714285722" u="1"/>
        <n v="1860.9999999999998" u="1"/>
        <n v="0.38539256572982727" u="1"/>
        <n v="169.57142857142856" u="1"/>
        <n v="75.857142857142861" u="1"/>
        <n v="0.29743193093480219" u="1"/>
        <n v="473.00000000000006" u="1"/>
        <n v="7.9837618403247629E-2" u="1"/>
        <n v="0.46942193150393496" u="1"/>
        <n v="0.52041729006862991" u="1"/>
        <n v="1.0501050105010492E-3" u="1"/>
        <n v="0.4800585777806175" u="1"/>
        <n v="11810.571428571398" u="1"/>
        <n v="0.52423065786179546" u="1"/>
        <n v="0.24288437037113758" u="1"/>
        <n v="13411.714285714246" u="1"/>
        <n v="0.25533437119263663" u="1"/>
        <n v="202.71428571428572" u="1"/>
        <n v="0.56007439059856146" u="1"/>
        <n v="33.285714285714285" u="1"/>
        <n v="1.4850281003162111E-3" u="1"/>
        <n v="0.935438381361128" u="1"/>
        <n v="1276.0000000000007" u="1"/>
        <n v="0.14733114574788081" u="1"/>
        <n v="0.23532924613987286" u="1"/>
        <n v="2282.7142857142862" u="1"/>
        <n v="1156.8571428571436" u="1"/>
        <n v="0.37320584443489485" u="1"/>
        <n v="507.42857142857139" u="1"/>
        <n v="14949.857142857094" u="1"/>
        <n v="7.7194860813704511E-2" u="1"/>
        <n v="0.1584263090880153" u="1"/>
        <n v="0.6713847922456222" u="1"/>
        <n v="0.70000000000000007" u="1"/>
        <n v="11311.142857142842" u="1"/>
        <n v="0.40187981537347811" u="1"/>
        <n v="0.24857728762017978" u="1"/>
        <n v="0.69118997556515871" u="1"/>
        <n v="0.41657086582842606" u="1"/>
        <n v="0.46806443017001359" u="1"/>
        <n v="0.49207547169811316" u="1"/>
        <n v="2401.2857142857156" u="1"/>
        <n v="0.71543874455048861" u="1"/>
        <n v="4.7598944591029035E-2" u="1"/>
        <n v="0.37264150943396218" u="1"/>
        <n v="0.47020100579076579" u="1"/>
        <n v="0.47325853713131116" u="1"/>
        <n v="0.6981340921990955" u="1"/>
        <n v="11101.571428571422" u="1"/>
        <n v="2.3859881031064113E-2" u="1"/>
        <n v="0.73650660368345022" u="1"/>
        <n v="11202.428571428551" u="1"/>
        <n v="11331.714285714279" u="1"/>
        <n v="0.469303898177376" u="1"/>
        <n v="91.714285714285722" u="1"/>
        <n v="11889.5714285714" u="1"/>
        <n v="1.0213277260438568E-3" u="1"/>
        <n v="0.57614428080077629" u="1"/>
        <n v="0.14949651432997679" u="1"/>
        <n v="0.693553445635954" u="1"/>
        <n v="0.71672839270906585" u="1"/>
        <n v="0.81599069148936154" u="1"/>
        <n v="0.85123346041938364" u="1"/>
        <n v="7" u="1"/>
        <n v="0.4532197050272988" u="1"/>
        <n v="4717.7142857142871" u="1"/>
        <n v="0.26360712137163489" u="1"/>
        <n v="0.56684009862739748" u="1"/>
        <n v="474.14285714285711" u="1"/>
        <n v="14114.857142857094" u="1"/>
        <n v="0.30749959419904205" u="1"/>
        <n v="0.53353302473398656" u="1"/>
        <n v="1091.2857142857144" u="1"/>
        <n v="0.42856492581524341" u="1"/>
        <n v="0.56249455214908295" u="1"/>
        <n v="0.6964580025464141" u="1"/>
        <n v="0.57491542113536676" u="1"/>
        <n v="0.69913568758396438" u="1"/>
        <n v="0.72156747585486825" u="1"/>
        <n v="0.1494395349482176" u="1"/>
        <n v="0.48004297652869576" u="1"/>
        <n v="0.61465682809001987" u="1"/>
        <n v="0.42921780667418713" u="1"/>
        <n v="8.8985670132059533E-2" u="1"/>
        <n v="0.37109896936078235" u="1"/>
        <n v="0.5135327123531841" u="1"/>
        <n v="0.10390848427073401" u="1"/>
        <n v="0.22832736748338839" u="1"/>
        <n v="0.60121106749448128" u="1"/>
        <n v="0.12084432717678102" u="1"/>
        <n v="0.40443714050944946" u="1"/>
        <n v="0.55580517467660806" u="1"/>
        <n v="0.21565898298377525" u="1"/>
        <n v="0.24463519313304721" u="1"/>
        <n v="0.30597881573670227" u="1"/>
        <n v="10370.71428571427" u="1"/>
        <n v="8.1331559890637728E-2" u="1"/>
        <n v="0.54112692585401767" u="1"/>
        <n v="9.1418805422086843E-2" u="1"/>
        <n v="0.12800915800984153" u="1"/>
        <n v="1994.9999999999993" u="1"/>
        <n v="1415.7142857142856" u="1"/>
        <n v="0.35607549625772833" u="1"/>
        <n v="0.59745198191218107" u="1"/>
        <n v="41.714285714285715" u="1"/>
        <n v="1743.285714285714" u="1"/>
        <n v="0.71496279209233204" u="1"/>
        <n v="0.56190502035278145" u="1"/>
        <n v="0.64041131553721031" u="1"/>
        <n v="1342.4285714285711" u="1"/>
        <n v="0.34157593812375253" u="1"/>
        <n v="0.35761399410017564" u="1"/>
        <n v="0.40880407843649946" u="1"/>
        <n v="0.50739965945534871" u="1"/>
        <n v="0.59977557033609663" u="1"/>
        <n v="1483.2857142857144" u="1"/>
        <n v="0.62130786083685918" u="1"/>
        <n v="1669.4285714285663" u="1"/>
        <n v="0.50876904354655406" u="1"/>
        <n v="0.29715547088262056" u="1"/>
        <n v="0.65607991145387679" u="1"/>
        <n v="0.10955927995034148" u="1"/>
        <n v="0.32568392223917503" u="1"/>
        <n v="0.66589633244000601" u="1"/>
        <n v="0.63933274802458295" u="1"/>
        <n v="0.34336145943200896" u="1"/>
        <n v="1935.1428571428567" u="1"/>
        <n v="0.2629789074098734" u="1"/>
        <n v="0.34848517634760462" u="1"/>
        <n v="0.38271804170444201" u="1"/>
        <n v="0.48115442742243369" u="1"/>
        <n v="0.45789056507287101" u="1"/>
        <n v="634.85714285714289" u="1"/>
        <n v="4.9201244443388088E-2" u="1"/>
        <n v="0.29504603346063835" u="1"/>
        <n v="0.53527385696334362" u="1"/>
        <n v="0.43387031271152177" u="1"/>
        <n v="0.66590588037036291" u="1"/>
        <n v="565.71428571428555" u="1"/>
        <n v="0.4060664641477591" u="1"/>
        <n v="0.14205283672585534" u="1"/>
        <n v="0.43675810438700791" u="1"/>
        <n v="508.42857142857156" u="1"/>
        <n v="0.37527497559388195" u="1"/>
        <n v="0.55266821345707651" u="1"/>
        <n v="0.1234567901234568" u="1"/>
        <n v="0.35514380272468299" u="1"/>
        <n v="378.42857142857144" u="1"/>
        <n v="0.13405613914089165" u="1"/>
        <n v="0.64535957482145823" u="1"/>
        <n v="0.71522460542290567" u="1"/>
        <n v="1745.2857142857142" u="1"/>
        <n v="0.39496061269146582" u="1"/>
        <n v="0.61182540348175851" u="1"/>
        <n v="0.62735273654238288" u="1"/>
        <n v="0.32600907839399007" u="1"/>
        <n v="0.36667382896433187" u="1"/>
        <n v="0.60725316236329485" u="1"/>
        <n v="13295.857142857105" u="1"/>
        <n v="0.6384796482216516" u="1"/>
        <n v="895.85714285714278" u="1"/>
        <n v="0.14217849898178314" u="1"/>
        <n v="0.37150039837267157" u="1"/>
        <n v="0.53214276575386055" u="1"/>
        <n v="219.71428571428572" u="1"/>
        <n v="12709.571428571388" u="1"/>
        <n v="0.44899644138363481" u="1"/>
        <n v="0.56015301243226012" u="1"/>
        <n v="0.41407232769509245" u="1"/>
        <n v="0.11654526534859522" u="1"/>
        <n v="2153.2857142857079" u="1"/>
        <n v="6.9873595505617989E-2" u="1"/>
        <n v="0.83607142857142869" u="1"/>
        <n v="0.60730685931806705" u="1"/>
        <n v="24.571428571428573" u="1"/>
        <n v="0.58709044757768603" u="1"/>
        <n v="0.64182692307692302" u="1"/>
        <n v="10818.571428571422" u="1"/>
        <n v="12290.428571428532" u="1"/>
        <n v="0.43192605218303537" u="1"/>
        <n v="0.25985994134456314" u="1"/>
        <n v="0.23904490769656173" u="1"/>
        <n v="0.300578034682081" u="1"/>
        <n v="0.46304916548360092" u="1"/>
        <n v="0.34877137573589967" u="1"/>
        <n v="154" u="1"/>
        <n v="1671.4285714285713" u="1"/>
        <n v="0.54569716826654924" u="1"/>
        <n v="0.6221457130164374" u="1"/>
        <n v="0.4896940725505905" u="1"/>
        <n v="0.60339177924691001" u="1"/>
        <n v="0.13942844864632578" u="1"/>
        <n v="0.65608366439294596" u="1"/>
        <n v="0.50823261443661971" u="1"/>
        <n v="0.54053941933341576" u="1"/>
        <n v="957.71428571428567" u="1"/>
        <n v="0.57944935165367051" u="1"/>
        <n v="0.63670835626771027" u="1"/>
        <n v="0.6890576711533194" u="1"/>
        <n v="12952.428571428531" u="1"/>
        <n v="0.46149827648003022" u="1"/>
        <n v="0.49088820824665613" u="1"/>
        <n v="0.50179346205009057" u="1"/>
        <n v="0.62231513980980202" u="1"/>
        <n v="0.70342509282109655" u="1"/>
        <n v="0.77655966957549305" u="1"/>
        <n v="0.29097490140944687" u="1"/>
        <n v="186.42857142857144" u="1"/>
        <n v="0.38103722558065528" u="1"/>
        <n v="84.285714285714292" u="1"/>
        <n v="0.26056253340432395" u="1"/>
        <n v="0.38550247796816467" u="1"/>
        <n v="2095.428571428572" u="1"/>
        <n v="92.571428571428569" u="1"/>
        <n v="11168.857142857121" u="1"/>
        <n v="0.44992499249924994" u="1"/>
        <n v="0.56740681215146616" u="1"/>
        <n v="0.87878787878787878" u="1"/>
        <n v="0.53663305960787933" u="1"/>
        <n v="0.58520333642176159" u="1"/>
        <n v="0.88227767114523359" u="1"/>
        <n v="2214" u="1"/>
        <n v="0.33424012552412879" u="1"/>
        <n v="0.34049479166666669" u="1"/>
        <n v="0.40819872813990454" u="1"/>
        <n v="0.61893669664490158" u="1"/>
        <n v="0.51135099031690134" u="1"/>
        <n v="30.857142857142858" u="1"/>
        <n v="0.53186193647092217" u="1"/>
        <n v="0.27328751753155772" u="1"/>
        <n v="476.14285714285711" u="1"/>
        <n v="235.42857142857142" u="1"/>
        <n v="0.3636913330989428" u="1"/>
        <n v="0.60685927674655926" u="1"/>
        <n v="0.54385200396474931" u="1"/>
        <n v="0.55361832981937331" u="1"/>
        <n v="0.8748517200474496" u="1"/>
        <n v="0.51887831190153921" u="1"/>
        <n v="5" u="1"/>
        <n v="2692.7142857142862" u="1"/>
        <n v="0.67330514071344605" u="1"/>
        <n v="0.78137174783188768" u="1"/>
        <n v="0.70828898720392064" u="1"/>
        <n v="0.77365777220630372" u="1"/>
        <n v="0.61348443425346166" u="1"/>
        <n v="0.56903127369706308" u="1"/>
        <n v="0.16313267445342922" u="1"/>
        <n v="2364.5714285714294" u="1"/>
        <n v="0.30287693127330856" u="1"/>
        <n v="203.5714285714285" u="1"/>
        <n v="0.53196851711284798" u="1"/>
        <n v="0.39386548367774787" u="1"/>
        <n v="0.75485404727793681" u="1"/>
        <n v="0.93373332226097527" u="1"/>
        <n v="0.13875134843581446" u="1"/>
        <n v="0.4661247606892146" u="1"/>
        <n v="0.37480339805825247" u="1"/>
        <n v="0.55818747084736986" u="1"/>
        <n v="0.58536642187169607" u="1"/>
        <n v="0.38432576986962996" u="1"/>
        <n v="0.71530708261857445" u="1"/>
        <n v="0.13618462622098382" u="1"/>
        <n v="138.57142857142856" u="1"/>
        <n v="11058.857142857132" u="1"/>
        <n v="0.54183329368953759" u="1"/>
        <n v="0.57877923424799937" u="1"/>
        <n v="0.48797808353711686" u="1"/>
        <n v="0.77726079295154182" u="1"/>
        <n v="0.78340884670487099" u="1"/>
        <n v="0.38211174772940848" u="1"/>
        <n v="155.14285714285717" u="1"/>
        <n v="219.42857142857139" u="1"/>
        <n v="0.32182891891891885" u="1"/>
        <n v="0.6603999413381525" u="1"/>
        <n v="0.51373848909626896" u="1"/>
        <n v="0.70528088956812729" u="1"/>
        <n v="0.44637303079207419" u="1"/>
        <n v="0.66954620936830767" u="1"/>
        <n v="0.35920759055737966" u="1"/>
        <n v="0.27017543859649124" u="1"/>
        <n v="0.5531538428324696" u="1"/>
        <n v="9.3254323864145668E-3" u="1"/>
        <n v="0.41871455576559535" u="1"/>
        <n v="0.62331535119118853" u="1"/>
        <n v="0.69810202195372972" u="1"/>
        <n v="0.2690143964562568" u="1"/>
        <n v="0.41303098283492501" u="1"/>
        <n v="0.42026962427423803" u="1"/>
        <n v="0.56465490542836128" u="1"/>
        <n v="0.69835740845463434" u="1"/>
        <n v="0.22818574139666145" u="1"/>
        <n v="0.61074621931447814" u="1"/>
        <n v="10743.857142857132" u="1"/>
        <n v="0.18751696301193502" u="1"/>
        <n v="0.63912765348984557" u="1"/>
        <n v="0.68872086973921376" u="1"/>
        <n v="0.6961658896735996" u="1"/>
        <n v="0.77084669603524225" u="1"/>
        <n v="1098.1428571428576" u="1"/>
        <n v="410.85714285714289" u="1"/>
        <n v="1.2826282628262825E-2" u="1"/>
        <n v="0.44658890854331185" u="1"/>
        <n v="6.5714285714285712" u="1"/>
        <n v="898.57142857142867" u="1"/>
        <n v="0.43921424533634795" u="1"/>
        <n v="0.64330243653295027" u="1"/>
        <n v="0.35645253003875166" u="1"/>
        <n v="0.93205917004843541" u="1"/>
        <n v="0.52102594225719456" u="1"/>
        <n v="0.70352714455132426" u="1"/>
        <n v="0.56473307247010185" u="1"/>
        <n v="0.52796162610704478" u="1"/>
        <n v="0.43387398005439615" u="1"/>
        <n v="0.53386790924789418" u="1"/>
        <n v="0.55593268775779991" u="1"/>
        <n v="0.52825233712993236" u="1"/>
        <n v="139.14285714285714" u="1"/>
        <n v="0.19009757106331787" u="1"/>
        <n v="0.69259584430787258" u="1"/>
        <n v="3.2654216185625355E-2" u="1"/>
        <n v="0.37949860735317525" u="1"/>
        <n v="0.50447165069344091" u="1"/>
        <n v="896.99999999999989" u="1"/>
        <n v="0.22665733814349132" u="1"/>
        <n v="0.34825772985912667" u="1"/>
        <n v="0.59537824975825404" u="1"/>
        <n v="831.99999999999977" u="1"/>
        <n v="11817.142857142828" u="1"/>
        <n v="0.69501767920282875" u="1"/>
        <n v="0.59403303143313801" u="1"/>
        <n v="16.571428571428569" u="1"/>
        <n v="11297.142857142831" u="1"/>
        <n v="0.40860571402042295" u="1"/>
        <n v="0.46668274802401138" u="1"/>
        <n v="6.010016694490819E-2" u="1"/>
        <n v="0.34493001839178022" u="1"/>
        <n v="68.571428571428569" u="1"/>
        <n v="0.5454545454545453" u="1"/>
        <n v="0.63802860816356599" u="1"/>
        <n v="0.65394927536231851" u="1"/>
        <n v="0.66791587222464532" u="1"/>
        <n v="0.50182596549591629" u="1"/>
        <n v="0.60711004537473012" u="1"/>
        <n v="6316.4285714285852" u="1"/>
        <n v="0.57081491994881906" u="1"/>
        <n v="20.714285714285715" u="1"/>
        <n v="2117.7142857142858" u="1"/>
        <n v="1.9068076668869796E-2" u="1"/>
        <n v="283.42857142857144" u="1"/>
        <n v="0.66333333333333322" u="1"/>
        <n v="0.15149577855959945" u="1"/>
        <n v="0.96321275291232367" u="1"/>
        <n v="109.00000000000003" u="1"/>
        <n v="0.72750898820373655" u="1"/>
        <n v="252.42857142857144" u="1"/>
        <n v="12936.142857142819" u="1"/>
        <n v="0.16598440041018842" u="1"/>
        <n v="0.3266046695686583" u="1"/>
        <n v="0.5134590377113134" u="1"/>
        <n v="0.54590395534904168" u="1"/>
        <n v="0.57714726827245555" u="1"/>
        <n v="0.70623106805475244" u="1"/>
        <n v="1619.5714285714282" u="1"/>
        <n v="0.3067096110100091" u="1"/>
        <n v="0.3574368686868688" u="1"/>
        <n v="0.38441901116940502" u="1"/>
        <n v="0.393788913097534" u="1"/>
        <n v="0.49122318578613805" u="1"/>
        <n v="0.569287394462615" u="1"/>
        <n v="3151.4285714285725" u="1"/>
        <n v="284.71428571428572" u="1"/>
        <n v="12416.14285714283" u="1"/>
        <n v="0.59926704221786153" u="1"/>
        <n v="0.730841104657736" u="1"/>
        <n v="0.73145472890706176" u="1"/>
        <n v="139.71428571428572" u="1"/>
        <n v="0.18740023411727152" u="1"/>
        <n v="1884.7142857142856" u="1"/>
        <n v="8.0600084389188947E-2" u="1"/>
        <n v="0.45056119722073756" u="1"/>
        <n v="12370.428571428536" u="1"/>
        <n v="0.31643077186376972" u="1"/>
        <n v="0.7276859738398439" u="1"/>
        <n v="898.00000000000057" u="1"/>
        <n v="0.35508457640214508" u="1"/>
        <n v="0.61022110357671444" u="1"/>
        <n v="15.285714285714286" u="1"/>
        <n v="0.26912084830339322" u="1"/>
        <n v="0.83375038325471673" u="1"/>
        <n v="-30.857142857142858" u="1"/>
        <n v="0.59287187623076831" u="1"/>
        <n v="172.85714285714283" u="1"/>
        <n v="10336.142857142844" u="1"/>
        <n v="0.37906848297623724" u="1"/>
        <n v="0.56996460906923174" u="1"/>
        <n v="513.42857142857133" u="1"/>
        <n v="11019.999999999987" u="1"/>
        <n v="0.62157202201938366" u="1"/>
        <n v="0.78141938325991178" u="1"/>
        <n v="0.51959704475781721" u="1"/>
        <n v="0.60753366020701993" u="1"/>
        <n v="13535.142857142819" u="1"/>
        <n v="0.70321402935077382" u="1"/>
        <n v="0.57631578105216086" u="1"/>
        <n v="0.67370386952350503" u="1"/>
        <n v="5.5714285714285712" u="1"/>
        <n v="4.9522161076378322E-2" u="1"/>
        <n v="12558.14285714283" u="1"/>
        <n v="0.49973896345066249" u="1"/>
        <n v="0.49316633266533066" u="1"/>
        <n v="1556.5714285714284" u="1"/>
        <n v="12495.142857142831" u="1"/>
        <n v="8.8635609162332624E-2" u="1"/>
        <n v="0.38038160656363257" u="1"/>
        <n v="0.39331774816562487" u="1"/>
        <n v="12969.428571428532" u="1"/>
        <n v="3.513394817742644E-2" u="1"/>
        <n v="0.37793353758820103" u="1"/>
        <n v="0.52887933971882406" u="1"/>
        <n v="0.33374742481341924" u="1"/>
        <n v="0.55615224200969526" u="1"/>
        <n v="0.27602408061666939" u="1"/>
        <n v="0.48155346759131662" u="1"/>
        <n v="0.65640537911375507" u="1"/>
        <n v="0.70814347521230425" u="1"/>
        <n v="0.74274977973568268" u="1"/>
        <n v="0.34714854050734445" u="1"/>
        <n v="0.60213553081182958" u="1"/>
        <n v="643.142857142857" u="1"/>
        <n v="0.58045365021008366" u="1"/>
        <n v="0.58253774853284679" u="1"/>
        <n v="0.90909090909090906" u="1"/>
        <n v="10704.999999999989" u="1"/>
        <n v="0.69472655855194465" u="1"/>
        <n v="0.64192349599190612" u="1"/>
        <n v="14.285714285714286" u="1"/>
        <n v="54.142857142857146" u="1"/>
        <n v="0.13718627867084021" u="1"/>
        <n v="0.31876301260604289" u="1"/>
        <n v="0.46090739337433057" u="1"/>
        <n v="0.59331438555047" u="1"/>
        <n v="0.64899363580071767" u="1"/>
        <n v="0.79463333333333319" u="1"/>
        <n v="221.14285714285711" u="1"/>
        <n v="11245.571428571424" u="1"/>
        <n v="15131.714285714237" u="1"/>
        <n v="0.20309517298852833" u="1"/>
        <n v="0.41828922443273209" u="1"/>
        <n v="0.66826036995223526" u="1"/>
        <n v="13714.999999999958" u="1"/>
        <n v="0.59364110947228554" u="1"/>
        <n v="415.71428571428572" u="1"/>
        <n v="0.70771916425726911" u="1"/>
        <n v="0.25847148075302046" u="1"/>
        <n v="0.33845983155127563" u="1"/>
        <n v="0.11687722788692695" u="1"/>
        <n v="0.15523042023596192" u="1"/>
        <n v="0.41908351381368142" u="1"/>
        <n v="703.71428571428555" u="1"/>
        <n v="0.87967488986784126" u="1"/>
        <n v="0.35563407424769189" u="1"/>
        <n v="7.3664825046040508E-2" u="1"/>
        <n v="0.6347311419630024" u="1"/>
        <n v="0.3867950482242119" u="1"/>
        <n v="253.57142857142856" u="1"/>
        <n v="0.56248146065988236" u="1"/>
        <n v="5.1046972269383137E-2" u="1"/>
        <n v="205.85714285714286" u="1"/>
        <n v="0.12468469940808721" u="1"/>
        <n v="0.3046243946248004" u="1"/>
        <n v="905.42857142857201" u="1"/>
        <n v="0.35432043698162585" u="1"/>
        <n v="0.36253460601204507" u="1"/>
        <n v="0.57455666323893662" u="1"/>
        <n v="0.57458584017953662" u="1"/>
        <n v="2107.9999999999995" u="1"/>
        <n v="0.69754495437149033" u="1"/>
        <n v="13.285714285714286" u="1"/>
        <n v="12736.714285714244" u="1"/>
        <n v="13256.714285714246" u="1"/>
        <n v="0.21625392396232995" u="1"/>
        <n v="0.33156412359857795" u="1"/>
        <n v="0.44513771420075765" u="1"/>
        <n v="0.48941630374972245" u="1"/>
        <n v="0.23286296992481204" u="1"/>
        <n v="0.34717110336312162" u="1"/>
        <n v="0.47124047814367742" u="1"/>
        <n v="0.56880108991825618" u="1"/>
        <n v="0.64729913228357894" u="1"/>
        <n v="0.81817709251101312" u="1"/>
        <n v="0.60348656921822952" u="1"/>
        <n v="0.78763520773638973" u="1"/>
        <n v="0.11462882889657597" u="1"/>
        <n v="0.71598895130705353" u="1"/>
        <n v="0.31427367237988191" u="1"/>
        <n v="0.5282511586039571" u="1"/>
        <n v="0.56920760940735504" u="1"/>
        <n v="0.32960893854748607" u="1"/>
        <n v="0.54294322061270994" u="1"/>
        <n v="0.60174930354198608" u="1"/>
        <n v="11256.999999999973" u="1"/>
        <n v="0.27977315689981092" u="1"/>
        <n v="0.34549009434097472" u="1"/>
        <n v="0.47237799133220254" u="1"/>
        <n v="318.71428571428567" u="1"/>
        <n v="0.52483789394285141" u="1"/>
        <n v="1243.8571428571429" u="1"/>
        <n v="9.8621877691645141E-2" u="1"/>
        <n v="0.5177171744357193" u="1"/>
        <n v="0.53675747428613119" u="1"/>
        <n v="0.54997594991364418" u="1"/>
        <n v="0.6101766901739536" u="1"/>
        <n v="1758.1428571428569" u="1"/>
        <n v="1.9250213944422039E-2" u="1"/>
        <n v="69.428571428571431" u="1"/>
        <n v="0.65368679775280913" u="1"/>
        <n v="9826.2857142857083" u="1"/>
        <n v="0.27518796992481204" u="1"/>
        <n v="0.62060212768571188" u="1"/>
        <n v="0.70692548634081942" u="1"/>
        <n v="0.52937040257665169" u="1"/>
        <n v="0.34550345347973571" u="1"/>
        <n v="0.46426980591791267" u="1"/>
        <n v="0.66286912071325366" u="1"/>
        <n v="706.00000000000011" u="1"/>
        <n v="0.53624341547924836" u="1"/>
        <n v="0.19688420845725293" u="1"/>
        <n v="0.15191457917682707" u="1"/>
        <n v="0.53477143932385751" u="1"/>
        <n v="0.73754220121539504" u="1"/>
        <n v="0.35487170550205249" u="1"/>
        <n v="0.57912049835448964" u="1"/>
        <n v="46.142857142857139" u="1"/>
        <n v="0.52398811375653676" u="1"/>
        <n v="0.19836842584996825" u="1"/>
        <n v="0.42242253521126766" u="1"/>
        <n v="0.43980046143161811" u="1"/>
        <n v="0.54983592475067844" u="1"/>
        <n v="10694.571428571417" u="1"/>
        <n v="0.58863999999999983" u="1"/>
        <n v="4.0322580645161289E-2" u="1"/>
        <n v="0.39772359573978056" u="1"/>
        <n v="13063.142857142817" u="1"/>
        <n v="0.68896506703128346" u="1"/>
        <n v="68.714285714285708" u="1"/>
        <n v="773.57142857142878" u="1"/>
        <n v="0.30220757194064274" u="1"/>
        <n v="12396.571428571391" u="1"/>
        <n v="0.51955381981959603" u="1"/>
        <n v="0.47176620726851237" u="1"/>
        <n v="578.57142857142867" u="1"/>
        <n v="0.4142297968570669" u="1"/>
        <n v="0.57313901349968288" u="1"/>
        <n v="0.16971279373368148" u="1"/>
        <n v="0.37968524226206757" u="1"/>
        <n v="0.69160069696710946" u="1"/>
        <n v="0.66501481069590385" u="1"/>
        <n v="0.57445637491163815" u="1"/>
        <n v="0.70066600232519516" u="1"/>
        <n v="204.99999999999997" u="1"/>
        <n v="0.16312217194570136" u="1"/>
        <n v="0.54167997925080402" u="1"/>
        <n v="0.69780099170538201" u="1"/>
        <n v="0.11602671118530888" u="1"/>
        <n v="11209.999999999984" u="1"/>
        <n v="7.0764797162491719E-2" u="1"/>
        <n v="0.42022380793599623" u="1"/>
        <n v="0.17503441929937175" u="1"/>
        <n v="0.35404040404040388" u="1"/>
        <n v="173.85714285714286" u="1"/>
        <n v="0.44491018414669281" u="1"/>
        <n v="0.90713407134071333" u="1"/>
        <n v="0.36502091187038677" u="1"/>
        <n v="0.58628855222497878" u="1"/>
        <n v="0.64539628796780057" u="1"/>
        <n v="0.94146673730951647" u="1"/>
        <n v="0.55895798828434218" u="1"/>
        <n v="0.67278042229170121" u="1"/>
        <n v="0.71425820086278291" u="1"/>
        <n v="0.60882613217305259" u="1"/>
        <n v="42.142857142857146" u="1"/>
        <n v="0.19190646856188456" u="1"/>
        <n v="0.24325493530366268" u="1"/>
        <n v="0.39727473040697919" u="1"/>
        <n v="0.7026683494095376" u="1"/>
        <n v="0.18837174763122283" u="1"/>
        <n v="0.32276250880902041" u="1"/>
        <n v="0.37252943275062433" u="1"/>
        <n v="0.71677265500794907" u="1"/>
        <n v="0.43953061492067802" u="1"/>
        <n v="0.4379044266955478" u="1"/>
        <n v="0.75483851851851869" u="1"/>
        <n v="3748.1428571428573" u="1"/>
        <n v="0.48802967453733215" u="1"/>
        <n v="0.67756470765957455" u="1"/>
        <n v="0.35823311139406155" u="1"/>
        <n v="0.52547241784037502" u="1"/>
        <n v="0.44451458937812993" u="1"/>
        <n v="0.24394164866331614" u="1"/>
        <n v="0.77216699801192867" u="1"/>
        <n v="0.29218881708345029" u="1"/>
        <n v="0.42590943524937697" u="1"/>
        <n v="0.64108390267924531" u="1"/>
        <n v="0.5930437389975427" u="1"/>
        <n v="1052.8571428571431" u="1"/>
        <n v="0.44502068087814173" u="1"/>
        <n v="0.69592297817946425" u="1"/>
        <n v="0.6942815936632234" u="1"/>
        <n v="0.22373806038394539" u="1"/>
        <n v="0.45381346341653978" u="1"/>
        <n v="0.47397784831052042" u="1"/>
        <n v="0.44020141073923624" u="1"/>
        <n v="0.14997217584863665" u="1"/>
        <n v="0.32261520162666057" u="1"/>
        <n v="0.57062423907378623" u="1"/>
        <n v="0.27890861844954523" u="1"/>
        <n v="0.53400348305063261" u="1"/>
        <n v="0.56563377824304295" u="1"/>
        <n v="10.285714285714286" u="1"/>
        <n v="480.00000000000011" u="1"/>
        <n v="0.44583143219264892" u="1"/>
        <n v="0.67049160084506487" u="1"/>
        <n v="0.53637987556642042" u="1"/>
        <n v="0.58412391158740773" u="1"/>
        <n v="0.30680747040117656" u="1"/>
        <n v="0.45963726884779516" u="1"/>
        <n v="0.71386325736520317" u="1"/>
        <n v="448.14285714285711" u="1"/>
        <n v="12264.714285714263" u="1"/>
        <n v="0.5010974061486777" u="1"/>
        <n v="2260.2857142857142" u="1"/>
        <n v="8.7663857677902635E-2" u="1"/>
        <n v="0.35745057651157441" u="1"/>
        <n v="0.42494096555847444" u="1"/>
        <n v="0.67489160662368852" u="1"/>
        <n v="0.44233401984916865" u="1"/>
        <n v="0.50634445968316311" u="1"/>
        <n v="0.15228873239436624" u="1"/>
        <n v="0.47828969264505627" u="1"/>
        <n v="0.59046852142349937" u="1"/>
        <n v="0.73032021840086614" u="1"/>
        <n v="0.9494109494109495" u="1"/>
        <n v="287.71428571428572" u="1"/>
        <n v="0.48677631376098379" u="1"/>
        <n v="6.4107637514839735E-2" u="1"/>
        <n v="0.49527401421028905" u="1"/>
        <n v="0.60326266127983297" u="1"/>
        <n v="0.68959407118572769" u="1"/>
        <n v="0.58955123742008941" u="1"/>
        <n v="54.714285714285701" u="1"/>
        <n v="0.67522838002436059" u="1"/>
        <n v="14.428571428571431" u="1"/>
        <n v="206.85714285714283" u="1"/>
        <n v="0.56046157630220095" u="1"/>
        <n v="0.68502609032978368" u="1"/>
        <n v="0.35119029745167729" u="1"/>
        <n v="0.64629991594793734" u="1"/>
        <n v="0.50634787345957277" u="1"/>
        <n v="0.23146111990502574" u="1"/>
        <n v="0.65331342386960567" u="1"/>
        <n v="0.2298529595462141" u="1"/>
        <n v="1890.9999999999993" u="1"/>
        <n v="0.13219043450580933" u="1"/>
        <n v="0.36862955032119915" u="1"/>
        <n v="0.50786763372619992" u="1"/>
        <n v="0.19263850884073508" u="1"/>
        <n v="0.57323397975716073" u="1"/>
        <n v="0.35593644734704177" u="1"/>
        <n v="0.54197176751634601" u="1"/>
        <n v="0.55485730737802996" u="1"/>
        <n v="0.60667953738051794" u="1"/>
        <n v="206.14285714285714" u="1"/>
        <n v="1761" u="1"/>
        <n v="12029.999999999984" u="1"/>
        <n v="0.17448886102328834" u="1"/>
        <n v="0.63314839520881872" u="1"/>
        <n v="0.47500918779860346" u="1"/>
        <n v="0.52659308611021283" u="1"/>
        <n v="712.85714285714278" u="1"/>
        <n v="1.8475637857975007E-2" u="1"/>
        <n v="0.16498838109992256" u="1"/>
        <n v="0.30640752646326286" u="1"/>
        <n v="0.29833312833225312" u="1"/>
        <n v="0.16399214167543996" u="1"/>
        <n v="9827.2857142857065" u="1"/>
        <n v="0.42130177514792888" u="1"/>
        <n v="0.46532643857944345" u="1"/>
        <n v="0.69154088340145736" u="1"/>
        <n v="2031.285714285714" u="1"/>
        <n v="0.87011641498036862" u="1"/>
        <n v="0.53585488365430933" u="1"/>
        <n v="0.84618268149443965" u="1"/>
        <n v="417.4285714285715" u="1"/>
        <n v="0.60877474585339753" u="1"/>
        <n v="0.64684065934065937" u="1"/>
        <n v="0.82981613508442786" u="1"/>
        <n v="645.00000000000023" u="1"/>
        <n v="0.40072279789396437" u="1"/>
        <n v="0.73789117927892245" u="1"/>
        <n v="11344.857142857136" u="1"/>
        <n v="0.22040526128688229" u="1"/>
        <n v="0.30939098297989676" u="1"/>
        <n v="77.857142857142861" u="1"/>
        <n v="0.72574105621805796" u="1"/>
        <n v="0.66747065965196284" u="1"/>
        <n v="0.35209226922926673" u="1"/>
        <n v="0.33204557174012811" u="1"/>
        <n v="0.55939085924864185" u="1"/>
        <n v="0.58857407100848091" u="1"/>
        <n v="0.67351732819603272" u="1"/>
        <n v="0.72127125331802866" u="1"/>
        <n v="0.41790307296602291" u="1"/>
        <n v="0.67534588891913983" u="1"/>
        <n v="0.67286681185257013" u="1"/>
        <n v="0.3516897779798438" u="1"/>
        <n v="0.60058160187766019" u="1"/>
        <n v="0.70040411441856942" u="1"/>
        <n v="223.28571428571428" u="1"/>
        <n v="1113.0000000000005" u="1"/>
        <n v="0.68577587457480371" u="1"/>
        <n v="0.49326480455859628" u="1"/>
        <n v="0.72069500787565011" u="1"/>
        <n v="0.31725515280739169" u="1"/>
        <n v="5.8270676691729327E-2" u="1"/>
        <n v="0.58850620627105477" u="1"/>
        <n v="0.87311216298510752" u="1"/>
        <n v="14389.428571428523" u="1"/>
        <n v="514.71428571428578" u="1"/>
        <n v="0.49966169644773584" u="1"/>
        <n v="0.18678325110085423" u="1"/>
        <n v="0.56215087181870249" u="1"/>
        <n v="0.73778027294354664" u="1"/>
        <n v="9.6052631578947376E-2" u="1"/>
        <n v="0.76359588248901222" u="1"/>
        <n v="0.18609865470852019" u="1"/>
        <n v="0.32757893747526712" u="1"/>
        <n v="0.49048441240183943" u="1"/>
        <n v="0.64512657080715297" u="1"/>
        <n v="0.65288862291312855" u="1"/>
        <n v="0.68241187185256624" u="1"/>
        <n v="102" u="1"/>
        <n v="0.17250469995488052" u="1"/>
        <n v="0.8024463075686229" u="1"/>
        <n v="713.57142857142867" u="1"/>
        <n v="0.85080292018907355" u="1"/>
        <n v="0.2571619060511719" u="1"/>
        <n v="0.40002231766183965" u="1"/>
        <n v="0.60914141414141421" u="1"/>
        <n v="0.74243114457037851" u="1"/>
        <n v="12002.285714285706" u="1"/>
        <n v="12497.142857142819" u="1"/>
        <n v="0.4616374599585451" u="1"/>
        <n v="0.54670866141732144" u="1"/>
        <n v="0.9286103286384978" u="1"/>
        <n v="0.347766479952406" u="1"/>
        <n v="0.36895544807007447" u="1"/>
        <n v="0.47948862039898837" u="1"/>
        <n v="0.6614507879232665" u="1"/>
        <n v="2147.428571428572" u="1"/>
        <n v="0.40985127150821471" u="1"/>
        <n v="0.72611389478025168" u="1"/>
        <n v="0.13076330921906884" u="1"/>
        <n v="0.50133979434156883" u="1"/>
        <n v="0.71451837565627352" u="1"/>
        <n v="0.36023082621749036" u="1"/>
        <n v="38.571428571428569" u="1"/>
        <n v="0.40994671959733481" u="1"/>
        <n v="13204.857142857105" u="1"/>
        <n v="0.3507966563429008" u="1"/>
        <n v="0.33831113021057169" u="1"/>
        <n v="0.36464726831855709" u="1"/>
        <n v="0.56118278299591073" u="1"/>
        <n v="42.714285714285708" u="1"/>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98">
  <r>
    <n v="1"/>
    <n v="1"/>
    <n v="2023"/>
    <s v="Obra"/>
    <s v="Fiscal y disciplinario"/>
    <s v="Administrativo con presunta incidencia disciplinaria y fiscal"/>
    <s v="14 04 004   "/>
    <s v="H1Denuncia2023-275679-82111-D. Ejecución del convenio 1321 de 2021._x000a__x000a_El Instituto Nacional de Vías suscribió, en el marco del Programa Colombia Rural, el Convenio Interadministrativo 1321-2021con el Departamento de Cundinamarca y el Instituto de Infraestructura y Concesiones de Cundinamarca ICCU, con el objeto de “Aunar esfuerzos para el mejoramiento de la vía El Codito - El Triunfo - La Cabaña en el municipio de La Calera departamento de Cundinamarca”, por un valor de $14.000.000.000._x000a__x000a_El plazo de ejecución del contrato de obra No. ICCU-128-2022 derivado del Convenio Interadministrativo 1321 de 2021, de conformidad con el Aclaratorio No. 1, finalizó el 16/06/2023, con una ejecución del 3,3% y un incumplimiento de las metas físicas del 96,7%, y a octubre 31 de 2023, no se ha logrado suscribir el acta de recibo definitivo que legalice las intervenciones realizadas, ni tampoco la liquidación del contrato; por tanto, hay incertidumbre por los recursos que fueron entregados en calidad de anticipo al contratista y que no se han legalizado. Lo anterior conlleva la pérdida de eficacia y efectividad del Convenio 1321 de 2021, por cuanto transcurridos 2 años de suscripción, no se ha logrado cumplir con el con el alcance del mismo, aunado a que los recursos para el desarrollo del Convenio girados al ICCU, a 31 de octubre de 2023, se encuentren disminuidos en $758.081.826,51, valor que se eleva a detrimento patrimonial._x000a__x000a_Acción 1."/>
    <s v="Deficiencias en las actividades que se derivan de las obligaciones y funciones de supervisión administrativa, gestión técnica y de vigilancia y control de la ejecución del convenio ejercida por INVIAS y del Comité de Seguimiento Contractual, aunado a la vigilancia y control al contrato de obra que le correspondía cumplir a la interventoría técnica, administrativa, financiera y ambiental y de la supervisión técnica a cargo del ICCU como ente ejecutor, dadas las omisiones que por parte de esos actores se dieron en la debida diligencia para exigir, exhortar y conminar la ejecución y el cumplimiento del contrato de conformidad con los términos y condiciones pactadas, ante un contratista que presentó deficiencias en su capacidad técnica y operativa como ejecutor de las obras y principal garante del cumplimiento, calidad, estabilidad y funcionamiento de las obras contratadas."/>
    <s v="Contar con un capitulo de supervisión dentro del actual Manual de Interventoría de Obra Pública del INVIAS, en el cual queden claras las funciones y responsabilidades de los supervisores y sus apoyos, con las herramientas para cumplir idóneamente su función, especialmente en el control técnico y operativo."/>
    <s v=" Expedir la resolución que aprueba el capitulo de Supervisión."/>
    <s v=" Resolución "/>
    <n v="1"/>
    <d v="2024-02-29T00:00:00"/>
    <x v="0"/>
    <n v="4.2857142857142856"/>
    <x v="0"/>
    <x v="0"/>
    <n v="0"/>
    <m/>
    <m/>
    <n v="-1512.7"/>
    <x v="0"/>
    <n v="0"/>
    <n v="0"/>
    <n v="4.2857142857142856"/>
    <m/>
    <x v="0"/>
    <s v="VENCIDO"/>
    <x v="0"/>
    <x v="0"/>
    <n v="1"/>
    <x v="0"/>
  </r>
  <r>
    <s v=""/>
    <n v="2"/>
    <n v="2023"/>
    <s v="Obra"/>
    <m/>
    <m/>
    <s v="14 04 004   "/>
    <s v="H1Denuncia2023-275679-82111-D. Ejecución del convenio 1321 de 2021._x000a__x000a_El Instituto Nacional de Vías suscribió, en el marco del Programa Colombia Rural, el Convenio Interadministrativo 1321-2021con el Departamento de Cundinamarca y el Instituto de Infraestructura y Concesiones de Cundinamarca ICCU, con el objeto de “Aunar esfuerzos para el mejoramiento de la vía El Codito - El Triunfo - La Cabaña en el municipio de La Calera departamento de Cundinamarca”, por un valor de $14.000.000.000._x000a__x000a_El plazo de ejecución del contrato de obra No. ICCU-128-2022 derivado del Convenio Interadministrativo 1321 de 2021, de conformidad con el Aclaratorio No. 1, finalizó el 16/06/2023, con una ejecución del 3,3% y un incumplimiento de las metas físicas del 96,7%, y a octubre 31 de 2023, no se ha logrado suscribir el acta de recibo definitivo que legalice las intervenciones realizadas, ni tampoco la liquidación del contrato; por tanto, hay incertidumbre por los recursos que fueron entregados en calidad de anticipo al contratista y que no se han legalizado. Lo anterior conlleva la pérdida de eficacia y efectividad del Convenio 1321 de 2021, por cuanto transcurridos 2 años de suscripción, no se ha logrado cumplir con el con el alcance del mismo, aunado a que los recursos para el desarrollo del Convenio girados al ICCU, a 31 de octubre de 2023, se encuentren disminuidos en $758.081.826,51, valor que se eleva a detrimento patrimonial._x000a__x000a_Acción 2."/>
    <s v="Deficiencias en las actividades que se derivan de las obligaciones y funciones de supervisión administrativa, gestión técnica y de vigilancia y control de la ejecución del convenio ejercida por INVIAS y del Comité de Seguimiento Contractual, aunado a la vigilancia y control al contrato de obra que le correspondía cumplir a la interventoría técnica, administrativa, financiera y ambiental y de la supervisión técnica a cargo del ICCU como ente ejecutor, dadas las omisiones que por parte de esos actores se dieron en la debida diligencia para exigir, exhortar y conminar la ejecución y el cumplimiento del contrato de conformidad con los términos y condiciones pactadas, ante un contratista que presentó deficiencias en su capacidad técnica y operativa como ejecutor de las obras y principal garante del cumplimiento, calidad, estabilidad y funcionamiento de las obras contratadas."/>
    <s v="Gestionar con el Departamento de Cundinamarca y el Instituto de Infraestructura y Concesiones de Cundinamarca ICCU el inicio de un nuevo proceso de contratación de las obras objeto del convenio."/>
    <s v="Hacer seguimiento a la suscripción del nuevo contrato de obra que permita ejecutar las actividades con los recursos girados por el INVIAS."/>
    <s v=" Publicación del proceso en Secop"/>
    <n v="1"/>
    <d v="2024-02-29T00:00:00"/>
    <x v="1"/>
    <n v="8.7142857142857135"/>
    <x v="0"/>
    <x v="0"/>
    <n v="0"/>
    <m/>
    <m/>
    <n v="-1513.7333333333333"/>
    <x v="0"/>
    <n v="0"/>
    <n v="0"/>
    <n v="0"/>
    <m/>
    <x v="1"/>
    <s v=""/>
    <x v="0"/>
    <x v="0"/>
    <n v="2"/>
    <x v="1"/>
  </r>
  <r>
    <n v="2"/>
    <n v="3"/>
    <n v="2023"/>
    <s v="Obra"/>
    <s v="Disciplinario"/>
    <s v="Administrativo con presunta incidencia disciplinaria"/>
    <s v="14 01 100   "/>
    <s v="H1AC2023. Estructuración, planificación y ejecución del proyecto, para el mejoramiento mediante la construcción para la solución integral del paso a la altura del kilómetro 58 de la cabecera municipal de Guayabetal de la vía Bogotá Villavicencio._x000a__x000a_Revisados los documentos precontractuales y los de la ejecución hasta la fecha, se evidencia una deficiente y débil estructuración y planeación del proyecto, para ser llevado a fase de construcción, lo cual, se ve reflejado en diferentes situaciones como: el exiguo plazo contemplado para ser ejecutado (11 meses que se coinvirtieron en 9 meses, por cuanto el contrato tenía plazo de ejecución hasta el 31/07/2022), mayores plazos requeridos para la fase de preconstrucción, en el tema ambiental, demoras en la obtención de la licencia ambiental que en principio se pensó que no se requeriría, la suscripción a la fecha de tres prórrogas que van hasta el 31/12/2023, con un incremento en plazo que supera el 155% del plazo inicialmente previsto, adición del valor inicial del contrato en $46.000 millones de pesos, que equivalen a un 39% del valor inicialmente contratado; todo lo anterior conllevando a que en la actualidad se tenga una baja ejecución física y financiera, la cual al mes de agosto de 2023 es de $18.350.839.450,59 equivalente a un 11,12% del valor total del contrato, lo que conllevará indefectiblemente al fenecimiento de los recursos que no se alcance a ejecutar al 31 de diciembre de 2023, que en la actualidad se encuentran como reserva presupuestal de 2022 para ser ejecutados en la presente vigencia, dada la incertidumbre en el cumplimiento contractual en cuanto a la terminación de las obras para el 31/12/2023."/>
    <s v="Deficiencias y debilidades en la estructuración del proyecto, en aspectos técnicos, ambientales y sociales, que se han tenido que ir ajustando en desarrollo del mismo, lo cual, ha incidido de manera significativa en el cronograma de obra y por ende en el plan de inversiones."/>
    <s v="Incorporar en la Guía de Estructuración de Proyectos INVIAS - las acciones encaminadas a fortalecer los procesos de planeación y estructuración de los proyectos de acuerdo al nivel de complejidad, que permita ejercer mayor rigor técnico y control  y mitigar la materialización de los riesgos previsibles en la ejecución."/>
    <s v="Actualización y aprobación de la Guía de Estructuración de Proyectos en la versión No. 4."/>
    <s v="Guía de Estructuración de Proyectos actualizada y socializada"/>
    <n v="1"/>
    <d v="2024-02-02T00:00:00"/>
    <x v="2"/>
    <n v="21.285714285714285"/>
    <x v="1"/>
    <x v="1"/>
    <n v="0"/>
    <m/>
    <m/>
    <n v="-1515.7666666666667"/>
    <x v="0"/>
    <n v="0"/>
    <n v="0"/>
    <n v="0"/>
    <m/>
    <x v="2"/>
    <s v="EN TERMINO"/>
    <x v="1"/>
    <x v="1"/>
    <n v="1"/>
    <x v="2"/>
  </r>
  <r>
    <n v="3"/>
    <n v="4"/>
    <n v="2023"/>
    <s v="Obra"/>
    <s v="Disciplinario"/>
    <s v="Administrativo con presunta incidencia disciplinaria"/>
    <s v="14 04 100   "/>
    <s v="H2AC2023. Obras de estabilidad de taludes contrato 598 de 2023._x000a__x000a_En algunos sectores de la vía variante definitiva, sector sur, los taludes conformados presentan inestabilidad y constantes deslizamientos sobre la banca; sin embargo, informa Invías que de acuerdo al alcance del contrato 598 de 2023, sólo se realizará la primera etapa de la estabilización, consistente en la conformación del talud, dejando un periodo de 6 meses de seguimiento del fenómeno y las intervenciones con obras de estabilidad para una futura intervención, por tanto, persiste el riesgo de deslizamiento que pueden afectar la transitabilidad en la vía y la seguridad de los usuarios."/>
    <s v="Los estudios o criterios técnicos evaluados no han sido suficientes para permitir contar con todas las variables para definir las obras de estabilidad de las laderas que conforman los taludes de la variante provisional y definitiva red nacional RN 2503 (Mojarras-Popayán), que están siendo afectados no solo por el tipo de suelo sino también por el fenómeno de estabilidad actual y las huellas de deslizamientos anteriores."/>
    <s v="Ejecutar las obras de estabilización y empradización contra la erosión de los taludes, de acuerdo a los recursos económicos disponibles: En el talud 0+500 – 0+560, se realizará la construcción de un muro tipo alcancía; en el talud  0+700 – 0+900, pantallas en concreto lanzado, con anclajes de 20 y 24."/>
    <s v="Informe de interventoría con el registro de las obras en las que se enmarca, ejecutadas."/>
    <s v="Informe de interventoría"/>
    <n v="1"/>
    <d v="2024-02-15T00:00:00"/>
    <x v="3"/>
    <n v="15"/>
    <x v="2"/>
    <x v="1"/>
    <n v="0"/>
    <m/>
    <m/>
    <n v="-1514.7333333333333"/>
    <x v="0"/>
    <n v="0"/>
    <n v="0"/>
    <n v="0"/>
    <m/>
    <x v="2"/>
    <s v="EN TERMINO"/>
    <x v="1"/>
    <x v="2"/>
    <n v="1"/>
    <x v="3"/>
  </r>
  <r>
    <n v="4"/>
    <n v="5"/>
    <n v="2023"/>
    <s v="Obra"/>
    <s v="Administrativo"/>
    <s v="Administrativo"/>
    <s v="14 04 100   "/>
    <s v="H3AC2023. Componente gestión ambiental y predial contrato 598 de 2023._x000a__x000a_En el alcance del contrato 598 de 2023, se estableció entre las obligaciones del contratista la ejecución de los planes gestión predial, social y ambiental sostenible; no obstante, a octubre 05 de 2023 se observa que, en el plazo contractual restante, no se van a finalizar las actividades de los componentes Ambiental y Predial, por lo cual existe el riesgo que no se cumpla el balance ambiental y social, y se generen pasivos prediales."/>
    <s v="Dilación en el inicio de los trámites ambiental y predial ante las Entidades correspondientes de su gestión que permitan evaluar los tiempos exigidos o la presentación de planes de contingencia, por lo que se corre el riesgo que se generen pasivos ambientales y prediales y se afecte el cierre final del proyecto el cual está supeditado al balance ambiental y social y al cierre predial."/>
    <s v="Gestionar Comités de seguimiento (Dirección Técnica y de Estructuración, Dirección de Ejecución y Operación con la Subdirección de Sostenibilidad) a las obligaciones contractuales en lo que corresponde a la ejecución de los planes de gestión predial, social y ambiental. "/>
    <s v="_x000a_Incorporar en el cronograma el indicador de estado de semáforo en cada una de las obligaciones contractuales de los planes de gestión predial, social y ambiental y revisar su estado de cumplimiento en reuniones de seguimiento trimestral, con el fin de generar alertas y establecer acciones a seguir. _x000a_                                                                                                                                                                                                                      "/>
    <s v="Informes_x000a_(Acta de Comités y/o Planes de Contingencias Formalizados)"/>
    <n v="4"/>
    <d v="2024-02-05T00:00:00"/>
    <x v="4"/>
    <n v="47.142857142857146"/>
    <x v="3"/>
    <x v="1"/>
    <n v="0"/>
    <m/>
    <m/>
    <n v="-1521.9"/>
    <x v="0"/>
    <n v="0"/>
    <n v="0"/>
    <n v="0"/>
    <m/>
    <x v="2"/>
    <s v="EN TERMINO"/>
    <x v="1"/>
    <x v="3"/>
    <n v="1"/>
    <x v="4"/>
  </r>
  <r>
    <n v="5"/>
    <n v="6"/>
    <n v="2023"/>
    <s v="Contractual"/>
    <s v="Disciplinario"/>
    <s v="Administrativo con presunta incidencia disciplinaria"/>
    <s v="14 01 100   "/>
    <s v="H4AC2023. Adición 01 y modificación 01 del convenio interadministrativo 1236 de 2020._x000a__x000a_En el marco del Convenio Interadministrativo Nro. 1236 de 2020 se han identificado debilidades en la implementación y aplicación del Manual de Contratación del INVÍAS del año 2015, evidenciando que en la Adición Nro. 1 y Modificación Nro. 1 del 30/12/2020 por medio de las cuales se adicionaron recursos y se le concedió al Municipio la obligación para contratar la interventoría, no existió la debida justificación en el trámite de adición y prórroga."/>
    <s v="Debilidades en la Planeación y en la Gestión contractual en el proceso de toma de decisiones, debidas a la pérdida del control del INVÍAS sobre los recursos financieros y del control sobre el cumplimiento del convenio, al ceder la contratación de la interventoría al municipio. No se dio cumplimiento a lo establecido en el Manual de Contratación del Invías, toda vez que no se evidencia una justificación clara, completa y detallada de la adición y modificación al Convenio Interadministrativo."/>
    <s v="Contar con un capitulo de Supervisión dentro del actual Manual de Interventoría de Obra Pública del INVIAS, en el cual queden claras las funciones y responsabilidades de los supervisores y sus apoyos, con las herramientas para cumplir idóneamente sus funciones, especialmente las relativas al seguimiento  de los convenios interadministrativos incluyendo la obligación de verificar la justificación de las modificaciones."/>
    <s v="Expedir la resolución que aprueba el capitulo de Supervisión. "/>
    <s v=" Resolución "/>
    <n v="1"/>
    <d v="2024-01-25T00:00:00"/>
    <x v="0"/>
    <n v="9.2857142857142865"/>
    <x v="0"/>
    <x v="0"/>
    <n v="0"/>
    <m/>
    <m/>
    <n v="-1512.7"/>
    <x v="0"/>
    <n v="0"/>
    <n v="0"/>
    <n v="9.2857142857142865"/>
    <m/>
    <x v="0"/>
    <s v="VENCIDO"/>
    <x v="1"/>
    <x v="4"/>
    <n v="1"/>
    <x v="5"/>
  </r>
  <r>
    <n v="6"/>
    <n v="7"/>
    <n v="2023"/>
    <s v="Contractual"/>
    <s v="Disciplinario e indagación preliminar"/>
    <s v="Administrativo con presunta incidencia disciplinaria e indagación preliminar"/>
    <s v="14 04 004   "/>
    <s v="H5AC2023. Convenio 1236 de 2020, aunar esfuerzos para el mejoramiento de la vía entre el casco urbano del municipio de paz de Ariporo y el corregimiento de montañas del totumo en el municipio de paz de Ariporo, departamento de Casanare._x000a__x000a_El Instituto Nacional de Vías –INVÍAS-, suscribió con el municipio de Paz de Ariporo el Convenio Interadministrativo 1236 de 2020, con el fin de llevar a cabo el “Mejoramiento de la vía entre el Casco Urbano del Municipio de Paz de Ariporo y el corregimiento de Montañas del Totumo en el municipio de Paz de Ariporo, departamento de Casanare.” En este sentido, en cumplimiento de las obligaciones establecidas dentro del Convenio Interadministrativo, el municipio de Paz de Ariporo una vez surtido el proceso de Licitación Pública PZA-LP-002-2021 suscribe el contrato de Obra Pública Nro. 301.17.5-002 con el Consorcio Vías Paz de Ariporo. De la revisión y verificación a la ejecución del contrato de obra, el cual se encuentra en estado de ejecución, se evidenció la suscripción de la modificación N°1 al contrato, la cual impactó en el alcance de este, de igual manera incumplimiento a las especificaciones técnicas del contrato y las establecidas por el Invías, lo cual se refleja en la calidad de las obras y demoras en la ejecución y terminación del proyecto."/>
    <s v="Fallas y deficiencias en la gestión contractual durante el desarrollo del proyecto por parte de la Supervisión del Convenio 1236 de 2020, la supervisión ejercida por el municipio de Paz de Ariporo, la Interventoría y el Contratista de obra, al no dar cabal cumplimiento a lo establecido dentro de las especificaciones técnicas y obligaciones pactadas dentro del Convenio Interadministrativo y los Contratos de Obra e Interventoría."/>
    <s v="Contar con un capitulo de Supervisión dentro del actual Manual de Interventoría de Obra Pública del INVIAS, en el cual queden claras las funciones y responsabilidades de los Supervisores y sus apoyos, con las herramientas para cumplir idóneamente sus funciones de acuerdo con las obligaciones del convenio,   atendiendo lo establecido en la Ley, en el Manual de Supervisión y en los demás manuales internos que adopte la entidad. "/>
    <s v="Expedir la resolución que aprueba el capitulo de Supervisión. "/>
    <s v=" Resolución "/>
    <n v="1"/>
    <d v="2024-01-25T00:00:00"/>
    <x v="0"/>
    <n v="9.2857142857142865"/>
    <x v="0"/>
    <x v="0"/>
    <n v="0"/>
    <m/>
    <m/>
    <n v="-1512.7"/>
    <x v="0"/>
    <n v="0"/>
    <n v="0"/>
    <n v="9.2857142857142865"/>
    <m/>
    <x v="0"/>
    <s v="VENCIDO"/>
    <x v="1"/>
    <x v="5"/>
    <n v="1"/>
    <x v="6"/>
  </r>
  <r>
    <n v="7"/>
    <n v="8"/>
    <n v="2023"/>
    <s v="Contractual"/>
    <s v="Indagación preliminar"/>
    <s v="Administrativo para indagación preliminar"/>
    <s v="14 04 004   "/>
    <s v="H6AC2023. Convenio interadministrativo 1236 de 2020._x000a__x000a_El Instituto Nacional de Vías – INVÍAS suscribió con el Municipio de Paz de Ariporo Convenio Interadministrativo Nro. 1236 de 2020, cuyo objetivo consiste en el “Mejoramiento de la vía entre el Casco Urbano del Municipio de Paz de Ariporo y el corregimiento de Montañas del Totumo en el Municipio de Paz de Ariporo, departamento de Casanare”. El municipio de Paz de Ariporo a través del Concurso de Méritos PZACM- AB-002-2021 suscribió contrato de Consultoría Nro. 301.17.5-002 del 19 de agosto de 2021 para realizar interventoría al contrato de Obra Pública N° 301.17.5- 002; en desarrollo del mismo y, con ocasión de la reunión realizada con el INVÍAS el 2 de noviembre de 2023 y los soportes presentados en la misma, se evidencia un presunto uso indebido de la hoja de vida de un profesional para justificar contenidos de informes de interventoría y generar cobro por concepto de Especialista en Pavimentos y/o geotecnia."/>
    <s v="Debilidades en la supervisión del municipio de Paz de Ariporo en lo concerniente a la verificación de la plantilla de profesionales vinculados y/o activos a la Interventoría del proyecto, y presuntas irregularidades por parte del consultor del contrato de consultoría Nro. 301.17.5-002 del 19 de agosto de 2021, al emitir informes y cobros por concepto del profesional especialista en pavimentos y/o geotecnia que no está vinculado al proyecto._x000a__x000a_Cabe resaltar que, con ocasión a la modificación 1 del Convenio Interadministrativo Nro. 1236 de 2020 el Instituto Nacional de Vías – INVÍAS perdió la capacidad de vigilar el desarrollo y/o ejecución del contrato de consultoría Nro. 301.17.5-002 del 19 de agosto de 2021."/>
    <s v="Contar con un capitulo de Supervisión dentro del actual Manual de Interventoría de Obra Pública del INVIAS, en el cual queden claras las funciones y responsabilidades de los Supervisores y sus apoyos, con las herramientas para cumplir idóneamente sus funciones, especialmente las relativas al seguimiento  de los convenios interadministrativos incluyendo la obligación de verificar las justificación de las modificaciones."/>
    <s v=" Expedir la resolución que aprueba el capitulo de Supervisión. "/>
    <s v=" Resolución "/>
    <n v="1"/>
    <d v="2024-01-25T00:00:00"/>
    <x v="0"/>
    <n v="9.2857142857142865"/>
    <x v="0"/>
    <x v="0"/>
    <n v="0"/>
    <m/>
    <m/>
    <n v="-1512.7"/>
    <x v="0"/>
    <n v="0"/>
    <n v="0"/>
    <n v="9.2857142857142865"/>
    <m/>
    <x v="0"/>
    <s v="VENCIDO"/>
    <x v="1"/>
    <x v="6"/>
    <n v="1"/>
    <x v="7"/>
  </r>
  <r>
    <n v="8"/>
    <n v="9"/>
    <n v="2023"/>
    <s v="Obra"/>
    <s v="Fiscal y disciplinario"/>
    <s v="Administrativo con incidencia fiscal y presunta incidencia disciplinaria"/>
    <s v="14 01 100   "/>
    <s v="H7AC2023. Construcción variante Sogamoso. Contrato 1858 de 2020. _x000a__x000a_Las obras ejecutadas en la Variante de Sogamoso no cumplen con la finalidad de tener una variante alternativa para llegar hasta el sitio denominado “El Crucero”, para así empalmar con la Transversal del Cusiana. Con corte a 27 de octubre de 2023, y a dos meses de terminar el contrato, la obra ejecutada no es funcional y quedará incompleta. Lo anteriormente evidenciado se constituye en detrimento patrimonial por $24.190.724.793."/>
    <s v="Deficiencias en la planificación y ejecución de los recursos para el proyecto de la Variante de Sogamoso, en donde la ejecución de los recursos se reduce a menos del 50% de las obras previstas en el alcance inicial._x000a__x000a_Deficiencias en el cumplimiento de las obligaciones contractuales por parte del contratista, del interventor y las deficiencias en el desarrollo de la supervisión a la interventoría del proyecto por parte del Instituto Nacional de Vías."/>
    <s v="Incorporar en la Guía de Estructuración de Proyectos INVIAS - las acciones encaminadas a fortalecer los controles y mitigar la materialización de los riesgos enunciados en el presente hallazgo, en lo respectivo a los procesos de planeación y estructuración."/>
    <s v="Guía de Estructuración de Proyectos  versión 4 aprobada."/>
    <s v="Guía"/>
    <n v="1"/>
    <d v="2024-01-20T00:00:00"/>
    <x v="2"/>
    <n v="23.142857142857142"/>
    <x v="4"/>
    <x v="1"/>
    <n v="0"/>
    <m/>
    <m/>
    <n v="-1515.7666666666667"/>
    <x v="0"/>
    <n v="0"/>
    <n v="0"/>
    <n v="0"/>
    <m/>
    <x v="2"/>
    <s v="EN TERMINO"/>
    <x v="1"/>
    <x v="7"/>
    <n v="1"/>
    <x v="8"/>
  </r>
  <r>
    <n v="9"/>
    <n v="10"/>
    <n v="2023"/>
    <s v="Obra"/>
    <s v="Fiscal y disciplinario"/>
    <s v="Administrativo con incidencia fiscal y presunta incidencia disciplinaria"/>
    <s v="14 04 004  "/>
    <s v="H8AC2023. Calidad pavimentos rehabilitados. Contrato 1513 de 2015._x000a__x000a_Se presenta detrimento patrimonial en las obras de rehabilitación ejecutadas mediante el contrato 1513 de 2015 en la Transversal del Cusiana, por cuanto las mismas han sufrido deterioro prematuro y no cumplen con los parámetros de calidad y durabilidad mínimos para un concreto asfáltico convencional. Dicho detrimento se calcula en $1.652.970.906."/>
    <s v="Deficiencias en la ejecución de los trabajos de rehabilitación del corredor Transversal del Cusiana, así como deficiencias en el control y seguimiento de las obras ejecutadas, de conformidad con lo establecido en la Guía Metodológica para el diseño de rehabilitación de Pavimentos Asfálticos del Invías, Parte 4._x000a__x000a_Deficiencias en el cumplimiento de las obligaciones contractuales por parte del contratista, del interventor y las deficiencias en el desarrollo de la supervisión a la interventoría del proyecto por parte del Instituto Nacional de Vías."/>
    <s v="Conminar al contratista  de obra para que realice los arreglos de los desperfectos detectados por el Ente de Control."/>
    <s v="Recibir lo arreglos a satisfacción por parte de la interventoría del contrato 1513 de 2020."/>
    <s v="Informe de la Interventoría con registro fotográfico "/>
    <n v="1"/>
    <d v="2024-01-25T00:00:00"/>
    <x v="4"/>
    <n v="48.714285714285715"/>
    <x v="5"/>
    <x v="0"/>
    <n v="0"/>
    <m/>
    <m/>
    <n v="-1521.9"/>
    <x v="0"/>
    <n v="0"/>
    <n v="0"/>
    <n v="0"/>
    <m/>
    <x v="2"/>
    <s v="EN TERMINO"/>
    <x v="1"/>
    <x v="8"/>
    <n v="1"/>
    <x v="9"/>
  </r>
  <r>
    <n v="10"/>
    <n v="11"/>
    <n v="2023"/>
    <s v="Contractual"/>
    <s v="Fiscal y disciplinario"/>
    <s v="Administrativo con presunta incidencia disciplinaria e incidencia fiscal"/>
    <s v="14 04 100   "/>
    <s v="H9AC2023. Proceso sancionatorio contrato de obra pública 1019 de 2018._x000a__x000a_El Instituto Nacional de Vías – INVÍAS suscribió contrato de obra pública 1019 de 2018, cuyo objeto consistió en la “Gestión social, predial, ambiental y construcción de la variante San Gil en el Departamento de Santander” por valor de CIENTO setenta y tres mil treinta y tres millones trescientos cuarenta mil setecientos cuarenta y cinco pesos ($173.033.340.745) con plazo inicial de ejecución hasta el 31 de diciembre de 2022. Sin embargo, no hubo cumplimiento de las obligaciones contractuales; situación que conllevó a que la entidad iniciara proceso administrativo sancionatorio y pese a que las Resoluciones Nros. 1939 de 13 de junio de 2023 y 3082 de 5 de septiembre de 2023 se encuentran ejecutoriadas a partir del 6 de septiembre de 2023 se evidencia demoras en el inicio de cobro de la multa interpuesta al contratista por la suma de tres mil cuatrocientos cuatro millones ochocientos setenta y seis mil novecientos cincuenta y cinco pesos ($3.404.876.955)._x000a__x000a_Acción 1."/>
    <s v="Debilidades por parte de Instituto Nacional de Vías – INVÍAS en relación con la falta de gestión por demoras en el inicio de cobro al contratista de la multa interpuesta, teniendo en cuenta que figura acto administrativo mediante el cual se declaró el incumplimiento de las obligaciones contractuales establecidas en el contrato de Obra Pública 1019 de 2018."/>
    <s v="Evidenciar a la Contraloría General de la República el pago de la sanción impuesta a través de las Resoluciones 1939 del 13 de junio de 2023 y 3082 del 5 de septiembre de 2023 ejecutoriadas a partir del 6 de septiembre de 2023, como resultado de la gestión de cobro adelantada por la Subdirección de Defensa Jurídica-Grupo de Jurisdicción Coactiva, por valor de $3.404.876.955."/>
    <s v="Aportar documentos y trazabilidad de la gestión adelantada."/>
    <s v="Documento de recaudo de ingresos "/>
    <n v="1"/>
    <d v="2024-02-05T00:00:00"/>
    <x v="5"/>
    <n v="3.2857142857142856"/>
    <x v="6"/>
    <x v="2"/>
    <n v="1"/>
    <m/>
    <d v="2024-03-06T00:00:00"/>
    <n v="0.23333333333333334"/>
    <x v="1"/>
    <n v="3.2857142857142856"/>
    <n v="3.2857142857142856"/>
    <n v="3.2857142857142856"/>
    <m/>
    <x v="3"/>
    <s v="EN TERMINO"/>
    <x v="1"/>
    <x v="9"/>
    <n v="1"/>
    <x v="10"/>
  </r>
  <r>
    <s v=""/>
    <n v="12"/>
    <n v="2023"/>
    <s v="Contractual"/>
    <m/>
    <m/>
    <s v="14 04 100   "/>
    <s v="H9AC2023. Proceso sancionatorio contrato de obra pública 1019 de 2018._x000a__x000a_El Instituto Nacional de Vías – INVÍAS suscribió contrato de obra pública 1019 de 2018, cuyo objeto consistió en la “Gestión social, predial, ambiental y construcción de la variante San Gil en el Departamento de Santander” por valor de CIENTO setenta y tres mil treinta y tres millones trescientos cuarenta mil setecientos cuarenta y cinco pesos ($173.033.340.745) con plazo inicial de ejecución hasta el 31 de diciembre de 2022. Sin embargo, no hubo cumplimiento de las obligaciones contractuales; situación que conllevó a que la entidad iniciara proceso administrativo sancionatorio y pese a que las Resoluciones Nros. 1939 de 13 de junio de 2023 y 3082 de 5 de septiembre de 2023 se encuentran ejecutoriadas a partir del 6 de septiembre de 2023 se evidencia demoras en el inicio de cobro de la multa interpuesta al contratista por la suma de tres mil cuatrocientos cuatro millones ochocientos setenta y seis mil novecientos cincuenta y cinco pesos ($3.404.876.955)._x000a__x000a_Acción 2."/>
    <s v="Debilidades por parte de Instituto Nacional de Vías – INVÍAS en relación con la falta de gestión por demoras en el inicio de cobro al contratista de la multa interpuesta, teniendo en cuenta que figura acto administrativo mediante el cual se declaró el incumplimiento de las obligaciones contractuales establecidas en el contrato de Obra Pública 1019 de 2018."/>
    <s v="Revisar y actualizar el procedimiento de COBRO JURISDICCIÓN COACTIVA -ADJU-PR-2, con el fin de fortalecer los controles existentes y/o incorporar nuevos puntos de control."/>
    <s v="Revisión y actualización del procedimiento COBRO JURISDICCIÓN COACTIVA -ADJU-PR-2, mediante mesas de trabajo."/>
    <s v="Procedimiento actualizado, formalizado y socializado"/>
    <n v="1"/>
    <d v="2024-02-05T00:00:00"/>
    <x v="2"/>
    <n v="20.857142857142858"/>
    <x v="6"/>
    <x v="2"/>
    <n v="0"/>
    <m/>
    <m/>
    <n v="-1515.7666666666667"/>
    <x v="0"/>
    <n v="0"/>
    <n v="0"/>
    <n v="0"/>
    <m/>
    <x v="2"/>
    <s v=""/>
    <x v="1"/>
    <x v="9"/>
    <n v="2"/>
    <x v="11"/>
  </r>
  <r>
    <n v="11"/>
    <n v="13"/>
    <n v="2023"/>
    <s v="Obra"/>
    <s v="Disciplinario e indagación preliminar"/>
    <s v="Administrativo para indagación preliminar y presunta incidencia disciplinaria"/>
    <s v="14 04 004   "/>
    <s v="H10AC2023. Avalúo del predio identificado Nro. 048 DI contrato de obra 1019 de 2018. _x000a__x000a_Deficiencias en materia de control y seguimiento relacionado con la calidad del avalúo comercial corporativo del predio Nro. 048 DI, lo que dio lugar a la no detección de un error en la determinación del valor del terreno rural de uso Forestal, toda vez que se asignó el mismo valor del terreno con uso Agroforestal, y en consecuencia se generó el pago de una mayor suma en detrimento al patrimonio del estado, por tal razón y con el fin de determinar los elementos de que trata el Artículo 5 de la Ley 610 de 2000 se plantean los hechos para adelantar una Indagación Preliminar."/>
    <s v="Deficiencias en la implementación de los mecanismos de vigilancia, control y seguimiento del cumplimiento de las obligaciones en materia de gestión predial a cargo del Contratista y por parte de la Interventoría; de ello se derivó la no detección del error en el cálculo del valor del terreno con Uso Forestal."/>
    <s v="Controlar los valores del suelo y el seguimiento a la elaboración de avalúos puntuales tomando como referencia las zonas homogéneas físicas y geoeconómicas desarrolladas en el diagnóstico predial e informe del sector de los contratos de obra. "/>
    <s v="Verificar la aplicación de metodologías valuatorios de acuerdo con los criterios establecidos por el IGAC a fin de controlar el cambio de valores en la elaboración de insumos y zonas homogéneas."/>
    <s v="Informe_x000a_ -Documentos de Zonas homogéneas- con avalúos aprobado"/>
    <n v="2"/>
    <d v="2024-02-05T00:00:00"/>
    <x v="4"/>
    <n v="47.142857142857146"/>
    <x v="3"/>
    <x v="1"/>
    <n v="0"/>
    <m/>
    <m/>
    <n v="-1521.9"/>
    <x v="0"/>
    <n v="0"/>
    <n v="0"/>
    <n v="0"/>
    <m/>
    <x v="2"/>
    <s v="EN TERMINO"/>
    <x v="1"/>
    <x v="10"/>
    <n v="1"/>
    <x v="12"/>
  </r>
  <r>
    <n v="12"/>
    <n v="14"/>
    <n v="2023"/>
    <s v="Presupuestal"/>
    <s v="Disciplinario"/>
    <s v="_x000a_Administrativo con presunta incidencia disciplinaria"/>
    <s v="14 01 100   "/>
    <s v="H11AC2023. Recursos asignados para el desarrollo de la gestión de adquisición predial para el desarrollo de las obras previstas en el contrato 1019 de 2018. _x000a__x000a_Fallas en el proceso de planeación contractual, lo que afectó la estimación de los recursos necesarios para la compra de los predios, resultando ser insuficientes para la compra de los predios requeridos para la construcción de la Variante de San Gil, generando impacto en la disponibilidad de la franja para el cumplimiento del plan de obras, en consecuencia, el no logro del cumplimiento del alcance del contrato dejando las obras ejecutadas con alto riesgo de no ser funcionales."/>
    <s v="Fallas en el proceso de planeación contractual, toda vez que no se realizó un análisis de la afectación predial en términos técnicos financieros en la fase de estructuración del proyecto20 que le permitiera al Invías estimar con mayor grado de exactitud los recursos necesarios para la compra de los predios, aspecto fundamental para determinar la viabilidad financiera del contrato."/>
    <s v="Actualizar y socializar la Guía de Estructuración de Proyectos, análisis de la afectación predial en términos técnicos-financieros  (Versión 4)._x000a_"/>
    <s v="Fortalecer la participación del Grupo Predial en el análisis de la afectación predial en términos técnicos-financieros._x000a__x000a_ "/>
    <s v="Guía de Estructuración de Proyectos actualizada y socializada"/>
    <n v="1"/>
    <d v="2024-02-05T00:00:00"/>
    <x v="2"/>
    <n v="20.857142857142858"/>
    <x v="7"/>
    <x v="3"/>
    <n v="0"/>
    <m/>
    <m/>
    <n v="-1515.7666666666667"/>
    <x v="0"/>
    <n v="0"/>
    <n v="0"/>
    <n v="0"/>
    <m/>
    <x v="2"/>
    <s v="EN TERMINO"/>
    <x v="1"/>
    <x v="11"/>
    <n v="1"/>
    <x v="13"/>
  </r>
  <r>
    <n v="13"/>
    <n v="15"/>
    <n v="2023"/>
    <s v="Presupuestal"/>
    <s v="Disciplinario"/>
    <s v="Administrativo con presunta incidencia disciplinaria"/>
    <s v="14 01 100   "/>
    <s v="H12AC2023. Inclusión de la figura de anticipo en la forma de pago del contrato 1019 de 2018._x000a__x000a_Cambio de las condiciones pactadas en el Pliego de Condiciones de la licitación pública LP-DO-003-2018, en cuanto a la forma de pago, ya que allí no se contempló la figura de Anticipo. Sin embargo, durante la etapa de ejecución contractual el Instituto Nacional de Vías - INVÍAS suscribió dos modificaciones en las cuales se autorizó la entrega de un anticipo al contratista correspondiente del 36,6%; situación contraria a lo estipulado en el Proceso Licitatorio y en la cláusula quinta del contrato 1019 de 2018. Por lo cual, se deriva una vulneración al principio de transparencia de la contratación estatal."/>
    <s v="Deficiencias en la adecuada aplicación del principio de planeación y maduración de proyecto en cabeza del Instituto Nacional de Vías – INVÍAS, aunado a que dicha inclusión se dio con aval de la interventoría."/>
    <s v="Contar con un capitulo de Supervisión dentro del actual Manual de Interventoría de Obra Pública del INVIAS, en el cual queden claras las funciones y responsabilidades de los Supervisores y sus apoyos, con las herramientas para cumplir idóneamente sus funciones, especialmente la obligación de verificar la justificación de las modificaciones."/>
    <s v="Expedir la resolución que aprueba el capitulo de Supervisión  dentro del Manual de Interventoría. "/>
    <s v=" Resolución "/>
    <n v="1"/>
    <d v="2024-01-25T00:00:00"/>
    <x v="0"/>
    <n v="9.2857142857142865"/>
    <x v="8"/>
    <x v="0"/>
    <n v="0"/>
    <m/>
    <m/>
    <n v="-1512.7"/>
    <x v="0"/>
    <n v="0"/>
    <n v="0"/>
    <n v="9.2857142857142865"/>
    <m/>
    <x v="0"/>
    <s v="VENCIDO"/>
    <x v="1"/>
    <x v="12"/>
    <n v="1"/>
    <x v="14"/>
  </r>
  <r>
    <n v="14"/>
    <n v="16"/>
    <n v="2023"/>
    <s v="Obra"/>
    <s v="Fiscal y disciplinario"/>
    <s v="Administrativo con presunta incidencia disciplinaria y fiscal"/>
    <s v="14 04 004   "/>
    <s v="H13AC2023. Calidad de obras construidas. Contrato 1019 de 2020. _x000a__x000a_En el acta de entrega y recibo definitivo de obra del contrato 1019 de 2020 suscrita el 15/12/2022, se relacionan una serie de pendientes del proyecto y observaciones sobre la calidad de las losas de concreto, berma cunetas donde se han presentado fisuras y agrietamientos en algunas losas y berma cuneta y otras sobre la terminación de las estructuras, que solicitan al contratista de obra sean corregidos, no obstante, el contratista no ha realizado trabajos conducentes a la reparación de las patologías observadas en el acta de recibo y de otra que se han presentado con posterioridad a la misma como son las relacionadas con las señalización vertical, denotando deficiencias en los procesos constructivos por parte del contratista y de control y supervisión por parte de la interventoría, y de acuerdo al informe de afectación de las losas realizado por Invías, se realizó el cálculo en cantidad de obra del pavimento hidráulico afectado en $70.480.736,4; valor que se constituye en un detrimento al patrimonio."/>
    <s v="Deficiencias en los procesos constructivos y de calidad de los trabajos realizados por parte del contratista que venía ejecutando el contrato 1019 de 2020 y de control, supervisión, reconocimiento y recibo de obras que presentan desperfectos, por parte de la interventoría."/>
    <s v="Conminar al contratista  de obra para que realice  los arreglos de los desperfectos detectados por el Ente de Control. "/>
    <s v="Recibir lo arreglos a satisfacción por parte de la interventoría del contrato 1019 de 2020."/>
    <s v="Informe de la Interventoría con registro fotográfico "/>
    <n v="1"/>
    <d v="2024-01-25T00:00:00"/>
    <x v="1"/>
    <n v="13.714285714285714"/>
    <x v="8"/>
    <x v="0"/>
    <n v="0"/>
    <m/>
    <m/>
    <n v="-1513.7333333333333"/>
    <x v="0"/>
    <n v="0"/>
    <n v="0"/>
    <n v="0"/>
    <m/>
    <x v="1"/>
    <s v="PRÓXIMO A VENCER"/>
    <x v="1"/>
    <x v="13"/>
    <n v="1"/>
    <x v="15"/>
  </r>
  <r>
    <n v="15"/>
    <n v="17"/>
    <n v="2023"/>
    <s v="Obra"/>
    <s v="Disciplinario"/>
    <s v="Administrativo con presunta incidencia disciplinaria"/>
    <s v="14 04 004   "/>
    <s v="H14AC2023. Suscripción de acta de entrega y recibo definitivo contrato 1019 de 2020._x000a__x000a_El plazo del contrato de obra 1019-2020 finalizó el 06/04/2022 al igual que el del contrato de interventoría 1172 de 2020; no obstante, las Actas de Entrega y Recibo Definitivo de Obra e Interventoría, que permiten la verificación de la ejecución del objeto contractual respectivas se suscribieron el 15/12/2022, sin encontrar justificación de la dilación en este trámite."/>
    <s v="Incumplimiento de las obligaciones de la interventoría específicamente en el procedimiento establecido en el Manual de Interventoría para la suscripción del Acta de Recibo Final del contrato de obra, y de la supervisión para la suscripción del Acta de Recibo Final de la Interventoría, en el momento de finalización del plazo contractual."/>
    <s v="Contar con un capitulo de Supervisión dentro del actual Manual de Interventoría de Obra Pública del INVIAS, en el cual queden claras las funciones y responsabilidades de los Supervisores y sus apoyos, con las herramientas para cumplir idóneamente sus funciones de acuerdo  a  las obligaciones del contrato de interventoría,  atendiendo lo establecido en la Ley, en el Manual de Interventoría y Supervisión y en los demás manuales internos que adopte la entidad. "/>
    <s v=" Expedir la resolución que aprueba el capitulo de Supervisión. "/>
    <s v=" Resolución "/>
    <n v="1"/>
    <d v="2024-01-25T00:00:00"/>
    <x v="0"/>
    <n v="9.2857142857142865"/>
    <x v="0"/>
    <x v="0"/>
    <n v="0"/>
    <m/>
    <m/>
    <n v="-1512.7"/>
    <x v="0"/>
    <n v="0"/>
    <n v="0"/>
    <n v="9.2857142857142865"/>
    <m/>
    <x v="0"/>
    <s v="VENCIDO"/>
    <x v="1"/>
    <x v="14"/>
    <n v="1"/>
    <x v="16"/>
  </r>
  <r>
    <n v="16"/>
    <n v="18"/>
    <n v="2023"/>
    <s v="Obra"/>
    <s v="Fiscal y disciplinario"/>
    <s v="Administrativo con incidencia fiscal y presunta incidencia disciplinaria"/>
    <s v="14 04 004   "/>
    <s v="H15AC2023. Ejecución de obras convenio 2509 de 2019 del Programa Colombia Rural con el municipio de Rivera, Huila._x000a__x000a_El Instituto Nacional de Vías suscribió el 24/12/2019 el convenio 2509-2019 con el municipio de Rivera, Huila, en el marco del programa Colombia Rural, del cual se derivó el Contrato de Obra 284 de 2020 (suscrito por el municipio de Rivera) con el objeto de realizar la “CONSTRUCCIÓN DE PUENTE VEHICULAR EN EL CORREDOR VIAL CRUCE 45 LA CABAÑITA - VEREDA LOS MEDIOS - RIVERA, UBICADO SOBRE EL RIO FRIO DEL MUNICIPIO DE RIVERA, DEPARTAMENTO DEL HUILA.”, sin embargo, el plazo del Contrato se cumplió sin ser ampliado y las obras no tienen ejecución desde febrero de 2023, quedando inconclusas, con una inversión total en el proyecto de $943.204.979, ocasionando un daño fiscal por tal valor._x000a__x000a_Acción 1."/>
    <s v="Incumplimiento contractual por parte del contratista de obra y del contratista de interventoría; además, el Instituto Nacional de Vías, no ha adelantado las acciones que le corresponden para conminar al municipio de Rivera a dar cumplimiento a lo pactado en el Convenio Interadministrativo 2509-2019 y en el Contrato de Obra 284 de 2020, esto, a pesar de los constantes pronunciamientos realizados por la interventoría. Lo anterior, demuestra deficiencias en la supervisión realizada por el Instituto Nacional de Vías al cumplimiento de las obligaciones del_x000a_Municipio de Rivera."/>
    <s v="Gestionar la conclusión de las obras contratadas para el convenio 2509 de 2019."/>
    <s v="Publicar el proceso de selección por parte del municipio para  una nueva contratación y así poder concluir  las obras."/>
    <s v="Reporte del Secop de la publicación del proceso "/>
    <n v="1"/>
    <d v="2024-01-25T00:00:00"/>
    <x v="2"/>
    <n v="22.428571428571427"/>
    <x v="0"/>
    <x v="0"/>
    <n v="0"/>
    <m/>
    <m/>
    <n v="-1515.7666666666667"/>
    <x v="0"/>
    <n v="0"/>
    <n v="0"/>
    <n v="0"/>
    <m/>
    <x v="2"/>
    <s v="EN TERMINO"/>
    <x v="1"/>
    <x v="15"/>
    <n v="1"/>
    <x v="17"/>
  </r>
  <r>
    <s v=""/>
    <n v="19"/>
    <n v="2023"/>
    <s v="Obra"/>
    <m/>
    <m/>
    <s v="14 05 004   "/>
    <s v="H15AC2023. Ejecución de obras convenio 2509 de 2019 del Programa Colombia Rural con el municipio de Rivera, Huila._x000a__x000a_El Instituto Nacional de Vías suscribió el 24/12/2019 el convenio 2509-2019 con el municipio de Rivera, Huila, en el marco del programa Colombia Rural, del cual se derivó el Contrato de Obra 284 de 2020 (suscrito por el municipio de Rivera) con el objeto de realizar la “CONSTRUCCIÓN DE PUENTE VEHICULAR EN EL CORREDOR VIAL CRUCE 45 LA CABAÑITA - VEREDA LOS MEDIOS - RIVERA, UBICADO SOBRE EL RIO FRIO DEL MUNICIPIO DE RIVERA, DEPARTAMENTO DEL HUILA.”, sin embargo, el plazo del Contrato se cumplió sin ser ampliado y las obras no tienen ejecución desde febrero de 2023, quedando inconclusas, con una inversión total en el proyecto de $943.204.979, ocasionando un daño fiscal por tal valor._x000a__x000a_Acción 2."/>
    <s v="Incumplimiento contractual por parte del contratista de obra y del contratista de interventoría; además, el Instituto Nacional de Vías, no ha adelantado las acciones que le corresponden para conminar al municipio de Rivera a dar cumplimiento a lo pactado en el Convenio Interadministrativo 2509-2019 y en el Contrato de Obra 284 de 2020, esto, a pesar de los constantes pronunciamientos realizados por la interventoría. Lo anterior, demuestra deficiencias en la supervisión realizada por el Instituto Nacional de Vías al cumplimiento de las obligaciones del_x000a_Municipio de Rivera."/>
    <s v="Gestionar para que se sancione al contratista de obra del contrato derivado del convenio por el incumplimiento definitivo. "/>
    <s v="Expedir la resolución  por parte de municipio en la cual se sancione al contratista por el incumplimiento definitivo del contrato derivado."/>
    <s v="Resolución"/>
    <n v="1"/>
    <d v="2024-01-25T00:00:00"/>
    <x v="2"/>
    <n v="22.428571428571427"/>
    <x v="0"/>
    <x v="0"/>
    <n v="0"/>
    <m/>
    <m/>
    <n v="-1515.7666666666667"/>
    <x v="0"/>
    <n v="0"/>
    <n v="0"/>
    <n v="0"/>
    <m/>
    <x v="2"/>
    <s v=""/>
    <x v="1"/>
    <x v="15"/>
    <n v="2"/>
    <x v="18"/>
  </r>
  <r>
    <n v="17"/>
    <n v="20"/>
    <n v="2023"/>
    <s v="Obra"/>
    <s v="Fiscal y disciplinario"/>
    <s v="Administrativo con incidencia fiscal y presunta incidencia disciplinaria"/>
    <s v="14 05 004   "/>
    <s v="H16AC2023. Ejecución de obras convenio 1575 de 2020 del Programa Colombia Rural con el municipio de Timaná, Huila._x000a__x000a_El Instituto Nacional de Vías suscribió el 16/12/2020 el convenio 1575-2020 con el municipio de Timaná, Huila, en el marco del programa Colombia Rural, del cual se derivó el contrato de obra LP 01 de 2021 (suscrito por el municipio de Timaná) con el objeto de realizar la “RECONSTRUCCIÓN DEL PUENTE VEHICULAR SOBRE EL RÍO TIMANÁ, QUE COMUNICA CASCO URBANO Y LAS VEREDAS SAN MARCOS, LOMA LARGA, TOBO Y FLORIDA EN EL MUNICIPIO DE TIMANÁ, DEPARTAMENTO DEL HUILA”; sin embargo, el plazo del contrato se cumplió sin ser ampliado y las obras no tienen ejecución desde febrero de 2023, quedando inconclusas, con una inversión total de $548.884.645,32, ocasionando un daño fiscal por tal valor._x000a__x000a_Acción 1."/>
    <s v="Abandono de la obra por parte del contratista, generando un incumplimiento contractual y dejando la obra inconclusa con un avance del 58%; deficiencias en la labor de supervisión de interventoría ejercida por el Invías y de la labor de interventoría ejercida mediante contrato 1620-2020. Además, el Invías tampoco adelantó acciones para conminar al municipio a atender los requerimientos del contratista de interventoría respecto al inicio de procesos administrativos."/>
    <s v="Gestionar la conclusión de las obras contratadas para el convenio 2509 de 2019."/>
    <s v="Publicar el proceso de selección  por parte del municipio para  una nueva contratación y así poder concluir  las obras."/>
    <s v="Reporte del Secop de la publicación del proceso "/>
    <n v="1"/>
    <d v="2024-01-25T00:00:00"/>
    <x v="6"/>
    <n v="26.714285714285715"/>
    <x v="0"/>
    <x v="0"/>
    <n v="0"/>
    <m/>
    <m/>
    <n v="-1516.7666666666667"/>
    <x v="0"/>
    <n v="0"/>
    <n v="0"/>
    <n v="0"/>
    <m/>
    <x v="2"/>
    <s v="EN TERMINO"/>
    <x v="1"/>
    <x v="16"/>
    <n v="1"/>
    <x v="19"/>
  </r>
  <r>
    <s v=""/>
    <n v="21"/>
    <n v="2023"/>
    <s v="Obra"/>
    <m/>
    <m/>
    <s v="14 05 004   "/>
    <s v="H16AC2023. Ejecución de obras convenio 1575 de 2020 del Programa Colombia Rural con el municipio de Timaná, Huila._x000a__x000a_El Instituto Nacional de Vías suscribió el 16/12/2020 el convenio 1575-2020 con el municipio de Timaná, Huila, en el marco del programa Colombia Rural, del cual se derivó el contrato de obra LP 01 de 2021 (suscrito por el municipio de Timaná) con el objeto de realizar la “RECONSTRUCCIÓN DEL PUENTE VEHICULAR SOBRE EL RÍO TIMANÁ, QUE COMUNICA CASCO URBANO Y LAS VEREDAS SAN MARCOS, LOMA LARGA, TOBO Y FLORIDA EN EL MUNICIPIO DE TIMANÁ, DEPARTAMENTO DEL HUILA”; sin embargo, el plazo del contrato se cumplió sin ser ampliado y las obras no tienen ejecución desde febrero de 2023, quedando inconclusas, con una inversión total de $548.884.645,32, ocasionando un daño fiscal por tal valor._x000a__x000a_Acción 2."/>
    <s v="Abandono de la obra por parte del contratista, generando un incumplimiento contractual y dejando la obra inconclusa con un avance del 58%; deficiencias en la labor de supervisión de interventoría ejercida por el Invías y de la labor de interventoría ejercida mediante contrato 1620-2020. Además, el Invías tampoco adelantó acciones para conminar al municipio a atender los requerimientos del contratista de interventoría respecto al inicio de procesos administrativos."/>
    <s v="Gestionar para que se sancione al contratista de obra del contrato derivado del convenio por el incumplimiento definitivo. "/>
    <s v="Expedir la resolución por parte de municipio en la cual se sancione al contratista por el incumplimiento definitivo del contrato derivado."/>
    <s v="Resolución"/>
    <n v="1"/>
    <d v="2024-01-25T00:00:00"/>
    <x v="2"/>
    <n v="22.428571428571427"/>
    <x v="0"/>
    <x v="0"/>
    <n v="0"/>
    <m/>
    <m/>
    <n v="-1515.7666666666667"/>
    <x v="0"/>
    <n v="0"/>
    <n v="0"/>
    <n v="0"/>
    <m/>
    <x v="2"/>
    <s v=""/>
    <x v="1"/>
    <x v="16"/>
    <n v="2"/>
    <x v="20"/>
  </r>
  <r>
    <n v="18"/>
    <n v="22"/>
    <n v="2023"/>
    <s v="Presupuestal"/>
    <s v="Disciplinario"/>
    <s v="Administrativo con presunta incidencia disciplinaria"/>
    <s v="14 04 004"/>
    <s v="H17AC2023. Pagos contrato LP 01 de 2020, derivado del convenio 2527 de 2019, suscrito por el INVIAS con el municipio de Acevedo (Huila) en el marco del Programa Colombia Rural._x000a__x000a_Se verificaron los pagos realizados al contrato derivado del convenio 2527-2019 y se evidencia que se realizó un pago en el mes de julio de 2022 por $231.004.685 y otro pago en el mes de diciembre 2022 por $22.795.985; toda vez que el contrato de interventoría 1545-2020 finalizó el 04/02/2022 no se evidencia la certificación expedida por el interventor requisito para la autorización del pago, adicional el INVÍAS no entregó los soportes solicitados de los pagos en mención para constatar el lleno de los requisitos para los dos pagos."/>
    <s v="Deficiencias en la supervisión del convenio adelantada por el Instituto Nacional de Vías y de la interventoría, específicamente en la aplicación de los mecanismos de control y seguimiento a los pagos realizados por el municipio de Acevedo al contratista."/>
    <s v="Contar con un capitulo de Supervisión dentro del actual Manual de Interventoría de Obra Pública del INVIAS, en el cual queden claras las funciones y responsabilidades de los Supervisores y sus apoyos, con las herramientas para cumplir idóneamente sus funciones de acuerdo  a  las obligaciones del convenio, especialmente la de seguimiento a los pagos y gestión documental,  atendiendo lo establecido en la Ley, en el Manual de Supervisión y en los demás manuales internos que adopte la entidad. "/>
    <s v=" Expedir la resolución que aprueba el capitulo de Supervisión. "/>
    <s v=" Resolución "/>
    <n v="1"/>
    <d v="2024-01-25T00:00:00"/>
    <x v="0"/>
    <n v="9.2857142857142865"/>
    <x v="0"/>
    <x v="0"/>
    <n v="0"/>
    <m/>
    <m/>
    <n v="-1512.7"/>
    <x v="0"/>
    <n v="0"/>
    <n v="0"/>
    <n v="9.2857142857142865"/>
    <m/>
    <x v="0"/>
    <s v="VENCIDO"/>
    <x v="1"/>
    <x v="17"/>
    <n v="1"/>
    <x v="21"/>
  </r>
  <r>
    <n v="19"/>
    <n v="23"/>
    <n v="2023"/>
    <s v="Presupuestal"/>
    <s v="Disciplinario"/>
    <s v="Administrativo con presunta incidencia disciplinaria"/>
    <s v="14 04 004"/>
    <s v="H18AC2023. Pagos del contrato 001-2020, derivado del convenio 2574-2019, suscrito por el INVIAS con el municipio de Saladoblanco (Huila) en el marco del Programa Colombia Rural._x000a__x000a_Se verifican los pagos realizados al contrato derivado del convenio 2574 de 2019; toda vez que el contrato de interventoría 1545-2020 finalizó el 4 de febrero de 2022; una vez revisados los pagos realizados por el municipio de Saladoblanco se evidencia que el pago del acta final fue realizado el día 15 de septiembre 2023, según comprobante de egreso 2023001249 por valor de $45.806.718. Se puede evidenciar que el pago fue autorizado por el representante legal de la interventoría del contrato 1309-2022, la cual no adelantó la interventoría del contrato de obra correspondiente."/>
    <s v="Deficiencias en la supervisión del convenio adelantada por el Instituto Nacional de Vías y de la interventoría, específicamente en la aplicación de los mecanismos de control y seguimiento a los pagos realizados por el municipio de Saladoblanco al contratista._x000a__x000a_Deficiencias de planeación por parte del Invías, ya que, se contrataron dos interventorías diferentes para supervisar contratos de obra diferente (derivados el mismo convenio), los cuales contaban con recursos en la misma cuenta conjunta, y requerían la autorización de la interventoría vigente para aprobar los pagos a los contratistas correspondientes, situación que se podía prever."/>
    <s v="Contar con un capitulo de Supervisión dentro del actual Manual de Interventoría de Obra Pública del INVIAS, en el cual queden claras las funciones y responsabilidades de los Supervisores y sus apoyos, con las herramientas para cumplir idóneamente sus funciones de acuerdo  a  las obligaciones del convenio,  atendiendo lo establecido en la Ley, en el Manual de Supervisión y en los demás manuales internos que adopte la entidad. "/>
    <s v=" Expedir la resolución que aprueba el capitulo de Supervisión. "/>
    <s v=" Resolución "/>
    <n v="1"/>
    <d v="2024-01-25T00:00:00"/>
    <x v="0"/>
    <n v="9.2857142857142865"/>
    <x v="0"/>
    <x v="0"/>
    <n v="0"/>
    <m/>
    <m/>
    <n v="-1512.7"/>
    <x v="0"/>
    <n v="0"/>
    <n v="0"/>
    <n v="9.2857142857142865"/>
    <m/>
    <x v="0"/>
    <s v="VENCIDO"/>
    <x v="1"/>
    <x v="18"/>
    <n v="1"/>
    <x v="22"/>
  </r>
  <r>
    <n v="20"/>
    <n v="24"/>
    <n v="2023"/>
    <s v="Contractual"/>
    <s v="Disciplinario"/>
    <s v="Administrativo con presunta incidencia disciplinaria"/>
    <s v="14 04 004"/>
    <s v="H19AC2023. Supervisión del contrato de interventoría 1172 de 2020._x000a__x000a_Se evidencian fallas en la supervisión del cumplimiento de las obligaciones relacionadas con la actualización de las garantías, respecto del contrato de interventoría 1172 de 2020 suscrito entre el Instituto Nacional de Vías y el consorcio CCD Central del pacifico, pues no se han adelantado todas las actuaciones administrativas pertinentes para asegurar el cumplimiento de las obligaciones a cargo del interventor."/>
    <s v="Deficiencias en la supervisión y seguimiento del cumplimiento de las obligaciones contraídas por el contratista de interventoría por parte del INVÍAS._x000a__x000a_Deficiencias en el cumplimiento de las obligaciones contraídas por el contratista de interventoría, específicamente en las obligaciones encaminadas a actualizar las pólizas y asegurar el cumplimiento de las obligaciones posteriores a la ejecución del contrato._x000a__x000a_Omisión del inicio de procesos conminatorios, sancionatorios propios de la contratación estatal y de facultad de la administración en aras de procurar el cumplimiento de las obligaciones incumplidas por parte del contratista._x000a__x000a_Existen fallas de supervisión por parte del Instituto Nacional de Vías del cumplimiento de las obligaciones en cabeza del contratista de interventoría, fallas que concluyen en la no actualización de la garantía única del contrato, que en consecuencia genera un potencial riesgo para los recursos de la Entidad ante posibles hechos y/o eventos de incumplimiento que se pueden presentar con posterioridad a la terminación del contrato y la no liquidación del contrato."/>
    <s v="Contar con un capitulo de Supervisión dentro del actual Manual de Interventoría de Obra Pública del INVIAS, en el cual queden claras las funciones y responsabilidades de los Supervisores y sus apoyos, con las herramientas para cumplir idóneamente sus funciones de acuerdo  a  las obligaciones, especialmente la de realizar seguimiento a la constitución de póliza, inicio de procesos sancionatorios y celeridad al proceso de liquidación de los contratos a cargo de cada supervisor."/>
    <s v="Expedir la resolución que aprueba el capitulo de Supervisión  dentro del Manual de Interventoría. "/>
    <s v=" Resolución "/>
    <n v="1"/>
    <d v="2024-01-25T00:00:00"/>
    <x v="0"/>
    <n v="9.2857142857142865"/>
    <x v="8"/>
    <x v="0"/>
    <n v="0"/>
    <m/>
    <m/>
    <n v="-1512.7"/>
    <x v="0"/>
    <n v="0"/>
    <n v="0"/>
    <n v="9.2857142857142865"/>
    <m/>
    <x v="0"/>
    <s v="VENCIDO"/>
    <x v="1"/>
    <x v="19"/>
    <n v="1"/>
    <x v="23"/>
  </r>
  <r>
    <n v="21"/>
    <n v="25"/>
    <n v="2023"/>
    <s v="Contractual"/>
    <s v="Disciplinario"/>
    <s v="Administrativo con presunta incidencia disciplinaria"/>
    <s v="14 01 100 "/>
    <s v="H20AC2023. Planificación plazo contractual para ejecución de las obras del viaducto inicial de la Variante de Ciénaga y del empate de la misma con la ye de Ciénaga. Contrato 1200 de 2016._x000a__x000a_Con corte a 25 de octubre de 2023, el avance en las obras del viaducto inicial de la Variante de Ciénaga es de 75.61% y en la conexión con la Ye de Ciénaga es de 0%, evidenciando que el plazo contractual establecido para la terminación de las obras es irreal (31-10-2023). Lo anteriormente descrito se generó por deficiencias en la planificación técnica y económica de estas actividades por parte del Invías y su contratista, y deficiencias en el proceso de supervisión y control por parte de la Interventoría del proyecto."/>
    <s v="Deficiencias en la planificación de los tiempos y recursos para la realización de las actividades del viaducto en el sector inicial de la Variante de Ciénaga y la conexión con la Ye de Ciénaga. Situación que genera establecimiento de plazos irreales para la ejecución de las obras, generando recálculos y reprocesos que generan desgaste administrativo, y ponen en riesgo la continuidad de las obras."/>
    <s v="Incorporar en la Guía de Estructuración de Proyectos INVIAS - las acciones encaminadas a fortalecer los controles y mitigar la materialización de los riesgos enunciados en el presente hallazgo, en lo respectivo a los procesos de planeación y estructuración."/>
    <s v="Guía de Estructuración de Proyectos versión 4 aprobada."/>
    <s v="Guía"/>
    <n v="1"/>
    <d v="2024-01-25T00:00:00"/>
    <x v="2"/>
    <n v="22.428571428571427"/>
    <x v="4"/>
    <x v="1"/>
    <n v="0"/>
    <m/>
    <m/>
    <n v="-1515.7666666666667"/>
    <x v="0"/>
    <n v="0"/>
    <n v="0"/>
    <n v="0"/>
    <m/>
    <x v="2"/>
    <s v="EN TERMINO"/>
    <x v="1"/>
    <x v="20"/>
    <n v="1"/>
    <x v="24"/>
  </r>
  <r>
    <n v="22"/>
    <n v="26"/>
    <n v="2023"/>
    <s v="Obra"/>
    <s v="Administrativo"/>
    <s v="Administrativo"/>
    <s v="14 04 004   "/>
    <s v="H21AC2023. Rocería en vía ejecutada. Construcción proyecto Variante Ciénaga contrato 1200 de 2016._x000a__x000a_En visita realizada al sitio de las obras ejecutadas para la construcción de la Variante de Ciénaga se evidencia que, para las obras ya ejecutadas, las cuales se terminaron hace más de un año, no se ha realizado rocería con el fin de evitar deterioro prematuro en las estructuras ya construidas y mantenerlas en condiciones óptimas para su futura puesta en funcionamiento._x000a__x000a_Acción 1."/>
    <s v="Debilidades en el cumplimiento de las actividades a desarrollar por parte del contratista, así como debilidades en el seguimiento al proyecto por parte de la interventoría de este, generando crecimiento de maleza en las cunetas y bordes de vía, que puede llegar a desmejorar las condiciones de las obras entregadas, especialmente de las bermas, cunetas y otras zonas duras."/>
    <s v="Contar con un capitulo de Supervisión dentro del actual manual de Interventoría de Obra Pública del INVIAS, en el cual queden claras las funciones y responsabilidades de los Supervisores y sus apoyos, con las herramientas para cumplir idóneamente sus funciones de acuerdo  a  las obligaciones, atendiendo lo establecido en la Ley, en el Manual de Interventoría y Supervisión  y en los demás manuales internos que adopte la entidad. "/>
    <s v="Expedir la resolución que aprueba el capitulo de Supervisión  dentro del Manual de Interventoría. "/>
    <s v=" Resolución "/>
    <n v="1"/>
    <d v="2024-01-20T00:00:00"/>
    <x v="0"/>
    <n v="10"/>
    <x v="8"/>
    <x v="0"/>
    <n v="0"/>
    <m/>
    <m/>
    <n v="-1512.7"/>
    <x v="0"/>
    <n v="0"/>
    <n v="0"/>
    <n v="10"/>
    <m/>
    <x v="0"/>
    <s v="VENCIDO"/>
    <x v="1"/>
    <x v="21"/>
    <n v="1"/>
    <x v="25"/>
  </r>
  <r>
    <s v=""/>
    <n v="27"/>
    <n v="2023"/>
    <s v="Obra"/>
    <m/>
    <m/>
    <s v="14 04 004   "/>
    <s v="H21AC2023. Rocería en vía ejecutada. Construcción proyecto Variante Ciénaga contrato 1200 de 2016._x000a__x000a_En visita realizada al sitio de las obras ejecutadas para la construcción de la Variante de Ciénaga se evidencia que, para las obras ya ejecutadas, las cuales se terminaron hace más de un año, no se ha realizado rocería con el fin de evitar deterioro prematuro en las estructuras ya construidas y mantenerlas en condiciones óptimas para su futura puesta en funcionamiento._x000a__x000a_Acción 2."/>
    <s v="Debilidades en el cumplimiento de las actividades a desarrollar por parte del contratista, así como debilidades en el seguimiento al proyecto por parte de la interventoría de este, generando crecimiento de maleza en las cunetas y bordes de vía, que puede llegar a desmejorar las condiciones de las obras entregadas, especialmente de las bermas, cunetas y otras zonas duras."/>
    <s v="Gestionar con el contratista de obra la realización de las actividades de limpieza en los sectores enunciados por el Ente de Control."/>
    <s v="Informe de la interventoría con registro fotográfico en el cual se evidencien las actividades de limpieza."/>
    <s v="Informe con registro fotográfico "/>
    <n v="1"/>
    <d v="2024-01-25T00:00:00"/>
    <x v="0"/>
    <n v="9.2857142857142865"/>
    <x v="8"/>
    <x v="0"/>
    <n v="0"/>
    <m/>
    <m/>
    <n v="-1512.7"/>
    <x v="0"/>
    <n v="0"/>
    <n v="0"/>
    <n v="9.2857142857142865"/>
    <m/>
    <x v="0"/>
    <s v=""/>
    <x v="1"/>
    <x v="21"/>
    <n v="2"/>
    <x v="26"/>
  </r>
  <r>
    <n v="23"/>
    <n v="28"/>
    <n v="2023"/>
    <s v="Obra"/>
    <s v="Administrativo"/>
    <s v="Administrativo"/>
    <s v="14 04 004   "/>
    <s v="H22AC2023. Construcción zonas duras recubrimiento taludes terraplén Variante Ciénaga._x000a__x000a_En visita realizada al sitio de las obras ejecutadas para la construcción de la Variante de Ciénaga, se evidencia deterioro prematuro en las estructuras ya construidas, toda vez que se presentan fisuraciones y agrietamientos en las losas de la zona dura de los separadores en la zona del PR 14 de la Variante de Ciénaga._x000a__x000a_Acción 1."/>
    <s v="Debilidades en la ejecución de la actividad de colocación y curado del concreto de las zonas duras de los separadores ubicados entre el PR 14+247 y PR 14+350, así como debilidades en el seguimiento y control de estas actividades por parte de la interventoría del proyecto, lo que genera fisuras por retracción de fraguado que afectan la calidad de las obras entregadas y comprometen su durabilidad y funcionalidad."/>
    <s v="Contar con un capitulo de Supervisión dentro del actual manual de Interventoría de Obra Pública del INVIAS, en el cual queden claras las funciones y responsabilidades de los Supervisores y sus apoyos, con las herramientas para cumplir idóneamente sus funciones de acuerdo  a  las obligaciones, atendiendo lo establecido en la Ley, en el Manual de Interventoría y Supervisión  y en los demás manuales internos que adopte la entidad. "/>
    <s v="Expedir la resolución que aprueba el capitulo de Supervisión  dentro del Manual de Interventoría."/>
    <s v=" Resolución "/>
    <n v="1"/>
    <d v="2024-01-25T00:00:00"/>
    <x v="0"/>
    <n v="9.2857142857142865"/>
    <x v="8"/>
    <x v="0"/>
    <n v="0"/>
    <m/>
    <m/>
    <n v="-1512.7"/>
    <x v="0"/>
    <n v="0"/>
    <n v="0"/>
    <n v="9.2857142857142865"/>
    <m/>
    <x v="0"/>
    <s v="VENCIDO"/>
    <x v="1"/>
    <x v="22"/>
    <n v="1"/>
    <x v="27"/>
  </r>
  <r>
    <s v=""/>
    <n v="29"/>
    <n v="2023"/>
    <s v="Obra"/>
    <m/>
    <m/>
    <s v="14 04 004   "/>
    <s v="H22AC2023. Construcción zonas duras recubrimiento taludes terraplén Variante Ciénaga._x000a__x000a_En visita realizada al sitio de las obras ejecutadas para la construcción de la Variante de Ciénaga, se evidencia deterioro prematuro en las estructuras ya construidas, toda vez que se presentan fisuraciones y agrietamientos en las losas de la zona dura de los separadores en la zona del PR 14 de la Variante de Ciénaga._x000a__x000a_Acción 2."/>
    <s v="Debilidades en la ejecución de la actividad de colocación y curado del concreto de las zonas duras de los separadores ubicados entre el PR 14+247 y PR 14+350, así como debilidades en el seguimiento y control de estas actividades por parte de la interventoría del proyecto, lo que genera fisuras por retracción de fraguado que afectan la calidad de las obras entregadas y comprometen su durabilidad y funcionalidad."/>
    <s v="Gestionar las reparaciones de las fisuras por el contratista en los sectores enunciados por el Ente de Control."/>
    <s v="Informe de la interventoría con registro fotográfico en el cual se evidencien las actividades de reparación."/>
    <s v="Informe con registro fotográfico "/>
    <n v="1"/>
    <d v="2024-01-25T00:00:00"/>
    <x v="0"/>
    <n v="9.2857142857142865"/>
    <x v="8"/>
    <x v="0"/>
    <n v="0"/>
    <m/>
    <m/>
    <n v="-1512.7"/>
    <x v="0"/>
    <n v="0"/>
    <n v="0"/>
    <n v="9.2857142857142865"/>
    <m/>
    <x v="0"/>
    <s v=""/>
    <x v="1"/>
    <x v="22"/>
    <n v="2"/>
    <x v="28"/>
  </r>
  <r>
    <n v="24"/>
    <n v="30"/>
    <n v="2023"/>
    <s v="Contractual"/>
    <s v="Disciplinario"/>
    <s v="Administrativo con presunta incidencia disciplinaria"/>
    <s v="14 04 004   "/>
    <s v="H23AC2023. Convenio 1283 de 2013 y contratación derivada._x000a__x000a_Se evidencian fallas en el control y supervisión del Instituto Nacional de Vías en el desarrollo del convenio 1283-2013, ya que a pesar de la declaratoria de siniestro de incumplimiento del contrato de obra derivado 821-2016 mediante Resolución 006658 del 28/10/2021 por la cual se hizo efectiva la póliza de cumplimiento y posterior liquidación del contrato de obra mediante acta con salvedades firmada el día 28/02/2023; el instituto manifiesta no haber sido parte, ni tener conocimiento exacto de dichas situaciones y de los compromisos económicos asumidos por la Gobernación de San Andrés y Providencia para con el contratista de obra posterior a estos actos administrativos."/>
    <s v="Debilidades en la aplicación de los mecanismos de seguimiento y control establecidos en el Convenio 1283 de 2013 y en el contrato de interventoría, por parte del INVÍAS y del contratista de Interventoría, respecto a los seguimientos, las alertas, la participación en los espacios decisorios de verificación del cumplimiento contractual, el conocimiento de los procesos administrativos sancionatorios al contrato derivado y su proceso de liquidación, al igual que en la presentación de informes mensuales de supervisión de los contratos derivados del convenio._x000a__x000a_Adicionalmente porque no se ejerció de manera adecuada la función de supervisión, en cuanto al cumplimiento de las responsabilidades del gestor técnico y del supervisor de ejercer control de los procesos administrativos y presentación de informes periódicos, y a fallas en cuanto a las funciones del interventor en su ejercicio de control de dichas actividades, la participación en procesos administrativos y mantener al Instituto informado de todos los actos e hitos de relevancia dentro del contrato principal de obra._x000a__x000a_El INVIAS no cuenta con información clara y oportuna de cada uno de los procesos que se adelantan, se evidencian debilidades en su proceso de gestión documental, generando atrasos administrativos y en los procesos de vigilancia y control al igual que en los tiempos de respuesta de la información requerida._x000a__x000a_Además de atrasos en los procesos administrativos en la liquidación del contrato de interventoría y el convenio mismo."/>
    <s v="Contar con un capitulo de Supervisión dentro del actual Manual de Interventoría de Obra Pública del INVIAS, en el cual queden claras las funciones y responsabilidades de los Supervisores y sus apoyos, con las herramientas para cumplir idóneamente sus funciones, especialmente las relativas al seguimiento a los procesos administrativos sancionatorios, entrega de informes mensuales de seguimiento a los proyectos a cargo y gestión documental."/>
    <s v=" Expedir la resolución que aprueba el capitulo de Supervisión. "/>
    <s v=" Resolución "/>
    <n v="1"/>
    <d v="2024-01-25T00:00:00"/>
    <x v="0"/>
    <n v="9.2857142857142865"/>
    <x v="9"/>
    <x v="0"/>
    <n v="0"/>
    <m/>
    <m/>
    <n v="-1512.7"/>
    <x v="0"/>
    <n v="0"/>
    <n v="0"/>
    <n v="9.2857142857142865"/>
    <m/>
    <x v="0"/>
    <s v="VENCIDO"/>
    <x v="1"/>
    <x v="23"/>
    <n v="1"/>
    <x v="29"/>
  </r>
  <r>
    <n v="25"/>
    <n v="31"/>
    <n v="2023"/>
    <s v="Contractual"/>
    <s v="Administrativo"/>
    <s v="Administrativo"/>
    <s v="14 05 004"/>
    <s v="H24AC2023. Liquidación contrato de obra 1433 de 2017 y 1442 de 2017. _x000a__x000a_Respecto de los contratos de obra 1433 de 2017 e interventoría 1442 de 2017 con objeto “Mejoramiento, gestión social, predial y ambiental del proyecto “Transversal Central del Pacífico para el Programa Vías para el Chocó”, se evidenció que, pese a que ambos contratos finalizaron su plazo de ejecución contractual y se suscribieron actas de entrega y recibo definitivo, no han sido liquidados toda vez que no se ha efectuado el cierre del expediente ambiental y social del proyecto."/>
    <s v="Deficiencias en el cumplimiento de las obligaciones contraídas por el contratista de interventoría, específicamente en las obligaciones encaminadas a generar el cierre ambiental y social del contrato objeto de interventoría."/>
    <s v="Contar con un capitulo de Supervisión dentro del actual Manual de Interventoría de Obra Pública del INVIAS, en el cual queden claras las funciones y responsabilidades de los Supervisores y sus apoyos, con las herramientas para cumplir idóneamente sus funciones de acuerdo  a  las obligaciones, especialmente la de realizar seguimiento a la  liquidación de los contratos a cargo de cada supervisor."/>
    <s v="Expedir la resolución que aprueba el capitulo de Supervisión  dentro del Manual de Interventoría. "/>
    <s v=" Resolución "/>
    <n v="1"/>
    <d v="2024-01-25T00:00:00"/>
    <x v="0"/>
    <n v="9.2857142857142865"/>
    <x v="8"/>
    <x v="0"/>
    <n v="0"/>
    <m/>
    <m/>
    <n v="-1512.7"/>
    <x v="0"/>
    <n v="0"/>
    <n v="0"/>
    <n v="9.2857142857142865"/>
    <m/>
    <x v="0"/>
    <s v="VENCIDO"/>
    <x v="1"/>
    <x v="24"/>
    <n v="1"/>
    <x v="30"/>
  </r>
  <r>
    <n v="26"/>
    <n v="32"/>
    <n v="2023"/>
    <s v="Presupuestal"/>
    <s v="Disciplinario"/>
    <s v="Administrativo con presunta incidencia disciplinaria"/>
    <s v="14 04 004"/>
    <s v="H25AC2023. Oportunidad en la adquisición predial en el marco del contrato 1573 de 2015, con fecha de finalización del 30 de septiembre de 2021._x000a__x000a_Teniendo en cuenta que la fecha de terminación del contrato correspondió al 30 de septiembre de 2021, y con respecto a esta fecha, el contratista de obra, no estableció en forma adecuada a la realidad los tiempos para desarrollar a cabalidad las actividades de gestión predial, lo anterior se identificó para ocho predios con números de fichas: 109 I, 111 D, 112 ID, 114 I, 115 D, 116 D, 117 I y 119 I. Dicha programación fue plasmada en el respectivo cronograma de adquisición predial para estos inmuebles en particular, cronograma que contó con la respectiva aprobación por parte de la interventoría. Es de señalar que siete de los avalúos fueron realizados tres meses antes de la fecha de terminación del contrato, en junio 18 de 2021, y uno el 10 de septiembre del 2021, sin tener en cuenta los tiempos de las actividades y de los términos legales para surtir el proceso de compra._x000a__x000a_Lo anterior generó pasivos prediales, es decir, negociaciones que no se concluyeron en marco del contrato, y por ende fueron asumidas por el Instituto Nacional de Vías, con la subsecuente pérdida de recursos presupuestales para la asunción de los compromisos por concepto de compra predial por una suma de $235.395.815, cifra reportada al momento de finalizar el plazo contractual mediante el cierre predial."/>
    <s v="Deficiencias por parte de la interventoría en la aplicación de los mecanismos de control, verificación y evaluación de la gestión de adquisición de los predios identificados con las fichas: 109 I,111 D, 112 ID, 114 I, 115 D, 116 D, 117 I y 119 I, toda vez que los tiempos estipulados no permitieron contar con la disponibilidad jurídica de las respectivas franjas, a fin de que dichas zonas al finalizar el contrato estuvieran bajo la titularidad del derecho de dominio a favor del Instituto Nacional de Vías – Invías. Al igual que deficiencias en la calidad del cronograma de adquisición predial elaborado por el contratista de obra, ya que dicha gestión está supeditada a estándares, para obtener resultados eficientes en concordancia con los parámetros estipulados en el Apéndice de Gestión Predial, el cual hace parte integral del contrato 1573 de 2015."/>
    <s v="Contar con un capitulo de Supervisión dentro del actual Manual de Interventoría de Obra Pública del INVIAS, en el cual queden claras las funciones y responsabilidades de los Supervisores y sus apoyos, con las herramientas para cumplir idóneamente sus funciones de acuerdo  a  las obligaciones del contrato de interventoría, atendiendo lo establecido en la Ley, en el Manual de Interventoría y Supervisión, especialmente en el seguimiento a la gestión predial. "/>
    <s v=" Expedir la resolución que aprueba el capitulo de Supervisión. "/>
    <s v=" Resolución "/>
    <n v="1"/>
    <d v="2024-01-25T00:00:00"/>
    <x v="0"/>
    <n v="9.2857142857142865"/>
    <x v="3"/>
    <x v="1"/>
    <n v="0"/>
    <m/>
    <m/>
    <n v="-1512.7"/>
    <x v="0"/>
    <n v="0"/>
    <n v="0"/>
    <n v="9.2857142857142865"/>
    <m/>
    <x v="0"/>
    <s v="VENCIDO"/>
    <x v="1"/>
    <x v="25"/>
    <n v="1"/>
    <x v="31"/>
  </r>
  <r>
    <n v="27"/>
    <n v="33"/>
    <n v="2023"/>
    <s v="Obra"/>
    <s v="Disciplinario"/>
    <s v="Administrativo con presunta incidencia disciplinaria"/>
    <s v="14 04 100   "/>
    <s v="H26AC2023. Socavación de los anclajes activos en taludes del contrato 1757 de 2020._x000a__x000a_En el corredor vial objeto de intervención a través del contrato de obra 1757 de 2020, se han intervenido algunas laderas que presentan riesgo de inestabilidad, perfilando taludes y realizando la estabilización mediante la perforación e instalación de anclajes activos; sin embargo, se observa que en algunos sectores de los taludes intervenidos se ha presentado movimiento o socavación de los dados y por ende de los dispositivos de apoyo que soportan la tensión de los cables, denotando la falla del torón o problemas constructivos que impiden cumplir con la función de estabilización."/>
    <s v="Deficiencias en los programas constructivos implementados por el contratista adicional al monitoreo constante del talud, por medio de instrumentación geotécnica y monitoreo topográfico con el fin de evidenciar oportunamente cualquier proceso de inestabilidad en el talud y tomar las medidas correctivas; y de las funciones de control, monitoreo y seguimiento de la interventoría, adicional a que no se ha cumplido con los compromisos establecidos en el Comité de Obra."/>
    <s v="Gestionar ante el contratista la reparación de las obras con deficiencias detectadas por la Contraloría General de la República."/>
    <s v="Recibir los arreglos a satisfacción por parte de la interventoría del contrato 1513 de 2020."/>
    <s v="Informe de la Interventoría con registro fotográfico "/>
    <n v="1"/>
    <d v="2024-01-25T00:00:00"/>
    <x v="2"/>
    <n v="22.428571428571427"/>
    <x v="0"/>
    <x v="0"/>
    <n v="0"/>
    <m/>
    <m/>
    <n v="-1515.7666666666667"/>
    <x v="0"/>
    <n v="0"/>
    <n v="0"/>
    <n v="0"/>
    <m/>
    <x v="2"/>
    <s v="EN TERMINO"/>
    <x v="1"/>
    <x v="26"/>
    <n v="1"/>
    <x v="32"/>
  </r>
  <r>
    <n v="28"/>
    <n v="34"/>
    <n v="2023"/>
    <s v="Contractual"/>
    <s v="Administrativo"/>
    <s v="Administrativo"/>
    <s v="14 04 004"/>
    <s v="H27AC2023. Liquidación contrato de obra 1523 de 2019 e interventoría 1584 de 2019._x000a__x000a_El Instituto Nacional de Vías – INVÍAS, suscribió contrato de obra e interventoría para la CONSTRUCCIÓN DE OBRAS DEL PASO DE LAS AGUAS DE LA LAGUNA DE SONSO A TRAVÉS DE LA CARRETERA BUENAVENTURA – BUGA, SECTOR MEDIACANOA – BUGA, RUTA 4001. DEPARTAMENTO DEL VALLE DEL CAUCA y pese a que ambos contratos finalizaron su plazo contractual el 10 de julio de 2021 y se suscribieron actas de entrega y recibo definitivo el 9 de diciembre de 2021, a la fecha no han sido objeto de liquidación debido a que no se ha realizado de manera oportuna el cierre del expediente ambiental y social del proyecto."/>
    <s v="Debilidades en las gestiones adelantadas por parte de la interventoría en relación con su deber de control, vigilancia y seguimiento al cumplimiento de obligaciones pactadas."/>
    <s v="Contar con un capitulo de Supervisión dentro del actual Manual de Interventoría de Obra Pública del INVIAS, en el cual queden claras las funciones y responsabilidades de los Supervisores y sus apoyos, con las herramientas para cumplir idóneamente sus funciones de acuerdo  a  las obligaciones del contrato de interventoría, atendiendo lo establecido en la Ley, en el Manual de Interventoría y Supervisión, especialmente en el seguimiento a la gestión social y ambiental. "/>
    <s v=" Expedir la resolución que aprueba el capitulo de Supervisión. "/>
    <s v=" Resolución "/>
    <n v="1"/>
    <d v="2024-01-25T00:00:00"/>
    <x v="0"/>
    <n v="9.2857142857142865"/>
    <x v="3"/>
    <x v="1"/>
    <n v="0"/>
    <m/>
    <m/>
    <n v="-1512.7"/>
    <x v="0"/>
    <n v="0"/>
    <n v="0"/>
    <n v="9.2857142857142865"/>
    <m/>
    <x v="0"/>
    <s v="VENCIDO"/>
    <x v="1"/>
    <x v="27"/>
    <n v="1"/>
    <x v="33"/>
  </r>
  <r>
    <n v="29"/>
    <n v="35"/>
    <n v="2023"/>
    <s v="Obra"/>
    <s v="Fiscal y disciplinario"/>
    <s v="Administrativo con incidencia fiscal y presunta connotación disciplinaria"/>
    <s v="14 04 004"/>
    <s v="H28AC2023. Intervenciones del corredor &quot;Transversal del Carare&quot; - contrato 1628 de 2020 - &quot;Actividades de parcheos y rehabilitación de pavimento&quot;._x000a__x000a_De acuerdo con lo observado en la visita de inspección técnica a las obras ejecutadas y en ejecución, bajo el contrato Nro. 1628 de 2020 (...), inspección ejecutada entre el 2 y el 5 de octubre de 2023, se pudo evidenciar que existen una serie de deterioros, daños y/o patologías en la carpeta de rodadura de los parcheos ejecutados a lo largo del corredor vial de la transversal de Carare, al igual que en unos sectores de la rehabilitación del pavimento ejecutada entre el PR 31+000 al PR 34+000, ruta 6209, daños que una vez cuantificados con base en el inventario de los mismos, presentados por el INVÍAS conforme el levantamiento en campo realizado por la Interventoría del contrato, se determinó un detrimento patrimonial en cuantía de $1.337.601.203, incluido el 30% de AIU."/>
    <s v="Deficiencias en el control de calidad por parte del contratista de la obra, al igual que, debilidades en el seguimiento, control y vigilancia ejercido por la interventoría dentro de las funciones y obligaciones establecidas en el contrato, generando deterioros y daños prematuros en los parcheos realizados a lo largo del corredor vial de la transversal Carare, y en algunos sectores de la rehabilitación del pavimento entre el PR 31+000 al PR 34+000, de la ruta 6209 en el paso por el municipio de Arcabuco – Boyacá."/>
    <s v="Gestionar ante el contratista la reparación de las obras con deficiencias detectadas por la Contraloría General de la República."/>
    <s v="Informes de la interventoría con registro fotográfico en el cual se evidencien las reparaciones."/>
    <s v="Informe "/>
    <n v="3"/>
    <d v="2024-01-25T00:00:00"/>
    <x v="2"/>
    <n v="22.428571428571427"/>
    <x v="8"/>
    <x v="0"/>
    <n v="0"/>
    <m/>
    <m/>
    <n v="-1515.7666666666667"/>
    <x v="0"/>
    <n v="0"/>
    <n v="0"/>
    <n v="0"/>
    <m/>
    <x v="2"/>
    <s v="EN TERMINO"/>
    <x v="1"/>
    <x v="28"/>
    <n v="1"/>
    <x v="34"/>
  </r>
  <r>
    <n v="30"/>
    <n v="36"/>
    <n v="2023"/>
    <s v="Obra"/>
    <s v="Disciplinario"/>
    <s v="Administrativo con presunta incidencia disciplinaria"/>
    <s v="14 04 100"/>
    <s v="H29AC2023. Gestión social contrato 1757 de 2020._x000a__x000a_En la inspección técnica realizada el 02 de octubre de 2023 a las obras ejecutadas en el contrato 1757 de 2020, se observó que en el sector de Peñas del Olvido, se encuentra obras de construcción de pavimento sin finalizar, debido a la interrupción realizada por la comunidad aledaña al sector, como una manera de exigir a Invías sean atendidas sus reclamaciones por las presuntas afectaciones en sus viviendas, procesos prediales inconclusos, afectaciones ambientales y colectivas, reclamaciones originadas por las intervenciones realizadas por Invías en la Transversal del Pacífico (Quibdó–Pereira) desde el año 2009, generándose el riesgo que queden obras inconclusas en el sector._x000a__x000a_Acción 1."/>
    <s v="Invías no finalizó los procesos de gestión social, predial y ambiental en contratos de Transversal del Pacífico (Quibdó–Pereira) desarrollados en vigencias anteriores, (…) quedando pendientes o inconformidades con la comunidad, que acudiendo a las vías de hecho paralizan los frentes de obra del contratista; denotando deficiencias en el cumplimiento de las funciones de Invías en la elaboración y/o supervisar los estudios social, ambiental, de sostenibilidad y predial requeridos para la gestión y desarrollo de los proyectos y en la vigilancia, control de la interventoría._x000a__x000a_Adicionalmente, Invías no cuenta con un procedimiento o protocolo en el Manual de Interventoría, para viabilizar y gestionar la atención de las reclamaciones de contratos anteriores."/>
    <s v="Contar con un capitulo de Supervisión dentro del actual Manual de Interventoría de Obra Pública del INVIAS, en el cual queden claras las funciones y responsabilidades de los Supervisores y sus apoyos, con las herramientas para cumplir idóneamente sus funciones de acuerdo  a  las obligaciones del contrato de interventoría, atendiendo lo establecido en la Ley, en el Manual de Interventoría y Supervisión, especialmente frente al seguimiento social y ambiental. "/>
    <s v=" Expedir la resolución que aprueba el capitulo de Supervisión. "/>
    <s v=" Resolución "/>
    <n v="1"/>
    <d v="2024-01-25T00:00:00"/>
    <x v="0"/>
    <n v="9.2857142857142865"/>
    <x v="3"/>
    <x v="1"/>
    <n v="0"/>
    <m/>
    <m/>
    <n v="-1512.7"/>
    <x v="0"/>
    <n v="0"/>
    <n v="0"/>
    <n v="9.2857142857142865"/>
    <m/>
    <x v="0"/>
    <s v="VENCIDO"/>
    <x v="1"/>
    <x v="29"/>
    <n v="1"/>
    <x v="35"/>
  </r>
  <r>
    <s v=""/>
    <n v="37"/>
    <n v="2023"/>
    <s v="Obra"/>
    <m/>
    <m/>
    <s v="14 04 100"/>
    <s v="H29AC2023. Gestión social contrato 1757 de 2020._x000a__x000a_En la inspección técnica realizada el 02 de octubre de 2023 a las obras ejecutadas en el contrato 1757 de 2020, se observó que en el sector de Peñas del Olvido, se encuentra obras de construcción de pavimento sin finalizar, debido a la interrupción realizada por la comunidad aledaña al sector, como una manera de exigir a Invías sean atendidas sus reclamaciones por las presuntas afectaciones en sus viviendas, procesos prediales inconclusos, afectaciones ambientales y colectivas, reclamaciones originadas por las intervenciones realizadas por Invías en la Transversal del Pacífico (Quibdó–Pereira) desde el año 2009, generándose el riesgo que queden obras inconclusas en el sector._x000a__x000a_Acción 2."/>
    <s v="Invías no finalizó los procesos de gestión social, predial y ambiental en contratos de Transversal del Pacífico (Quibdó–Pereira) desarrollados en vigencias anteriores, (…) quedando pendientes o inconformidades con la comunidad, que acudiendo a las vías de hecho paralizan los frentes de obra del contratista; denotando deficiencias en el cumplimiento de las funciones de Invías en la elaboración y/o supervisar los estudios social, ambiental, de sostenibilidad y predial requeridos para la gestión y desarrollo de los proyectos y en la vigilancia, control de la interventoría._x000a__x000a_Adicionalmente, Invías no cuenta con un procedimiento o protocolo en el Manual de Interventoría, para viabilizar y gestionar la atención de las reclamaciones de contratos anteriores."/>
    <s v="Estructurar y aprobar el procedimiento de gestión de atención de pasivos contractuales."/>
    <s v="Realizar procedimiento para la atención y gestión  de los pasivos sociales ambientales y prediales. "/>
    <s v="Procedimiento formalizado en aplicativo Kawak y socializado"/>
    <n v="2"/>
    <d v="2024-02-05T00:00:00"/>
    <x v="4"/>
    <n v="47.142857142857146"/>
    <x v="3"/>
    <x v="1"/>
    <n v="0"/>
    <m/>
    <m/>
    <n v="-1521.9"/>
    <x v="0"/>
    <n v="0"/>
    <n v="0"/>
    <n v="0"/>
    <m/>
    <x v="2"/>
    <s v=""/>
    <x v="1"/>
    <x v="29"/>
    <n v="2"/>
    <x v="36"/>
  </r>
  <r>
    <n v="31"/>
    <n v="38"/>
    <n v="2023"/>
    <s v="Obra"/>
    <s v="Disciplinario e indagación preliminar"/>
    <s v="Administrativo con presunta incidencia disciplinaria e indagación preliminar"/>
    <s v="14 04 004"/>
    <s v="H30AC2023. Ejecución contrato 1941 de 2019._x000a__x000a_Se detectaron deficiencias constructivas por parte del contratista durante la ejecución del puente peatonal, incumpliendo con lo establecido en el contrato de obra 1941-2019, conforme al seguimiento que realizó la interventoría al desarrollo de la obra. A su vez, se evidenció que existieron falencias en la supervisión del instituto, respecto al cumplimiento de las obligaciones contenidas en la minuta contractual y la iniciación de procesos administrativos sancionatorios para asegurar el cumplimiento de estas."/>
    <s v="Diferentes incumplimientos por parte del contratista en la ejecución de las obras y deficiencias constructivas, la no subsanación de las observaciones presentadas por parte de la interventoría, y la suscripción de actas de recibo definitivo a satisfacción por parte de la Interventoría, a pesar de las deficiencias manifestadas, evidenciando deficiencias de interventoría y de supervisión._x000a__x000a_Falta de cumplimiento de las obligaciones de la supervisión del instituto y de la interventoría de obra. Teniendo en cuenta que no es posible cuantificar el daño de las deficiencias constructivas evidenciadas el hallazgo se constituye en una indagación preliminar, con la finalidad de conocer el estado actual de la obra y hechos evidenciados."/>
    <s v="Contar con un capitulo de Supervisión dentro del actual Manual de Interventoría de Obra Pública del INVIAS, en el cual queden claras las funciones y responsabilidades de los Supervisores y sus apoyos, con las herramientas para cumplir idóneamente sus funciones de acuerdo  a  las obligaciones del contrato de interventoría, atendiendo lo establecido en la Ley, en el Manual de Interventoría y Supervisión. "/>
    <s v=" Expedir la resolución que aprueba el capitulo de Supervisión. "/>
    <s v=" Resolución "/>
    <n v="1"/>
    <d v="2024-01-25T00:00:00"/>
    <x v="0"/>
    <n v="9.2857142857142865"/>
    <x v="5"/>
    <x v="0"/>
    <n v="0"/>
    <m/>
    <m/>
    <n v="-1512.7"/>
    <x v="0"/>
    <n v="0"/>
    <n v="0"/>
    <n v="9.2857142857142865"/>
    <m/>
    <x v="0"/>
    <s v="VENCIDO"/>
    <x v="1"/>
    <x v="30"/>
    <n v="1"/>
    <x v="37"/>
  </r>
  <r>
    <n v="32"/>
    <n v="39"/>
    <n v="2023"/>
    <s v="Contractual"/>
    <s v="Disciplinario"/>
    <s v="Administrativo con presunta_x000a_incidencia disciplinaria"/>
    <s v="14 04 004"/>
    <s v="H31AC2023. Publicación en las plataformas SECOP de los convenios y contratos de obra. _x000a__x000a_El Instituto Nacional de Vías publicó en las plataformas Secop I y Secop II el convenio interadministrativo 1283 de 2013 y los contratos de obra 1941 de 2019, 2371 de 2019 y 2745 de 2019; sin embargo, se evidenció publicación inoportuna y/o falta de publicación de documentos derivados de la actividad contractual conforme a lo dispuesto en la normatividad aplicable vigente._x000a__x000a_Acción 1."/>
    <s v="Deficiencias en los mecanismos de seguimiento, vigilancia, supervisión y control por parte de los involucrados en el proceso de la gestión contractual, relacionados con la publicación de los documentos originados en la celebración y ejecución del contrato y el no cumplimiento del principio de publicidad de la gestión contractual en el Sistema Electrónico Secop I y Secop II, conforme a lo dispuesto en la normativa aplicable vigente."/>
    <s v="Publicar la totalidad de documentos soporte del proceso, dando cumplimiento al principio de publicidad y transparencia en la contratación pública."/>
    <s v="Constancia del SECOP de la publicación de los documentos."/>
    <s v="Link y pantallazo del SECOP "/>
    <n v="1"/>
    <d v="2024-01-25T00:00:00"/>
    <x v="0"/>
    <n v="9.2857142857142865"/>
    <x v="9"/>
    <x v="0"/>
    <n v="0"/>
    <m/>
    <m/>
    <n v="-1512.7"/>
    <x v="0"/>
    <n v="0"/>
    <n v="0"/>
    <n v="9.2857142857142865"/>
    <m/>
    <x v="0"/>
    <s v="VENCIDO"/>
    <x v="1"/>
    <x v="31"/>
    <n v="1"/>
    <x v="38"/>
  </r>
  <r>
    <s v=""/>
    <n v="40"/>
    <n v="2023"/>
    <s v="Contractual"/>
    <m/>
    <m/>
    <s v="14 04 004"/>
    <s v="H31AC2023. Publicación en las plataformas SECOP de los convenios y contratos de obra. _x000a__x000a_El Instituto Nacional de Vías publicó en las plataformas Secop I y Secop II el convenio interadministrativo 1283 de 2013 y los contratos de obra 1941 de 2019, 2371 de 2019 y 2745 de 2019; sin embargo, se evidenció publicación inoportuna y/o falta de publicación de documentos derivados de la actividad contractual conforme a lo dispuesto en la normatividad aplicable vigente._x000a__x000a_Acción 2."/>
    <s v="Deficiencias en los mecanismos de seguimiento, vigilancia, supervisión y control por parte de los involucrados en el proceso de la gestión contractual, relacionados con la publicación de los documentos originados en la celebración y ejecución del contrato y el no cumplimiento del principio de publicidad de la gestión contractual en el Sistema Electrónico Secop I y Secop II, conforme a lo dispuesto en la normativa aplicable vigente."/>
    <s v="Contar con un capitulo de Supervisión dentro del actual Manual de Interventoría de Obra Pública del INVIAS, en el cual queden claras las funciones y responsabilidades de los Supervisores y sus apoyos, con las herramientas para cumplir idóneamente sus funciones. En el cual queden claras las funciones y responsabilidades de los Supervisores y sus apoyos, en lo referente a la publicación de Secop ."/>
    <s v=" Expedir la resolución que aprueba el capitulo de Supervisión. "/>
    <s v=" Resolución "/>
    <n v="1"/>
    <d v="2024-01-25T00:00:00"/>
    <x v="0"/>
    <n v="9.2857142857142865"/>
    <x v="9"/>
    <x v="0"/>
    <n v="0"/>
    <m/>
    <m/>
    <n v="-1512.7"/>
    <x v="0"/>
    <n v="0"/>
    <n v="0"/>
    <n v="9.2857142857142865"/>
    <m/>
    <x v="0"/>
    <s v=""/>
    <x v="1"/>
    <x v="31"/>
    <n v="2"/>
    <x v="39"/>
  </r>
  <r>
    <n v="33"/>
    <n v="41"/>
    <n v="2023"/>
    <s v="Presupuestal"/>
    <s v="Administrativo"/>
    <s v="Administrativo"/>
    <s v="14 01 100"/>
    <s v="H32AC2023. Reservas presupuestales. Contratos 1628 de 2020, 1871 de 2020, 1019 de 2018, 1646 de 2021 y 1678 de 2021._x000a__x000a_Riesgo de desfinanciación de los contratos, debido a que los recursos que los respaldan corresponden a reservas constituidas a diciembre 31 de 2022 y que de conformidad con Decreto 111 de 1996, Artículo 89 expiran a diciembre de la presente vigencia. Lo anterior, teniendo en cuenta que el avance físico acumulado de las obras no alcanza a culminarse dentro de la vigencia 2023."/>
    <s v="No se observa gestión encaminada a garantizar los recursos que permitan culminar los proyectos, tal como se concibieron en los objetos contractuales, lo que genera posible desfinanciación de los proyectos que ocasionaría que se desplacen en el tiempo o queden inconclusos, con la consecuente falta de oportunidad en la puesta al servicio a la comunidad de las obras contratadas."/>
    <s v="Incorporar en la Guía de Estructuración de Proyectos INVIAS - las acciones encaminadas a fortalecer los controles y mitigar la materialización de los riesgos enunciados en el presente hallazgo, en lo respectivo a los procesos de planeación y estructuración."/>
    <s v=" Aprobar  la Guía de Estructuración de Proyectos versión 4."/>
    <s v=" Guía "/>
    <n v="1"/>
    <d v="2024-01-25T00:00:00"/>
    <x v="0"/>
    <n v="9.2857142857142865"/>
    <x v="4"/>
    <x v="1"/>
    <n v="0"/>
    <m/>
    <m/>
    <n v="-1512.7"/>
    <x v="0"/>
    <n v="0"/>
    <n v="0"/>
    <n v="9.2857142857142865"/>
    <m/>
    <x v="0"/>
    <s v="VENCIDO"/>
    <x v="1"/>
    <x v="32"/>
    <n v="1"/>
    <x v="40"/>
  </r>
  <r>
    <n v="34"/>
    <n v="42"/>
    <n v="2023"/>
    <s v="Presupuestal"/>
    <s v="Fiscal y disciplinario"/>
    <s v="Administrativo con incidencia fiscal y presunta incidencia disciplinaria"/>
    <s v="14 04 004"/>
    <s v="H33AC2023. Anticipo del contrato 2094 de 2021, mejoramiento, rehabilitación y mantenimiento sector lorica – san bernardo del viento, nuevo puente la doctrina._x000a__x000a_El Contrato de Obra 2094 de 2021 finalizó su el 31 de marzo de 2023, sin la ejecución total de las obras y/o actividades y por tanto, el proyecto quedó inconcluso. Además, por concepto de anticipo se otorgó al contratista y consignó en la fiducia la cuantía de $4.888.998.988,00, de este valor se le entregaron $3.497.440.530 al contratista, se lograron amortizar $1.681.770.000, quedando pendiente por amortizar $1.815.670.530, los cuales constituyen una lesión al erario._x000a__x000a_No se evidencian acciones y/o gestiones efectivas por parte del Invías y la interventoría del contrato para el reintegro de los recursos que en calidad de anticipo fueron entregados al contratista y que no fueron amortizados en su totalidad y demás gestiones tendientes a garantizar el cumplimiento de los fines de función administrativa._x000a__x000a_Acción 1."/>
    <s v="Fallas y deficiencias en la gestión contractual durante el desarrollo del proyecto, por parte de la supervisión a cargo del Invías, la interventoría y el contratista de obra."/>
    <s v="Contar con un capitulo de Supervisión dentro del actual Manual de Interventoría de Obra Pública del INVIAS, en el cual queden claras las funciones y responsabilidades de los Supervisores y sus apoyos, con las herramientas para cumplir idóneamente sus funciones de acuerdo  con  las obligaciones del contrato de interventoría, atendiendo lo establecido en la Ley, en el Manual de Interventoría y Supervisión."/>
    <s v="Expedir la resolución que aprueba el capitulo de Supervisión  dentro del Manual de Interventoría."/>
    <s v=" Resolución "/>
    <n v="1"/>
    <d v="2024-01-25T00:00:00"/>
    <x v="0"/>
    <n v="9.2857142857142865"/>
    <x v="5"/>
    <x v="0"/>
    <n v="0"/>
    <m/>
    <m/>
    <n v="-1512.7"/>
    <x v="0"/>
    <n v="0"/>
    <n v="0"/>
    <n v="9.2857142857142865"/>
    <m/>
    <x v="0"/>
    <s v="VENCIDO"/>
    <x v="1"/>
    <x v="33"/>
    <n v="1"/>
    <x v="41"/>
  </r>
  <r>
    <s v=""/>
    <n v="43"/>
    <n v="2023"/>
    <s v="Presupuestal"/>
    <m/>
    <m/>
    <s v="14 04 004"/>
    <s v="H33AC2023. Anticipo del contrato 2094 de 2021, mejoramiento, rehabilitación y mantenimiento sector lorica – san bernardo del viento, nuevo puente la doctrina._x000a__x000a_El Contrato de Obra 2094 de 2021 finalizó su el 31 de marzo de 2023, sin la ejecución total de las obras y/o actividades y por tanto, el proyecto quedó inconcluso. Además, por concepto de anticipo se otorgó al contratista y consignó en la fiducia la cuantía de $4.888.998.988,00, de este valor se le entregaron $3.497.440.530 al contratista, se lograron amortizar $1.681.770.000, quedando pendiente por amortizar $1.815.670.530, los cuales constituyen una lesión al erario._x000a__x000a_No se evidencian acciones y/o gestiones efectivas por parte del Invías y la interventoría del contrato para el reintegro de los recursos que en calidad de anticipo fueron entregados al contratista y que no fueron amortizados en su totalidad y demás gestiones tendientes a garantizar el cumplimiento de los fines de función administrativa._x000a__x000a_Acción 2."/>
    <s v="Fallas y deficiencias en la gestión contractual durante el desarrollo del proyecto, por parte de la supervisión a cargo del Invías, la interventoría y el contratista de obra."/>
    <s v="Gestionar y brindar acompañamiento técnico que permita concluir el proceso administrativo sancionatorio con acto administrativo de declaratoria de siniestro; lo anterior con el ánimo de recuperar el daño causado a la Entidad derivado del incumplimiento del contratista."/>
    <s v="Acto administrativo con la decisión definitiva."/>
    <s v="Acto administrativo  "/>
    <n v="1"/>
    <d v="2024-01-26T00:00:00"/>
    <x v="7"/>
    <n v="18.857142857142858"/>
    <x v="5"/>
    <x v="0"/>
    <n v="0"/>
    <m/>
    <m/>
    <n v="-1514.9666666666667"/>
    <x v="0"/>
    <n v="0"/>
    <n v="0"/>
    <n v="0"/>
    <m/>
    <x v="2"/>
    <s v=""/>
    <x v="1"/>
    <x v="33"/>
    <n v="2"/>
    <x v="42"/>
  </r>
  <r>
    <s v=""/>
    <n v="44"/>
    <n v="2023"/>
    <s v="Presupuestal"/>
    <m/>
    <m/>
    <s v="14 04 004"/>
    <s v="H33AC2023. Anticipo del contrato 2094 de 2021, mejoramiento, rehabilitación y mantenimiento sector lorica – san bernardo del viento, nuevo puente la doctrina._x000a__x000a_El Contrato de Obra 2094 de 2021 finalizó su el 31 de marzo de 2023, sin la ejecución total de las obras y/o actividades y por tanto, el proyecto quedó inconcluso. Además, por concepto de anticipo se otorgó al contratista y consignó en la fiducia la cuantía de $4.888.998.988,00, de este valor se le entregaron $3.497.440.530 al contratista, se lograron amortizar $1.681.770.000, quedando pendiente por amortizar $1.815.670.530, los cuales constituyen una lesión al erario._x000a__x000a_No se evidencian acciones y/o gestiones efectivas por parte del Invías y la interventoría del contrato para el reintegro de los recursos que en calidad de anticipo fueron entregados al contratista y que no fueron amortizados en su totalidad y demás gestiones tendientes a garantizar el cumplimiento de los fines de función administrativa._x000a__x000a_Acción 3."/>
    <s v="Fallas y deficiencias en la gestión contractual durante el desarrollo del proyecto, por parte de la supervisión a cargo del Invías, la interventoría y el contratista de obra."/>
    <s v="Gestionar la recuperación de los recursos no recuperados en el proceso  administrativo,  por vía judicial, incluyendo  el anticipo no amortizado por el contratista."/>
    <s v="Radicar la solicitud de trámite de inicio de proceso judicial ante la  Subdirección de Defensa Judicial."/>
    <s v=" Solicitud de demanda judicial"/>
    <n v="1"/>
    <d v="2024-01-26T00:00:00"/>
    <x v="4"/>
    <n v="48.571428571428569"/>
    <x v="5"/>
    <x v="0"/>
    <n v="0"/>
    <m/>
    <m/>
    <n v="-1521.9"/>
    <x v="0"/>
    <n v="0"/>
    <n v="0"/>
    <n v="0"/>
    <m/>
    <x v="2"/>
    <s v=""/>
    <x v="1"/>
    <x v="33"/>
    <n v="3"/>
    <x v="43"/>
  </r>
  <r>
    <n v="35"/>
    <n v="45"/>
    <n v="2023"/>
    <s v="Contractual"/>
    <s v="Disciplinario"/>
    <s v="Administrativo con incidencia disciplinaria"/>
    <s v="14 04 004   "/>
    <s v="H1AEFCAT1765-2023-1. PUBLICACIÓN EN EL SISTEMA ELECTRÓNICO DE CONTRATACIÓN PÚBLICA - SECOP CONTRATO DE OBRA N° LP 001 - 2020 Y EL CONTRATO DE OBRA NO. LP004-2021._x000a__x000a_Mediante el artículo 53 del título II del acuerdo No 15 del 05/09/2019 El OCAD PAZ aprobó el proyecto con BPIN No 20181301010478 cuyo objeto es: “MEJORAMIENTO DE VÍAS TERCIARIAS EN LOS MUNICIPIOS PDET EN EL MARCO DE LA IMPLEMENTACIÓN DEL ACUERDO FINAL PARA LA PAZ A NIVEL NACIONAL”,_x000a_quien estimo como entidad ejecutante el INSTITUTO NACIONAL DE VÍAS – INVIAS._x000a__x000a_A su vez, EL INSTITUTO NACIONAL DE VÍAS - INVIAS y el municipio de VALDIVIA – ANTIOQUIA suscriben CONVENIO INTERADMINISTRATIVO No. 00669 de 2020._x000a__x000a_Con respecto al contrato de obra suscrito, una vez revisado el portal web del Sistema Electrónico de Contratación Pública (SECOP I), se pudo evidenciar que la entidad ejecutora en cuanto algunos documentos relacionados del contrato no fueron publicados, incumpliendo de esta forma lo establecido en el artículo 23 de la Ley 80 de 1993, artículo 3 de la Ley 1150 de 2007, artículo 19 del Decreto 1510 de 2013 y artículo 2.2.1.1.1.7.1 del Decreto Único Reglamentario 1082 de 2015."/>
    <s v="Fallas en el control y seguimiento por parte de la entidad ejecutora designada por el OCAD PAZ en el acuerdo 15 del 05/09/2019, la cual es EL INSTITUTO NACIONAL DE VÍAS – INVIAS, por parte de la Interventoría contratada por el mismo y por parte del ente territorial municipio de Valdivia, a los Contratos de Licitación Pública (Contrato de obra) Contrato de obra N° LP 001 - 2020 y el Contrato de Obra No. LP004-2021, a las formalidades de los procesos contractuales en lo relacionado con el cumplimiento de la normatividad contractual vigente y una abierta contradicción del principio constitucional de publicidad administrativa._x000a__x000a_En el acuerdo 15 del 27 de agosto de 2019 el Instituto Nacional de Vías fue designado como entidad ejecutora, quien deberá garantizar la correcta ejecución de los recursos de regalías asignados al proyecto, así como el suministro y registro de información requerida._x000a__x000a_De igual manera en el convenio interadministrativo suscrito con el municipio de Valdivia, en su clausula décima, establece que el Instituto vigilará el cumplimiento de obligaciones del Municipio estipuladas en la cláusula Novena del convenio 681-2020."/>
    <s v="Contar con un capitulo de Supervisión dentro del actual Manual de Interventoría de Obra Pública del INVIAS, en el cual queden claras las funciones y responsabilidades de los Supervisores y sus apoyos, con las herramientas para cumplir idóneamente  sus funciones, especialmente en lo referente a la publicación en SECOP."/>
    <s v="Expedir la resolución que aprueba el capitulo de Supervisión."/>
    <s v=" Resolución "/>
    <n v="1"/>
    <d v="2024-01-27T00:00:00"/>
    <x v="0"/>
    <n v="9"/>
    <x v="0"/>
    <x v="0"/>
    <n v="0"/>
    <m/>
    <m/>
    <n v="-1512.7"/>
    <x v="0"/>
    <n v="0"/>
    <n v="0"/>
    <n v="9"/>
    <m/>
    <x v="0"/>
    <s v="VENCIDO"/>
    <x v="2"/>
    <x v="34"/>
    <n v="1"/>
    <x v="44"/>
  </r>
  <r>
    <n v="36"/>
    <n v="46"/>
    <n v="2023"/>
    <s v="Contractual"/>
    <s v="Disciplinario"/>
    <s v="Administrativo con incidencia disciplinaria"/>
    <s v="14 04 004   "/>
    <s v="H2AEFCAT1765-2023-1. PUBLICACIÓN EN EL SISTEMA ELECTRÓNICO DE CONTRATACIÓN PÚBLICA - SECOP CONTRATO DE OBRA PUBLICA N° CO – 001 – 2020 DEL 31 DE JULIO DEL 2020._x000a__x000a_Mediante el artículo 53 del título II del acuerdo No 15 del 05/09/2019 El OCAD PAZ, aprobó el proyecto con BPIN No 20181301010478 cuyo objeto es: “MEJORAMIENTO DE VÍAS TERCIARIAS EN LOS MUNICIPIOS PDET EN EL MARCO DE LA IMPLEMENTACIÓN DEL ACUERDO FINAL PARA LA PAZ A NIVEL NACIONAL”,_x000a_quien estimo como entidad ejecutante el INSTITUTO NACIONAL DE VÍAS – INVIAS._x000a__x000a_EL INSTITUTO NACIONAL DE VÍAS - INVIAS y el municipio de CAUCASIA – ANTIOQUIA suscriben CONVENIO INTERADMINISTRATIVO No. 00669 de 2020._x000a__x000a_Con respecto al contrato de obra suscrito, una vez revisado el portal web del Sistema Electrónico de Contratación Pública (SECOP I), se pudo evidenciar que la entidad ejecutora en cuanto algunos documentos relacionados del contrato no fueron publicados, incumpliendo de esta forma lo establecido en el artículo 23 de la Ley 80 de 1993, artículo 3 de la Ley 1150 de 2007, artículo 19 del Decreto 1510 de 2013 y artículo 2.2.1.1.1.7.1 del Decreto Único Reglamentario 1082 de 2015."/>
    <s v="Fallas en el control y seguimiento por parte de la entidad ejecutora designada por el OCAD PAZ en el acuerdo 15 del 05/09/2019, la cual es EL INSTITUTO NACIONAL DE VÍAS – INVIAS, por parte de la Interventoría contratada por el mismo y por parte del ente territorial municipio de Caucasia al contrato de obra No. CO – 001 – 2020 del 31 de julio del 2020, a las formalidades de los procesos contractuales en lo relacionado con el cumplimiento de la normatividad contractual vigente y una abierta contradicción del principio constitucional de publicidad administrativa._x000a__x000a_En el acuerdo 15 del 27 de agosto de 2019 el Instituto Nacional de Vías fue designado como entidad ejecutora, quien deberá garantizar la correcta ejecución de los recursos de regalías asignados al proyecto, así como el suministro y registro de información requerida."/>
    <s v="Contar con un capitulo de Supervisión dentro del actual Manual de Interventoría de Obra Pública del INVIAS, en el cual queden claras las funciones y responsabilidades de los Supervisores y sus apoyos, con las herramientas para cumplir idóneamente  sus funciones, especialmente en lo referente a la publicación en SECOP."/>
    <s v="Expedir la resolución que aprueba el capitulo de Supervisión."/>
    <s v=" Resolución "/>
    <n v="1"/>
    <d v="2024-01-27T00:00:00"/>
    <x v="0"/>
    <n v="9"/>
    <x v="0"/>
    <x v="0"/>
    <n v="0"/>
    <m/>
    <m/>
    <n v="-1512.7"/>
    <x v="0"/>
    <n v="0"/>
    <n v="0"/>
    <n v="9"/>
    <m/>
    <x v="0"/>
    <s v="VENCIDO"/>
    <x v="2"/>
    <x v="35"/>
    <n v="1"/>
    <x v="45"/>
  </r>
  <r>
    <n v="37"/>
    <n v="47"/>
    <n v="2023"/>
    <s v="Obra"/>
    <s v="Disciplinario"/>
    <s v="Administrativo con incidencia disciplinaria"/>
    <s v="14 04 004   "/>
    <s v="H3AEFCAT1765-2023-1. PLANEACIÓN Y EJECUCIÓN DE ACTIVIDADES EN CONTRATO DE OBRA LP-001-2020._x000a__x000a_El OCAD PAZ, mediante el artículo 53 del título II del acuerdo No 15 del 05/09/2019 aprobó el proyecto con BPIN No 20181301010478 cuyo objeto es: “MEJORAMIENTO DE VÍAS TERCIARIAS EN LOS MUNICIPIOS PDET EN EL MARCO DE LA IMPLEMENTACIÓN DEL ACUERDO FINAL PARA LA PAZ A NIVEL NACIONAL”,_x000a_quien estimo como entidad ejecutante el INSTITUTO NACIONAL DE VÍAS – INVIAS._x000a__x000a_A su vez el INSTITUTO NACIONAL DE VÍAS – INVIAS celebra convenio interadministrativo No. 564/2020 con el municipio de Zaragoza._x000a__x000a_Una vez iniciada la revisión del pliego de condiciones del contrato de obra 001 – 2020, se logró evidenciar que se establecen todos los elementos necesarios para la presentación de la propuesta, dichos documentos cuentan con las actividades a ejecutar, cantidades y sus respectivas memorias de cálculo. No obstante, al momento de revisar las cantidades iniciales versus las reales ejecutadas, se encuentran amplias diferencias, lo que evidencia un reacomodamiento de cada uno de los ítems."/>
    <s v="Fallas por parte por parte de la entidad ejecutora designada por el OCAD PAZ en el acuerdo 15 del 05/09/2019, la cual es EL INSTITUTO NACIONAL DE VÍAS – INVIAS, por parte de la Interventoría contratada por el mismo y por parte del ente territorial municipio de Zaragoza durante el proceso precontractual derivado del incumplimiento del principio de planeación, además de las debilidades en el control técnico y operativo por parte de la entidad responsable, durante el desarrollo de los estudios previos y el desconocimiento del territorio._x000a__x000a_En el acuerdo 15 del 27 de agosto de 2019 el Instituto Nacional de Vías fue designado como entidad ejecutora, quien deberá garantizar la correcta ejecución de las actividades de obra así mismo de los recursos_x000a_de regalías asignados al proyecto, así como el suministro y registro de información requerida._x000a__x000a_De igual manera en el convenio interadministrativo suscrito con el municipio de Zaragoza, en su clausula décima, establece que el Instituto vigilará el cumplimiento de obligaciones del Municipio estipuladas en la cláusula Novena del convenio 564 -2020."/>
    <s v="Contar con un capitulo de Supervisión dentro del actual Manual de Interventoría de Obra Pública del INVIAS, en el cual queden claras las funciones y responsabilidades de los Supervisores  y sus apoyos, con las herramientas para cumplir idóneamente sus funciones, especialmente en el control técnico y operativo."/>
    <s v="Expedir la resolución que aprueba el capitulo de Supervisión."/>
    <s v=" Resolución "/>
    <n v="1"/>
    <d v="2024-01-27T00:00:00"/>
    <x v="0"/>
    <n v="9"/>
    <x v="0"/>
    <x v="0"/>
    <n v="0"/>
    <m/>
    <m/>
    <n v="-1512.7"/>
    <x v="0"/>
    <n v="0"/>
    <n v="0"/>
    <n v="9"/>
    <m/>
    <x v="0"/>
    <s v="VENCIDO"/>
    <x v="2"/>
    <x v="36"/>
    <n v="1"/>
    <x v="46"/>
  </r>
  <r>
    <n v="38"/>
    <n v="48"/>
    <n v="2023"/>
    <s v="Contractual"/>
    <s v="Disciplinario"/>
    <s v="Administrativo con incidencia disciplinaria"/>
    <s v="14 04 004   "/>
    <s v="H4AEFCAT1765-2023-1. PUBLICACIÓN EN EL SISTEMA ELECTRÓNICO DE CONTRATACIÓN PÚBLICA — SECOP CONTRATO DE OBRA PUBLICA NO. CO – 001 – 2020._x000a__x000a_Una vez revisado el portal web del Sistema Electrónico de Contratación Pública (SECOP I), se pudo evidenciar que la entidad ejecutora en cuanto algunos documentos relacionados del contrato no fueron publicados, incumpliendo de esta forma lo establecido en el artículo 23 de la Ley 80 de 1993, artículo 3 de la Ley 1150 de 2007, artículo 19 del Decreto 1510 de 2013 y artículo 2.2.1.1.1.7.1 del Decreto Único Reglamentario 1082 de 2015."/>
    <s v="Fallas en el control y seguimiento por parte de la entidad ejecutora designada por el OCAD PAZ en el acuerdo 15 del 05/09/2019, la cual es EL INSTITUTO NACIONAL DE VÍAS – INVIAS, por parte de la Interventoría contratada por el mismo y por parte del ente territorial municipio de Zaragoza al contrato de obra No. LP 001 de 2020 del 16 de julio de 2020, a las formalidades de los procesos contractuales en lo relacionado con el cumplimiento de la normatividad contractual vigente y una abierta contradicción del principio constitucional de publicidad administrativa._x000a__x000a_En el acuerdo 15 del 27 de agosto de 2019 el Instituto Nacional de Vías fue designado como entidad ejecutora, quien deberá garantizar la correcta ejecución de los recursos de regalías asignados al proyecto, así como el suministro y registro de información requerida."/>
    <s v="Contar con un capitulo de Supervisión dentro del actual Manual de Interventoría de Obra Pública del INVIAS, en el cual queden claras las funciones y responsabilidades de los Supervisores y sus apoyos, con las herramientas para cumplir idóneamente  sus funciones, especialmente en lo referente a la publicación en SECOP."/>
    <s v="Expedir la resolución que aprueba el capitulo de Supervisión."/>
    <s v=" Resolución "/>
    <n v="1"/>
    <d v="2024-01-27T00:00:00"/>
    <x v="0"/>
    <n v="9"/>
    <x v="0"/>
    <x v="0"/>
    <n v="0"/>
    <m/>
    <m/>
    <n v="-1512.7"/>
    <x v="0"/>
    <n v="0"/>
    <n v="0"/>
    <n v="9"/>
    <m/>
    <x v="0"/>
    <s v="VENCIDO"/>
    <x v="2"/>
    <x v="37"/>
    <n v="1"/>
    <x v="47"/>
  </r>
  <r>
    <n v="39"/>
    <n v="49"/>
    <n v="2023"/>
    <s v="Contractual"/>
    <s v="Disciplinario"/>
    <s v="Administrativo con incidencia disciplinaria"/>
    <s v="14 04 004   "/>
    <s v="H5AEFCAT1765-2023-1. PUBLICACIÓN EN EL SISTEMA ELECTRÓNICO DE CONTRATACIÓN PÚBLICA — SECOP CONTRATO DE OBRA PUBLICA N° 25082005 DEL 25 DE AGOSTO DE 2020._x000a__x000a_Con respecto al contrato de obra suscrito, una vez revisado el portal web del Sistema Electrónico de Contratación Pública (SECOP I), se pudo evidenciar que la entidad ejecutora en cuanto algunos documentos relacionados del contrato no fueron publicados, incumpliendo de esta forma lo establecido en el artículo 23 de la Ley 80 de 1993, artículo 3 de la Ley 1150 de 2007, artículo 19 del Decreto 1510 de 2013 y artículo 2.2.1.1.1.7.1 del Decreto Único Reglamentario 1082 de 2015."/>
    <s v="Fallas en el control y seguimiento por parte de la entidad ejecutora designada por el OCAD PAZ en el acuerdo 15 del 05/09/2019, la cual es EL INSTITUTO NACIONAL DE VÍAS – INVIAS, por parte de la Interventoría contratada por el mismo y por parte del ente territorial municipio de Amalfi al contrato de obra 25082005 del 25 de agosto de 2020, a las formalidades de los procesos contractuales en lo relacionado con el cumplimiento de la normatividad contractual vigente y una abierta contradicción del principio constitucional de publicidad administrativa._x000a__x000a_En el acuerdo 15 del 27 de agosto de 2019 el Instituto Nacional de Vías fue designado como entidad ejecutora, quien deberá garantizar la correcta ejecución de los recursos de regalías asignados al proyecto, así como el suministro y registro de información requerida."/>
    <s v="Contar con un capitulo de Supervisión dentro del actual Manual de Interventoría de Obra Pública del INVIAS, en el cual queden claras las funciones y responsabilidades de los Supervisores y sus apoyos, con las herramientas para cumplir idóneamente  sus funciones, especialmente en lo referente a la publicación en SECOP."/>
    <s v="Expedir la resolución que aprueba el capitulo de Supervisión."/>
    <s v=" Resolución "/>
    <n v="1"/>
    <d v="2024-01-27T00:00:00"/>
    <x v="0"/>
    <n v="9"/>
    <x v="0"/>
    <x v="0"/>
    <n v="0"/>
    <m/>
    <m/>
    <n v="-1512.7"/>
    <x v="0"/>
    <n v="0"/>
    <n v="0"/>
    <n v="9"/>
    <m/>
    <x v="0"/>
    <s v="VENCIDO"/>
    <x v="2"/>
    <x v="38"/>
    <n v="1"/>
    <x v="48"/>
  </r>
  <r>
    <n v="40"/>
    <n v="50"/>
    <n v="2023"/>
    <s v="Obra"/>
    <s v="Administrativo"/>
    <s v="Beneficio de auditoría"/>
    <s v="14 04 004   "/>
    <s v="H6AEFCAT1765-2023-1. CALIDAD DE OBRA - CONVENIO 674 DEL 2020, CONTRATO DE OBRA 105 DEL 19 DE OCTUBRE DEL 2020, CESIÓN NO. 1 CS-001-2021._x000a__x000a_En el marco de la actuación especial de fiscalización cat_1765_2023_1 a la inversión de recursos de regalías asignados y ejecutados transversal caribe posconflicto proyecto BPIN 20181301010478 mejoramiento de vías terciarias en los municipios PDET en el marco de la implementación del acuerdo final para la paz a nivel Nacional, adelantada por la Contraloría General de la República, se revisó físicamente el estado del contrato 105 del 19 de octubre del 2020, Cesión No. 1 CS-001-2021 que se deriva del convenio interadministrativo 557 de 2020, suscrito entre el Municipio de Carepa y el INVIAS, encontrando deficiencias de calidad sobre la placa huella en 5 sectores del tramo denominado Polines – Piedras Blancas, segregación de material, desprendimiento de finos y exposición del agregado grueso, en algunos casos, se encuentra la pérdida total de la placa, observando el material de base, determinándose un daño prematuro y progresivo con el tránsito de vehículos. "/>
    <s v="Deficiencias en el proceso constructivo por parte del contratista, seguimiento y control por parte por parte de la entidad ejecutora designada por el OCAD PAZ en el acuerdo 15 del 05/09/2019, la cual es EL INSTITUTO NACIONAL DE VÍAS – INVIAS, por parte de la Interventoría contratada por el mismo y la supervisión de parte del municipio de Carepa a la ejecución de los ítems objetados y la no reclamación de las garantías del contrato o la conminación al contratista a ejercer las reparaciones pertinentes."/>
    <s v="Conminar al contratista para que ejecute las obras a lugar en pro de garantizar la calidad y estabilidad de las mismas, revirtiendo así las deficiencias encontradas por la Contraloría General de la República."/>
    <s v="Recibo por parte de la interventoría como garantía de los defectos constructivos detectados por el Ente de Control."/>
    <s v="Informe técnico de la interventoría con registro fotográfico del recibo de las obras a satisfacción "/>
    <n v="1"/>
    <d v="2024-01-27T00:00:00"/>
    <x v="1"/>
    <n v="13.428571428571429"/>
    <x v="0"/>
    <x v="0"/>
    <n v="0"/>
    <m/>
    <m/>
    <n v="-1513.7333333333333"/>
    <x v="0"/>
    <n v="0"/>
    <n v="0"/>
    <n v="0"/>
    <m/>
    <x v="1"/>
    <s v="PRÓXIMO A VENCER"/>
    <x v="2"/>
    <x v="39"/>
    <n v="1"/>
    <x v="49"/>
  </r>
  <r>
    <n v="41"/>
    <n v="51"/>
    <n v="2023"/>
    <s v="Contractual"/>
    <s v="Disciplinario"/>
    <s v="Administrativo con incidencia disciplinaria"/>
    <s v="14 04 004   "/>
    <s v="H7AEFCAT1765-2023-1. PUBLICACIÓN EN EL SISTEMA ELECTRÓNICO DE CONTRATACIÓN PÚBLICA — SECOP CONTRATO DE OBRA PUBLICA NO. 105 de 2020 CESIÓN NO. 1 CS-001-2021._x000a__x000a_El OCAD PAZ, mediante el artículo 53 del título II del acuerdo No 15 del 05/09/2019 (fuente GESPROY), aprobó el proyecto con BPIN No 20181301010478 cuyo objeto es: “MEJORAMIENTO DE VÍAS TERCIARIAS EN LOS MUNICIPIOS PDET EN EL MARCO DE LA IMPLEMENTACIÓN DEL ACUERDO FINAL PARA LA PAZ A NIVEL NACIONAL” quien estimo como entidad ejecutante el INSTITUTO NACIONAL DE VÍAS – INVIAS por un valor total de $86.331.261.284._x000a__x000a_EL INSTITUTO NACIONAL DE VÍAS - INVIAS y el municipio de CAREPA – ANTIOQUIA suscriben CONVENIO INTERADMINISTRATIVO No. 00674 de 2020._x000a__x000a_Con respecto al contrato de obra suscrito, una vez revisado el portal web del Sistema Electrónico de Contratación Pública (SECOP I), se pudo evidenciar que la entidad ejecutora en cuanto algunos documentos relacionados del contrato no fueron publicados, incumpliendo de esta forma lo establecido en el artículo 23 de la Ley 80 de 1993, artículo 3 de la Ley 1150 de 2007, artículo 19 del Decreto 1510 de 2013 y artículo 2.2.1.1.1.7.1 del Decreto Único Reglamentario 1082 de 2015."/>
    <s v="Fallas en el control y seguimiento por parte por parte de la entidad ejecutora designada por el OCAD PAZ, en el acuerdo 15 del 05/09/2019, la cual es EL INSTITUTO NACIONAL DE VÍAS – INVIAS, por parte de la Interventoría contratada por el mismo y por parte del ente territorial municipio de Carepa al contrato de obra No. 105 DEL 19 DE OCTUBRE DE 2020 - Cesión No. 1 CS-001-2021, a las formalidades de los procesos contractuales en lo relacionado con el cumplimiento de la normatividad contractual vigente y una abierta contradicción del principio constitucional de publicidad administrativa._x000a__x000a_En el acuerdo 15 del 27 de agosto de 2019 el Instituto Nacional de Vías fue designado como entidad ejecutora, quien deberá garantizar la correcta ejecución de los recursos de regalías asignados al proyecto, así como el suministro y registro de información requerida."/>
    <s v="Contar con un capitulo de Supervisión dentro del actual Manual de Interventoría de Obra Pública del INVIAS, en el cual queden claras las funciones y responsabilidades de los Supervisores y sus apoyos, con las herramientas para cumplir idóneamente  sus funciones, especialmente en lo referente a la publicación en SECOP."/>
    <s v="Expedir la resolución que aprueba el capitulo de Supervisión."/>
    <s v=" Resolución "/>
    <n v="1"/>
    <d v="2024-01-27T00:00:00"/>
    <x v="0"/>
    <n v="9"/>
    <x v="0"/>
    <x v="0"/>
    <n v="0"/>
    <m/>
    <m/>
    <n v="-1512.7"/>
    <x v="0"/>
    <n v="0"/>
    <n v="0"/>
    <n v="9"/>
    <m/>
    <x v="0"/>
    <s v="VENCIDO"/>
    <x v="2"/>
    <x v="40"/>
    <n v="1"/>
    <x v="50"/>
  </r>
  <r>
    <n v="42"/>
    <n v="52"/>
    <n v="2023"/>
    <s v="Contractual"/>
    <s v="Disciplinario"/>
    <s v="Administrativo con incidencia disciplinaria"/>
    <s v="14 04 004   "/>
    <s v="H8AEFCAT1765-2023-1. PUBLICACIÓN EN EL SISTEMA ELECTRÓNICO DE CONTRATACIÓN PÚBLICA — SECOP CONTRATO DE OBRA PUBLICA No. CO – 206- 2020._x000a__x000a_El OCAD PAZ, mediante el artículo 53 del título II del acuerdo No 15 del 05/09/2019 (fuente GESPROY), aprobó el proyecto con BPIN No 20181301010478 cuyo objeto es: “MEJORAMIENTO DE VÍAS TERCIARIAS EN LOS MUNICIPIOS PDET EN EL MARCO DE LA IMPLEMENTACIÓN DEL ACUERDO FINAL PARA LA PAZ A NIVEL NACIONAL” quien estimo como entidad ejecutante el INSTITUTO NACIONAL DE VÍAS – INVIAS por un valor total de $86.331.261.284._x000a__x000a_EL INSTITUTO NACIONAL DE VÍAS - INVIAS y el municipio de EL BAGRE – ANTIOQUIA suscriben CONVENIO INTERADMINISTRATIVO No. 00594 de 2020._x000a__x000a_Con respecto al contrato de obra suscrito, una vez revisado el portal web del Sistema Electrónico de Contratación Pública (SECOP I), se pudo evidenciar que la entidad ejecutora en cuanto algunos documentos relacionados del contrato no fueron publicados, incumpliendo de esta forma lo establecido en el artículo 23 de la Ley 80 de 1993, artículo 3 de la Ley 1150 de 2007, artículo 19 del Decreto 1510 de 2013 y artículo 2.2.1.1.1.7.1 del Decreto Único Reglamentario 1082 de 2015."/>
    <s v="Fallas en el control y seguimiento por parte de la entidad ejecutora designada por el OCAD PAZ en el acuerdo 15 del 05/09/2019, la cual es EL INSTITUTO NACIONAL DE VÍAS – INVIAS, por parte de la Interventoría contratada por el mismo y por parte del ente territorial municipio de El Bagre al contrato de obra No. CONTRATO DE OBRA PUBLICA CO – 206- 2020 del 15 de julio de 2020, a las formalidades de los procesos contractuales en lo relacionado con el cumplimiento de la normatividad contractual vigente y una abierta contradicción del principio constitucional de publicidad administrativa._x000a__x000a_En el acuerdo 15 del 27 de agosto de 2019 el Instituto Nacional de Vías fue designado como entidad ejecutora, quien deberá garantizar la correcta ejecución de los recursos de regalías asignados al proyecto, así como el suministro y registro de información requerida."/>
    <s v="Contar con un capitulo de Supervisión dentro del actual Manual de Interventoría de Obra Pública del INVIAS, en el cual queden claras las funciones y responsabilidades de los Supervisores y sus apoyos, con las herramientas para cumplir idóneamente  sus funciones, especialmente en lo referente a la publicación en SECOP."/>
    <s v="Expedir la resolución que aprueba el capitulo de Supervisión."/>
    <s v=" Resolución "/>
    <n v="1"/>
    <d v="2024-01-27T00:00:00"/>
    <x v="0"/>
    <n v="9"/>
    <x v="0"/>
    <x v="0"/>
    <n v="0"/>
    <m/>
    <m/>
    <n v="-1512.7"/>
    <x v="0"/>
    <n v="0"/>
    <n v="0"/>
    <n v="9"/>
    <m/>
    <x v="0"/>
    <s v="VENCIDO"/>
    <x v="2"/>
    <x v="41"/>
    <n v="1"/>
    <x v="51"/>
  </r>
  <r>
    <n v="43"/>
    <n v="53"/>
    <n v="2023"/>
    <s v="Contractual"/>
    <s v="Disciplinario"/>
    <s v="Administrativo con incidencia disciplinaria"/>
    <s v="14 04 004   "/>
    <s v="H9AEFCAT1765-2023-1. PUBLICACIÓN EN EL SISTEMA ELECTRÓNICO DE CONTRATACIÓN PÚBLICA — SECOP CONTRATO DE OBRA PUBLICA N° SISP - LP 0002 DE 2020._x000a__x000a_El OCAD PAZ, mediante el artículo 53 del título II del acuerdo No 15 del 05/09/2019 (fuente GESPROY), aprobó el proyecto con BPIN No 20181301010478 cuyo objeto es: “MEJORAMIENTO DE VÍAS TERCIARIAS EN LOS MUNICIPIOS PDET EN EL MARCO DE LA IMPLEMENTACIÓN DEL ACUERDO FINAL PARA LA PAZ A NIVEL NACIONAL” quien estimo como entidad ejecutante el INSTITUTO NACIONAL DE VÍAS – INVIAS por un valor total de $86.331.261.284._x000a__x000a_EL INSTITUTO NACIONAL DE VÍAS - INVIAS y el municipio de SEGOVIA – ANTIOQUIA suscriben CONVENIO INTERADMINISTRATIVO No. 00684 de 2020. _x000a__x000a_Con respecto al contrato de obra suscrito, una vez revisado el portal web del Sistema Electrónico de Contratación Pública (SECOP I), se pudo evidenciar que la entidad ejecutora en cuanto algunos documentos relacionados del contrato no fueron publicados, incumpliendo de esta forma lo establecido en el artículo 23 de la Ley 80 de 1993, artículo 3 de la Ley 1150 de 2007, artículo 19 del Decreto 1510 de 2013 y artículo 2.2.1.1.1.7.1 del Decreto Único Reglamentario 1082 de 2015."/>
    <s v="Fallas en el control y seguimiento por parte de la entidad ejecutora designada por el OCAD PAZ en el acuerdo 15 del 05/09/2019, la cual es EL INSTITUTO NACIONAL DE VÍAS – INVIAS, por parte de la Interventoría contratada por el mismo y por parte del ente territorial municipio de Segovia al contrato de obra SISP - LP 0002 DE 2020 del 28 de agosto de 2020, a las formalidades de los procesos contractuales en lo relacionado con el cumplimiento de la normatividad contractual vigente y una abierta contradicción del principio constitucional de publicidad administrativa._x000a__x000a_En el acuerdo 15 del 27 de agosto de 2019 el Instituto Nacional de Vías fue designado como entidad ejecutora, quien deberá garantizar la correcta ejecución de los recursos de regalías asignados al proyecto, así como el suministro y registro de información requerida."/>
    <s v="Contar con un capitulo de Supervisión dentro del actual Manual de Interventoría de Obra Pública del INVIAS, en el cual queden claras las funciones y responsabilidades de los Supervisores y sus apoyos, con las herramientas para cumplir idóneamente  sus funciones, especialmente en lo referente a la publicación en SECOP."/>
    <s v="Expedir la resolución que aprueba el capitulo de Supervisión."/>
    <s v=" Resolución "/>
    <n v="1"/>
    <d v="2024-01-27T00:00:00"/>
    <x v="0"/>
    <n v="9"/>
    <x v="0"/>
    <x v="0"/>
    <n v="0"/>
    <m/>
    <m/>
    <n v="-1512.7"/>
    <x v="0"/>
    <n v="0"/>
    <n v="0"/>
    <n v="9"/>
    <m/>
    <x v="0"/>
    <s v="VENCIDO"/>
    <x v="2"/>
    <x v="42"/>
    <n v="1"/>
    <x v="52"/>
  </r>
  <r>
    <n v="44"/>
    <n v="54"/>
    <n v="2023"/>
    <s v="Contractual"/>
    <s v="Disciplinario"/>
    <s v="Administrativo con incidencia disciplinaria"/>
    <s v="14 04 004   "/>
    <s v="H10AEFCAT1765-2023-1. PUBLICACIÓN EN EL SISTEMA ELECTRÓNICO DE CONTRATACIÓN PÚBLICA — SECOP CONTRATO DE OBRA PUBLICA N° COP-007de 2020._x000a__x000a_EL INSTITUTO NACIONAL DE VÍAS - INVIAS y el municipio de TARAZA – ANTIOQUIA suscriben CONVENIO INTERADMINISTRATIVO No. 0682 de 2020._x000a__x000a_Con respecto al contrato de obra suscrito, una vez revisado el portal web del Sistema Electrónico de Contratación Pública (SECOP I), se pudo evidenciar que la entidad ejecutora en cuanto algunos documentos relacionados del contrato no fueron publicados, incumpliendo de esta forma lo establecido en el artículo 23 de la Ley 80 de 1993, artículo 3 de la Ley 1150 de 2007, artículo 19 del Decreto 1510 de 2013 y artículo 2.2.1.1.1.7.1 del Decreto Único Reglamentario 1082 de 2015."/>
    <s v="Fallas en el control y seguimiento por parte de la entidad ejecutora designada por el OCAD PAZ en el acuerdo 15 del 05/09/2019, la cual es EL INSTITUTO NACIONAL DE VÍAS – INVIAS, por parte de la Interventoría contratada por el mismo y por parte del ente territorial municipio de Taraza al contrato de obra No. COP-007- 2020, a las formalidades de los procesos contractuales en lo relacionado con el cumplimiento de la normatividad contractual vigente y una abierta contradicción del principio constitucional de publicidad administrativa._x000a__x000a_En el acuerdo 15 del 27 de agosto de 2019 el Instituto Nacional de Vías fue designado como entidad ejecutora, quien deberá garantizar la correcta ejecución de los recursos de regalías asignados al proyecto, así como el suministro y registro de información requerida."/>
    <s v="Contar con un capitulo de Supervisión dentro del actual Manual de Interventoría de Obra Pública del INVIAS, en el cual queden claras las funciones y responsabilidades de los Supervisores y sus apoyos, con las herramientas para cumplir idóneamente  sus funciones, especialmente en lo referente a la publicación en SECOP."/>
    <s v="Expedir la resolución que aprueba el capitulo de Supervisión."/>
    <s v=" Resolución "/>
    <n v="1"/>
    <d v="2024-01-27T00:00:00"/>
    <x v="0"/>
    <n v="9"/>
    <x v="0"/>
    <x v="0"/>
    <n v="0"/>
    <m/>
    <m/>
    <n v="-1512.7"/>
    <x v="0"/>
    <n v="0"/>
    <n v="0"/>
    <n v="9"/>
    <m/>
    <x v="0"/>
    <s v="VENCIDO"/>
    <x v="2"/>
    <x v="43"/>
    <n v="1"/>
    <x v="53"/>
  </r>
  <r>
    <n v="45"/>
    <n v="55"/>
    <n v="2023"/>
    <s v="Contractual"/>
    <s v="Disciplinario"/>
    <s v="Administrativo con incidencia disciplinaria"/>
    <s v="14 04 004   "/>
    <s v="H11AEFCAT1765-2023-1. CARGUE DOCUMENTACIÓN CONTRATO NO. 764 DE 2020 EN LA PLATAFORMA SECOP, PROYECTO BPIN 20181301010478 “MEJORAMIENTO DE VÍAS TERCIARIAS EN LOS MUNICIPIOS PDET EN EL MARCO DE LA IMPLEMENTACIÓN DEL ACUERDO FINAL PARA LA PAZ A NIVEL NACIONAL&quot;._x000a__x000a_No existen comprobantes de egresos, facturas o soportes de estos pagos realizados por parte del municipio, lo cuales debían ser adjuntados tanto en el expediente contractual enviado por el ente territorial, como cargados en la plataforma SECOP II."/>
    <s v="Presunta omisión por parte de la entidad ejecutora designada por el OCAD PAZ en el acuerdo 15 del 05/09/2019, la cual es EL INSTITUTO NACIONAL DE VÍAS – INVIAS, por parte de la Interventoría contratada por el mismo y de la Administración Municipal de Valledupar, dado que es obligación de la entidad estatal al suscribir un contrato, realizar el cargue y publicación en la plataforma SECOP del acta de liquidación dentro de los tres (3) días hábiles siguientes a su expedición, presupuesto que no se cumplió para el contrato en cuestión._x000a__x000a_En el acuerdo 15 del 27 de agosto de 2019 el Instituto Nacional de Vías fue designado como entidad ejecutora, quien deberá garantizar la correcta ejecución de los recursos de regalías asignados al proyecto, así como el suministro y registro de información requerida."/>
    <s v="Contar con un capitulo de Supervisión dentro del actual Manual de Interventoría de Obra Pública del INVIAS, en el cual queden claras las funciones y responsabilidades de los Supervisores y sus apoyos, con las herramientas para cumplir idóneamente  sus funciones, especialmente en lo referente a la publicación en SECOP."/>
    <s v="Expedir la resolución que aprueba el capitulo de Supervisión."/>
    <s v=" Resolución "/>
    <n v="1"/>
    <d v="2024-01-27T00:00:00"/>
    <x v="0"/>
    <n v="9"/>
    <x v="0"/>
    <x v="0"/>
    <n v="0"/>
    <m/>
    <m/>
    <n v="-1512.7"/>
    <x v="0"/>
    <n v="0"/>
    <n v="0"/>
    <n v="9"/>
    <m/>
    <x v="0"/>
    <s v="VENCIDO"/>
    <x v="2"/>
    <x v="44"/>
    <n v="1"/>
    <x v="54"/>
  </r>
  <r>
    <n v="46"/>
    <n v="56"/>
    <n v="2023"/>
    <s v="Obra"/>
    <s v="Administrativo"/>
    <s v="Administrativo"/>
    <s v="14 04 004   "/>
    <s v="H12AEFCAT1765-2023-1. MANTENIMIENTO DE OBRA CONTRATO NO. 764 DE 2020 EN EL MARCO DEL PROYECTO BPIN 20181301010478._x000a__x000a_El Instituto Nacional de Vías (INVIAS), mediante Convenio Interadministrativo No. 593 de 2020, suscribió el 05 de marzo de 2020 con el municipio de Valledupar el proyecto con BPIN 20181301010478._x000a__x000a_Durante el recorrido al sitio de las obras Mejoramiento de vías terciarias en el municipio PDET de Valledupar en el Departamento del Cesar, se pudo observar la ausencia de labores de mantenimiento en relación a las obras de construcción de alcantarillas, evidenciándose un crecimiento notorio de material vegetal en las salidas de las mismas, dicha situación, obstruye el normal funcionamiento de las estructuras al no permitir el flujo normal de los líquidos, lo cual podría conllevar a una inadecuada operatividad y funcionalidad de estas._x000a__x000a_Así mismo, se evidencia las cunetas en concreto con abundante material de arrastre. Esto teniendo en cuenta que el objetivo principal de estas obras de drenaje es la conducción libre del agua."/>
    <s v="Falencias por parte de la entidad ejecutora designada por el OCAD PAZ en el acuerdo 15 del 05/09/2019, la cual es EL INSTITUTO NACIONAL DE VÍAS – INVIAS, por parte de la Interventoría contratada por el mismo y de la Administración Municipal, en la obligación de preservar y mantener las obras ejecutadas aptas para su funcionamiento con el propósito de cumplir con los fines que propende el Estado y la contratación pública, en el sentido de velar por la continua y eficiente prestación de los servicios públicos a su cargo y adelantar revisiones periódicas de las obras ejecutadas, servicios prestados o bienes suministrados."/>
    <s v="Requerir al municipio el mantenimiento rutinario de las obras recibidas en las vías de su jurisdicción."/>
    <s v="Realizar un requerimiento formal al municipio de Valledupar."/>
    <s v="Requerimiento "/>
    <n v="1"/>
    <d v="2024-01-27T00:00:00"/>
    <x v="1"/>
    <n v="13.428571428571429"/>
    <x v="0"/>
    <x v="0"/>
    <n v="0"/>
    <m/>
    <m/>
    <n v="-1513.7333333333333"/>
    <x v="0"/>
    <n v="0"/>
    <n v="0"/>
    <n v="0"/>
    <m/>
    <x v="1"/>
    <s v="PRÓXIMO A VENCER"/>
    <x v="2"/>
    <x v="45"/>
    <n v="1"/>
    <x v="55"/>
  </r>
  <r>
    <n v="47"/>
    <n v="57"/>
    <n v="2023"/>
    <s v="Obra"/>
    <s v="Administrativo"/>
    <s v="Administrativo"/>
    <s v="14 04 004   "/>
    <s v="H13AEFCAT1765-2023-1. MANTENIMIENTO DE OBRA CONTRATO NO. 148 DE 2020 EN EL MARCO DEL PROYECTO BPIN 20181301010478._x000a__x000a_El Instituto Nacional de Vías (INVIAS), mediante Convenio Interadministrativo No. 626 de 2020, suscribió el 19 de marzo de 2020 con el municipio de San Diego, departamento del Cesar el proyecto con BPIN 20181301010478._x000a__x000a_Durante el recorrido al sitio donde se desarrollaron las obras de mejoramiento de vías terciarias en el municipio de San Diego Departamento del Cesar en el marco de la complementación del Acuerdo Final para la Paz a nivel nacional, se pudo observar en algunos tramos la ausencia de labores de mantenimiento en relación a las obras de construcción de cunetas en concreto, evidenciándolas con abundante material de arrastre y de crecimiento vegetal. Considerando que el objetivo principal de estas obras de drenaje es la conducción libre del agua. Adicionalmente se evidenció la salida del box coulvert obstruida por material de arrastre y una palizada."/>
    <s v="Falencias por parte de la entidad ejecutora designada por el OCAD PAZ en el acuerdo 15 del 05/09/2019, la cual es EL INSTITUTO NACIONAL DE VÍAS – INVIAS, por parte de la Interventoría contratada por el mismo en el control y seguimiento en la ejecución del contrato de obra No. 148 de 2020. Por parte del municipio de San Diego en la obligación de preservar y mantener las obras ejecutadas aptas para su funcionamiento con el propósito de cumplir con los fines que propende el Estado y la contratación pública, en el sentido de velar por la continua y eficiente prestación de los servicios públicos a su cargo y adelantar revisiones periódicas de las obras ejecutadas, servicios prestados o bienes suministrados."/>
    <s v="Requerir al municipio el mantenimiento rutinario de las obras recibidas en las vías de su jurisdicción."/>
    <s v="Realizar un requerimiento formal al municipio de Valledupar."/>
    <s v="Requerimiento "/>
    <n v="1"/>
    <d v="2024-01-27T00:00:00"/>
    <x v="1"/>
    <n v="13.428571428571429"/>
    <x v="0"/>
    <x v="0"/>
    <n v="0"/>
    <m/>
    <m/>
    <n v="-1513.7333333333333"/>
    <x v="0"/>
    <n v="0"/>
    <n v="0"/>
    <n v="0"/>
    <m/>
    <x v="1"/>
    <s v="PRÓXIMO A VENCER"/>
    <x v="2"/>
    <x v="46"/>
    <n v="1"/>
    <x v="56"/>
  </r>
  <r>
    <n v="48"/>
    <n v="58"/>
    <n v="2023"/>
    <s v="Obra"/>
    <s v="Administrativo"/>
    <s v="Administrativo"/>
    <s v="14 04 004   "/>
    <s v="H14AEFCAT1765-2023-1. MANTENIMIENTO DE OBRA CONTRATO NO. 160 DE 2020 EN EL MARCO DEL PROYECTO BPIN 20181301010478._x000a__x000a_El Instituto Nacional de Vías (INVIAS), mediante Convenio Interadministrativo No. 629 de 2020, suscribió el 24 de marzo de 2020 con el municipio de San Juan del Cesar, La Guajira el proyecto con BPIN 20181301010478._x000a__x000a_Durante el recorrido al sitio de las obras de “Mejoramiento de vías terciarias en el municipio de San Juan del Cesar Departamento de La Guajira en el marco de la implementación del acuerdo final para la paz a nivel Nacional (PDET)”, se pudo observar la ausencia de labores de mantenimiento en algunas de las obras de construcción de box coulvert, evidenciándose un crecimiento notorio de material vegetal en las salidas de las mismas, así como también troncos de madera, situación que obstruiría el normal funcionamiento de las estructuras al no permitir el flujo normal de los líquidos, lo cual podría conllevar a una inadecuada operatividad y funcionalidad de las estructuras._x000a__x000a_Así mismo, se evidencia las cunetas en concreto con abundante material de arrastre, teniendo en cuenta que el objetivo principal de estas obras de drenaje es la conducción libre del agua."/>
    <s v="Falencias por parte de la entidad ejecutora designada por el OCAD PAZ en el acuerdo 15 No 15 del 05/09/2019, la cual es EL INSTITUTO NACIONAL DE VÍAS – INVIAS, por parte de la Interventoría contratada por el mismo en el control y seguimiento en la ejecución del CONTRATO DE OBRA NO. 160 DE 2020. Por parte del municipio de Juan de Cesar en la obligación de preservar y mantener las obras ejecutadas aptas para su funcionamiento con el propósito de cumplir con los fines que propende el Estado y la contratación pública, en el sentido de velar por la continua y eficiente prestación de los servicios públicos a su cargo y_x000a_adelantar revisiones periódicas de las obras ejecutadas, servicios prestados o bienes suministrados."/>
    <s v="Requerir al municipio el mantenimiento rutinario de las obras recibidas en las vías de su jurisdicción."/>
    <s v="Realizar un requerimiento formal al municipio de Valledupar."/>
    <s v="Requerimiento "/>
    <n v="1"/>
    <d v="2024-01-27T00:00:00"/>
    <x v="1"/>
    <n v="13.428571428571429"/>
    <x v="0"/>
    <x v="0"/>
    <n v="0"/>
    <m/>
    <m/>
    <n v="-1513.7333333333333"/>
    <x v="0"/>
    <n v="0"/>
    <n v="0"/>
    <n v="0"/>
    <m/>
    <x v="1"/>
    <s v="PRÓXIMO A VENCER"/>
    <x v="2"/>
    <x v="47"/>
    <n v="1"/>
    <x v="57"/>
  </r>
  <r>
    <n v="49"/>
    <n v="59"/>
    <n v="2023"/>
    <s v="Contractual"/>
    <s v="Administrativo"/>
    <s v="Administrativo"/>
    <s v="14 04 004   "/>
    <s v="H15AEFCAT1765-2023-1. CARGUE DOCUMENTACIÓN CONTRATO NO. 15 DE 2020 EN LA PLATAFORMA SECOP, PROYECTO BPIN 20181301010478._x000a__x000a_El Instituto Nacional de Vías (INVIAS), mediante Convenio Interadministrativo No. 591 de 2020, suscribió el 05 de marzo de 2020 con el municipio de Dibulla el proyecto con BPIN 20181301010478._x000a__x000a_En desarrollo de este, el municipio de Dibulla, Guajira, suscribió el 30 de diciembre de 2020, el contrato de obra No. 015 de 2020, con la persona jurídica denominada ALTA CONSTRUCCIÓN S.A.S._x000a__x000a_(...) sin embargo no existen comprobantes de egresos, facturas o soportes de estos pagos realizados por parte del municipio, los cuales debían ser adjuntados tanto en el expediente contractual enviado por el ente territorial, como cargados en la plataforma SECOP I."/>
    <s v="Fallas en el control y seguimiento por parte de la entidad ejecutora designada por el OCAD PAZ en el acuerdo 15 del 05/09/2019, la cual_x000a_es EL INSTITUTO NACIONAL DE VÍAS – INVIAS, por parte de la Interventoría contratada por el mismo y por parte del municipio de Dibulla, al Contratos de Obra contrato de obra No. 015 de 2020, dado que es obligación de la entidad estatal al suscribir un contrato, realizar el cargue y publicación en la plataforma SECOP del acta de liquidación dentro de los tres (3) días hábiles siguientes a su expedición, presupuesto que no se cumplió para el contrato en cuestión._x000a__x000a_En el acuerdo 15 del 27 de agosto de 2019 el Instituto Nacional de Vías fue designado como entidad ejecutora, quien deberá garantizar la correcta ejecución de los recursos de regalías asignados al proyecto, así como el suministro y registro de información requerida."/>
    <s v="Contar con un capitulo de Supervisión dentro del actual Manual de Interventoría de Obra Pública del INVIAS, en el cual queden claras las funciones y responsabilidades de los Supervisores y sus apoyos, con las herramientas para cumplir idóneamente  sus funciones, especialmente en lo referente a la publicación en SECOP."/>
    <s v="Expedir la resolución que aprueba el capitulo de Supervisión."/>
    <s v=" Resolución "/>
    <n v="1"/>
    <d v="2024-01-27T00:00:00"/>
    <x v="0"/>
    <n v="9"/>
    <x v="0"/>
    <x v="0"/>
    <n v="0"/>
    <m/>
    <m/>
    <n v="-1512.7"/>
    <x v="0"/>
    <n v="0"/>
    <n v="0"/>
    <n v="9"/>
    <m/>
    <x v="0"/>
    <s v="VENCIDO"/>
    <x v="2"/>
    <x v="48"/>
    <n v="1"/>
    <x v="58"/>
  </r>
  <r>
    <n v="50"/>
    <n v="60"/>
    <n v="2023"/>
    <s v="Obra"/>
    <s v="Fiscal"/>
    <s v="Administrativo con incidencia fiscal"/>
    <s v="14 04 004   "/>
    <s v="H16AEFCAT1765-2023-1. INCONSISTENCIAS EN LAS ESPECIFICACIONES TÉCNICAS DEL PROYECTO (Contrato de obra pública No. LP.002-2020)._x000a__x000a_Con ocasión a la ejecución del Contrato LP-002-2020 del 02 de octubre de 2020 suscrito por el Municipio de Aracataca, el cual tenía por objeto satisfacer necesidades básicas de la comunidad, presenta inconsistencias con lo planeado toda vez que, en la visita se evidencio que el tipo de cuneta que se ejecutó, no corresponde con las especificaciones técnicas de la Guía de Diseño de Pavimentos con Placa-Huella, en 4 de los 6 tramos ejecutados._x000a__x000a_Se configura un hallazgo con incidencia fiscal por la cuantía de $188.457.577.43."/>
    <s v="Fallas en el control y seguimiento a la ejecución de las obras del Contrato de obra pública No. LP.002-2020, por parte de la entidad ejecutora designada por el OCAD PAZ en el acuerdo 15 del 05/09/2019, la cual es EL INSTITUTO NACIONAL DE VÍAS – INVIAS, por parte de la Interventoría contratada por el mismo y del municipio de Aracataca."/>
    <s v="Contar con un capitulo de Supervisión dentro del actual Manual de Interventoría de Obra Pública del INVIAS, en el cual queden claras las funciones y responsabilidades de los Supervisores y sus apoyos, con las herramientas para cumplir idóneamente sus funciones, especialmente en lo referente a la  entrega al ente territorial de los documentos técnicos que se debe hacer cumplir al contratista para el seguimiento  por parte de la interventoría."/>
    <s v="Expedir la resolución que aprueba el capitulo de Supervisión. "/>
    <s v=" Resolución "/>
    <n v="1"/>
    <d v="2024-01-27T00:00:00"/>
    <x v="0"/>
    <n v="9"/>
    <x v="0"/>
    <x v="0"/>
    <n v="0"/>
    <m/>
    <m/>
    <n v="-1512.7"/>
    <x v="0"/>
    <n v="0"/>
    <n v="0"/>
    <n v="9"/>
    <m/>
    <x v="0"/>
    <s v="VENCIDO"/>
    <x v="2"/>
    <x v="49"/>
    <n v="1"/>
    <x v="59"/>
  </r>
  <r>
    <n v="51"/>
    <n v="61"/>
    <n v="2023"/>
    <s v="Obra"/>
    <s v="Fiscal"/>
    <s v="Administrativo con incidencia fiscal"/>
    <s v="14 04 004   "/>
    <s v="H17AEFCAT1765-2023-1. INCONSISTENCIAS EN LAS ESPECIFICACIONES TÉCNICAS DEL PROYECTO (contrato LP-006-2020)._x000a__x000a_Con ocasión a la ejecución del contrato LP-006-2020 del 17 de septiembre de 2020 suscrito por el Municipio de Fundación el cual que tenía por objeto satisfacer necesidades básicas de la comunidad, presenta inconsistencias con lo planeado, toda vez que en visita se evidencio que el tipo de cuneta que se ejecutó, no corresponde con las especificaciones técnicas de la Guía de Diseño de Pavimentos con Placa-Huella._x000a__x000a_Se configura un hallazgo con incidencia fiscal por la cuantía de $162.244.687.44."/>
    <s v="Fallas en el control y seguimiento de la ejecución de las obras del Contrato de obra pública No. LP-006-2020, por parte de la entidad ejecutora designada por el OCAD PAZ en el acuerdo 15 del 05/09/2019, la cual es EL INSTITUTO NACIONAL DE VÍAS – INVIAS, por parte de la Interventoría contratada por el mismo y del municipio de Fundación."/>
    <s v="Contar con un capitulo de Supervisión dentro del actual Manual de Interventoría de Obra Pública del INVIAS, en el cual queden claras las funciones y responsabilidades de los Supervisores y sus apoyos, con las herramientas para cumplir idóneamente sus funciones, especialmente en lo referente a la  entrega al ente territorial de los documentos técnicos que debe  hacer cumplir al contratista para el seguimiento  por parte de la interventoría."/>
    <s v="Expedir la resolución que aprueba el capitulo de Supervisión."/>
    <s v=" Resolución "/>
    <n v="1"/>
    <d v="2024-01-27T00:00:00"/>
    <x v="0"/>
    <n v="9"/>
    <x v="0"/>
    <x v="0"/>
    <n v="0"/>
    <m/>
    <m/>
    <n v="-1512.7"/>
    <x v="0"/>
    <n v="0"/>
    <n v="0"/>
    <n v="9"/>
    <m/>
    <x v="0"/>
    <s v="VENCIDO"/>
    <x v="2"/>
    <x v="50"/>
    <n v="1"/>
    <x v="60"/>
  </r>
  <r>
    <n v="52"/>
    <n v="62"/>
    <n v="2023"/>
    <s v="Obra"/>
    <s v="Fiscal"/>
    <s v="Administrativo con incidencia fiscal"/>
    <s v="14 04 004   "/>
    <s v="H18AEFCAT1765-2023-1. INCONSISTENCIAS EN LAS ESPECIFICACIONES TÉCNICAS DEL PROYECTO (Contrato LP-002-2020)._x000a__x000a_Con ocasión a la ejecución del contrato LP-002-2020 del 01 de julio de 2020, el cual tenía por objeto satisfacer necesidades básicas de la comunidad, no ha cumplido con dicha finalidad del estado, por deficiencias en la planeación, toda vez que a la fecha del presente informe la obra aun continua en ejecución, tomando más de tres años la ejecución de los 1011 metros de placa huella contratados, así como los 3 box-coulvert necesarios para mitigar cualquier riesgo por erosión que pueda presentar la estructura de terraplén._x000a__x000a_Se configura un hallazgo con incidencia fiscal por la cuantía de $328.526.956.47."/>
    <s v="Fallas en el seguimiento de la ejecución de las obras del Contrato de obra pública No. LP-002-2020, por parte de la entidad ejecutora designada, EL INSTITUTO NACIONAL DE VÍAS – INVIAS, por parte de la Interventoría contratada por el mismo y del municipio de Ovejas."/>
    <s v="Conminar al contratista para que realice las actividades de limpieza de las obras al momento de la entrega de las mismas al municipio."/>
    <s v="Acta de entrega y recibo de las obras al municipio."/>
    <s v="Acta de entrega y recibo"/>
    <n v="1"/>
    <d v="2024-01-27T00:00:00"/>
    <x v="4"/>
    <n v="48.428571428571431"/>
    <x v="0"/>
    <x v="0"/>
    <n v="0"/>
    <m/>
    <m/>
    <n v="-1521.9"/>
    <x v="0"/>
    <n v="0"/>
    <n v="0"/>
    <n v="0"/>
    <m/>
    <x v="2"/>
    <s v="EN TERMINO"/>
    <x v="2"/>
    <x v="51"/>
    <n v="1"/>
    <x v="61"/>
  </r>
  <r>
    <n v="53"/>
    <n v="63"/>
    <n v="2023"/>
    <s v="Contractual"/>
    <s v="Disciplinario"/>
    <s v="Administrativo con incidencia disciplinaria"/>
    <s v="14 04 004   "/>
    <s v="H19AEFCAT1765-2023-1. TRANSGRESIÓN AL PRINCIPIO DE PUBLICIDAD CONTRATO DE OBRA LP-002-2020._x000a__x000a_Se logró evidenciar a corte de 5 de octubre de 2023, que el último documento cargado en SECOP corresponde a la Resolución número 0158 del 30 de junio de 2020 por medio de la cual se adjudica la licitación pública número LP-002-2020 al Consorcio Pavimento Rural Ovejas, publicada el 7 de julio de 2020. Es decir, se dejaron de publicar en SECOP I los documentos."/>
    <s v="Fallas en el control y seguimiento por parte de la entidad ejecutora designada por el OCAD PAZ en el acuerdo 15 No 15 del 05/09/2019, la cual es EL INSTITUTO NACIONAL DE VÍAS – INVIAS, por parte de la Interventoría contratada por el mismo y por parte del ente territorial municipio de Ovejas, al Contrato de obra pública número LP-002-2020, a las formalidades de los procesos contractuales en lo relacionado con el cumplimiento de la normatividad contractual vigente y una abierta contradicción del principio constitucional de publicidad administrativa."/>
    <s v="Contar con un capitulo de Supervisión dentro del actual Manual de Interventoría de Obra Pública del INVIAS, en el cual queden claras las funciones y responsabilidades de los Supervisores y sus apoyos, con las herramientas para cumplir idóneamente  sus funciones, especialmente en lo referente a la publicación en SECOP."/>
    <s v="Expedir la resolución que aprueba el capitulo de Supervisión."/>
    <s v=" Resolución "/>
    <n v="1"/>
    <d v="2024-01-27T00:00:00"/>
    <x v="0"/>
    <n v="9"/>
    <x v="0"/>
    <x v="0"/>
    <n v="0"/>
    <m/>
    <m/>
    <n v="-1512.7"/>
    <x v="0"/>
    <n v="0"/>
    <n v="0"/>
    <n v="9"/>
    <m/>
    <x v="0"/>
    <s v="VENCIDO"/>
    <x v="2"/>
    <x v="52"/>
    <n v="1"/>
    <x v="62"/>
  </r>
  <r>
    <n v="54"/>
    <n v="64"/>
    <n v="2023"/>
    <s v="Contractual"/>
    <s v="Disciplinario"/>
    <s v="Administrativo con incidencia disciplinaria"/>
    <s v="14 04 004   "/>
    <s v="H20AEFCAT1765-2023-1. TRANSGRESIÓN AL PRINCIPIO DE PUBLICIDAD CONTRATO DE OBRA L-AM-LPS-001-04-20._x000a__x000a_Se logró evidenciar a corte de 5 de octubre de 2023, que el último documento cargado en SECOP corresponde al contrato de obra fechado 02 de julio de 2020 y publicada el 03 de julio de 2020. Es decir, se dejaron de publicar en SECOP los documentos."/>
    <s v="Fallas en el control y seguimiento por parte de la entidad ejecutora designada por el OCAD PAZ en el acuerdo 15 del 05/09/2019, la cual_x000a_es EL INSTITUTO NACIONAL DE VÍAS – INVIAS, por parte de la Interventoría contratada por el mismo y por parte del ente territorial municipio de Palmitos, al contrato de obra No. L-AM-LPS-001-04-20, a las formalidades de los procesos contractuales en lo relacionado con el cumplimiento de la normatividad contractual vigente y una abierta contradicción del principio constitucional de publicidad administrativa._x000a__x000a_En el acuerdo 15 del 27 de agosto de 2019 el Instituto Nacional de Vías fue designado como entidad ejecutora, quien deberá garantizar la correcta ejecución de los recursos de regalías asignados al proyecto, así como el suministro y registro de información requerida."/>
    <s v="Contar con un capitulo de Supervisión dentro del actual Manual de Interventoría de Obra Pública del INVIAS, en el cual queden claras las funciones y responsabilidades de los Supervisores y sus apoyos, con las herramientas para cumplir idóneamente  sus funciones, especialmente en lo referente a la publicación en SECOP."/>
    <s v="Expedir la resolución que aprueba el capitulo de Supervisión."/>
    <s v=" Resolución "/>
    <n v="1"/>
    <d v="2024-01-27T00:00:00"/>
    <x v="0"/>
    <n v="9"/>
    <x v="0"/>
    <x v="0"/>
    <n v="0"/>
    <m/>
    <m/>
    <n v="-1512.7"/>
    <x v="0"/>
    <n v="0"/>
    <n v="0"/>
    <n v="9"/>
    <m/>
    <x v="0"/>
    <s v="VENCIDO"/>
    <x v="2"/>
    <x v="53"/>
    <n v="1"/>
    <x v="63"/>
  </r>
  <r>
    <n v="55"/>
    <n v="65"/>
    <n v="2023"/>
    <s v="Contractual"/>
    <s v="Disciplinario"/>
    <s v="Administrativo con incidencia disciplinaria"/>
    <s v="14 04 004   "/>
    <s v="H21AEFCAT1765-2023-1. TRANSGRESIÓN AL PRINCIPIO DE PUBLICIDAD CONTRATO DE OBRA MM – LP – OP – 003 – 2020._x000a__x000a_Se logró evidenciar a corte de 4 de octubre de 2023, que el último documento cargado en SECOP corresponde a la Prórroga #1 fechada 30 de marzo de 2021 y publicada el 05 de abril de 2021. Es decir, se dejaron de publicar en SECOP los documentos."/>
    <s v="Fallas en el control y seguimiento por parte de la entidad ejecutora designada por el OCAD PAZ en el acuerdo 15 del 05/09/2019, la cual es EL INSTITUTO NACIONAL DE VÍAS – INVIAS, por parte de la Interventoría contratada por el mismo y por parte del ente territorial municipio de Morroa, al contrato de Obra MM – LP – OP – 003 – 2020, a las formalidades de los procesos contractuales en lo relacionado con el cumplimiento de la normatividad contractual vigente y una abierta contradicción del principio constitucional de publicidad administrativa._x000a__x000a_En el acuerdo 15 del 27 de agosto de 2019 el Instituto Nacional de Vías fue designado como entidad ejecutora, quien deberá garantizar la correcta ejecución de los recursos de regalías asignados al proyecto, así como el suministro y registro de información requerida."/>
    <s v="Contar con un capitulo de Supervisión dentro del actual Manual de Interventoría de Obra Pública del INVIAS, en el cual queden claras las funciones y responsabilidades de los Supervisores y sus apoyos, con las herramientas para cumplir idóneamente  sus funciones, especialmente en lo referente a la publicación en SECOP."/>
    <s v="Expedir la resolución que aprueba el capitulo de Supervisión."/>
    <s v=" Resolución "/>
    <n v="1"/>
    <d v="2024-01-27T00:00:00"/>
    <x v="0"/>
    <n v="9"/>
    <x v="0"/>
    <x v="0"/>
    <n v="0"/>
    <m/>
    <m/>
    <n v="-1512.7"/>
    <x v="0"/>
    <n v="0"/>
    <n v="0"/>
    <n v="9"/>
    <m/>
    <x v="0"/>
    <s v="VENCIDO"/>
    <x v="2"/>
    <x v="54"/>
    <n v="1"/>
    <x v="64"/>
  </r>
  <r>
    <n v="56"/>
    <n v="66"/>
    <n v="2023"/>
    <s v="Obra"/>
    <s v="Fiscal y disciplinario"/>
    <s v="Administrativo con incidencia disciplinaria y fiscal"/>
    <s v="14 04 004   "/>
    <s v="H22AEFCAT1765-2023-1. CONVENIO DE OBRA 530 DE 2020, OBRAS INCONCLUSAS._x000a__x000a_En la visita técnica realizada el 14 de agosto de 2023 se evidenciaron obras inconclusas en el tramo construido en la vereda Cajamarca, donde se construyeron, entre otras obras, instalación de material granular de conformación para vía, instalado previo a la suspensión del contrato en la zona que corresponde a la vereda Cajamarca._x000a__x000a_La vía actualmente está sin terminar con 25 metros lineales de placa huella abandonados, así como material granular instalado en vía. Se evidencia que material granular que se instaló y que figura en el acta como material para rellenos y las excavaciones no se encuentran entre las cantidades concertadas en la Preacta anexa al acta de cobro, así mismo el material de relleno instalado hace más de un año ya pierde las capacidades y características de compactación y consistencia granulométrica, pues se evidencia que el invierno y el abandono de la vía ha hecho que se lave material granular._x000a__x000a_Se configura un hallazgo con incidencia fiscal por la cuantía de $13.182.517."/>
    <s v="Fallas en el control y seguimiento al Convenio 530 de 2020, por parte de la entidad ejecutora designada, la cual es EL INSTITUTO NACIONAL DE VÍAS – INVIAS, y por parte de la Interventoría contratada por el mismo._x000a__x000a_En la repuesta no se explica por qué la interventoría abandono el proyecto en Mercaderes, ni tampoco por qué, a pesar de que se cobraron las actas correspondientes, INVIAS no tomo medidas para hacer efectivas multas al Interventor."/>
    <s v="Conminar al contratista de obra a culminar las mismas dentro del plazo establecido y a satisfacción._x000a__x000a_"/>
    <s v="Acta de entrega a satisfacción de la totalidad de las  contratadas."/>
    <s v="Acta de entrega"/>
    <n v="1"/>
    <d v="2024-01-27T00:00:00"/>
    <x v="6"/>
    <n v="26.428571428571427"/>
    <x v="0"/>
    <x v="0"/>
    <n v="0"/>
    <m/>
    <m/>
    <n v="-1516.7666666666667"/>
    <x v="0"/>
    <n v="0"/>
    <n v="0"/>
    <n v="0"/>
    <m/>
    <x v="2"/>
    <s v="EN TERMINO"/>
    <x v="2"/>
    <x v="55"/>
    <n v="1"/>
    <x v="65"/>
  </r>
  <r>
    <n v="57"/>
    <n v="67"/>
    <n v="2023"/>
    <s v="Presupuestal"/>
    <s v="Disciplinario"/>
    <s v="Administrativo con incidencia disciplinaria "/>
    <s v="14 04 004   "/>
    <s v="H23AEFCAT1765-2023-1. INCORPORACIÓN DE RECURSOS DE REGALÍAS BPIN 20181301010478 AL PRESUPUESTO MUNICIPAL DE MERCADERES CAUCA._x000a__x000a_Realizada la revisión documental de la información suministrada dentro de la Actuación Especial de Fiscalización a los recursos de regalías (CAT_1765_2023) correspondientes al Proyecto BPIN 20181301010478 para el Municipio de Mercaderes Cauca, no se encontró evidencia que demuestre que los recursos del proyecto provenientes del Sistema General de Regalías, hayan sido incorporados al presupuesto municipal, contraviniendo lo dispuesto el artículo 44 del Decreto 1949 de 2012."/>
    <s v="Deficiencias y debilidades en los mecanismos de gestión, seguimiento y control presupuestal municipal. A su vez falta de seguimiento y control a todo el proceso contractual por parte del INSTITUTO NACIONAL DE VÍAS – INVIAS como entidad ejecutora designada."/>
    <s v="Contar con un capitulo de Supervisión dentro del actual Manual de Interventoría de Obra Pública del INVIAS, en el cual queden claras las funciones y responsabilidades de los Supervisores y sus apoyos, con las herramientas para cumplir idóneamente sus funciones,  especialmente en lo referente al seguimiento financiero."/>
    <s v="Expedir la resolución que aprueba el capitulo de Supervisión."/>
    <s v=" Resolución "/>
    <n v="1"/>
    <d v="2024-01-27T00:00:00"/>
    <x v="0"/>
    <n v="9"/>
    <x v="0"/>
    <x v="0"/>
    <n v="0"/>
    <m/>
    <m/>
    <n v="-1512.7"/>
    <x v="0"/>
    <n v="0"/>
    <n v="0"/>
    <n v="9"/>
    <m/>
    <x v="0"/>
    <s v="VENCIDO"/>
    <x v="2"/>
    <x v="56"/>
    <n v="1"/>
    <x v="66"/>
  </r>
  <r>
    <n v="58"/>
    <n v="68"/>
    <n v="2023"/>
    <s v="Presupuestal"/>
    <s v="Disciplinario"/>
    <s v="Administrativo con incidencia disciplinaria "/>
    <s v="14 04 004   "/>
    <s v="H24AEFCAT1765-2023-1. CONSTITUCIÓN DE FIDUCIA O PATRIMONIO AUTÓNOMO PARA EL MANEJO DE ANTICIPO CONTRATO DE OBRA PÚBLICA NO. F1-F14-118-2020._x000a__x000a_Al realizar la revisión documental de la información suministrada dentro de la Actuación Especial de Fiscalización a los recursos de regalías (CAT_1765_2023) correspondientes al Proyecto BPIN 20181301010478 para el Municipio de Mercaderes Cauca, específicamente en el contrato de obra pública No. F1-F14-118-2020, no se encontró evidencia que demuestre la constitución de fiducia para el manejo de los recursos entregados al contratista a título de anticipo."/>
    <s v="Deficiencias de control interno en los procesos de contratación pública del municipio de Mercaderes, a su vez falta de seguimiento y control a todo el proceso contractual por parte del INSTITUTO NACIONAL DE VÍAS – INVIAS como entidad ejecutora designada."/>
    <s v="Contar con un capitulo de Supervisión dentro del actual Manual de Interventoría de Obra Pública del INVIAS, en el cual queden claras las funciones y responsabilidades de los Supervisores y sus apoyos, con las herramientas para cumplir idóneamente sus funciones, especialmente en lo referente al seguimiento financiero."/>
    <s v="Expedir la resolución que aprueba el capitulo de Supervisión. "/>
    <s v=" Resolución "/>
    <n v="1"/>
    <d v="2024-01-27T00:00:00"/>
    <x v="0"/>
    <n v="9"/>
    <x v="0"/>
    <x v="0"/>
    <n v="0"/>
    <m/>
    <m/>
    <n v="-1512.7"/>
    <x v="0"/>
    <n v="0"/>
    <n v="0"/>
    <n v="9"/>
    <m/>
    <x v="0"/>
    <s v="VENCIDO"/>
    <x v="2"/>
    <x v="57"/>
    <n v="1"/>
    <x v="67"/>
  </r>
  <r>
    <n v="59"/>
    <n v="69"/>
    <n v="2023"/>
    <s v="Presupuestal"/>
    <s v="Disciplinario"/>
    <s v="Administrativo con incidencia disciplinaria "/>
    <s v="14 04 004   "/>
    <s v="H25AEFCAT1765-2023-1. RENDIMIENTOS FINANCIEROS CONTRATO DE OBRA PÚBLICA NO. F1-F14-118-2020._x000a__x000a_En la revisión documental realizada a la información suministrada dentro de la Actuación Especial de Fiscalización a los recursos de regalías (CAT_1765_2023) correspondientes al Proyecto BPIN 20181301010478 para el Municipio de Mercaderes Cauca, específicamente en el contrato de obra pública No. F1-F14-118-2020, no se encontró evidencia que demuestre el giro de los rendimientos financieros generados en la cuenta bancaria donde se manejan los recursos del contrato al Sistema General de Regalías."/>
    <s v="Deficiencias de seguimiento y control en el proceso de ejecución contractual por parte del municipio de Mercaderes. A su vez falta de seguimiento y control a todo el proceso contractual por parte del INSTITUTO NACIONAL DE VÍAS – INVIAS como entidad ejecutora designada."/>
    <s v="Contar con un capitulo de Supervisión dentro del actual Manual de Interventoría de Obra Pública del INVIAS, en el cual queden claras las funciones y responsabilidades de los Supervisores y sus apoyos, con las herramientas para cumplir idóneamente sus funciones, especialmente en lo referente a la devolución de los rendimientos financieros."/>
    <s v="Expedir la resolución que aprueba el capitulo de Supervisión."/>
    <s v=" Resolución "/>
    <n v="1"/>
    <d v="2024-01-27T00:00:00"/>
    <x v="0"/>
    <n v="9"/>
    <x v="0"/>
    <x v="0"/>
    <n v="0"/>
    <m/>
    <m/>
    <n v="-1512.7"/>
    <x v="0"/>
    <n v="0"/>
    <n v="0"/>
    <n v="9"/>
    <m/>
    <x v="0"/>
    <s v="VENCIDO"/>
    <x v="2"/>
    <x v="58"/>
    <n v="1"/>
    <x v="68"/>
  </r>
  <r>
    <n v="60"/>
    <n v="70"/>
    <n v="2023"/>
    <s v="Obra"/>
    <s v="Fiscal y disciplinario"/>
    <s v="Administrativo con incidencia disciplinaria y fiscal"/>
    <s v="14 04 004   "/>
    <s v="H26AEFCAT1765-2023-1. CONTRATO DE INTERVENTORÍA 809 DE 2020._x000a__x000a_En la visita al proyecto el día 14 de agosto de 2023, se encontró un contrato con actividades abandonadas desde abril de 2022, con una ausencia de interventoría, la cual a la fecha se mantiene._x000a__x000a_(...) el último informe entregado por INVIAS corresponde al informe 20 de septiembre de 2022. Es decir, a un año de la presente comunicación._x000a__x000a_Se configura un hallazgo con incidencia fiscal por la cuantía de $137.948.651."/>
    <s v="Incumplimiento en el control, seguimiento y supervisión por parte de la entidad ejecutora, EL INSTITUTO NACIONAL DE VÍAS – INVIAS, al contrato de Interventoría No. 809 de 2020; al no hacer efectiva las cláusulas décima, decima primera y decima segunda del contrato de interventoría."/>
    <s v="Reanudar las obras objeto del convenio suscrito con el Municipio por parte del contratista de obra."/>
    <s v="Suscribir un nuevo contrato de  interventoría que permita dar continuidad a la labor de seguimiento del contrato de obra."/>
    <s v=" Orden de inicio del contrato de interventoría "/>
    <n v="1"/>
    <d v="2024-01-27T00:00:00"/>
    <x v="5"/>
    <n v="4.5714285714285712"/>
    <x v="0"/>
    <x v="0"/>
    <n v="1"/>
    <m/>
    <d v="2024-02-19T00:00:00"/>
    <n v="-0.3"/>
    <x v="1"/>
    <n v="4.5714285714285712"/>
    <n v="4.5714285714285712"/>
    <n v="4.5714285714285712"/>
    <m/>
    <x v="3"/>
    <s v="CUMPLIDO"/>
    <x v="2"/>
    <x v="59"/>
    <n v="1"/>
    <x v="69"/>
  </r>
  <r>
    <n v="61"/>
    <n v="71"/>
    <n v="2023"/>
    <s v="Obra"/>
    <s v="Fiscal y disciplinario"/>
    <s v="Administrativo con incidencia disciplinaria y fiscal"/>
    <s v="14 04 004   "/>
    <s v="H27AEFCAT1765-2023-1. FILTRACIÓN EN PAVIMIENTO CAJIBÍO._x000a__x000a_Se evidenció dos filtraciones de agua bajo las placas de concreto, producto de un posible flujo subterráneo o afloramiento de agua a los 31 metros y 33.8 metros medidos desde la terminación de la placa huella hacia el inicio de la misma (el recorrido en este tramo se hizo desde donde termina la obra, hacia donde inicia)._x000a__x000a_Se configura un hallazgo con incidencia fiscal por la cuantía de $6.521.454.86."/>
    <s v="Deficiencias en el seguimiento del proyecto por parte de la entidad ejecutora designada por el OCAD PAZ en el acuerdo 15 del 05/09/2019, la cual es EL INSTITUTO NACIONAL DE VÍAS – INVIAS, por parte de interventoría y a su vez por el indebido control, supervisión del municipio de Cajibío al contrato de obra, al no contemplar desde la construcción estos puntos de afloramiento de agua, más aún cuando en la zona se evidencian bastantes nacimientos. No se construyó filtro alguno o un sistema que permitiera evacuar las aguas en este punto."/>
    <s v="Precisar a través de la interventoría las razones que dieron origen a las filtraciones de agua identificadas por el Ente de Control. "/>
    <s v="Solicitar a la interventoría un informe que identifique las causas que dieron origen a las filtraciones de agua observadas en el marco de la auditoría, indicando las acciones conducentes."/>
    <s v="Informe"/>
    <n v="1"/>
    <d v="2024-01-27T00:00:00"/>
    <x v="1"/>
    <n v="13.428571428571429"/>
    <x v="0"/>
    <x v="0"/>
    <n v="0"/>
    <m/>
    <m/>
    <n v="-1513.7333333333333"/>
    <x v="0"/>
    <n v="0"/>
    <n v="0"/>
    <n v="0"/>
    <m/>
    <x v="1"/>
    <s v="PRÓXIMO A VENCER"/>
    <x v="2"/>
    <x v="60"/>
    <n v="1"/>
    <x v="70"/>
  </r>
  <r>
    <n v="62"/>
    <n v="72"/>
    <n v="2023"/>
    <s v="Contractual"/>
    <s v="Disciplinario"/>
    <s v="Administrativo con incidencia disciplinaria "/>
    <s v="14 04 004   "/>
    <s v="H28AEFCAT1765-2023-1. PUBLICACIÓN EN EL SISTEMA ELECTRÓNICO DE CONTRATACIÓN PÚBLICA SECOP. (Contrato de obra Pública No. 3-1.01.006 de 2020 y Contrato de Interventoría 678 de 2020)._x000a__x000a_Una vez revisado el portal web del Sistema Electrónico de Contratación Pública (SECOP), se logra evidenciar que no fueron publicados los documentos de la etapa contractual por parte de las entidades ejecutoras, incumpliendo de esta forma lo establecido en el artículo 23 de la Ley 80 de 1993, artículo 3 de la Ley 1150 de 2007, artículo 19 del Decreto 1510 de 2013 y artículo 2.2.1.1.1.7.1 del Decreto Único Reglamentario 1082 de 2015."/>
    <s v="Fallas en el control y seguimiento por parte de la entidad ejecutora designada por el OCAD PAZ en el acuerdo 15 del 05/09/2019, la cual es EL INSTITUTO NACIONAL DE VÍAS – INVIAS, por parte de la Interventoría contratada por el mismo y por el ente territorial municipio de Florida, a las formalidades de los procesos contractuales en lo relacionado con el cumplimiento de la normatividad contractual vigente y una abierta contradicción del principio constitucional de publicidad administrativa."/>
    <s v="Contar con un capitulo de Supervisión dentro del actual Manual de Interventoría de Obra Pública del INVIAS, en el cual queden claras las funciones y responsabilidades de los Supervisores y sus apoyos, con las herramientas para cumplir idóneamente  sus funciones, especialmente en lo referente a la publicación en SECOP."/>
    <s v="Expedir la resolución que aprueba el capitulo de Supervisión."/>
    <s v=" Resolución "/>
    <n v="1"/>
    <d v="2024-01-27T00:00:00"/>
    <x v="0"/>
    <n v="9"/>
    <x v="0"/>
    <x v="0"/>
    <n v="0"/>
    <m/>
    <m/>
    <n v="-1512.7"/>
    <x v="0"/>
    <n v="0"/>
    <n v="0"/>
    <n v="9"/>
    <m/>
    <x v="0"/>
    <s v="VENCIDO"/>
    <x v="2"/>
    <x v="61"/>
    <n v="1"/>
    <x v="71"/>
  </r>
  <r>
    <n v="63"/>
    <n v="73"/>
    <n v="2023"/>
    <s v="Contractual"/>
    <s v="Disciplinario"/>
    <s v="Administrativo con incidencia disciplinaria "/>
    <s v="14 04 004   "/>
    <s v="H29AEFCAT1765-2023-1. PUBLICACIÓN EN EL SISTEMA ELECTRÓNICO DE CONTRATACIÓN PÚBLICA SECOP. (Contrato de obra Pública No. 110-14-03-01 de 2020 y Contrato de Interventoría 678 de 2020)._x000a__x000a_Una vez revisado el portal web del Sistema Electrónico de Contratación Pública (SECOP), se logra evidenciar que no fueron publicados los documentos de la etapa contractual por parte de las entidades ejecutoras, incumpliendo de esta forma lo establecido en el artículo 23 de la Ley 80 de 1993, artículo 3 de la Ley 1150 de 2007, artículo 19 del Decreto 1510 de 2013 y artículo 2.2.1.1.1.7.1 del Decreto Único Reglamentario 1082 de 2015."/>
    <s v="Fallas en el control y seguimiento por parte de la entidad ejecutora designada por el OCAD PAZ en el acuerdo 15 del 05/09/2019, la cual es EL INSTITUTO NACIONAL DE VÍAS – INVIAS, por parte de la Interventoría contratada por el mismo y por parte del ente territorial municipio de Pradera, a las formalidades de los procesos contractuales en lo relacionado con el cumplimiento de la normatividad contractual vigente y una abierta contradicción del principio constitucional de publicidad administrativa."/>
    <s v="Contar con un capitulo de Supervisión dentro del actual Manual de Interventoría de Obra Pública del INVIAS, en el cual queden claras las funciones y responsabilidades de los Supervisores y sus apoyos, con las herramientas para cumplir idóneamente  sus funciones, especialmente en lo referente a la publicación en SECOP."/>
    <s v="Expedir la resolución que aprueba el capitulo de Supervisión."/>
    <s v=" Resolución "/>
    <n v="1"/>
    <d v="2024-01-27T00:00:00"/>
    <x v="0"/>
    <n v="9"/>
    <x v="0"/>
    <x v="0"/>
    <n v="0"/>
    <m/>
    <m/>
    <n v="-1512.7"/>
    <x v="0"/>
    <n v="0"/>
    <n v="0"/>
    <n v="9"/>
    <m/>
    <x v="0"/>
    <s v="VENCIDO"/>
    <x v="2"/>
    <x v="62"/>
    <n v="1"/>
    <x v="72"/>
  </r>
  <r>
    <n v="64"/>
    <n v="74"/>
    <n v="2023"/>
    <s v="Obra"/>
    <s v="Fiscal y disciplinario"/>
    <s v="Administrativo con incidencia disciplinaria y fiscal"/>
    <s v="14 04 004   "/>
    <s v="H30AEFCAT1765-2023-1. ESTABILIDAD DE LA OBRA, EN CONTRATO DE OBRA 180 – 2020._x000a__x000a_Se evidenció en visita técnica realizada la semana del 4 al 8 de septiembre de 2023 que, pese a las condiciones topográficas de alta pendiente y a la susceptibilidad, a la erosión de los suelos en las zonas de ejecución del proyecto y a haberse pactado dentro de las obligaciones contractuales la “Complementación y ajustes a estudios y diseños”, durante las etapas de diseños previos y de ejecución, se omitió la proyección y posterior construcción de elementos para la disipación de la energía cinética del flujo transportado a través de las alcantarillas, ignorando lo contemplado en la cartilla de obras menores de drenaje y estructuras viales del Programa Colombia Rural – adoptada por INVIAS mediante Resolución 2483 del 19 de octubre de 2020, así como en el Manual de Drenaje para carreteras del INVÍAS (2009)._x000a__x000a_Se configura un hallazgo con incidencia fiscal por la cuantía de $109.393.446."/>
    <s v="Existencia de irregularidades en la ejecución del contrato de obra pública N°180 del 27/08/2020 (...) en donde el o los presuntos responsables de toda la situación que genera un daño patrimonial serian: El contratista al omitir en la revisión de los diseños la inclusión de elementos de protección contra la erosión y socavación del talud o el terreno bajo las alcantarillas, por cobrar cantidades de obra no ejecutadas e ítems no realizados de conformidad con las especificaciones, con deficiencias constructivas y/o de calidad, la falta de evaluación, control y seguimiento del contrato por parte del Municipio de Rioblanco, a la falta de supervisión a los contratos de obra e interventoría, por parte de INVIAS y de la Interventoría."/>
    <s v="Establecer el estado de las obras (alcantarillas) objeto de las observaciones por parte del Ente de Control."/>
    <s v="Informe con registro fotográfico del estado de cada una de las alcantarillas que hacen parte del objeto y alcance del contrato."/>
    <s v="Informe con registro fotográfico"/>
    <n v="1"/>
    <d v="2024-03-27T00:00:00"/>
    <x v="1"/>
    <n v="4.8571428571428568"/>
    <x v="0"/>
    <x v="0"/>
    <n v="0"/>
    <m/>
    <m/>
    <n v="-1513.7333333333333"/>
    <x v="0"/>
    <n v="0"/>
    <n v="0"/>
    <n v="0"/>
    <m/>
    <x v="1"/>
    <s v="PRÓXIMO A VENCER"/>
    <x v="2"/>
    <x v="63"/>
    <n v="1"/>
    <x v="73"/>
  </r>
  <r>
    <n v="65"/>
    <n v="75"/>
    <n v="2023"/>
    <s v="Obra"/>
    <s v="Administrativo"/>
    <s v="Beneficio de auditoría"/>
    <s v="14 04 004   "/>
    <s v="H31AEFCAT1765-2023-1. VENCIMIENTO DE PLAZO CONTRACTUAL Y CALIDAD DE CONTRATO DE OBRA 001 DE 2021._x000a__x000a_Una vez revisada la información remitida por el Instituto Nacional de Vías y adelantada la visita de inspección técnica a las obras, el equipo auditor evidenció unas irregularidades administrativas y técnicas durante la ejecución del Contrato de Obra 001 de 2021 las cuales se presentan a continuación:_x000a__x000a_Vencimiento de plazo contractual: Desde la fecha de suscripción del acta de inicio (15/03/2021) hasta el acta de terminación (08/06/2022) transcurrieron 450 días calendario, donde se suscribieron 3 suspensiones que sumaron un total de 90 días de suspensión, se prorrogó el contrato 3 veces, ampliándolo 173 días calendario para un plazo total de 353 días (11 meses 23 días). Sin embargo, de acuerdo con el análisis de fechas para los anteriores actos administrativos, cuando se suscribió la suspensión No. 2 el contrato de obra 001 de 2021 se encontraba fenecido, debido a que transcurrió 74 días calendario entre el acta de inicio y suspensión 1 que, sumado a los 107 días calendario entre el acta de reinicio 1 y suspensión 2, sumaron 181 días de ejecución acumulada, superior a los 180 días del plazo inicial._x000a__x000a_De igual forma, cuando se suscribió el reinicio 3 ya no existía plazo contractual debido a que se tenía 353 días de ejecución acumulada, igual al plazo prorrogado mediante prórrogas 1, 2 y 3. Sin embargo, el acta de recibo final se suscribió 7 días después de firmado el reinicio 3._x000a__x000a_Fisuras en placa huella KM 16 vía Solita - Santa Helena - Palomito: En la vía Santa Helena – Palomino se evidenciaron patologías tipo fisura sobre cunetas, huellas, franja central y bordillo en concreto ciclópeo para los 2 tramos construidos en placa huella."/>
    <s v="Deficiencias en las labores de supervisión y seguimiento por parte de la interventoría del INVIAS, debido a que no se realizó seguimiento administrativo del plazo contractual del contrato de obra 001 de 2021, permitiendo generar el fenecimiento de este y su ejecución con plazo vencido. De igual forma, no existió un seguimiento técnico adecuado al proceso constructivo de las placas en concreto reforzado y concreto ciclópeo de los 2 tramos de placa huella construida sobre la vía Santa Helena, ya que existió excesos de rocas para las placas en ciclópeo y la subbase granular no fue compactada de manera adecuada con equipo mecánico tipo Vibro compactador DYNAPAC, según revisión de APUS para la actividad."/>
    <s v="Contar con un capitulo de Supervisión dentro del actual Manual de Interventoría de Obra Pública del INVIAS, en el cual queden claras las funciones y responsabilidades de los Supervisores y sus apoyos, con las herramientas para cumplir idóneamente sus funciones, especialmente en lo referente a la  entrega al ente territorial de los documentos técnicos que debe  hacer cumplir al contratista para el seguimiento  por parte de la interventoría."/>
    <s v="Expedir la resolución que aprueba el capitulo de Supervisión."/>
    <s v=" Resolución "/>
    <n v="1"/>
    <d v="2024-01-27T00:00:00"/>
    <x v="0"/>
    <n v="9"/>
    <x v="0"/>
    <x v="0"/>
    <n v="0"/>
    <m/>
    <m/>
    <n v="-1512.7"/>
    <x v="0"/>
    <n v="0"/>
    <n v="0"/>
    <n v="9"/>
    <m/>
    <x v="0"/>
    <s v="VENCIDO"/>
    <x v="2"/>
    <x v="64"/>
    <n v="1"/>
    <x v="74"/>
  </r>
  <r>
    <n v="66"/>
    <n v="76"/>
    <n v="2023"/>
    <s v="Contractual"/>
    <s v="Disciplinario"/>
    <s v="Administrativo con presunta incidencia disciplinaria"/>
    <s v="14 01 008   "/>
    <s v="H1AEFcontratos1728-1793 de 2020. Reporte y publicación de información contrato 1728 del 2020 en SECOP II._x000a__x000a_Resultado de la revisión documental del proceso precontractual, contractual y poscontractual del contrato 1728 del 2020, en el portal SECOP II, se observa que INVIAS no publicó de manera eficiente y oportuna todos los documentos correspondientes a la etapa de ejecución del contrato, en cumplimiento del principio de publicidad estipulado en la Constitución Política, la Ley 1712 de 2014, y los Decretos 1081 y 1082 del 2015. _x000a__x000a_Aunado a lo anterior, según el numeral 14 de la cláusula décima primera, el contratista tiene la responsabilidad de gestionar todos los procedimientos relacionados con la formalización, ejecución y liquidación del contrato a través de la plataforma del SECOP II. Sin embargo, presuntamente no se realizó de manera eficiente y oportuna la publicación en la plataforma del SECOP ll de todos los documentos correspondientes del contrato 1728 del 2020, generando una posible falta de transparencia en el proceso contractual."/>
    <s v="Deficiencias en los mecanismos de seguimiento, vigilancia, supervisión y control por parte de los involucrados en el proceso de la gestión contractual, relacionados con la publicación de los documentos originados en la celebración y ejecución del contrato de obra 1728 del 2020, en la plataforma SECOP II."/>
    <s v="Contar con un capitulo de Supervisión dentro del actual Manual de Interventoría de Obra Pública del INVIAS, en el cual queden claras las funciones y responsabilidades de los Supervisores y sus apoyos, con las herramientas para cumplir idóneamente su función. En especial las  responsabilidades, en lo referente a la publicación en SECOP."/>
    <s v="Expedir la resolución que aprueba el capitulo de Supervisión."/>
    <s v=" Resolución "/>
    <n v="1"/>
    <d v="2024-01-12T00:00:00"/>
    <x v="8"/>
    <n v="10.714285714285714"/>
    <x v="5"/>
    <x v="0"/>
    <n v="0"/>
    <m/>
    <m/>
    <n v="-1512.6"/>
    <x v="0"/>
    <n v="0"/>
    <n v="0"/>
    <n v="10.714285714285714"/>
    <m/>
    <x v="0"/>
    <s v="VENCIDO"/>
    <x v="3"/>
    <x v="65"/>
    <n v="1"/>
    <x v="75"/>
  </r>
  <r>
    <n v="67"/>
    <n v="77"/>
    <n v="2023"/>
    <s v="Obra"/>
    <s v="Disciplinario"/>
    <s v="Administrativo con presunta incidencia disciplinaria"/>
    <s v="14 04 100   "/>
    <s v="H2AEFcontratos1728-1793 de 2020. Planeación y estructuración – Contrato 1728 de 2020._x000a__x000a_Se observaron deficiencias en la planeación y estructuración de los requerimientos técnicos y en el análisis de mercado para la adquisición predial, durante el proceso que culminó con la suscripción del contrato 1728 de 2020, conllevando a costos más altos de lo inicialmente previsto."/>
    <s v="Debilidades en la planeación del proyecto, porque no se tuvo en cuenta dentro del análisis de precios unitarios, todo lo necesario y suficiente para llevar a cabo el ítem 220.1 de acuerdo con las normas y especificaciones técnicas contractuales._x000a__x000a_Debilidades en la planeación del proyecto, dado que no se identificaron las necesidades técnicas en términos de la calidad, de las mezclas asfálticas requeridas para el mejoramiento vial, máxime cuando el estudio y diseño inicial contratado por INVIAS, hace énfasis en la construcción del puente sobre el río Zulia._x000a__x000a_Debilidades en la planeación del proyecto en términos de los materiales de la estructura metálica del puente, ya que el presupuesto oficial de la entidad y la propuesta ganadora, no son coherentes con lo señalado en los estudios y diseños elaborados por la consultoría en desarrollo del contrato 1348 de 2019._x000a__x000a_Se evidencia una diferencia entre los valores y las áreas de los predios avaluados por parte de la consultoría y la firma Pavimentar S.A., sin la debida evaluación por parte de INVIAS que le permitiera analizar y comparar los resultados entregados por las firmas IMG Zulia y Pavimentar S.A._x000a__x000a_Procedimientos inadecuados para la revisión e inclusión de las características técnicas y cantidades de obra, identificación y avalúo de los predios y, provisión de recursos para el plan de manejo de tránsito, durante la planeación y estructuración del proyecto."/>
    <s v="Revisar y actualizar la Guía de Estructuración de Proyectos del INVIAS."/>
    <s v="Incorporar en la Guía de Estructuración de Proyectos del INVIAS las acciones encaminadas a fortalecer los controles y mitigar la materialización de los riesgos enunciados en el presente hallazgo, en lo respectivo a los procesos de planeación y estructuración."/>
    <s v="Guía de Estructuración de Proyectos versión 4 "/>
    <n v="1"/>
    <d v="2024-01-20T00:00:00"/>
    <x v="9"/>
    <n v="19"/>
    <x v="4"/>
    <x v="1"/>
    <n v="0"/>
    <m/>
    <m/>
    <n v="-1514.8"/>
    <x v="0"/>
    <n v="0"/>
    <n v="0"/>
    <n v="0"/>
    <m/>
    <x v="2"/>
    <s v="EN TERMINO"/>
    <x v="3"/>
    <x v="66"/>
    <n v="1"/>
    <x v="76"/>
  </r>
  <r>
    <n v="68"/>
    <n v="78"/>
    <n v="2023"/>
    <s v="Contractual"/>
    <s v="Disciplinario"/>
    <s v="Administrativo con presunta incidencia disciplinaria"/>
    <s v="18 02 100"/>
    <s v="H3AEFcontratos1728-1793 de 2020. Acta de entrega y recibo definitivo del contrato de obra 1728 del 2020. _x000a__x000a_El INVIAS no ha suscrito el Acta de Entrega y Recibo Definitivo de Obra, la cual se debió firmar al término de la ejecución del contrato 1728 de 2020, el pasado 14 de mayo de 2023, en concordancia con la Clausula Trigésima del contrato 1728 de 2020."/>
    <s v="Retrasos en la terminación de procesos pendientes y terminación de la totalidad de las actividades de ambientales, sociales, prediales y de sostenibilidad de acuerdo con lo estipulado en el manual interventoría para proceder a la elaboración del Acta de entrega y recibo definitivo de obra."/>
    <s v="Contar con un capitulo de Supervisión dentro del actual Manual de Interventoría de Obra Pública del INVIAS, en el cual queden claras las funciones y responsabilidades de los Supervisores y sus apoyos, con las herramientas para cumplir idóneamente su función. En especial las  responsabilidades en el seguimiento  a las obligaciones de la interventoría."/>
    <s v="Expedir la resolución que aprueba el capitulo de Supervisión. "/>
    <s v=" Resolución "/>
    <n v="1"/>
    <d v="2024-01-12T00:00:00"/>
    <x v="8"/>
    <n v="10.714285714285714"/>
    <x v="5"/>
    <x v="0"/>
    <n v="0"/>
    <m/>
    <m/>
    <n v="-1512.6"/>
    <x v="0"/>
    <n v="0"/>
    <n v="0"/>
    <n v="10.714285714285714"/>
    <m/>
    <x v="0"/>
    <s v="VENCIDO"/>
    <x v="3"/>
    <x v="67"/>
    <n v="1"/>
    <x v="77"/>
  </r>
  <r>
    <n v="69"/>
    <n v="79"/>
    <n v="2023"/>
    <s v="Obra"/>
    <s v="Disciplinario"/>
    <s v="Administrativo con presunta incidencia disciplinaria"/>
    <s v="18 02 100"/>
    <s v="_x000a__x000a_H4AEFcontratos1728-1793 de 2020. Adquisición Predio Matrícula Inmobiliaria 260-174._x000a__x000a_INVIAS no ha completado la adquisición del predio con la ficha predial número 005 ID TU-PRZ, dentro del cual se construyó en una franja de terreno parte de la obra que, incluye el nuevo puente sobre el río Zulia del contrato 1728 de 2020 y que, a la fecha se encuentra administrado por la SAE."/>
    <s v="Debilidades en el seguimiento y gestión inadecuada de la adquisición predial, toda vez que al superar el 70% del avance de la obra, no se ha terminado el proceso de la adquisición predial pertinente, generando riesgo de generarse un pasivo predial por la no adquisición del Predio 005 ID TU-PRZC, dado que la ejecución del contrato termino el 14 de mayo de 2023."/>
    <s v="Contar con un capitulo de Supervisión dentro del actual Manual de Interventoría de Obra Pública del INVIAS, en el cual queden claras las funciones y responsabilidades de los Supervisores y sus apoyos, con las herramientas para cumplir idóneamente su función. En especial las responsabilidades en el seguimiento a la gestión predial."/>
    <s v="Expedir la resolución que aprueba el capitulo de Supervisión. "/>
    <s v=" Resolución "/>
    <n v="1"/>
    <d v="2024-01-12T00:00:00"/>
    <x v="10"/>
    <n v="20"/>
    <x v="3"/>
    <x v="1"/>
    <n v="0"/>
    <m/>
    <m/>
    <n v="-1514.7666666666667"/>
    <x v="0"/>
    <n v="0"/>
    <n v="0"/>
    <n v="0"/>
    <m/>
    <x v="2"/>
    <s v="EN TERMINO"/>
    <x v="3"/>
    <x v="68"/>
    <n v="1"/>
    <x v="78"/>
  </r>
  <r>
    <n v="70"/>
    <n v="80"/>
    <n v="2023"/>
    <s v="Contable"/>
    <s v="Administrativo"/>
    <s v="Administrativo"/>
    <s v="14 04 100"/>
    <s v="H5AEFcontratos1728-1793 de 2020. Registro de Bienes de Uso Público en el componente social, del contrato 1728 de 2020._x000a__x000a_El INVIAS no ha proporcionado evidencia acerca de la transferencia del control y uso asumido por un tercero, teniendo en cuenta la inversión en bienes de uso público relacionados con el mejoramiento de una cancha multifuncional de fútbol y baloncesto, así como la construcción de un parque biosaludable, ejecutados en terrenos registrados a nombre de la Junta de Acción Comunal de la vereda Quebrada Seca del municipio de Cúcuta."/>
    <s v="Falta de gestión por parte de INVIAS en cuanto a la implementación de procedimientos técnicos, de control y seguimiento, para el uso de bienes por parte de un tercero. Hecho crucial para advertir de manera oportuna los registros contables en atención a la medición individualizada y reconocimiento de activos."/>
    <s v="Contar con un capitulo de Supervisión dentro del actual Manual de Interventoría de Obra Pública del INVIAS, en el cual queden claras las funciones y responsabilidades de los Supervisores y sus apoyos, con las herramientas para cumplir idóneamente su función. Especialmente la entrega de obras de compensación. "/>
    <s v="Expedir la resolución que aprueba el capitulo de Supervisión. "/>
    <s v=" Resolución "/>
    <n v="1"/>
    <d v="2024-01-12T00:00:00"/>
    <x v="10"/>
    <n v="20"/>
    <x v="3"/>
    <x v="1"/>
    <n v="0"/>
    <m/>
    <m/>
    <n v="-1514.7666666666667"/>
    <x v="0"/>
    <n v="0"/>
    <n v="0"/>
    <n v="0"/>
    <m/>
    <x v="2"/>
    <s v="EN TERMINO"/>
    <x v="3"/>
    <x v="69"/>
    <n v="1"/>
    <x v="79"/>
  </r>
  <r>
    <n v="71"/>
    <n v="81"/>
    <n v="2023"/>
    <s v="Presupuestal"/>
    <s v="Administrativo"/>
    <s v="Administrativo"/>
    <s v="14 04 004   "/>
    <s v="H1Denuncia2023-268267-80631-D. Descuentos de la cuenta corriente - ahorros Davivienda   136-6999XXXX INVIAS, en la cual se administran los recursos del convenio1609 del 2020._x000a__x000a_En el desarrollo del Convenio interadministrativo No. 1609 de 2020, suscrito entre el Instituto Nacional de Vías - lNVIAS y el Departamento del Quindío; se encontró que en la cuenta corriente - ahorros Davivienda 136-6999XXXX, en la cual se administran recursos del convenio, según extracto bancario, el día 29 de abril de 2022 fue debitado por concepto de Nd Embargo cuenta, la suma de $1.155.531.558, recursos que fueron reincorporados el día 9 de mayo de 2022; es decir, fueron restados de la cuenta por el término de 10 días._x000a__x000a_De otra parte, el 17 de junio de 2022 fue debitado de la misma cuenta la suma de $145.340.000 por concepto de Nd Embargo cuenta y, el día 24 de octubre de 2022 fue debitado la suma de_x000a_$287.000.000 por igual concepto. Estos valores fueron reintegrados el día 18 de octubre de 2023, con ocasión de una solicitud de información por parte del grupo auditor ._x000a__x000a_Posteriormente el día 20 de septiembre de 2023, nuevamente son debitados por concepto de embargo de la cuenta $46.054.546 y el 18 de octubre de los corrientes es debitado otro embargo por $193.001.951,10, los cuales a la fecha se encuentran fuera de la cuenta Davivienda cuenta corriente - ahorros 136-6999XXXX."/>
    <s v="Deficiencias en la vigilancia y control por parte de los supervisores (INVIAS, Departamento del Quindío), que omitieron verificar el recurso y su manejo."/>
    <s v="Contar con un capitulo de Supervisión dentro del actual Manual de Interventoría de Obra Pública del INVIAS, en el cual queden claras las funciones y responsabilidades de los supervisores y sus apoyos, con las herramientas para cumplir idóneamente sus funciones, especialmente las relativas al seguimiento de los convenios interadministrativos frente al seguimiento financiero."/>
    <s v=" Expedir la Resolución que aprueba el capitulo de Supervisión "/>
    <s v=" Resolución "/>
    <n v="1"/>
    <d v="2024-01-20T00:00:00"/>
    <x v="0"/>
    <n v="10"/>
    <x v="0"/>
    <x v="0"/>
    <n v="0"/>
    <m/>
    <m/>
    <n v="-1512.7"/>
    <x v="0"/>
    <n v="0"/>
    <n v="0"/>
    <n v="10"/>
    <m/>
    <x v="0"/>
    <s v="VENCIDO"/>
    <x v="4"/>
    <x v="70"/>
    <n v="1"/>
    <x v="80"/>
  </r>
  <r>
    <n v="72"/>
    <n v="82"/>
    <n v="2023"/>
    <s v="Presupuestal"/>
    <s v="Administrativo"/>
    <s v="Administrativo"/>
    <s v="14 04 004   "/>
    <s v="H2Denuncia2023-268267-80631-D. Reintegro de rendimientos financieros de la cuenta corriente - ahorros DAVIVIENDA 136-6999XXXX al Tesoro Nacional._x000a__x000a_El Convenio 1609 de 2020 establece en su cláusula Sexta, el manejo de los recursos y el Decreto 4730 de diciembre 28 de 2005 señala que los rendimientos generados por los recursos de este deben ser consignados a la cuenta del Tesoro Nacional, lo cual a la fecha no se ha realizado en forma mensual."/>
    <s v="Deficiencias en  la vigilancia y control por parte de los supervisores, que omitieron verificar el manejo de los recursos del convenio."/>
    <s v="Contar con un capitulo de Supervisión dentro del actual Manual de Interventoría de Obra Pública del INVIAS, en el cual queden claras las funciones y responsabilidades de los Supervisores y sus apoyos, con las herramientas para cumplir idóneamente sus funciones, especialmente las relativas al seguimiento  de los convenios interadministrativos frente al seguimiento financiero y rembolso de los rendimientos financieros. "/>
    <s v=" Expedir la Resolución que aprueba el capitulo de Supervisión "/>
    <s v=" Resolución "/>
    <n v="1"/>
    <d v="2024-01-20T00:00:00"/>
    <x v="0"/>
    <n v="10"/>
    <x v="0"/>
    <x v="0"/>
    <n v="0"/>
    <m/>
    <m/>
    <n v="-1512.7"/>
    <x v="0"/>
    <n v="0"/>
    <n v="0"/>
    <n v="10"/>
    <m/>
    <x v="0"/>
    <s v="VENCIDO"/>
    <x v="4"/>
    <x v="71"/>
    <n v="1"/>
    <x v="81"/>
  </r>
  <r>
    <n v="73"/>
    <n v="83"/>
    <n v="2023"/>
    <s v="Presupuestal"/>
    <s v="Disciplinario"/>
    <s v="Administrativo con incidencia disciplinaria"/>
    <s v="14 04 100   "/>
    <s v="H3Denuncia2023-268267-80631-D. Recursos del convenio interadministrativo 1609-2020._x000a__x000a_El convenio interadministrativo 1609-2020, suscrito entre el Departamento del Quindío e Instituto Nacional de Vías - INVIAS, tiene por objeto: &quot;Aunar esfuerzos para el mantenimiento y/o mejoramiento de vías terciarias jurisdicción del Departamento del Quindío en el marco del programa Colombia Rural&quot;. Según la cláusula segunda el valor del convenio es de CUATRO MIL MILLONES DE PESOS MCTE ($4.000.000.000) ._x000a__x000a_El modificatorio No. 01 convenio 1609 de 2020, asignó DIEZ MIL MILLONES DE PESOS MCTE ($10. 000.000 .000), quedando por un valor total del convenio en CATORCE MIL MILLONES DE PESOS MCTE ($14.000.000 .000)._x000a__x000a_Según el parágrafo tercero de la cláusula quinta del convenio 1609 de 2020, &quot;Si vencido el plazo estipulado en el presente convenio EL DEPARTAMENTO no hubiese invertido los recursos, deberá reintegrarlos a la Dirección del Tesoro Nacional y se procederá a la liquidación del convenio interadministrativo._x000a__x000a_El convenio interadministrativo 1609-2020, ha sido objeto de varias prórrogas, la ultima, la No. 04, que amplía el plazo de ejecución del 31 de diciembre del 2022 al 31 de diciembre del 2023._x000a__x000a_Es decir, a la fecha el Departamento del Quindío deberá reintegrar al Tesoro Nacional la suma de NUEVE MIL QUINIENTOS SESENTA Y UN MILLONES DOSCIENTOS SESENTA Y NUEVE MIL SETECIENTOS SETENTA Y CINCO ($9.561 .269 .775),  correspondiente al recurso no invertido de conformidad con el parágrafo tercero de la cláusula quinta del convenio interadministrativo 1609-2020."/>
    <s v="Falta de gestión y planeación de la Gobernación del Quindío a través de la Secretaría Departamental de Infraestructura, debido a que no se ejecutó de manera oportuna el objeto contractual ; lo anterior ya que a pesar de contar con el desembolso de los recursos por parte de INVIAS estos no fueron ejecutados  en su totalidad, lo cual se demuestra con el reintegro del dinero que deberá realizar la Gobernación del Quindío."/>
    <s v="Concluir las obras pactadas en el convenio, de acuerdo a su alcance."/>
    <s v="Recibir la totalidad de las obras objeto del convenio a satisfacción."/>
    <s v="Acta de entrega y recibo definitivo"/>
    <n v="1"/>
    <d v="2024-01-20T00:00:00"/>
    <x v="4"/>
    <n v="49.428571428571431"/>
    <x v="0"/>
    <x v="0"/>
    <n v="0"/>
    <m/>
    <m/>
    <n v="-1521.9"/>
    <x v="0"/>
    <n v="0"/>
    <n v="0"/>
    <n v="0"/>
    <m/>
    <x v="2"/>
    <s v="EN TERMINO"/>
    <x v="4"/>
    <x v="72"/>
    <n v="1"/>
    <x v="82"/>
  </r>
  <r>
    <n v="74"/>
    <n v="84"/>
    <n v="2023"/>
    <s v="Obra"/>
    <s v="Disciplinario"/>
    <s v="Administrativo con incidencia disciplinaria"/>
    <s v="14 04 004   "/>
    <s v="H4Denuncia2023-268267-80631-D. Ejecución convenios interadministrativos 1609 de 2020 y 030 de 2021._x000a__x000a_La Gobernación del Quindío y el Instituto Nacional de Vías - lNVIAS, suscribieron el convenio 1609 de 2020. Para dar cumplimiento a las obligaciones adquiridas con el Instituto Nacional de Vías, la gobernación del Quindío suscribió con el Ejército Nacional el convenio 030 de 2021, el cual tiene por objeto &quot;Aunar esfuerzos técnicos , administrativos y financieros, con el fin de ejecutar actividades de mantenimiento de las vías terciarias del Departamento del Quindío, las cuales serán intervenidas en el Marco del Programa Colombia Rural&quot;._x000a__x000a_(...) a 30 de octubre de 2023, se ha ejecutado el 48,64% de las vías priorizadas ._x000a__x000a_Teniendo en cuenta que el plazo de ejecución del convenio 030 de 2021, se vence el 30 de noviembre de 2023, se presenta un incumplimiento en la ejecución de este y, por ende, en la ejecución del convenio interadministrativo No. 1609 de 2020."/>
    <s v="Falta de gestión y articulación entre el departamento del Quindío y el Ministerio de Defensa - Ejército Nacional - Comando de Ingenieros - Unidades Tácticas COING a través de Central Administrativa y Contable - CENAC de Ingenieros; no se priorizó por parte de estos la ejecución del convenio suscrito."/>
    <s v="Concluir las obras pactadas en el convenio, de acuerdo a su alcance. "/>
    <s v="Recibir la totalidad de las obras objeto del convenio a satisfacción. "/>
    <s v="Acta de entrega y recibo definitivo"/>
    <n v="1"/>
    <d v="2024-01-20T00:00:00"/>
    <x v="4"/>
    <n v="49.428571428571431"/>
    <x v="0"/>
    <x v="0"/>
    <n v="0"/>
    <m/>
    <m/>
    <n v="-1521.9"/>
    <x v="0"/>
    <n v="0"/>
    <n v="0"/>
    <n v="0"/>
    <m/>
    <x v="2"/>
    <s v="EN TERMINO"/>
    <x v="4"/>
    <x v="73"/>
    <n v="1"/>
    <x v="83"/>
  </r>
  <r>
    <n v="75"/>
    <n v="85"/>
    <n v="2023"/>
    <s v="Obra"/>
    <s v="Fiscal y disciplinario"/>
    <s v="Administrativo con incidencia fiscal y presunta incidencia disciplinaria"/>
    <s v="14 04 004   "/>
    <s v="H1Denuncia2023-270134-82111-D. Calidad de obras ejecutadas y supervisión de las mismas. Contrato 2253 de 2018 (obra) y 1228 de 2018 (interventoría) - Recarpeteo subsector 2 tramo_x000a_Villa de Leyva – Santa Sofía Moniquirá._x000a__x000a_En visita realizada el día 12 de julio de 2023, la CGR evidenció que, desde el sitio conocido como “Ammonite”, hasta el sitio denominado “Punta del Llano” (Cruce con vía hacia Sutamarchán), se realizó recarpeteo de la vía, sin intervención de la estructura del pavimento. Se observó en visita aparición de fisuras longitudinales y baches en la vía entre las abscisas PR 7+736 y PR 10+079. Algunas fisuras se han intentado sellar, pero el estado de la carpeta sigue en proceso de deterioro, toda vez que no se tuvo en cuenta el hecho de que junto a la vía hay reservorios, los cuales posiblemente estén infiltrando la estructura existente y generando daño al pavimento. De igual manera, se evidencia falta de rocería y falta de mantenimiento de alcantarillas y cunetas, que influyen en deficiencias en el manejo de aguas de escorrentía, que pueden afectar la estructura del pavimento._x000a__x000a_Acción 1."/>
    <s v="Deficiencias en las obras entregadas en el tramo vial Villa de Leyva – Santa Sofía por parte del constructor, y deficiente supervisión realizada por parte de la interventoría, la Gobernación de Boyacá y el Instituto Nacional de Vías, a fin de que se entregaran obras con buenas condiciones de calidad, propendiendo por una correcta inversión de_x000a_los recursos públicos."/>
    <s v="Contar con un capitulo de Supervisión dentro del actual Manual de Interventoría de Obra Pública del INVIAS, en el cual queden claras las funciones y responsabilidades de los supervisores y sus apoyos, con las herramientas para cumplir idóneamente sus funciones, especialmente las relativas al seguimiento de los convenios interadministrativos."/>
    <s v=" Expedir la resolución que aprueba el capitulo de Supervisión."/>
    <s v=" Resolución "/>
    <n v="1"/>
    <d v="2024-01-10T00:00:00"/>
    <x v="0"/>
    <n v="11.428571428571429"/>
    <x v="0"/>
    <x v="0"/>
    <n v="0"/>
    <m/>
    <m/>
    <n v="-1512.7"/>
    <x v="0"/>
    <n v="0"/>
    <n v="0"/>
    <n v="11.428571428571429"/>
    <m/>
    <x v="0"/>
    <s v="VENCIDO"/>
    <x v="5"/>
    <x v="74"/>
    <n v="1"/>
    <x v="84"/>
  </r>
  <r>
    <s v=""/>
    <n v="86"/>
    <n v="2023"/>
    <s v="Obra"/>
    <m/>
    <m/>
    <s v="14 04 004   "/>
    <s v="H1Denuncia2023-270134-82111-D. Calidad de obras ejecutadas y supervisión de las mismas. Contrato 2253 de 2018 (obra) y 1228 de 2018 (interventoría) - Recarpeteo subsector 2 tramo_x000a_Villa de Leyva – Santa Sofía Moniquirá._x000a__x000a_En visita realizada el día 12 de julio de 2023, la CGR evidenció que, desde el sitio conocido como “Ammonite”, hasta el sitio denominado “Punta del Llano” (Cruce con vía hacia Sutamarchán), se realizó recarpeteo de la vía, sin intervención de la estructura del pavimento. Se observó en visita aparición de fisuras longitudinales y baches en la vía entre las abscisas PR 7+736 y PR 10+079. Algunas fisuras se han intentado sellar, pero el estado de la carpeta sigue en proceso de deterioro, toda vez que no se tuvo en cuenta el hecho de que junto a la vía hay reservorios, los cuales posiblemente estén infiltrando la estructura existente y generando daño al pavimento. De igual manera, se evidencia falta de rocería y falta de mantenimiento de alcantarillas y cunetas, que influyen en deficiencias en el manejo de aguas de escorrentía, que pueden afectar la estructura del pavimento._x000a__x000a_Acción 2."/>
    <s v="Deficiencias en las obras entregadas en el tramo vial Villa de Leyva – Santa Sofía por parte del constructor, y deficiente supervisión realizada por parte de la interventoría, la Gobernación de Boyacá y el Instituto Nacional de Vías, a fin de que se entregaran obras con buenas condiciones de calidad, propendiendo por una correcta inversión de_x000a_los recursos públicos."/>
    <s v="Reparar como garantía las deficiencias constructivas detectadas por la Contraloría General de la República."/>
    <s v="Informe de la interventoría con registro fotográfico que evidencie las reparaciones a lugar."/>
    <s v="Informe de interventoría"/>
    <n v="1"/>
    <d v="2024-01-10T00:00:00"/>
    <x v="11"/>
    <n v="28.571428571428573"/>
    <x v="0"/>
    <x v="0"/>
    <n v="0"/>
    <m/>
    <m/>
    <n v="-1516.7"/>
    <x v="0"/>
    <n v="0"/>
    <n v="0"/>
    <n v="0"/>
    <m/>
    <x v="2"/>
    <s v=""/>
    <x v="5"/>
    <x v="74"/>
    <n v="2"/>
    <x v="85"/>
  </r>
  <r>
    <n v="76"/>
    <n v="87"/>
    <n v="2023"/>
    <s v="Obra"/>
    <s v="Disciplinario e indagación preliminar"/>
    <s v="Administrativo para indagación preliminar y con presunta incidencia disciplinaria"/>
    <s v="14 04 004   "/>
    <s v="H1AEFMuelleVictoriaRegia. Especificación y costo de acero estructural A709 G50W._x000a__x000a_En desarrollo del contrato de obra pública 1554 de 2020 se realizaron ajustes a los precios unitarios de los ítems relacionados con el acero estructural incrementando ostensiblemente su precio. Adicionalmente se realizó un cambio en las especificaciones del acero estructural a emplear; sin embargo, no se tiene certeza si la totalidad de acero utilizado para la fabricación de la estructura metálica, cumple con las especificaciones requeridas para el tipo de obra y condiciones ambientales propias de su localización"/>
    <s v="Debilidades en las actividades de supervisión, vigilancia y control por parte de las diferentes partes relacionadas con la gestión del proyecto y desatenciones al cumplimiento de las obligaciones legales y contractuales, que permitió que se cambiaran las especificaciones del acero de los estudios previos afectando las condiciones de calidad y durabilidad, así como que se ajustaran, incrementaran y aprobaran precios unitarios diferentes a los inicialmente pactados, no obstante que los aceros son de características similares, como se evidenció en el análisis técnico"/>
    <s v="Contar con un capitulo de supervisión dentro del actual Manual de Interventoría de Obra Pública del INVIAS, en el cual queden claras las funciones y responsabilidades de los supervisores y sus apoyos, con las herramientas para cumplir idóneamente sus funciones."/>
    <s v=" Expedir la Resolución que aprueba el capitulo de supervisión."/>
    <s v=" Resolución "/>
    <n v="1"/>
    <d v="2023-12-20T00:00:00"/>
    <x v="0"/>
    <n v="14.428571428571429"/>
    <x v="10"/>
    <x v="4"/>
    <n v="0"/>
    <m/>
    <m/>
    <n v="-1512.7"/>
    <x v="0"/>
    <n v="0"/>
    <n v="0"/>
    <n v="14.428571428571429"/>
    <m/>
    <x v="0"/>
    <s v="VENCIDO"/>
    <x v="6"/>
    <x v="75"/>
    <n v="1"/>
    <x v="86"/>
  </r>
  <r>
    <n v="77"/>
    <n v="88"/>
    <n v="2023"/>
    <s v="Obra"/>
    <s v="Disciplinario"/>
    <s v="Administrativo con presunta incidencia disciplinaria"/>
    <s v="14 04 004   "/>
    <s v="H2AEFMuelleVictoriaRegia. Planeación y ejecución del contrato de obra._x000a__x000a_Se establecieron deficiencias en el proceso de planeación del contrato al no considerar el estado de la pasarela existente de acceso al muelle flotante Victoria Regia, la cual requería intervención para garantizar su adecuada operación y, por tanto, esta situación se constituyó en uno de los componentes que dieron lugar a la adición en valor del contrato. De otra parte, al momento de la visita se determinó que el avance financiero del contrato (con el anticipo amortizado en su totalidad) es superior al avance físico de la obra. Por último, se observó un incremento importante del plazo contractual, ocasionado de una parte, en la falta de efectividad de los trámites ante las autoridades ambientales, y de otra, en las debilidades en el seguimiento desde la interventoría y supervisión para procurar la generación de estrategias para el desarrollo del contrato de obra dentro de los plazos previstos con el consecuente beneficio esperado para los diferentes usuarios del muelle."/>
    <s v="Debilidades en las actividades de supervisión, vigilancia y control por parte INVIAS relacionados con la gestión del proyecto y desatenciones al cumplimiento de las obligaciones legales y contractuales, que permitió que haya prorrogado el contrato sin una clara justificación, así como adiciones contractuales previsibles en la estructuración contractual."/>
    <s v="Contar con un capitulo de supervisión dentro del actual Manual de Interventoría de Obra Pública del INVIAS, en el cual queden claras las funciones y responsabilidades de los supervisores y sus apoyos, con las herramientas para cumplir idóneamente su función de seguimiento y revisión de las justificaciones de las modificaciones. "/>
    <s v=" Expedir la Resolución que aprueba el capitulo de supervisión."/>
    <s v=" Resolución "/>
    <n v="1"/>
    <d v="2023-12-20T00:00:00"/>
    <x v="0"/>
    <n v="14.428571428571429"/>
    <x v="10"/>
    <x v="4"/>
    <n v="0"/>
    <m/>
    <m/>
    <n v="-1512.7"/>
    <x v="0"/>
    <n v="0"/>
    <n v="0"/>
    <n v="14.428571428571429"/>
    <m/>
    <x v="0"/>
    <s v="VENCIDO"/>
    <x v="6"/>
    <x v="76"/>
    <n v="1"/>
    <x v="87"/>
  </r>
  <r>
    <n v="78"/>
    <n v="89"/>
    <n v="2023"/>
    <s v="Presupuestal"/>
    <s v="Disciplinario"/>
    <s v="Administrativo con presunta incidencia disciplinaria"/>
    <s v="14 04 004   "/>
    <s v="H3AEFMuelleVictoriaRegia. Modificación forma de pago contrato 1554 de 2020._x000a__x000a_Con ocasión de las modificaciones contractuales realizadas al contrato 1554 de 2020, se incorporaron ítems no previstos, destacando que uno de ellos implicaba la modificación en la forma de pago, la cual estaba prevista mediante actas de recibo parcial de obra, y pasó a suministro de estructura metálica, con la salvedad que dicho suministro no se ha dado en el lugar de obra. Adicionalmente, con el anticipo amortizado, se tiene un avance financiero del 80,5% contra un avance físico de obra del 50%, con lo cual se tiene que se han entregado al contratista de obra, recursos que superan la obra ejecutada, sobre los cuales no se constituyeron garantías y por tanto se mantendrá el riesgo sobre estos recursos hasta tanto se realice el suministro y montaje de estructura metálica en obra."/>
    <s v="Deficiencias de control de la interventoría y la supervisión al momento de hacer las revisiones y aprobaciones tendientes a incorporar modificaciones contractuales vía inclusión de ítems no previstos."/>
    <s v="Contar con un capitulo de supervisión dentro del actual Manual de Interventoría de Obra Pública del INVIAS, en el cual queden claras las funciones y responsabilidades de los supervisores y sus apoyos, con las herramientas para cumplir idóneamente sus funciones."/>
    <s v=" Expedir la Resolución que aprueba el capitulo de supervisión."/>
    <s v=" Resolución "/>
    <n v="1"/>
    <d v="2023-12-20T00:00:00"/>
    <x v="0"/>
    <n v="14.428571428571429"/>
    <x v="10"/>
    <x v="4"/>
    <n v="0"/>
    <m/>
    <m/>
    <n v="-1512.7"/>
    <x v="0"/>
    <n v="0"/>
    <n v="0"/>
    <n v="14.428571428571429"/>
    <m/>
    <x v="0"/>
    <s v="VENCIDO"/>
    <x v="6"/>
    <x v="77"/>
    <n v="1"/>
    <x v="88"/>
  </r>
  <r>
    <n v="79"/>
    <n v="90"/>
    <n v="2023"/>
    <s v="Contractual"/>
    <s v="Disciplinario"/>
    <s v="Administrativo con presunta incidencia disciplinaria"/>
    <s v="14 04 004   "/>
    <s v="H4AEFMuelleVictoriaRegia. Publicación en SECOP II Contratos 1554 de 2020 y 1729 de 2020._x000a__x000a_Revisados los documentos registrados en el SECOP II de los contratos 1554 de 2020 y 1729 de 2020, a fecha del 12/10/2023, se evidenció que, no se publicaron la totalidad de documentos soporte del proceso, incumpliendo al principio de publicidad y transparencia en la contratación pública._x000a__x000a_Acción 1."/>
    <s v="Deficiencias en la aplicación de los mecanismos de control, en lo atinente a la publicación y verificación de los documentos generados en las etapas precontractual y contractual del proceso referido."/>
    <s v="Publicar la totalidad de documentos soporte del proceso, dando cumplimiento al principio de publicidad y transparencia en la contratación pública."/>
    <s v="Constancia del SECOP de la publicación de los documentos."/>
    <s v="Link y pantallazo del SECOP "/>
    <n v="1"/>
    <d v="2023-12-20T00:00:00"/>
    <x v="0"/>
    <n v="14.428571428571429"/>
    <x v="10"/>
    <x v="4"/>
    <n v="0"/>
    <m/>
    <m/>
    <n v="-1512.7"/>
    <x v="0"/>
    <n v="0"/>
    <n v="0"/>
    <n v="14.428571428571429"/>
    <m/>
    <x v="0"/>
    <s v="VENCIDO"/>
    <x v="6"/>
    <x v="78"/>
    <n v="1"/>
    <x v="89"/>
  </r>
  <r>
    <s v=""/>
    <n v="91"/>
    <n v="2023"/>
    <s v="Contractual"/>
    <m/>
    <m/>
    <s v="14 04 004   "/>
    <s v="H4AEFMuelleVictoriaRegia. Publicación en SECOP II Contratos 1554 de 2020 y 1729 de 2020._x000a__x000a_Revisados los documentos registrados en el SECOP II de los contratos 1554 de 2020 y 1729 de 2020, a fecha del 12/10/2023, se evidenció que, no se publicaron la totalidad de documentos soporte del proceso, incumpliendo al principio de publicidad y transparencia en la contratación pública._x000a__x000a_Acción 2."/>
    <s v="Deficiencias en la aplicación de los mecanismos de control, en lo atinente a la publicación y verificación de los documentos generados en las etapas precontractual y contractual del proceso referido."/>
    <s v="Contar con un capitulo de supervisión dentro del actual Manual de Interventoría de Obra Pública del INVIAS, en el cual queden claras las funciones y responsabilidades de los supervisores y sus apoyos, con las herramientas para cumplir idóneamente sus funciones. En el cual queden claras las funciones y responsabilidades de los supervisores y sus apoyos, en lo referente a la publicación en el SECOP II."/>
    <s v=" Expedir la Resolución que aprueba el capitulo de supervisión."/>
    <s v=" Resolución "/>
    <n v="1"/>
    <d v="2023-12-20T00:00:00"/>
    <x v="0"/>
    <n v="14.428571428571429"/>
    <x v="10"/>
    <x v="4"/>
    <n v="0"/>
    <m/>
    <m/>
    <n v="-1512.7"/>
    <x v="0"/>
    <n v="0"/>
    <n v="0"/>
    <n v="14.428571428571429"/>
    <m/>
    <x v="0"/>
    <s v=""/>
    <x v="6"/>
    <x v="78"/>
    <n v="2"/>
    <x v="90"/>
  </r>
  <r>
    <n v="80"/>
    <n v="92"/>
    <n v="2023"/>
    <s v="Obra"/>
    <s v="Disciplinario"/>
    <s v="Administrativo con presunta incidencia disciplinaria"/>
    <s v="14 04 100"/>
    <s v="H5AEFMuelleVictoriaRegia. Rejillas acceso Muelle Victoria Regia._x000a__x000a_En visita de inspección realizada al sitio de las obras del Muelle Victoria Regia, se evidenciaron daños prematuros en las rejillas instaladas en la pasarela existente de acceso al muelle, lo cual puede dar lugar a accidentes para los diferentes usuarios de esta infraestructura y deterioros en otros componentes de ésta."/>
    <s v="Deficiencias constructivas y debilidades en el seguimiento y control técnico de las obras._x000a__x000a_Deficiente gestión en el control que debe ejercerse en el tránsito por la pasarela por parte del Instituto como dueño de la obra, así como de los demás actores antes de ser recibido el total del proyecto."/>
    <s v="Arreglar  los daños detectados por la Contraloría General de la República mediante el contrato No. Contrato 1554 de 2020."/>
    <s v="Informe de la interventoría con registro fotográfico en el cual consten los arreglos."/>
    <s v="Informe "/>
    <n v="1"/>
    <d v="2023-12-20T00:00:00"/>
    <x v="12"/>
    <n v="6"/>
    <x v="10"/>
    <x v="4"/>
    <n v="0"/>
    <m/>
    <m/>
    <n v="-1510.7333333333333"/>
    <x v="0"/>
    <n v="0"/>
    <n v="0"/>
    <n v="6"/>
    <m/>
    <x v="0"/>
    <s v="VENCIDO"/>
    <x v="6"/>
    <x v="79"/>
    <n v="1"/>
    <x v="91"/>
  </r>
  <r>
    <n v="81"/>
    <n v="93"/>
    <n v="2023"/>
    <s v="Presupuestal"/>
    <s v="Fiscal, disciplinario y penal"/>
    <s v="Administrativo_x000a_con presunta connotación fiscal, disciplinaria y penal"/>
    <s v="14 04 004   "/>
    <s v="H1DConvenio1721-2020. Devolución de recursos Convenio Interadministrativo No. 1721 de 2020, suscrito entre Instituto Nacional de Vías y municipio de Soplaviento._x000a__x000a_ (...) se evidenció que el convenio hoy en día no ha sido ejecutado, tampoco se ha liquidado y respecto a los recursos desembolsados junto con sus respectivos rendimientos, no han sido devueltos al INVÍAS por parte del Municipio de Soplaviento, Bolívar. De la misma manera, los recursos que inicialmente fueron consignados por $720.000.000 más sus rendimientos no se encuentran en su totalidad en la cuenta corriente de manejo conjunto por parte del INVÍAS y el municipio de Soplaviento, Bolívar._x000a_                                                   _x000a_El Banco de Bogotá el 24 de abril de 2023 expidió al municipio de Soplaviento extracto Bancario con saldo a corte de marzo 2023 de DOSCIENTOS TRES MILLONES QUINIENTOS ONCE MIL QUINIENTOS VEINTISEIS PESOS ($203.511.526.00) M/CTE. (…)                                                                                                                                                                          _x000a__x000a_Acción 1."/>
    <s v="Deficiencias en la supervisión de la ejecución y cumplimiento de las obligaciones contraídas en el marco del Convenio Interadministrativo Nro. 1721 de 2020, aunado a fallas en la vigilancia, control, supervisión y administración de los recursos propios del convenio por parte del INVIAS y el municipio de Soplaviento, Bolívar, que ha permitido que los recursos no se destinaran al objeto contratado._x000a_"/>
    <s v="Iniciar proceso de liquidación en sede judicial a través del mecanismo de controversia contractual contra el municipio Soplaviento, Bolívar."/>
    <s v="Dar inicio a las acciones jurídicas y judiciales pertinentes a través de la radicación de la demanda ante la autoridad judicial competente."/>
    <s v="Demanda radicada"/>
    <n v="1"/>
    <d v="2023-11-28T00:00:00"/>
    <x v="13"/>
    <n v="2.8571428571428572"/>
    <x v="0"/>
    <x v="4"/>
    <n v="1"/>
    <m/>
    <d v="2024-01-31T00:00:00"/>
    <n v="1.4666666666666666"/>
    <x v="1"/>
    <n v="2.8571428571428572"/>
    <n v="2.8571428571428572"/>
    <n v="2.8571428571428572"/>
    <m/>
    <x v="3"/>
    <s v="CUMPLIDO"/>
    <x v="7"/>
    <x v="80"/>
    <n v="1"/>
    <x v="92"/>
  </r>
  <r>
    <s v=""/>
    <n v="94"/>
    <n v="2023"/>
    <s v="Presupuestal"/>
    <m/>
    <m/>
    <s v="14 04 004   "/>
    <s v="H1DConvenio1721-2020. Devolución de recursos Convenio Interadministrativo No. 1721 de 2020, suscrito entre Instituto Nacional de Vías y municipio de Soplaviento._x000a__x000a_ (...) se evidenció que el convenio hoy en día no ha sido ejecutado, tampoco se ha liquidado y respecto a los recursos desembolsados junto con sus respectivos rendimientos, no han sido devueltos al INVÍAS por parte del Municipio de Soplaviento, Bolívar. De la misma manera, los recursos que inicialmente fueron consignados por $720.000.000 más sus rendimientos no se encuentran en su totalidad en la cuenta corriente de manejo conjunto por parte del INVÍAS y el municipio de Soplaviento, Bolívar._x000a_                                                  _x000a_El Banco de Bogotá el 24 de abril de 2023 expidió al municipio de Soplaviento extracto Bancario con saldo a corte de marzo 2023 de DOSCIENTOS TRES MILLONES QUINIENTOS ONCE MIL QUINIENTOS VEINTISEIS PESOS ($203.511.526.00) M/CTE. (…)                                                                                                                                                                          _x000a__x000a_Acción 2."/>
    <s v="Deficiencias en la supervisión de la ejecución y cumplimiento de las obligaciones contraídas en el marco del Convenio Interadministrativo Nro. 1721 de 2020, aunado a fallas en la vigilancia, control, supervisión y administración de los recursos propios del convenio por parte del INVIAS y el municipio de Soplaviento, Bolívar, que ha permitido que los recursos no se destinaran al objeto contratado._x000a_"/>
    <s v="Implementar en los nuevos convenios a cargo de la Subdirección de Vías Regionales el clausulado de garantías a fin de contar con las garantías pertinentes para el cubrimiento de los hechos constitutivos de incumplimiento en estos."/>
    <s v="Inclusión del clausulado de garantías dentro de los nuevos convenios interadministrativos a cargo de la Subdirección de Vías Regionales."/>
    <s v="Un (1) informe ejecutivo que contenga convenio y su acta de aprobación de la póliza"/>
    <n v="1"/>
    <d v="2023-11-28T00:00:00"/>
    <x v="14"/>
    <n v="3.4285714285714284"/>
    <x v="0"/>
    <x v="4"/>
    <n v="1"/>
    <m/>
    <d v="2024-03-06T00:00:00"/>
    <n v="2.5"/>
    <x v="1"/>
    <n v="3.4285714285714284"/>
    <n v="3.4285714285714284"/>
    <n v="3.4285714285714284"/>
    <m/>
    <x v="3"/>
    <s v=""/>
    <x v="7"/>
    <x v="80"/>
    <n v="2"/>
    <x v="93"/>
  </r>
  <r>
    <n v="82"/>
    <n v="95"/>
    <n v="2023"/>
    <s v="Contractual"/>
    <s v="Disciplinario"/>
    <s v="Administrativo con presunta connotación disciplinaria"/>
    <s v="14 04 004"/>
    <s v="H1AEF-CAT781-2023. Acta de entrega y recibo a satisfacción del contrato interadministrativo -_x000a_CIA 190 de 2020, municipio de El Bagre, Antioquia._x000a__x000a__x000a_Se percibe que el recibo de la obra en relación con el contrato CIA 190 de 2020 cuyo objeto es: “Contrato interadministrativo para el mejoramiento, mantenimiento y conservación de la vía que comunica el municipio El Bagre con la vereda Los Aguacates en el Municipio de el Bagre, Antioquia”, se realiza por el Secretario de obras públicas del municipio y no por CONSULTORES SOLANO NAVAS LTDA, con quién se suscribió la interventoría, siendo esta una de las facultades y obligaciones que le conciernen, máxime cuando el Manual Interventoría del Instituto Nacional de Vías – INVIAS, establece claramente que una de las obligaciones es elaborar y suscribir la respectiva acta de entrega y recibo a satisfacción de las obras ejecutadas por el contratista._x000a__x000a_Acción 1."/>
    <s v="Desconocimiento de las facultades y obligaciones que tiene la interventoría al momento de culminar y/o terminar la ejecución de una obra, específicamente en el deber de recibir las actividades de acuerdo a las cantidades y especificaciones técnicas exigidas en el contrato de obra."/>
    <s v="Presentar el Acta de entrega y recibo a satisfacción del Contrato No. 190 de 2020 firmada por la Interventoría N°1149 de 2020."/>
    <s v="Llevar a cabo la gestión pertinente para presentar el Acta de entrega y recibo a satisfacción del Contrato No. 190 de 2020  firmada por la Interventoría N°1149 de 2020, de acuerdo con lo establecido en el Manual de Interventoría del INVIAS."/>
    <s v="Acta de entrega y recibo a satisfacción de las obras de la interventoría"/>
    <n v="1"/>
    <d v="2023-09-15T00:00:00"/>
    <x v="15"/>
    <n v="1"/>
    <x v="0"/>
    <x v="4"/>
    <n v="1"/>
    <m/>
    <d v="2023-09-29T00:00:00"/>
    <n v="0.23333333333333334"/>
    <x v="1"/>
    <n v="1"/>
    <n v="1"/>
    <n v="1"/>
    <m/>
    <x v="3"/>
    <s v="VENCIDO"/>
    <x v="8"/>
    <x v="81"/>
    <n v="1"/>
    <x v="94"/>
  </r>
  <r>
    <s v=""/>
    <n v="96"/>
    <n v="2023"/>
    <s v="Contractual"/>
    <m/>
    <m/>
    <s v="14 04 004"/>
    <s v="H1AEF-CAT781-2023. Acta de entrega y recibo a satisfacción del contrato interadministrativo - CIA 190 de 2020, municipio de El Bagre, Antioquia._x000a__x000a__x000a_Se percibe que el recibo de la obra en relación con el contrato CIA 190 de 2020 cuyo objeto es: “Contrato interadministrativo para el mejoramiento, mantenimiento y conservación de la vía que comunica el municipio El Bagre con la vereda Los Aguacates en el Municipio de el Bagre, Antioquia”, se realiza por el Secretario de obras públicas del municipio y no por CONSULTORES SOLANO NAVAS LTDA, con quién se suscribió la interventoría, siendo esta una de las facultades y obligaciones que le conciernen, máxime cuando el Manual Interventoría del Instituto Nacional de Vías – INVIAS, establece claramente que una de las obligaciones es elaborar y suscribir la respectiva acta de entrega y recibo a satisfacción de las obras ejecutadas por el contratista._x000a__x000a_Acción 2."/>
    <s v="Desconocimiento de las facultades y obligaciones que tiene la interventoría al momento de culminar y/o terminar la ejecución de una obra, específicamente en el deber de recibir las actividades de acuerdo a las cantidades y especificaciones técnicas exigidas en el contrato de obra."/>
    <s v="Elaborar el Manual de Supervisión de contratos del Instituto Nacional de Vías."/>
    <s v="Contar con un Manual de Supervisión que le permita a los supervisores disponer de las pautas, metodologías y herramientas de obligatorio cumplimiento, en pro de llevar a cabo el debido seguimiento a los contratos de interventoría, convenios, prestación de servicios y demás a su cargo."/>
    <s v="Manual de Supervisión adoptado"/>
    <n v="1"/>
    <d v="2023-09-15T00:00:00"/>
    <x v="16"/>
    <n v="15.285714285714286"/>
    <x v="11"/>
    <x v="1"/>
    <n v="0"/>
    <s v="Se propone esta nueva acción de mejora conscientes de la necesidad de contar con un Manual de Supervisión para la entidad, sin embargo, se deja claridad que es una actividad que debe ser liderada por la Dirección Técnica y de Estructuración."/>
    <m/>
    <n v="-1509.7"/>
    <x v="0"/>
    <n v="0"/>
    <n v="0"/>
    <n v="15.285714285714286"/>
    <m/>
    <x v="0"/>
    <s v=""/>
    <x v="8"/>
    <x v="81"/>
    <n v="2"/>
    <x v="95"/>
  </r>
  <r>
    <s v=""/>
    <n v="97"/>
    <n v="2023"/>
    <s v="Contractual"/>
    <m/>
    <m/>
    <s v="14 04 004"/>
    <s v="H1AEF-CAT781-2023. Acta de entrega y recibo a satisfacción del contrato interadministrativo - CIA 190 de 2020, municipio de El Bagre, Antioquia._x000a__x000a__x000a_Se percibe que el recibo de la obra en relación con el contrato CIA 190 de 2020 cuyo objeto es: “Contrato interadministrativo para el mejoramiento, mantenimiento y conservación de la vía que comunica el municipio El Bagre con la vereda Los Aguacates en el Municipio de el Bagre, Antioquia”, se realiza por el Secretario de obras públicas del municipio y no por CONSULTORES SOLANO NAVAS LTDA, con quién se suscribió la interventoría, siendo esta una de las facultades y obligaciones que le conciernen, máxime cuando el Manual Interventoría del Instituto Nacional de Vías – INVIAS, establece claramente que una de las obligaciones es elaborar y suscribir la respectiva acta de entrega y recibo a satisfacción de las obras ejecutadas por el contratista._x000a__x000a_Acción 3."/>
    <s v="Desconocimiento de las facultades y obligaciones que tiene la interventoría al momento de culminar y/o terminar la ejecución de una obra, específicamente en el deber de recibir las actividades de acuerdo a las cantidades y especificaciones técnicas exigidas en el contrato de obra."/>
    <s v="Capacitar a los supervisores y gestores técnicos de proyectos frente al Manual de Interventoría y de Contratación, que incluya las causas de los hallazgos notificados por la Contraloría General de la República (haciendo énfasis, que en el caso de los convenios interadministrativos, se debe hacer entrega  por parte del INVIAS de los documentos técnicos, especialmente la guía de estructuración, en caso de que aplique)."/>
    <s v="Realizar dos (2) sesiones de capacitaciones a los supervisores y gestores técnicos de proyectos frente al Manual de Interventoría y de Contratación."/>
    <s v="Actas de las capacitaciones "/>
    <n v="2"/>
    <d v="2023-09-15T00:00:00"/>
    <x v="17"/>
    <n v="6.5714285714285712"/>
    <x v="0"/>
    <x v="4"/>
    <n v="2"/>
    <m/>
    <d v="2023-12-29T00:00:00"/>
    <n v="1.9666666666666666"/>
    <x v="1"/>
    <n v="6.5714285714285712"/>
    <n v="6.5714285714285712"/>
    <n v="6.5714285714285712"/>
    <m/>
    <x v="3"/>
    <s v=""/>
    <x v="8"/>
    <x v="81"/>
    <n v="3"/>
    <x v="96"/>
  </r>
  <r>
    <n v="83"/>
    <n v="98"/>
    <n v="2023"/>
    <s v="Contractual"/>
    <s v="Disciplinario"/>
    <s v="Administrativo con presunta connotación disciplinaria"/>
    <s v="14 04 004   "/>
    <s v="H2AEF-CAT781-2023. Supervisión al contrato de interventoría N°1149/2020 y 00164 de 2020, INVIAS._x000a__x000a_Mediante Resolución N°2070 del 14 de septiembre de 2020, el Instituto Nacional de Vías – INVIAS, designó al señor Jesús Alonso M Z, como supervisor del contrato N°1149/2020 (...), por ello en el ejercicio del control fiscal se requirieron los informes de supervisión, tal como consta en el oficio 2023EE0066348 del 28 de abril de 2023, sin embargo, revisada la información correspondiente, se pudo comprobar que los mismos no fueron allegados, generando una falencia de la forma como se efectuaron las actividades de supervisión a los recursos ejecutados (...)._x000a__x000a_En lo que concierne a la supervisión del contrato N°00164/2020, el Instituto Nacional de Vías, en calidad de contratante, mediante Resolución 000424 del 14 de febrero de 2020, designó la supervisión en la misma persona referenciada en el contrato N°1149/2020, sin embargo, la información entregada, permite concluir que el seguimiento a dicho contrato sólo se efectuó en los meses febrero, marzo, abril y mayo de 2020, pues así se desprende de los cuatro informes entregados, desconociéndose las razones por la cual no se realizó la supervisión de junio de 2020 al 18 de mayo de 2022, fecha en la que se suscribe el acta de entrega y recibo definitivo._x000a__x000a_Acción 1."/>
    <s v="Deficiencias de la supervisión en desarrollo de las actividades y obligaciones derivadas del contrato de interventoría."/>
    <s v="Dar traslado a la Oficina de Control Disciplinario para que inicie las acciones pertinentes al supervisor, en atención a lo informado por el ente auditor."/>
    <s v="Informar a la instancia pertinente de los presuntos incumplimientos detectados por la Contraloría General de la República frente al proceso de supervisión. "/>
    <s v="Comunicación"/>
    <n v="1"/>
    <d v="2023-09-15T00:00:00"/>
    <x v="18"/>
    <n v="2.1428571428571428"/>
    <x v="0"/>
    <x v="0"/>
    <n v="1"/>
    <m/>
    <d v="2023-10-06T00:00:00"/>
    <n v="0.2"/>
    <x v="1"/>
    <n v="2.1428571428571428"/>
    <n v="2.1428571428571428"/>
    <n v="2.1428571428571428"/>
    <m/>
    <x v="3"/>
    <s v="VENCIDO"/>
    <x v="8"/>
    <x v="82"/>
    <n v="1"/>
    <x v="97"/>
  </r>
  <r>
    <s v=""/>
    <n v="99"/>
    <n v="2023"/>
    <s v="Contractual"/>
    <m/>
    <m/>
    <s v="14 04 004   "/>
    <s v="H2AEF-CAT781-2023. Supervisión al contrato de interventoría N°1149/2020 y 00164 de 2020, INVIAS._x000a__x000a_Mediante Resolución N°2070 del 14 de septiembre de 2020, el Instituto Nacional de Vías – INVIAS, designó al señor Jesús Alonso M Z, como supervisor del contrato N°1149/2020 (...), por ello en el ejercicio del control fiscal se requirieron los informes de supervisión, tal como consta en el oficio 2023EE0066348 del 28 de abril de 2023, sin embargo, revisada la información correspondiente, se pudo comprobar que los mismos no fueron allegados, generando una falencia de la forma como se efectuaron las actividades de supervisión a los recursos ejecutados (...)._x000a__x000a_En lo que concierne a la supervisión del contrato N°00164/2020, el Instituto Nacional de Vías, en calidad de contratante, mediante Resolución 000424 del 14 de febrero de 2020, designó la supervisión en la misma persona referenciada en el contrato N°1149/2020, sin embargo, la información entregada, permite concluir que el seguimiento a dicho contrato sólo se efectuó en los meses febrero, marzo, abril y mayo de 2020, pues así se desprende de los cuatro informes entregados, desconociéndose las razones por la cual no se realizó la supervisión de junio de 2020 al 18 de mayo de 2022, fecha en la que se suscribe el acta de entrega y recibo definitivo._x000a__x000a_Acción 2."/>
    <s v="Deficiencias de la supervisión en desarrollo de las actividades y obligaciones derivadas del contrato de interventoría."/>
    <s v="Elaborar el Manual de Supervisión de contratos del Instituto Nacional de Vías."/>
    <s v="Contar con un Manual de Supervisión que le permita a los supervisores disponer de las pautas, metodologías y herramientas de obligatorio cumplimiento, en pro de llevar a cabo el debido seguimiento a los contratos de interventoría, convenios, prestación de servicios y demás a su cargo."/>
    <s v="Manual de Supervisión adoptado"/>
    <n v="1"/>
    <d v="2023-09-15T00:00:00"/>
    <x v="16"/>
    <n v="15.285714285714286"/>
    <x v="11"/>
    <x v="1"/>
    <n v="0"/>
    <s v="Se propone esta nueva acción de mejora conscientes de la necesidad de contar con un Manual de Supervisión para la entidad, sin embargo, se deja claridad que es una actividad que debe ser liderada por la Dirección Técnica y de Estructuración."/>
    <m/>
    <n v="-1509.7"/>
    <x v="0"/>
    <n v="0"/>
    <n v="0"/>
    <n v="15.285714285714286"/>
    <m/>
    <x v="0"/>
    <s v=""/>
    <x v="8"/>
    <x v="82"/>
    <n v="2"/>
    <x v="98"/>
  </r>
  <r>
    <s v=""/>
    <n v="100"/>
    <n v="2023"/>
    <s v="Contractual"/>
    <m/>
    <m/>
    <s v="14 04 004   "/>
    <s v="H2AEF-CAT781-2023. Supervisión al contrato de interventoría N°1149/2020 y 00164 de 2020, INVIAS._x000a__x000a_Mediante Resolución N°2070 del 14 de septiembre de 2020, el Instituto Nacional de Vías – INVIAS, designó al señor Jesús Alonso M Z, como supervisor del contrato N°1149/2020 (...), por ello en el ejercicio del control fiscal se requirieron los informes de supervisión, tal como consta en el oficio 2023EE0066348 del 28 de abril de 2023, sin embargo, revisada la información correspondiente, se pudo comprobar que los mismos no fueron allegados, generando una falencia de la forma como se efectuaron las actividades de supervisión a los recursos ejecutados (...)._x000a__x000a_En lo que concierne a la supervisión del contrato N°00164/2020, el Instituto Nacional de Vías, en calidad de contratante, mediante Resolución 000424 del 14 de febrero de 2020, designó la supervisión en la misma persona referenciada en el contrato N°1149/2020, sin embargo, la información entregada, permite concluir que el seguimiento a dicho contrato sólo se efectuó en los meses febrero, marzo, abril y mayo de 2020, pues así se desprende de los cuatro informes entregados, desconociéndose las razones por la cual no se realizó la supervisión de junio de 2020 al 18 de mayo de 2022, fecha en la que se suscribe el acta de entrega y recibo definitivo._x000a__x000a_Acción 3."/>
    <s v="Deficiencias de la supervisión en desarrollo de las actividades y obligaciones derivadas del contrato de interventoría."/>
    <s v="Capacitar a los supervisores y gestores técnicos de proyectos frente al Manual de Interventoría y de Contratación, que incluya las causas de los hallazgos notificados por la Contraloría General de la República (haciendo énfasis, que en el caso de los convenios interadministrativos, se debe hacer entrega  por parte del INVIAS de los documentos técnicos, especialmente la guía de estructuración, en caso de que aplique)."/>
    <s v="Realizar dos (2) sesiones de capacitaciones a los supervisores y gestores técnicos de proyectos frente al Manual de Interventoría y de Contratación."/>
    <s v="Actas de las capacitaciones "/>
    <n v="2"/>
    <d v="2023-09-15T00:00:00"/>
    <x v="17"/>
    <n v="6.5714285714285712"/>
    <x v="0"/>
    <x v="4"/>
    <n v="2"/>
    <m/>
    <d v="2023-12-29T00:00:00"/>
    <n v="1.9666666666666666"/>
    <x v="1"/>
    <n v="6.5714285714285712"/>
    <n v="6.5714285714285712"/>
    <n v="6.5714285714285712"/>
    <m/>
    <x v="3"/>
    <s v=""/>
    <x v="8"/>
    <x v="82"/>
    <n v="3"/>
    <x v="99"/>
  </r>
  <r>
    <n v="84"/>
    <n v="101"/>
    <n v="2023"/>
    <s v="Contractual"/>
    <s v="Disciplinario"/>
    <s v="Administrativo con presunta incidencia disciplinaria"/>
    <s v="14 04 100"/>
    <s v="H1ACPColombiaRural. Formulación, estructuración y viabilización del programa Colombia Rural._x000a__x000a_Se evidencian debilidades durante la formulación, estructuración y viabilización del Programa Colombia Rural, ya que, del análisis y estudio de los documentos aportados por el INVIAS, no se evidenciaron los documentos que respaldan el proceso de estructuración del Programa Colombia Rural. Además, hay baja ejecución de lo establecido en el Plan Nacional de Vías para la Integración Regional."/>
    <s v="Falta de gestión administrativa y planeación por parte del Instituto Nacional de Vías - INVIAS como entidad ejecutora del programa Colombia Rural, en cuanto a la creación y obligatoriedad para desarrollar los procesos para la correcta ejecución del programa."/>
    <s v="Revisar y actualizar las tablas de retención documental del instituto, mejorando de esta manera los procesos garantes de la adecuada ejecución del programa."/>
    <s v="Revisión  y actualización de las tablas de retención documental "/>
    <s v="Tabla de retención documental"/>
    <n v="1"/>
    <d v="2023-08-04T00:00:00"/>
    <x v="16"/>
    <n v="21.285714285714285"/>
    <x v="0"/>
    <x v="0"/>
    <n v="0"/>
    <m/>
    <m/>
    <n v="-1509.7"/>
    <x v="0"/>
    <n v="0"/>
    <n v="0"/>
    <n v="21.285714285714285"/>
    <m/>
    <x v="0"/>
    <s v="VENCIDO"/>
    <x v="9"/>
    <x v="83"/>
    <n v="1"/>
    <x v="100"/>
  </r>
  <r>
    <n v="85"/>
    <n v="102"/>
    <n v="2023"/>
    <s v="Contractual"/>
    <s v="Administrativo"/>
    <s v="Administrativo"/>
    <s v="14 04 100"/>
    <s v="H2ACPColombiaRural. Oportunidad en el cumplimiento de objetivos del programa Colombia Rural. _x000a__x000a_Del análisis y estudio de los documentos aportados por el INVIAS y municipios, se evidencia falta de oportunidad en el cumplimento de los objetivos del Programa Colombia Rural del INVIAS, observando que, de 1242 Convenios firmados, se han liquidado 9, suscritos en las vigencias 2019 al 2022. En el caso concreto del departamento de Nariño, en el 100% de los casos objeto de estudio, no se cumplió con los tiempos establecidos en la guía, ni con los definidos en las minutas contractuales, requiriendo recurrentes modificaciones, suspensiones, adiciones y prórrogas para cumplir el objeto contractual, sin que se cumpla oportunamente la materialización de las obras de mantenimiento y mejoramiento de los corredores viales priorizados._x000a__x000a_Acción 1."/>
    <s v="Debilidades en la gestión administrativa y planeación por parte del Instituto Nacional de Vías - INVIAS como entidad promotora y articuladora del programa Colombia Rural, en cuanto a la planeación y ejecución contractual para la correcta ejecución del programa."/>
    <s v="Acción 1._x000a__x000a_Realizar tres (3) sesiones de capacitaciones a Subdirección de Estructuración de Proyectos; direcciones y unidades ejecutoras, de la versión 3 de la Guía de Estructuración de Proyectos, donde se incluyó el componente social, predial y ambiental conforme a los hallazgos notificados por la Contraloría General de la República.  "/>
    <s v="Realizar capacitaciones."/>
    <s v="Actas de las capacitaciones "/>
    <n v="3"/>
    <d v="2023-08-01T00:00:00"/>
    <x v="17"/>
    <n v="13"/>
    <x v="0"/>
    <x v="0"/>
    <n v="0"/>
    <m/>
    <m/>
    <n v="-1507.6666666666667"/>
    <x v="0"/>
    <n v="0"/>
    <n v="0"/>
    <n v="13"/>
    <m/>
    <x v="0"/>
    <s v="VENCIDO"/>
    <x v="9"/>
    <x v="84"/>
    <n v="1"/>
    <x v="101"/>
  </r>
  <r>
    <s v=""/>
    <n v="103"/>
    <n v="2023"/>
    <s v="Contractual"/>
    <m/>
    <m/>
    <s v="14 04 100"/>
    <s v="H2ACPColombiaRural. Oportunidad en el cumplimiento de objetivos del programa Colombia Rural. _x000a__x000a_Del análisis y estudio de los documentos aportados por el INVIAS y municipios, se evidencia falta de oportunidad en el cumplimento de los objetivos del Programa Colombia Rural del INVIAS, observando que, de 1242 Convenios firmados, se han liquidado 9, suscritos en las vigencias 2019 al 2022. En el caso concreto del departamento de Nariño, en el 100% de los casos objeto de estudio, no se cumplió con los tiempos establecidos en la guía, ni con los definidos en las minutas contractuales, requiriendo recurrentes modificaciones, suspensiones, adiciones y prórrogas para cumplir el objeto contractual, sin que se cumpla oportunamente la materialización de las obras de mantenimiento y mejoramiento de los corredores viales priorizados._x000a__x000a_Acción 2."/>
    <s v="Debilidades en la gestión administrativa y planeación por parte del Instituto Nacional de Vías - INVIAS como entidad promotora y articuladora del programa Colombia Rural, en cuanto a la planeación y ejecución contractual para la correcta ejecución del programa."/>
    <s v="Acción 2._x000a__x000a_Capacitar a los supervisores y gestores técnicos de proyectos frente al Manual de Interventoría y de Contratación, que incluya las causas de los hallazgos notificados por la Contraloría General de la República (haciendo énfasis, que en el caso de los convenios interadministrativos, que se debe hacer entrega por parte del INVIAS de los documentos técnicos, especialmente la guía de estructuración de proyectos, en caso de que aplique)."/>
    <s v="Realizar dos (2) sesiones de capacitaciones a los supervisores y gestores técnicos de proyectos frente al manual de interventoría y de contratación"/>
    <s v="Actas de las capacitaciones "/>
    <n v="2"/>
    <d v="2023-08-01T00:00:00"/>
    <x v="17"/>
    <n v="13"/>
    <x v="0"/>
    <x v="0"/>
    <n v="2"/>
    <m/>
    <d v="2023-12-29T00:00:00"/>
    <n v="1.9666666666666666"/>
    <x v="1"/>
    <n v="13"/>
    <n v="13"/>
    <n v="13"/>
    <m/>
    <x v="3"/>
    <s v=""/>
    <x v="9"/>
    <x v="84"/>
    <n v="2"/>
    <x v="102"/>
  </r>
  <r>
    <n v="86"/>
    <n v="104"/>
    <n v="2023"/>
    <s v="Presupuestal"/>
    <s v="Disciplinario"/>
    <s v="Administrativo con presunta incidencia disciplinaria"/>
    <s v="14 04 004"/>
    <s v="H3ACPColombiaRural. Rendimientos financieros._x000a__x000a_El examen de los convenios tomados como muestra, evidencian que los dineros girados por el INVIAS con ocasión de financiar los proyectos de mejoramiento y mantenimiento de los corredores viales priorizados en el sector rural, permanecieron por largos periodos de tiempo en el sistema bancario sin que de una parte se generen rendimientos financieros tal como se evidencia en los convenios de Bolívar y Nariño; también se observó que a pesar de haberse generado rendimientos financieros estos no fueron consignados o se reportaron devoluciones parciales de los mismos como en Cundinamarca, Nariño y Santander; contraviniendo la normatividad vigente._x000a__x000a_"/>
    <s v="Deficiencia en el seguimiento y control por parte de los supervisores de los convenios en el cumplimiento de la periodicidad mensual de las consignaciones de los rendimientos financieros derivados de los aportes de la entidad y/o la constitución de las cuentas bancarias conjuntas que generaran rendimientos."/>
    <s v="Capacitar a los supervisores de los contratos sobre temas presupuestales tales como recursos presupuestales, definición del presupuesto de los contratos, adiciones presupuestales, justificación y constitución de reservas presupuestales y como evitar tanto su sobreestimación, como la pérdida de la misma, además de los Acuerdos de Nivel de Servicios - ANS 2022 de la DEO, referentes a temas como reprogramación vigencias futuras, saldos de apropiación y rezago presupuestal (reserva),  necesarios para el adecuado y oportuno seguimiento y control a la ejecución presupuestal, permitiendo identificar los entregables, las áreas responsables, los plazos, forma y medio de entrega correspondientes, que incluya las causas de los hallazgos notificados por la Contraloría General de la República."/>
    <s v="Realizar dos (2) sesiones de capacitaciones a los supervisores de las interventorías y gestores técnicos de proyectos."/>
    <s v="Actas de las capacitaciones."/>
    <n v="2"/>
    <d v="2023-08-01T00:00:00"/>
    <x v="17"/>
    <n v="13"/>
    <x v="0"/>
    <x v="0"/>
    <n v="2"/>
    <m/>
    <d v="2024-02-21T00:00:00"/>
    <n v="3.7666666666666666"/>
    <x v="1"/>
    <n v="13"/>
    <n v="13"/>
    <n v="13"/>
    <m/>
    <x v="3"/>
    <s v="CUMPLIDO"/>
    <x v="9"/>
    <x v="85"/>
    <n v="1"/>
    <x v="103"/>
  </r>
  <r>
    <n v="87"/>
    <n v="105"/>
    <n v="2023"/>
    <s v="Obra"/>
    <s v="Disciplinario"/>
    <s v="Administrativo con presunta incidencia disciplinaria"/>
    <s v="14 04 004"/>
    <s v="H4ACPColombiaRural. Modificación de alcance contractual convenio 1651-2020 Municipio de Concepción._x000a__x000a_En el curso de la ejecución del contrato de obra 208-2021 derivado del convenio interadministrativo 1651-2020 se introdujeron modificaciones a las cantidades de obra pactadas inicialmente sin una razón técnica valida y demostrada, lo que condujo a una alteración de los estudios técnicos previos con base en los cuales se debían adelantar la construcción, y en consecuencia al recorte de la meta física prevista originalmente, que en ultimas genera incertidumbre sobre la estabilidad y funcionamiento de todo el conjunto de las obras ejecutadas y de la infraestructura intervenida con las mismas."/>
    <s v="Deficiencias en las funciones de supervisión, control y seguimiento técnico que le correspondía cumplir a la interventoría y deficiencias de supervisión a cargo del municipio como ente ejecutor y del INVIAS como signatario del convenio, dado que impartieron aprobación a la modificación del contrato sin que se tuvieran las justificaciones y soportes técnicos pertinentes, suficientes y conducentes para proceder con las modificaciones contractuales que conllevaron el recorte en la meta física en lo pertinente a la obra que fue dejada de construir."/>
    <s v="Capacitar a los supervisores y gestores técnicos de proyectos frente al Manual de Interventoría y de Contratación, que incluya las causas de los hallazgos notificados por la Contraloría General de la República (haciendo énfasis, que en el caso de los convenios interadministrativos, que se debe hacer entrega por parte del INVIAS de los documentos técnicos, especialmente la guía de estructuración de proyectos, en caso de que aplique)."/>
    <s v="Realizar dos (2) sesiones de capacitaciones a los supervisores y gestores técnicos de proyectos frente al manual de interventoría y de contratación"/>
    <s v="Actas de las capacitaciones "/>
    <n v="2"/>
    <d v="2023-08-01T00:00:00"/>
    <x v="17"/>
    <n v="13"/>
    <x v="0"/>
    <x v="0"/>
    <n v="2"/>
    <m/>
    <d v="2023-12-29T00:00:00"/>
    <n v="1.9666666666666666"/>
    <x v="1"/>
    <n v="13"/>
    <n v="13"/>
    <n v="13"/>
    <m/>
    <x v="3"/>
    <s v="CUMPLIDO"/>
    <x v="9"/>
    <x v="86"/>
    <n v="1"/>
    <x v="104"/>
  </r>
  <r>
    <n v="88"/>
    <n v="106"/>
    <n v="2023"/>
    <s v="Obra"/>
    <s v="Disciplinario"/>
    <s v="Administrativo con presunta incidencia disciplinaria"/>
    <s v="14 04 004"/>
    <s v="H5ACPColombiaRural. Modificación de alcance contractual convenio 1648-2020 Municipio de Cerrito._x000a__x000a_En el curso de la ejecución del contrato de obra 005-2021 derivado del convenio interadministrativo 1648-2020 se introdujeron modificaciones a las cantidades de obra pactadas inicialmente sin una razón técnica valida y demostrada, lo que condujo a una alteración de los estudios técnicos previos con base en los cuales se debían adelantar la construcción, y en consecuencia al recorte de la meta física prevista originalmente, que en ultimas genera incertidumbre sobre la estabilidad y funcionamiento de todo el conjunto de las obras ejecutadas y de la infraestructura intervenida con las mismas."/>
    <s v="Deficiencias en las funciones de supervisión, control y seguimiento técnico que le correspondía cumplir a la interventoría y deficiencias de supervisión a cargo del municipio como ente ejecutor y del INVIAS, dado que omitieron revisar y evaluar las justificaciones y soportes técnicos pertinentes, suficientes y conducentes que debía presentar al contratista a fin de proceder con la aprobación que permitiera la ejecución de las modificaciones contractuales que en cuanto al alcance físico tuvo la obra."/>
    <s v="Capacitar a los supervisores y gestores técnicos de proyectos frente al Manual de Interventoría y de Contratación, que incluya las causas de los hallazgos notificados por la Contraloría General de la República (haciendo énfasis, que en el caso de los convenios interadministrativos, que se debe hacer entrega por parte del INVIAS de los documentos técnicos, especialmente la guía de estructuración de proyectos, en caso de que aplique)."/>
    <s v="Realizar dos (2) sesiones de capacitaciones a los supervisores y gestores técnicos de proyectos frente al manual de interventoría y de contratación"/>
    <s v="Actas de las capacitaciones "/>
    <n v="2"/>
    <d v="2023-08-01T00:00:00"/>
    <x v="17"/>
    <n v="13"/>
    <x v="0"/>
    <x v="0"/>
    <n v="2"/>
    <m/>
    <d v="2023-12-29T00:00:00"/>
    <n v="1.9666666666666666"/>
    <x v="1"/>
    <n v="13"/>
    <n v="13"/>
    <n v="13"/>
    <m/>
    <x v="3"/>
    <s v="CUMPLIDO"/>
    <x v="9"/>
    <x v="87"/>
    <n v="1"/>
    <x v="105"/>
  </r>
  <r>
    <n v="89"/>
    <n v="107"/>
    <n v="2023"/>
    <s v="Obra"/>
    <s v="Disciplinario"/>
    <s v="Administrativo con presunta incidencia disciplinaria"/>
    <s v="14 04 004"/>
    <s v="H6ACPColombiaRural. Plazo de ejecución contractual convenio 1998-2020 Municipio de Guadalupe, Santander._x000a__x000a_El plazo de ejecución del contrato de obra Nro. MG-LP-002-2021 derivado del convenio interadministrativo, de conformidad con la última acta de prorroga, expiró sin que se alcanzara la ejecución total de las obras previstas en el contrato y por ende sin cumplir con la meta física proyectada, y sin que para el momento en que se produjo el vencimiento de dicho termino se hubiera hecho el recibimiento definitivo y a satisfacción de las obras ejecutadas ni se hubiera practicado la liquidación del contrato. Lo anterior, conlleva la pérdida de eficacia y efectividad de los recursos invertidos en el contrato por cuenta de la limitación en el cumplimiento de los objetivos del programa que supone el estado de inconclusión en el que quedaron las obras."/>
    <s v="Deficiencia técnica del contratista en cuanto hace con su capacidad técnica y operativa como ejecutor de las obras y principal garante de su calidad, estabilidad y funcionamiento; por otra parte, deficiencias en las actividades que se derivan de las responsabilidades y funciones de dirección y conducción del proceso de contractual, gestión administrativa a cargo del ente contratante; y deficiencia de la interventoría, el Instituto Nacional de Vías y el municipio en cuanto hace con sus funciones de control, supervisión y seguimiento técnico en la etapa de ejecución contractual dadas las omisiones que por parte de esos actores se dieron en la debida diligencia para exigir, exhortar y conminar la ejecución y el cumplimiento del contrato de conformidad con los términos y condiciones pactadas."/>
    <s v="Capacitar a los supervisores y gestores técnicos de proyectos frente al Manual de Interventoría y de Contratación, que incluya las causas de los hallazgos notificados por la Contraloría General de la República (haciendo énfasis, que en el caso de los convenios interadministrativos, que se debe hacer entrega por parte del INVIAS de los documentos técnicos, especialmente la guía de estructuración de proyectos, en caso de que aplique)."/>
    <s v="Realizar dos (2) sesiones de capacitaciones a los supervisores y gestores técnicos de proyectos frente al manual de interventoría y de contratación"/>
    <s v="Actas de las capacitaciones "/>
    <n v="2"/>
    <d v="2023-08-01T00:00:00"/>
    <x v="17"/>
    <n v="13"/>
    <x v="0"/>
    <x v="0"/>
    <n v="2"/>
    <m/>
    <d v="2023-12-29T00:00:00"/>
    <n v="1.9666666666666666"/>
    <x v="1"/>
    <n v="13"/>
    <n v="13"/>
    <n v="13"/>
    <m/>
    <x v="3"/>
    <s v="CUMPLIDO"/>
    <x v="9"/>
    <x v="88"/>
    <n v="1"/>
    <x v="106"/>
  </r>
  <r>
    <n v="90"/>
    <n v="108"/>
    <n v="2023"/>
    <s v="Obra"/>
    <s v="Disciplinario"/>
    <s v="Administrativo con presunta incidencia disciplinaria"/>
    <s v="14 04 004"/>
    <s v="H7ACPColombiaRural. Ejecución y supervisión del mantenimiento._x000a__x000a_Se identificaron 14 convenios interadministrativos en los que, los aportes realizados por INVIAS a los municipios tuvieron destinación específica, para mejoramiento, mantenimiento periódico y actividades de mantenimiento rutinario, recursos sobre los cuales el INVIAS debía realizar vigilancia y control tal como se estipula en cada convenio. Teniendo en cuenta que esta actividad no quedó incluida en las obligaciones de la interventoría no se evidencia el seguimiento a los recursos destinados al mantenimiento rutinario, ni por la interventoría ni por INVIAS, lo cual genera una incertidumbre de la efectividad de estos recursos."/>
    <s v="Desatención de los municipios y el INVIAS de cumplir con lo establecido en los convenios interadministrativos y su anexo técnico, relacionados con la celebración de convenios solidarios con las juntas de acción comunal, cabildos y organizaciones indígenas y civiles de la región. De igual forma, deficiencia en la ejecución, seguimiento y control por parte del supervisor del convenio a los recursos aportados por INVIAS con destinación específica a las actividades de mantenimiento rutinario, descritas en las obligaciones del municipio y lo descrito en el anexo técnico."/>
    <s v="Capacitar a los supervisores y gestores técnicos de proyectos frente al Manual de Interventoría y de Contratación, que incluya las causas de los hallazgos notificados por la Contraloría General de la República (haciendo énfasis, que en el caso de los convenios interadministrativos, que se debe hacer entrega por parte del INVIAS de los documentos técnicos, especialmente la guía de estructuración de proyectos, en caso de que aplique)."/>
    <s v="Realizar dos (2) sesiones de capacitaciones a los supervisores y gestores técnicos de proyectos frente al manual de interventoría y de contratación"/>
    <s v="Actas de las capacitaciones "/>
    <n v="2"/>
    <d v="2023-08-01T00:00:00"/>
    <x v="17"/>
    <n v="13"/>
    <x v="0"/>
    <x v="0"/>
    <n v="2"/>
    <m/>
    <d v="2023-12-29T00:00:00"/>
    <n v="1.9666666666666666"/>
    <x v="1"/>
    <n v="13"/>
    <n v="13"/>
    <n v="13"/>
    <m/>
    <x v="3"/>
    <s v="CUMPLIDO"/>
    <x v="9"/>
    <x v="89"/>
    <n v="1"/>
    <x v="107"/>
  </r>
  <r>
    <n v="91"/>
    <n v="109"/>
    <n v="2023"/>
    <s v="Contractual"/>
    <s v="Disciplinario"/>
    <s v="Administrativo con presunta incidencia disciplinaria"/>
    <s v="14 01 008   "/>
    <s v="H8ACPColombiaRural. Publicación en el SECOP convenios Departamento de Nariño._x000a__x000a_Del análisis y estudio de los documentos aportados por el INVIAS, se evidencia que la entidad no publicó en su totalidad o publicó de manera extemporánea en el SECOP, documentos que según la normatividad están obligados en las etapas Precontractual, Contractual y Poscontractual de los convenios, deficiencia de control que afecta el acceso fácil, oportuno y eficaz de la ciudadanía y las entidades de control a la información relacionada con la gestión de los procesos contractuales. "/>
    <s v="Deficiencias en los mecanismos de control asociados a las diferentes etapas del proceso de contratación, relacionadas con la labor de publicación de los documentos y actos administrativos que hacen parte de dicho proceso."/>
    <s v="Capacitar a los supervisores y gestores técnicos de proyectos frente al aplicativo SECOP I y II, que incluya las causas de los hallazgos notificados por la Contraloría General de la República."/>
    <s v="Realizar dos (2) sesiones de capacitaciones a los supervisores y gestores técnicos de proyectos frente al aplicativo SECOP I y II."/>
    <s v="Actas de las capacitaciones "/>
    <n v="2"/>
    <d v="2023-08-01T00:00:00"/>
    <x v="17"/>
    <n v="13"/>
    <x v="0"/>
    <x v="0"/>
    <n v="2"/>
    <m/>
    <d v="2024-03-22T00:00:00"/>
    <n v="4.7666666666666666"/>
    <x v="1"/>
    <n v="13"/>
    <n v="13"/>
    <n v="13"/>
    <m/>
    <x v="3"/>
    <s v="CUMPLIDO"/>
    <x v="9"/>
    <x v="90"/>
    <n v="1"/>
    <x v="108"/>
  </r>
  <r>
    <n v="92"/>
    <n v="110"/>
    <n v="2023"/>
    <s v="Otros"/>
    <s v="Disciplinario"/>
    <s v="Administrativo con presunta incidencia disciplinaria"/>
    <s v="14 04 100   "/>
    <s v="H9ACPColombiaRural. Participación de la comunidad en la priorización de las vías a intervenir._x000a__x000a_El Programa Colombia Rural contempla para la priorización y ejecución de las obras de mejoramiento y mantenimiento de vías terciarias, la participación ciudadana como un actor fundamental en dicho proceso, la realización de mesas técnicas departamentales u otros mecanismos, con participación de funcionarios de las entidades territoriales y representantes de la comunidad se orientan en ese propósito, con el fin de validar la información de las vías inscritas en la matriz de priorización; no obstante, la circularización de información con el INVIAS y entes territoriales y, de manera específica, la Gobernación de Nariño confirmó que dicha entidad no fue convocada a las mesas técnicas, por tanto, no cuenta con registros que soporten la participación comunitaria en el proceso de priorización de las vías beneficiarias del proyecto Colombia Rural."/>
    <s v="Deficiencias en los mecanismos de control y seguimiento para garantizar la participación ciudadana en el proceso, sin que se soporte la consulta de las necesidades reales de las poblaciones; así mismo, se evidencia desarticulación institucional que no permite la generación de esquemas de vinculación de la comunidad en los procesos de priorización de las vías a ser intervenidas, siendo que la definición de las mismas nace de las instituciones involucradas y priorizadas en conjunto con el Instituto, sin la participación de las comunidades, las cuales reciben y aceptan dichas intervenciones dado el beneficio que esto genera, que no puede coincidir necesariamente con las necesidades de la población."/>
    <s v="Capacitar a los supervisores y gestores técnicos de proyectos frente al Manual de Interventoría y de Contratación, que incluya las causas de los hallazgos notificados por la Contraloría General de la República (haciendo énfasis, que en el caso de los convenios interadministrativos, que se debe hacer entrega por parte del INVIAS de los documentos técnicos, especialmente la guía de estructuración de proyectos, en caso de que aplique)."/>
    <s v="Realizar dos (2) sesiones de capacitaciones a los supervisores y gestores técnicos de proyectos frente al manual de interventoría y de contratación"/>
    <s v="Actas de las capacitaciones "/>
    <n v="2"/>
    <d v="2023-08-01T00:00:00"/>
    <x v="17"/>
    <n v="13"/>
    <x v="0"/>
    <x v="0"/>
    <n v="2"/>
    <m/>
    <d v="2023-12-29T00:00:00"/>
    <n v="1.9666666666666666"/>
    <x v="1"/>
    <n v="13"/>
    <n v="13"/>
    <n v="13"/>
    <m/>
    <x v="3"/>
    <s v="CUMPLIDO"/>
    <x v="9"/>
    <x v="91"/>
    <n v="1"/>
    <x v="109"/>
  </r>
  <r>
    <n v="93"/>
    <n v="111"/>
    <n v="2023"/>
    <s v="Otros"/>
    <s v="Disciplinario"/>
    <s v="Administrativo con presunta incidencia disciplinaria"/>
    <s v="14 01 100   "/>
    <s v="H10ACPColombiaRural. Diferencias entre la información real de los convenios y la información reportada por el INVIAS._x000a__x000a_Del análisis y estudio de los documentos aportados por el INVIAS, se evidenció la entrega imprecisa de la información real de los valores de los convenios contenida en el documento Excel Matriz Colombia Rural, aspecto que revela debilidades de la entidad en los procesos de elaboración y entrega de la información, dificultando con ello la labor de la auditoría. "/>
    <s v="Debilidades en el seguimiento y monitoreo de los procesos administrativos de la elaboración y entrega de la información de contratación. Debilidades en la formulación del programa Colombia Rural, al no establecer un repositorio oficial de la información del programa. Debilidades en el control interno de la entidad."/>
    <s v="Socializar con las distintas dependencias del instituto las herramientas y/o instructivos de preparación, consolidación y reporte de información con miras a dar contestación a entes de control  en pro de minimizar la los tiempos de respuesta y evitar el envío de información imprecisa."/>
    <s v="Realizar una (1) jornada de capacitación con las dependencias."/>
    <s v="Listas de asistencia "/>
    <n v="1"/>
    <d v="2023-08-01T00:00:00"/>
    <x v="17"/>
    <n v="13"/>
    <x v="0"/>
    <x v="0"/>
    <n v="1"/>
    <m/>
    <d v="2024-03-04T00:00:00"/>
    <n v="4.166666666666667"/>
    <x v="1"/>
    <n v="13"/>
    <n v="13"/>
    <n v="13"/>
    <m/>
    <x v="3"/>
    <s v="CUMPLIDO"/>
    <x v="9"/>
    <x v="92"/>
    <n v="1"/>
    <x v="110"/>
  </r>
  <r>
    <n v="94"/>
    <n v="112"/>
    <n v="2023"/>
    <s v="Obra"/>
    <s v="Fiscal y disciplinario"/>
    <s v="Administrativo con incidencia fiscal y presunta incidencia disciplinaria"/>
    <s v="14 04 100   "/>
    <s v="H11ACPColombiaRural. Ejecución de obras. Convenio 1197-2021, Caparrapí, Cundinamarca._x000a__x000a_Durante la visita realizada por la CGR al municipio de Caparrapí - Cundinamarca, para verificar las obras ejecutadas bajo el contrato No. LP-009-2021 suscrito el 01 de marzo de 2022, cuyo objeto es “Mejoramiento, Mantenimiento y Rehabilitación de los Corredores Productivos en el Municipio de Caparrapí Cundinamarca de conformidad con el Convenio Interadministrativo No. 1197 de 2021-INVIAS Programa Colombia Rural”, se identificaron situaciones relacionadas con deficiencias en la calidad y estabilidad de las obras de la placa huella ejecutada en el tramo Nro. 4, sector Pio Quinto entre el K5+513 hasta el K7+399, lo cual, genera un daño o menoscabo en los recursos invertidos en la construcción de la placa huella del tramo en mención._x000a__x000a_Acción 1."/>
    <s v="Deficiencias en la planeación y programación de la obra, por cuanto al no haber ejecutado de manera completa la calzada de placa huella, al menos de sectores o subtramos completos del tramo 4, de tal forma que se evitara los daños por falta de confinamiento de las placas construidas, que al recibir cargas considerables por parte de los vehículos tanto ajenos a la obra como de los mismos utilizados por el contratista, se han venido deteriorando y colapsando al punto de crearse grietas y fracturas a muchas de las placas ejecutadas._x000a__x000a_Fallas constructivas por parte del contratista, como falta de protección de los concretos recién fundidos, para evitar el lavado por efectos de la lluvia y probables deficiencias en la elaboración de algunos de los concretos utilizados en la fundición de las placas. _x000a__x000a_Deficiencias en las labores de interventoría al no haber advertido al contratista de los fallos en la programación de los tramos, a fin de evitar situaciones adversas a las obras ejecutadas de forma parcial en cada tramo, por causa del tráfico vehicular._x000a__x000a_Deficiencias constructivas, como la colocación de los hierros de refuerzo, el cual en varios casos se observó colocado en la fibra inferior de las placas donde su función se ve reducida por completo y coadyuva a que se fracturen las placas al paso de los vehículos, con mayor facilidad al no estar completamente confinadas y terminas los elementos adyacentes, riostras, cunetas, ciclópeos y bordillos."/>
    <s v="Acción 1._x000a__x000a_Garantizar la calidad y estabilidad de las obras por parte del contratista, revirtiendo así las deficiencias encontradas por la CGR. "/>
    <s v="Reparación por parte del contratista y recibo por parte de la interventoría como garantía, de los defectos constructivos detectados por el Ente de Control."/>
    <s v="Informe Técnico de la interventoría con registro fotográfico del recibo de las obras a satisfacción "/>
    <n v="1"/>
    <d v="2023-08-04T00:00:00"/>
    <x v="16"/>
    <n v="21.285714285714285"/>
    <x v="0"/>
    <x v="0"/>
    <n v="0"/>
    <m/>
    <m/>
    <n v="-1509.7"/>
    <x v="0"/>
    <n v="0"/>
    <n v="0"/>
    <n v="21.285714285714285"/>
    <m/>
    <x v="0"/>
    <s v="VENCIDO"/>
    <x v="9"/>
    <x v="93"/>
    <n v="1"/>
    <x v="111"/>
  </r>
  <r>
    <s v=""/>
    <n v="113"/>
    <n v="2023"/>
    <s v="Obra"/>
    <m/>
    <m/>
    <s v="14 04 100   "/>
    <s v="H11ACPColombiaRural. Ejecución de obras. Convenio 1197-2021, Caparrapí, Cundinamarca._x000a__x000a_Durante la visita realizada por la CGR al municipio de Caparrapí - Cundinamarca, para verificar las obras ejecutadas bajo el contrato No. LP-009-2021 suscrito el 01 de marzo de 2022, cuyo objeto es “Mejoramiento, Mantenimiento y Rehabilitación de los Corredores Productivos en el Municipio de Caparrapí Cundinamarca de conformidad con el Convenio Interadministrativo No. 1197 de 2021-INVIAS Programa Colombia Rural”, se identificaron situaciones relacionadas con deficiencias en la calidad y estabilidad de las obras de la placa huella ejecutada en el tramo Nro. 4, sector Pio Quinto entre el K5+513 hasta el K7+399, lo cual, genera un daño o menoscabo en los recursos invertidos en la construcción de la placa huella del tramo en mención._x000a__x000a_Acción 2."/>
    <s v="Deficiencias en la planeación y programación de la obra, por cuanto al no haber ejecutado de manera completa la calzada de placa huella, al menos de sectores o subtramos completos del tramo 4, de tal forma que se evitara los daños por falta de confinamiento de las placas construidas, que al recibir cargas considerables por parte de los vehículos tanto ajenos a la obra como de los mismos utilizados por el contratista, se han venido deteriorando y colapsando al punto de crearse grietas y fracturas a muchas de las placas ejecutadas._x000a__x000a_Fallas constructivas por parte del contratista, como falta de protección de los concretos recién fundidos, para evitar el lavado por efectos de la lluvia y probables deficiencias en la elaboración de algunos de los concretos utilizados en la fundición de las placas. _x000a__x000a_Deficiencias en las labores de interventoría al no haber advertido al contratista de los fallos en la programación de los tramos, a fin de evitar situaciones adversas a las obras ejecutadas de forma parcial en cada tramo, por causa del tráfico vehicular._x000a__x000a_Deficiencias constructivas, como la colocación de los hierros de refuerzo, el cual en varios casos se observó colocado en la fibra inferior de las placas donde su función se ve reducida por completo y coadyuva a que se fracturen las placas al paso de los vehículos, con mayor facilidad al no estar completamente confinadas y terminas los elementos adyacentes, riostras, cunetas, ciclópeos y bordillos."/>
    <s v="Acción 2._x000a__x000a_Capacitar a los supervisores y gestores técnicos de proyectos frente al Manual de Interventoría y de Contratación, que incluya las causas de los hallazgos notificados por la Contraloría General de la República (haciendo énfasis, que en el caso de los convenios interadministrativos, que se debe hacer entrega por parte del INVIAS de los documentos técnicos, especialmente la guía de estructuración de proyectos, en caso de que aplique)."/>
    <s v="Realizar dos (2) sesiones de capacitaciones a los supervisores y gestores técnicos de proyectos frente al manual de interventoría y de contratación"/>
    <s v="Actas de las capacitaciones "/>
    <n v="2"/>
    <d v="2023-08-01T00:00:00"/>
    <x v="17"/>
    <n v="13"/>
    <x v="0"/>
    <x v="0"/>
    <n v="2"/>
    <m/>
    <d v="2023-12-29T00:00:00"/>
    <n v="1.9666666666666666"/>
    <x v="1"/>
    <n v="13"/>
    <n v="13"/>
    <n v="13"/>
    <m/>
    <x v="3"/>
    <s v=""/>
    <x v="9"/>
    <x v="93"/>
    <n v="2"/>
    <x v="112"/>
  </r>
  <r>
    <n v="95"/>
    <n v="114"/>
    <n v="2023"/>
    <s v="Obra"/>
    <s v="Fiscal y disciplinario"/>
    <s v="Administrativo con incidencia fiscal y presunta incidencia disciplinaria"/>
    <s v="14 04 004   "/>
    <s v="H12ACPColombiaRural. Ejecución de obras. Convenio 1048-2021, Carepa, Antioquia._x000a__x000a_En la ejecución del contrato 013 de 2022 se presentaron deficiencias de calidad en la construcción del pavimento en concreto rígido en varios frentes de trabajo, presentándose fisuras en el ancho del carril o ancho de calzada según el caso, y afectando el espesor total de la superficie de rodadura."/>
    <s v="Deficiencias en el proceso constructivo por parte del contratista, seguimiento y control por parte de la interventoría. Lo que genera el deterioro prematuro y progresivo de la estructura de pavimento al permitir filtraciones a las capas inferiores, con el consecuente daño fiscal de $45.016.593."/>
    <s v="Garantizar la calidad y estabilidad de las obras por parte del contratista, revirtiendo así las deficiencias encontradas por la CGR."/>
    <s v="Reparación por parte del contratista y recibo por parte de la interventoría como garantía, de los defectos constructivos detectados por el Ente de Control."/>
    <s v="Informe Técnico de la interventoría con registro fotográfico del recibo de las obras a satisfacción "/>
    <n v="1"/>
    <d v="2023-08-04T00:00:00"/>
    <x v="16"/>
    <n v="21.285714285714285"/>
    <x v="0"/>
    <x v="0"/>
    <n v="0.48"/>
    <m/>
    <m/>
    <n v="-1509.7"/>
    <x v="2"/>
    <n v="10.217142857142857"/>
    <n v="10.217142857142857"/>
    <n v="21.285714285714285"/>
    <m/>
    <x v="0"/>
    <s v="VENCIDO"/>
    <x v="9"/>
    <x v="94"/>
    <n v="1"/>
    <x v="113"/>
  </r>
  <r>
    <n v="96"/>
    <n v="115"/>
    <n v="2023"/>
    <s v="Obra"/>
    <s v="Disciplinario e indagación preliminar"/>
    <s v="Administrativo con presunta incidencia disciplinaria e indagación preliminar"/>
    <s v="14 04 004   "/>
    <s v="H13ACPColombiaRural. Ejecución de obras. Convenio 2082 de 2020, Municipio de Talaigua Nuevo, Bolívar._x000a__x000a_Se observó la pérdida y deterioro del sello de las juntas en el pavimento rígido ejecutado; además, los bordillos presentan grietas transversales en gran parte de su longitud."/>
    <s v="Deficiencias en la construcción por parte del contratista y en la falta de seguimiento y control oportuno por parte de la interventoría."/>
    <s v="Garantizar la calidad y estabilidad de las obras por parte del contratista, revirtiendo así las deficiencias encontradas por la CGR."/>
    <s v="Reparación por parte del contratista y recibo por parte de la interventoría como garantía, de los defectos constructivos detectados por el Ente de Control."/>
    <s v="Informe Técnico de la interventoría con registro fotográfico del recibo de las obras a satisfacción "/>
    <n v="1"/>
    <d v="2023-08-04T00:00:00"/>
    <x v="16"/>
    <n v="21.285714285714285"/>
    <x v="0"/>
    <x v="0"/>
    <n v="1"/>
    <m/>
    <d v="2024-02-27T00:00:00"/>
    <n v="1.9333333333333333"/>
    <x v="1"/>
    <n v="21.285714285714285"/>
    <n v="21.285714285714285"/>
    <n v="21.285714285714285"/>
    <m/>
    <x v="3"/>
    <s v="CUMPLIDO"/>
    <x v="9"/>
    <x v="95"/>
    <n v="1"/>
    <x v="114"/>
  </r>
  <r>
    <n v="97"/>
    <n v="116"/>
    <n v="2023"/>
    <s v="Obra"/>
    <s v="Disciplinario e indagación preliminar"/>
    <s v="Administrativo con presunta incidencia disciplinaria e indagación preliminar"/>
    <s v="14 04 004   "/>
    <s v="H14ACPColombiaRural. Ejecución obras convenio 2043-2020, Mompós, Bolívar._x000a__x000a_En visita de la CGR a las obras ejecutadas, se determinó que se presenta pérdida y deterioro del sello de las juntas de pavimento rígido construido."/>
    <s v="Deficiencias en la construcción por parte del contratista y en la falta de seguimiento y control oportuno por parte de la interventoría."/>
    <s v="Garantizar la calidad y estabilidad de las obras por parte del contratista, revirtiendo así las deficiencias encontradas por la CGR."/>
    <s v="Reparación por parte del contratista y recibo por parte de la interventoría como garantía, de los defectos constructivos detectados por el Ente de Control."/>
    <s v="Informe Técnico de la interventoría con registro fotográfico del recibo de las obras a satisfacción "/>
    <n v="1"/>
    <d v="2023-08-04T00:00:00"/>
    <x v="16"/>
    <n v="21.285714285714285"/>
    <x v="0"/>
    <x v="0"/>
    <n v="1"/>
    <m/>
    <d v="2024-02-27T00:00:00"/>
    <n v="1.9333333333333333"/>
    <x v="1"/>
    <n v="21.285714285714285"/>
    <n v="21.285714285714285"/>
    <n v="21.285714285714285"/>
    <m/>
    <x v="3"/>
    <s v="CUMPLIDO"/>
    <x v="9"/>
    <x v="96"/>
    <n v="1"/>
    <x v="115"/>
  </r>
  <r>
    <n v="98"/>
    <n v="117"/>
    <n v="2023"/>
    <s v="Obra"/>
    <s v="Fiscal y disciplinario"/>
    <s v="Administrativo con incidencia fiscal y presunta incidencia disciplinaria"/>
    <s v="14 04 004   "/>
    <s v="H15ACPColombiaRural. Ejecución obras convenio 1915-2020, Sáchica, Boyacá. _x000a__x000a_Se observaron deficiencias de calidad en los sardineles o bordillos construidos en los dos tramos de placa huella ejecutados en 549,2 m. A la fecha, se ha surtido el pago de cuatro actas parciales, por lo cual el daño fiscal corresponde a lo pagado en dichas actas por los ítems correspondientes al concreto y al acero de refuerzo utilizados en la ejecución de los bordillos. En cuanto a las huellas, los resultados de laboratorio adjuntados como soporte de las actas parciales Nros. 02 y 03, arrojaron resultados que muestran incumplimiento de las especificaciones definidas para el recibo de los trabajos. El monto del presunto daño ascendería a $129.812.110."/>
    <s v="Incumplimiento de todos los requisitos establecidos en el artículo 630 de las especificaciones de construcción del INVIAS._x000a__x000a_Malas prácticas constructivas en cada uno de los procesos desarrollados por el contratista de obra._x000a__x000a_Todo tuvo lugar sin que la dirección de obra, o el residente o la interventoría o la supervisión hubiesen advertido tan evidentes defectos. En efecto, la interventoría no ejerció los controles en cada una de las etapas de la construcción de estos elementos. No verificó el cumplimiento de los requisitos definidos en las especificaciones técnicas. No se documentó en la bitácora de obra la toma de muestras de concreto en las cantidades y métodos definidos en las normas de construcción. "/>
    <s v="Garantizar la calidad y estabilidad de las obras por parte del contratista, revirtiendo así las deficiencias encontradas por la CGR."/>
    <s v="Reparación por parte del contratista y recibo por parte de la interventoría como garantía, de los defectos constructivos detectados por el Ente de Control."/>
    <s v="Informe  Técnico de la interventoría con registro fotográfico del recibo de las obras a satisfacción "/>
    <n v="1"/>
    <d v="2023-08-04T00:00:00"/>
    <x v="16"/>
    <n v="21.285714285714285"/>
    <x v="0"/>
    <x v="0"/>
    <n v="1"/>
    <m/>
    <d v="2024-02-26T00:00:00"/>
    <n v="1.9"/>
    <x v="1"/>
    <n v="21.285714285714285"/>
    <n v="21.285714285714285"/>
    <n v="21.285714285714285"/>
    <m/>
    <x v="3"/>
    <s v="CUMPLIDO"/>
    <x v="9"/>
    <x v="97"/>
    <n v="1"/>
    <x v="116"/>
  </r>
  <r>
    <n v="99"/>
    <n v="118"/>
    <n v="2023"/>
    <s v="Obra"/>
    <s v="Fiscal y disciplinario"/>
    <s v="Administrativo con incidencia fiscal y presunta incidencia disciplinaria"/>
    <s v="14 04 004   "/>
    <s v="H16ACPColombiaRural. Ejecución obras convenio 2106-2020, Zetaquira, Boyacá._x000a__x000a_Se observaron deficiencias de calidad en las cunetas y bordillos construidos en los dos tramos de placa huella ejecutados. Sin embargo, a la fecha, sólo se ha surtido el pago de la acta parcial Nro. 1, por lo cual el daño fiscal corresponde a los pagado en dicha acta por el concreto y acero de refuerzo correspondientes a las cunetas y bordillos. Este valor asciende a $72.446.962."/>
    <s v="Debilidades en la supervisión e interventoría, quienes no cuestionaron las deficiencias y reconocieron el pago de estas obras._x000a__x000a_Incumplimiento de todos los requisitos establecidos en el artículo 630 de las especificaciones de construcción del INVIAS._x000a__x000a_Malas prácticas constructivas en cada uno de los procesos desarrollados por el contratista de obra._x000a__x000a_Todo tuvo lugar sin que la dirección de obra, o el residente o la interventoría o la supervisión hubiesen advertido tan evidentes defectos. En efecto, la interventoría no ejerció los controles en cada una de las etapas de la construcción de estos elementos. No verificó el cumplimiento de los requisitos definidos en las especificaciones técnicas."/>
    <s v="Garantizar la calidad y estabilidad de las obras por parte del contratista, revirtiendo así las deficiencias encontradas por la CGR."/>
    <s v="Reparación por parte del contratista y recibo por parte de la interventoría como garantía, de los defectos constructivos detectados por el Ente de Control."/>
    <s v="Informe  Técnico de la interventoría con registro fotográfico del recibo de las obras a satisfacción "/>
    <n v="1"/>
    <d v="2023-08-04T00:00:00"/>
    <x v="16"/>
    <n v="21.285714285714285"/>
    <x v="0"/>
    <x v="0"/>
    <n v="0"/>
    <m/>
    <m/>
    <n v="-1509.7"/>
    <x v="0"/>
    <n v="0"/>
    <n v="0"/>
    <n v="21.285714285714285"/>
    <m/>
    <x v="0"/>
    <s v="VENCIDO"/>
    <x v="9"/>
    <x v="98"/>
    <n v="1"/>
    <x v="117"/>
  </r>
  <r>
    <n v="100"/>
    <n v="119"/>
    <n v="2023"/>
    <s v="Obra"/>
    <s v="Fiscal y disciplinario"/>
    <s v="Administrativo con incidencia fiscal y presunta incidencia disciplinaria"/>
    <s v="14 04 004   "/>
    <s v="H17ACPColombiaRural. Ejecución obras convenio 2488 de 2019, Chitaraque, Boyacá._x000a__x000a_Se evidencian falencias en el proceso de ejecución del Convenio 2488 de 2019, en el que no se dio cumplimiento a lo establecido en el alcance del convenio en lo referente a la utilización del recurso destinado para obras de compensación ambiental y a los montos destinados para actividades de mantenimiento rutinario y periódico; en la construcción de estructuras de alcantarillas, justificado en permisos ambientales no procedentes. Se registran los fallos de la obra visitada el día 29 de marzo de 2023 que se encuentra relacionado con el diseño del manejo de aguas de escorrentía en el corredor vial intervenido e incumplimiento de ensayos del concreto utilizado en la obra y con la ausencia de evidencia de un correcto proceso de curado de las estructuras de concreto, configurando un daño fiscal por $60.019.608. "/>
    <s v="Deficiencias tanto en el proceso constructivo adelantado por el contratista de obra, como el incumplimiento de la cantidad de pruebas de calidad exigidas en la norma y a falencias en el seguimiento realizado por la interventoría, en temas de ensayos de laboratorio y en exigencia de procesos constructivos adecuados que garanticen las calidades de las obras (curado del concreto). Además, incumplimiento del alcance en lo referente a las actividades de mantenimiento y de construcción de alcantarillas pactadas en el Convenio 1333 de 2021, situación que afecta directamente el corredor vial intervenido al no contar con estructuras de manejo y conducción de las aguas de escorrentía, abundantes en el municipio de Chitaraque."/>
    <s v="Garantizar la calidad y estabilidad de las obras por parte del contratista, revirtiendo así las deficiencias encontradas por la CGR."/>
    <s v="Reparación por parte del contratista y recibo por parte de la interventoría como garantía, de los defectos constructivos detectados por el Ente de Control."/>
    <s v="Informe Técnico de la interventoría con registro fotográfico del recibo de las obras a satisfacción "/>
    <n v="1"/>
    <d v="2023-08-04T00:00:00"/>
    <x v="16"/>
    <n v="21.285714285714285"/>
    <x v="0"/>
    <x v="0"/>
    <n v="0"/>
    <m/>
    <m/>
    <n v="-1509.7"/>
    <x v="0"/>
    <n v="0"/>
    <n v="0"/>
    <n v="21.285714285714285"/>
    <m/>
    <x v="0"/>
    <s v="VENCIDO"/>
    <x v="9"/>
    <x v="99"/>
    <n v="1"/>
    <x v="118"/>
  </r>
  <r>
    <n v="101"/>
    <n v="120"/>
    <n v="2023"/>
    <s v="Obra"/>
    <s v="Fiscal y disciplinario"/>
    <s v="Administrativo con incidencia fiscal y presunta incidencia disciplinaria"/>
    <s v="14 04 004   "/>
    <s v="H18ACPColombiaRural. Ejecución obras convenio 2687 de 2019, Soracá, Boyacá._x000a__x000a_Se observa el proceso de ejecución del Convenio 2687 de 2019, en donde se presentan falencias en las especificaciones de las dimensiones de una de las tres alcantarillas construidas y de las losas huella en concreto de 21Mpa que al momento de la visita evidencia fallo, pues la guía establece una longitud máxima de 2,8m, pero en las verificaciones en terreno se tienen mayores dimensiones; además se observa incumplimiento de la norma técnica que parametriza la correcta ejecución de las obras en concreto incluyendo la cantidad de pruebas mínimas de la resistencia a la compresión, con el fin de garantizar las calidades exigidas. Se cuestiona la liquidación del contrato de obra LP-MPT-MS-001-2020 sin el total cumplimiento de la caracterización del corredor vial intervenido conforme a Resolución 416 de 2020. El total del daño por las irregularidades encontradas es $54.547.306. "/>
    <s v="Deficiencias tanto en el proceso constructivo como en el seguimiento realizado por la interventoría en la verificación de las calidades contratadas y liquidades en los concretos de placa huella (cumplimiento Capítulo 630-13 Especificaciones Técnicas INVIAS), en evidencias de procesos adelantados para el curado de los elementos de concreto, además de permitir la liquidación del contrato de obra sin la notificación del Ministerio de Transporte frente al cumplimiento de los requisitos determinados en la Resolución 412 de 2020 referentes a la caracterización del corredor vial intervenido en el Convenio 2687 de 2019."/>
    <s v="Garantizar la calidad y estabilidad de las obras por parte del contratista, revirtiendo así las deficiencias encontradas por la CGR."/>
    <s v="Reparación por parte del contratista y recibo por parte de la interventoría como garantía, de los defectos constructivos detectados por el Ente de Control."/>
    <s v="Informe Técnico de la interventoría con registro fotográfico del recibo de las obras a satisfacción "/>
    <n v="1"/>
    <d v="2023-08-04T00:00:00"/>
    <x v="16"/>
    <n v="21.285714285714285"/>
    <x v="0"/>
    <x v="0"/>
    <n v="0"/>
    <m/>
    <m/>
    <n v="-1509.7"/>
    <x v="0"/>
    <n v="0"/>
    <n v="0"/>
    <n v="21.285714285714285"/>
    <m/>
    <x v="0"/>
    <s v="VENCIDO"/>
    <x v="9"/>
    <x v="100"/>
    <n v="1"/>
    <x v="119"/>
  </r>
  <r>
    <n v="102"/>
    <n v="121"/>
    <n v="2023"/>
    <s v="Obra"/>
    <s v="Fiscal y disciplinario"/>
    <s v="Administrativo con incidencia fiscal y presunta incidencia disciplinaria"/>
    <s v="14 04 004   "/>
    <s v="H19ACPColombiaRural. Ejecución obras convenio 2495 de 2019, Soatá, Boyacá._x000a__x000a_Se observan falencias en el proceso de ejecución del Convenio 2495 de 2019, en donde se presentan fallos en las estructuras de placa huellas construidas y verificadas en visita del 24 de marzo de 2023, a causa de dimensiones en longitud de las huellas, mayores a las recomendadas y a debilidades en procesos constructivos que no tienen evidencia de ejecución y que no fueron objeto de seguimiento por parte de la interventoría, ocasionando un daño fiscal en cuantía de $49.228.420."/>
    <s v="Deficiencias tanto en el proceso constructivo adelantado por el contratista de obra como en las dimensiones de longitud de las losas de concreto de las huellas de las placas huella de los tramos 1 y 2, y debilidades en el seguimiento realizado por la interventoría contratada para tal fin, en temas procesos constructivos adecuados que garanticen las calidades de las obras (vibración y curado del concreto)."/>
    <s v="Garantizar la calidad y estabilidad de las obras por parte del contratista, revirtiendo así las deficiencias encontradas por la CGR."/>
    <s v="Reparación por parte del contratista y recibo por parte de la interventoría como garantía, de los defectos constructivos detectados por el Ente de Control."/>
    <s v="Informe Técnico de la interventoría con registro fotográfico del recibo de las obras a satisfacción "/>
    <n v="1"/>
    <d v="2023-08-04T00:00:00"/>
    <x v="16"/>
    <n v="21.285714285714285"/>
    <x v="0"/>
    <x v="0"/>
    <n v="0"/>
    <m/>
    <m/>
    <n v="-1509.7"/>
    <x v="0"/>
    <n v="0"/>
    <n v="0"/>
    <n v="21.285714285714285"/>
    <m/>
    <x v="0"/>
    <s v="VENCIDO"/>
    <x v="9"/>
    <x v="101"/>
    <n v="1"/>
    <x v="120"/>
  </r>
  <r>
    <n v="103"/>
    <n v="122"/>
    <n v="2023"/>
    <s v="Obra"/>
    <s v="Fiscal y disciplinario"/>
    <s v="Administrativo con incidencia fiscal y presunta incidencia disciplinaria"/>
    <s v="14 04 004   "/>
    <s v="H20ACPColombiaRural. Ejecución obras convenio 1047 de2021, Garagoa, Boyacá._x000a__x000a_Se observaron deficiencias de calidad en las franjas de huella en 5 de los seis tramos construidos. También se encontraron deficiencias en la calidad de los muros en una de las alcantarillas. Se advierten deficiencias en el proceso de construcción de estos elementos, así como una débil labor de la interventoría. Los únicos resultados de laboratorio adjuntos a las actas de pago, muestran que no se alcanzó la resistencia de diseño del concreto. El monto del daño patrimonial asciende a $31.597.785."/>
    <s v="Las deficiencias y deterioros prematuros en las obras, fueron generados por deficientes proceso de construcción y débil control y vigilancia de la interventoría."/>
    <s v="Garantizar la calidad y estabilidad de las obras por parte del contratista, revirtiendo así las deficiencias encontradas por la CGR."/>
    <s v="Reparación por parte del contratista y recibo por parte de la interventoría como garantía, de los defectos constructivos detectados por el Ente de Control."/>
    <s v="Informe Técnico de la interventoría con registro fotográfico del recibo de las obras a satisfacción "/>
    <n v="1"/>
    <d v="2023-08-04T00:00:00"/>
    <x v="16"/>
    <n v="21.285714285714285"/>
    <x v="0"/>
    <x v="0"/>
    <n v="0"/>
    <m/>
    <m/>
    <n v="-1509.7"/>
    <x v="0"/>
    <n v="0"/>
    <n v="0"/>
    <n v="21.285714285714285"/>
    <m/>
    <x v="0"/>
    <s v="VENCIDO"/>
    <x v="9"/>
    <x v="102"/>
    <n v="1"/>
    <x v="121"/>
  </r>
  <r>
    <n v="104"/>
    <n v="123"/>
    <n v="2023"/>
    <s v="Obra"/>
    <s v="Fiscal y disciplinario"/>
    <s v="Administrativo con incidencia fiscal y presunta incidencia disciplinaria"/>
    <s v="14 04 004   "/>
    <s v="H21ACPColombiaRural. Ejecución de obras convenio 2094 de 2020, Susacón, Boyacá._x000a__x000a_Se evidenciaron falencias en el proceso de ejecución de las obras derivadas del Convenio 2094-2020, ya que no se dio cumplimiento a lo requerido en el número de ensayos al concreto utilizado en la obra del contrato derivado. Se detectan fallos de la obra visitada el día 23/03/2023, que originan un daño fiscal por deterioros tempranos en placa huella en cuantía de $30.283.876."/>
    <s v="Deficiencias tanto en el proceso constructivo adelantado por el contratista de obra, como el incumplimiento de las pruebas de calidad exigidas en la norma, falencias en el seguimiento realizado por la interventoría contratada para tal fin, en aspectos de calidad de obra, no suscripción de acta de terminación/recibo de obra y de ejecución en general."/>
    <s v="Garantizar la calidad y estabilidad de las obras por parte del contratista, revirtiendo así las deficiencias encontradas por la CGR."/>
    <s v="Reparación por parte del contratista y recibo por parte de la interventoría como garantía, de los defectos constructivos detectados por el Ente de Control."/>
    <s v="Informe  Técnico de la interventoría con registro fotográfico del recibo de las obras a satisfacción "/>
    <n v="1"/>
    <d v="2023-08-04T00:00:00"/>
    <x v="16"/>
    <n v="21.285714285714285"/>
    <x v="0"/>
    <x v="0"/>
    <n v="1"/>
    <m/>
    <d v="2024-03-01T00:00:00"/>
    <n v="2.0333333333333332"/>
    <x v="1"/>
    <n v="21.285714285714285"/>
    <n v="21.285714285714285"/>
    <n v="21.285714285714285"/>
    <m/>
    <x v="3"/>
    <s v="CUMPLIDO"/>
    <x v="9"/>
    <x v="103"/>
    <n v="1"/>
    <x v="122"/>
  </r>
  <r>
    <n v="105"/>
    <n v="124"/>
    <n v="2023"/>
    <s v="Obra"/>
    <s v="Fiscal y disciplinario"/>
    <s v="Administrativo con incidencia fiscal y presunta incidencia disciplinaria"/>
    <s v="14 04 004   "/>
    <s v="H22ACPColombiaRural. Ejecución obras dentro del convenio 1942 de 2020, Tibasosa, Boyacá._x000a__x000a_Durante el recorrido realizado el día 19 de mayo de 2023 se evidenció un tramo de placa huella con fisuras en la zona media de 57 huellas, acabados inadecuados con exceso de porosidad en 26 huellas y una huella con un acero expuesto generando riesgo a los usuarios del corredor vial, estableciéndose daño por $29.426.231,14."/>
    <s v="Deficiencias en los procesos constructivos adelantados por la firma contratista y debilidades en el seguimiento realizado por la interventoría designada al proyecto en lo que respecta a la autorización del diseño y los procesos constructivos."/>
    <s v="Garantizar la calidad y estabilidad de las obras por parte del contratista, revirtiendo así las deficiencias encontradas por la CGR."/>
    <s v="Reparación por parte del contratista y recibo por parte de la interventoría como garantía, de los defectos constructivos detectados por el Ente de Control."/>
    <s v="Informe Técnico de la interventoría con registro fotográfico del recibo de las obras a satisfacción "/>
    <n v="1"/>
    <d v="2023-08-04T00:00:00"/>
    <x v="16"/>
    <n v="21.285714285714285"/>
    <x v="0"/>
    <x v="0"/>
    <n v="1"/>
    <m/>
    <d v="2024-02-28T00:00:00"/>
    <n v="1.9666666666666666"/>
    <x v="1"/>
    <n v="21.285714285714285"/>
    <n v="21.285714285714285"/>
    <n v="21.285714285714285"/>
    <m/>
    <x v="3"/>
    <s v="CUMPLIDO"/>
    <x v="9"/>
    <x v="104"/>
    <n v="1"/>
    <x v="123"/>
  </r>
  <r>
    <n v="106"/>
    <n v="125"/>
    <n v="2023"/>
    <s v="Obra"/>
    <s v="Fiscal y disciplinario"/>
    <s v="Administrativo con incidencia fiscal y presunta incidencia disciplinaria"/>
    <s v="14 04 004   "/>
    <s v="H23ACPColombiaRural. Ejecución de obras convenio 1674 de 2020, Monguí, Boyacá._x000a__x000a_Durante el recorrido realizado el día 15 de mayo de 2023 se evidenciaron estructuras en pavimento con placa huella en las cuales no se realizaron las respectivas juntas de dilatación para la adecuada transmisión de esfuerzos y deformaciones que presentan las losas en concreto reforzado, dejando como resultado el fisuramiento evidenciado en visita de campo en un total de 51 riostras a lo largo de los dos tramos de placa huella construidos, estableciéndose daño al patrimonio público por $18.590.986,34."/>
    <s v="Deficiencias en los procesos constructivos adelantados por la firma contratista, debilidades en el seguimiento realizado por la interventoría designada al proyecto en lo que respecta a los procesos constructivos, pues se permitió la construcción y entrega sin contar con las juntas de dilatación requeridas."/>
    <s v="Garantizar la calidad y estabilidad de las obras por parte del contratista, revirtiendo así las deficiencias encontradas por la CGR."/>
    <s v="Reparación por parte del contratista y recibo por parte de la interventoría como garantía, de los defectos constructivos detectados por el Ente de Control."/>
    <s v="Informe  Técnico de la interventoría con registro fotográfico del recibo de las obras a satisfacción "/>
    <n v="1"/>
    <d v="2023-08-04T00:00:00"/>
    <x v="16"/>
    <n v="21.285714285714285"/>
    <x v="0"/>
    <x v="0"/>
    <n v="0"/>
    <m/>
    <m/>
    <n v="-1509.7"/>
    <x v="0"/>
    <n v="0"/>
    <n v="0"/>
    <n v="21.285714285714285"/>
    <m/>
    <x v="0"/>
    <s v="VENCIDO"/>
    <x v="9"/>
    <x v="105"/>
    <n v="1"/>
    <x v="124"/>
  </r>
  <r>
    <n v="107"/>
    <n v="126"/>
    <n v="2023"/>
    <s v="Obra"/>
    <s v="Fiscal y disciplinario"/>
    <s v="Administrativo con incidencia fiscal y presunta incidencia disciplinaria"/>
    <s v="14 04 004   "/>
    <s v="H24ACPColombiaRural. Ejecución de obras convenio 1333 de 2021, Nuevo Colón, Boyacá._x000a__x000a_Se evidencian falencias en el proceso de ejecución de las obras correspondientes al Contrato COP – 09 -2021, derivado del Convenio 1333 de 2021 (Nuevo Colón), en el que no se dio cumplimiento a lo establecido en el alcance del convenio en lo referente a los montos destinados para actividades de mantenimiento rutinario y periódico, al número de ensayos al concreto utilizado en la obra del contrato derivado y a la ausencia de evidencia de un correcto proceso de curado de las estructuras de concreto. Adicionalmente, se observaron fallos de la obra visitada el día 28 de marzo de 2023, que originan daño fiscal por deterioros tempranos en placa huella en cuantía de $16.388.959."/>
    <s v="Deficiencias tanto en el proceso constructivo adelantado por el contratista de obra, como el incumplimiento de las pruebas de calidad exigidas en la norma, y falencias en el seguimiento realizado por la interventoría contratada para tal fin, en temas de ensayos de laboratorio y en exigencia y evidencias de procesos constructivos adecuados que garanticen las calidades de las obras (curado del concreto). Además, se observa incumplimiento del alcance en lo referente a las actividades de mantenimiento pactadas en el Convenio 1333 de 2021."/>
    <s v="Garantizar la calidad y estabilidad de las obras por parte del contratista, revirtiendo así las deficiencias encontradas por la CGR."/>
    <s v="Reparación por parte del contratista y recibo por parte de la interventoría como garantía, de los defectos constructivos detectados por el Ente de Control."/>
    <s v="Informe Técnico de la interventoría con registro fotográfico del recibo de las obras a satisfacción "/>
    <n v="1"/>
    <d v="2023-08-04T00:00:00"/>
    <x v="16"/>
    <n v="21.285714285714285"/>
    <x v="0"/>
    <x v="0"/>
    <n v="0"/>
    <m/>
    <m/>
    <n v="-1509.7"/>
    <x v="0"/>
    <n v="0"/>
    <n v="0"/>
    <n v="21.285714285714285"/>
    <m/>
    <x v="0"/>
    <s v="VENCIDO"/>
    <x v="9"/>
    <x v="106"/>
    <n v="1"/>
    <x v="125"/>
  </r>
  <r>
    <n v="108"/>
    <n v="127"/>
    <n v="2023"/>
    <s v="Obra"/>
    <s v="Fiscal y disciplinario"/>
    <s v="Administrativo con incidencia fiscal y presunta incidencia disciplinaria"/>
    <s v="14 04 004   "/>
    <s v="H25ACPColombiaRural. Ejecución de obras convenio 1057 de 2021 – Rondón. _x000a__x000a_Se observaron deterioros en bordillos y muros de una alcantarilla del tramo 1 de placa huella. Así como un afloramiento de agua en un sector de la placa huella, el agua proviene de la ladera lateral y afecta varias franjas de la placa. En el tramo Nro. 2 se presentan varias huellas con grietas transversales de alta severidad y afectan el espesor de las placas. Se advierten deficiencias en el proceso de construcción de estos elementos, así como una débil labor de la interventoría. Los únicos resultados de laboratorio adjuntos a las actas de pago muestran que no se alcanzó la resistencia de diseño del concreto. El monto del daño ascendería $14.759.353."/>
    <s v="Deficiencias en la mezcla del concreto usado, en su instalación, con lo cual se obtuvo un acabado, sin filos definidos, haciendo que el elemento no tenga forma geométrica definida y se incumple con la forma definida en los planos de la alcantarilla. No tuvo adecuado curado y por tanto se presentaron fisuras de retracción temprana en la cara superior del mismo._x000a__x000a_Débil labor de la interventoría y un incumplimiento de varias de sus obligaciones establecidos en el respectivo contrato de interventoría y en el manual respectivo del INVIAS. _x000a__x000a_Insuficiente control de calidad de la obra por parte del contratista y la interventoría no ejerció eficazmente su labor, incumpliendo lo definido en el Manual de Interventoría y en el artículo 630 de las normas de construcción del INVIAS."/>
    <s v="Garantizar la calidad y estabilidad de las obras por parte del contratista, revirtiendo así las deficiencias encontradas por la CGR."/>
    <s v="Reparación por parte del contratista y recibo por parte de la interventoría como garantía, de los defectos constructivos detectados por el Ente de Control."/>
    <s v="Informe Técnico de la interventoría con registro fotográfico del recibo de las obras a satisfacción "/>
    <n v="1"/>
    <d v="2023-08-04T00:00:00"/>
    <x v="16"/>
    <n v="21.285714285714285"/>
    <x v="0"/>
    <x v="0"/>
    <n v="0"/>
    <m/>
    <m/>
    <n v="-1509.7"/>
    <x v="0"/>
    <n v="0"/>
    <n v="0"/>
    <n v="21.285714285714285"/>
    <m/>
    <x v="0"/>
    <s v="VENCIDO"/>
    <x v="9"/>
    <x v="107"/>
    <n v="1"/>
    <x v="126"/>
  </r>
  <r>
    <n v="109"/>
    <n v="128"/>
    <n v="2023"/>
    <s v="Obra"/>
    <s v="Fiscal y disciplinario"/>
    <s v="Administrativo con incidencia fiscal y presunta incidencia disciplinaria"/>
    <s v="14 04 004   "/>
    <s v="H26ACPColombiaRural. Ejecución de obras convenio 2068-2020. Sativasur, Boyacá._x000a__x000a_Se observa un fallo en la obra ejecutada en el municipio de Sativasur durante la visita de verificación el 22 de marzo de 2023, en el marco del Convenio Interadministrativo 2068 de 2020, además se cuestiona la ejecución del ítem 14 Conformación de la Calzada Existente."/>
    <s v="Deficiencias en los procesos constructivos adelantados por el contratista, en la verificación de las calidades de los materiales contratados y liquidados, debilidades en el seguimiento realizado por la interventoría designada al proyecto en lo que respecta a la calidad de las obras, los soportes de ejecución y las memorias de cálculo. Lo que origina deterioro temprano de la placa huella construida, que presenta daño significativo con menos de un año de servicio; pago de un ítem que no corresponde a una actividad reconocida considerando las especificaciones técnicas del Convenio 2068-2020."/>
    <s v="Garantizar la calidad y estabilidad de las obras por parte del contratista, revirtiendo así las deficiencias encontradas por la CGR."/>
    <s v="Reparación por parte del contratista y recibo por parte de la interventoría como garantía, de los defectos constructivos detectados por el Ente de Control."/>
    <s v="Informe  Técnico de la interventoría con registro fotográfico del recibo de las obras a satisfacción "/>
    <n v="1"/>
    <d v="2023-08-04T00:00:00"/>
    <x v="16"/>
    <n v="21.285714285714285"/>
    <x v="0"/>
    <x v="0"/>
    <n v="0"/>
    <m/>
    <m/>
    <n v="-1509.7"/>
    <x v="0"/>
    <n v="0"/>
    <n v="0"/>
    <n v="21.285714285714285"/>
    <m/>
    <x v="0"/>
    <s v="VENCIDO"/>
    <x v="9"/>
    <x v="108"/>
    <n v="1"/>
    <x v="127"/>
  </r>
  <r>
    <n v="110"/>
    <n v="129"/>
    <n v="2023"/>
    <s v="Obra"/>
    <s v="Fiscal y disciplinario"/>
    <s v="Administrativo con incidencia fiscal y presunta incidencia disciplinaria"/>
    <s v="14 04 004   "/>
    <s v="H27ACPColombiaRural. Ejecución de obras convenio 2056-2020 – Ciénega, Boyacá._x000a__x000a__x000a_Se evidencian falencias en el proceso de construcción de las obras del contrato derivado del Convenio 2056-2020, ya que no se dio cumplimiento al número de ensayos al concreto utilizado en la obra. Adicionalmente se observaron fallos de la obra en visita realizada el 27/03/2023, que originan un daño fiscal por deterioros tempranos en placa huella."/>
    <s v="Deficiencias en los procesos constructivos y en el cumplimiento de las condiciones de calidad de los materiales contratados y liquidados por parte de la firma contratista, además de debilidades en el seguimiento realizado por la interventoría contratada para tal fin, en lo que respecta a la verificación del cumplimiento de las especificaciones técnicas de la obra. Lo que origina deterioros prematuros en elementos en concreto de 21Mpa, a pesar del corto tiempo de servicio que han prestado las obras construidas con los recursos del Convenio 2056 de 2020."/>
    <s v="Garantizar la calidad y estabilidad de las obras por parte del contratista, revirtiendo así las deficiencias encontradas por la CGR."/>
    <s v="Reparación por parte del contratista y recibo por parte de la interventoría como garantía, de los defectos constructivos detectados por el Ente de Control."/>
    <s v="Informe  Técnico de la interventoría con registro fotográfico del recibo de las obras a satisfacción "/>
    <n v="1"/>
    <d v="2023-08-04T00:00:00"/>
    <x v="16"/>
    <n v="21.285714285714285"/>
    <x v="0"/>
    <x v="0"/>
    <n v="0"/>
    <m/>
    <m/>
    <n v="-1509.7"/>
    <x v="0"/>
    <n v="0"/>
    <n v="0"/>
    <n v="21.285714285714285"/>
    <m/>
    <x v="0"/>
    <s v="VENCIDO"/>
    <x v="9"/>
    <x v="109"/>
    <n v="1"/>
    <x v="128"/>
  </r>
  <r>
    <n v="111"/>
    <n v="130"/>
    <n v="2023"/>
    <s v="Obra"/>
    <s v="Fiscal y disciplinario"/>
    <s v="Administrativo con incidencia fiscal y presunta incidencia disciplinaria"/>
    <s v="14 04 004   "/>
    <s v="H28ACPColombiaRural. Ejecución obras convenio 2653 de 2019 – Ventaquemada, Boyacá._x000a__x000a_Durante el recorrido realizado el día 12 de mayo de 2023 se evidenciaron bordillos rotos y con procesos constructivos inadecuados generando un daño fiscal por $10.700.687."/>
    <s v="Deficiencias en los procesos constructivos adelantados por el contratista de obra, debilidades en el seguimiento realizado por la interventoría designada al proyecto en lo que respecta a los procesos constructivos en referencia a los bordillos, en donde no se realizó un confinamiento adecuado a la estructura, fundiendo los bordillos sobre la cuneta. Por lo que se presentó rompimiento de las estructuras correspondientes al bordillo izquierdo, en donde se evidenció la deficiencia en los procesos constructivos, al construir sobre la cuneta y no realizar un anclaje adecuado."/>
    <s v="Garantizar la calidad y estabilidad de las obras por parte del contratista, revirtiendo así las deficiencias encontradas por la CGR."/>
    <s v="Reparación por parte del contratista y recibo por parte de la interventoría como garantía, de los defectos constructivos detectados por el Ente de Control."/>
    <s v="Informe Técnico de la interventoría con registro fotográfico del recibo de las obras a satisfacción "/>
    <n v="1"/>
    <d v="2023-08-04T00:00:00"/>
    <x v="16"/>
    <n v="21.285714285714285"/>
    <x v="0"/>
    <x v="0"/>
    <n v="0"/>
    <m/>
    <m/>
    <n v="-1509.7"/>
    <x v="0"/>
    <n v="0"/>
    <n v="0"/>
    <n v="21.285714285714285"/>
    <m/>
    <x v="0"/>
    <s v="VENCIDO"/>
    <x v="9"/>
    <x v="110"/>
    <n v="1"/>
    <x v="129"/>
  </r>
  <r>
    <n v="112"/>
    <n v="131"/>
    <n v="2023"/>
    <s v="Obra"/>
    <s v="Fiscal y disciplinario"/>
    <s v="Administrativo con incidencia fiscal y presunta incidencia disciplinaria"/>
    <s v="14 04 004   "/>
    <s v="H29ACPColombiaRural. Ejecución obras convenio 1842-2021. Corrales, Boyacá._x000a__x000a_Durante el recorrido realizado el día 15 de mayo de 2023 se evidenciaron 3 fisuras a lo largo del tramo de pavimento flexible, dejando un daño por $3.428.875,71."/>
    <s v="Deficiencias en los procesos constructivos adelantados por la firma contratista, debilidades en el seguimiento realizado por la interventoría designada al proyecto en lo que respecta a los procesos constructivos."/>
    <s v="Garantizar la calidad y estabilidad de las obras por parte del contratista, revirtiendo así las deficiencias encontradas por la CGR."/>
    <s v="Reparación por parte del contratista y recibo por parte de la interventoría como garantía, de los defectos constructivos detectados por el Ente de Control."/>
    <s v="Informe  Técnico de la interventoría con registro fotográfico del recibo de las obras a satisfacción "/>
    <n v="1"/>
    <d v="2023-08-04T00:00:00"/>
    <x v="16"/>
    <n v="21.285714285714285"/>
    <x v="0"/>
    <x v="0"/>
    <n v="1"/>
    <m/>
    <d v="2024-02-28T00:00:00"/>
    <n v="1.9666666666666666"/>
    <x v="1"/>
    <n v="21.285714285714285"/>
    <n v="21.285714285714285"/>
    <n v="21.285714285714285"/>
    <m/>
    <x v="3"/>
    <s v="CUMPLIDO"/>
    <x v="9"/>
    <x v="111"/>
    <n v="1"/>
    <x v="130"/>
  </r>
  <r>
    <n v="113"/>
    <n v="132"/>
    <n v="2023"/>
    <s v="Obra"/>
    <s v="Disciplinario e indagación preliminar"/>
    <s v="Administrativo para indagación preliminar con  presunta incidencia disciplinaria"/>
    <s v="14 04 004   "/>
    <s v="H30ACPColombiaRural. Ejecución obras convenio 2529-2019. Tasco, Boyacá._x000a__x000a_En visita a la obra se evidenciaron procesos constructivos deficientes, especialmente en la construcción de bordillos, presentándose fisuramientos y rompimientos en algunas zonas, de igual manera se evidenciaron acabados inadecuados que a pesar de que actualmente no han presentado fallas en la estructura, a futuro generarán desgastes prematuros."/>
    <s v="Ejecución de las actividades con procesos constructivos deficientes por parte del contratista de obra y falta de supervisión por parte de la interventoría, quienes permitieron la ejecución con deficiencias constructivas._x000a__x000a_(…) no fue posible cuantificar con precisión el daño fiscal, al no ubicar el abscisado exacto de los sitios de fallo ni contar con la radicación y aprobación de la caracterización vial ante el Ministerio de Transporte."/>
    <s v="Garantizar la calidad y estabilidad de las obras por parte del contratista, revirtiendo así las deficiencias encontradas por la CGR."/>
    <s v="Reparación por parte del contratista y recibo por parte de la interventoría como garantía, de los defectos constructivos detectados por el Ente de Control."/>
    <s v="Informe Técnico de la interventoría con registro fotográfico del recibo de las obras a satisfacción "/>
    <n v="1"/>
    <d v="2023-08-04T00:00:00"/>
    <x v="16"/>
    <n v="21.285714285714285"/>
    <x v="0"/>
    <x v="0"/>
    <n v="0"/>
    <m/>
    <m/>
    <n v="-1509.7"/>
    <x v="0"/>
    <n v="0"/>
    <n v="0"/>
    <n v="21.285714285714285"/>
    <m/>
    <x v="0"/>
    <s v="VENCIDO"/>
    <x v="9"/>
    <x v="112"/>
    <n v="1"/>
    <x v="131"/>
  </r>
  <r>
    <n v="114"/>
    <n v="133"/>
    <n v="2023"/>
    <s v="Obra"/>
    <s v="Disciplinario e indagación preliminar"/>
    <s v="Administrativo para indagación preliminar con  presunta incidencia disciplinaria"/>
    <s v="14 04 004   "/>
    <s v="H31ACPColombiaRural. Ejecución obras convenio 1634-2020 – Almeida, Boyacá._x000a__x000a_Se observan falencias en el proceso de ejecución del Convenio 1634 de 2020, en donde se presentan fallos en las estructuras de placa huellas construidas, algunas de ellas ya reparadas, pero con nuevas fisuras, verificadas en visita del 15 de mayo de 2023, a causa de dimensiones en longitud de las huellas, mayores a las recomendadas y a debilidades en procesos constructivos que no tienen evidencia de ejecución y que no fueron objeto de seguimiento por parte de la interventoría, además de incumplimiento en la exigencia de certificación de condiciones de calidad de los concretos. También se presentan deficiencias administrativas en la suscripción del acta de recibo final."/>
    <s v="Deficiencias tanto en el proceso constructivo adelantado por el contratista de obra, como el incumplimiento de la cantidad de pruebas de calidad exigidas en la norma y falencias en el seguimiento realizado por la interventoría, en temas de ensayos de laboratorio y en exigencia de procesos constructivos adecuados que garanticen las calidades de las obras (curado del concreto). Además, la no suscripción de acta de terminación/recibo de obra y de ejecución en general, además de la aprobación del pago de actividad (ítem 11) que no debió ejecutarse y mucho menos liquidarse."/>
    <s v="Garantizar la calidad y estabilidad de las obras por parte del contratista, revirtiendo así las deficiencias encontradas por la CGR."/>
    <s v="Reparación por parte del contratista y recibo por parte de la interventoría como garantía, de los defectos constructivos detectados por el Ente de Control."/>
    <s v="Informe  Técnico de la interventoría con registro fotográfico del recibo de las obras a satisfacción "/>
    <n v="1"/>
    <d v="2023-08-04T00:00:00"/>
    <x v="16"/>
    <n v="21.285714285714285"/>
    <x v="0"/>
    <x v="0"/>
    <n v="1"/>
    <m/>
    <d v="2024-02-28T00:00:00"/>
    <n v="1.9666666666666666"/>
    <x v="1"/>
    <n v="21.285714285714285"/>
    <n v="21.285714285714285"/>
    <n v="21.285714285714285"/>
    <m/>
    <x v="3"/>
    <s v="CUMPLIDO"/>
    <x v="9"/>
    <x v="113"/>
    <n v="1"/>
    <x v="132"/>
  </r>
  <r>
    <n v="115"/>
    <n v="134"/>
    <n v="2023"/>
    <s v="Obra"/>
    <s v="Disciplinario"/>
    <s v="Administrativo con  presunta incidencia disciplinaria"/>
    <s v="14 04 004   "/>
    <s v="H32ACPColombiaRural. Ejecución obras convenio 1595-2020, San José de Pare, Boyacá._x000a__x000a_Se evidencian falencias en el proceso de ejecución del Convenio 1595 de 2020 en donde se suscribe acta de terminación en diciembre de 022, pero en vista de la CGR en marzo de 2023, aún hay una estructura pendiente por ejecutar y con deficiencias técnicas de diseño y obra."/>
    <s v="Deficiencias en la definición del objeto del convenio, pues como se detalló y se verificó en sitio, las obras ejecutadas no corresponden a la solución de una emergencia en el municipio de San José de Pare. Incumplimiento por parte del contratista de los plazos de ejecución de las obras contratadas y del alcance del objeto contractual (ajuste estudios y diseños). Falencias en el seguimiento realizado por la interventoría, en donde se aprueba inicio de obras sin contar con estudios y diseños ajustados y completos, además de autorizar la terminación del contrato con obras pendientes por ejecutar. "/>
    <s v="Capacitar a los supervisores y gestores técnicos de proyectos frente al Manual de Interventoría y de Contratación, que incluya las causas de los hallazgos notificados por la Contraloría General de la República (haciendo énfasis, que en el caso de los convenios interadministrativos, que se debe hacer entrega por parte del INVIAS de los documentos técnicos, especialmente la guía de estructuración de proyectos, en caso de que aplique)."/>
    <s v="Realizar dos (2) sesiones de capacitaciones a los supervisores y gestores técnicos de proyectos frente al manual de interventoría y de contratación"/>
    <s v="Actas de las capacitaciones "/>
    <n v="2"/>
    <d v="2023-08-01T00:00:00"/>
    <x v="17"/>
    <n v="13"/>
    <x v="0"/>
    <x v="0"/>
    <n v="2"/>
    <m/>
    <d v="2023-12-29T00:00:00"/>
    <n v="1.9666666666666666"/>
    <x v="1"/>
    <n v="13"/>
    <n v="13"/>
    <n v="13"/>
    <m/>
    <x v="3"/>
    <s v="CUMPLIDO"/>
    <x v="9"/>
    <x v="114"/>
    <n v="1"/>
    <x v="133"/>
  </r>
  <r>
    <n v="116"/>
    <n v="135"/>
    <n v="2023"/>
    <s v="Obra"/>
    <s v="Disciplinario"/>
    <s v="Administrativo con  presunta incidencia disciplinaria"/>
    <s v="14 04 004   "/>
    <s v="H33ACPColombiaRural. Ejecución obras convenio 1681 de 2020 – Pauna, Boyacá._x000a__x000a_Las alcantarillas Nros. 3 y 4 presentan deficiencias en sus acabados. Hay residuos de alambres y formaletas en la alcantarilla Nro. 3. En la alcantarilla Nro. 4 no se ejecutó completamente el relleno y compactación sobre los tubos y tras los muros, por lo que la función de recolección y evacuación de las aguas de escorrentía NO se cumple en esta estructura. Sin embargo, aunque el acta de Recibo Final se suscribió en diciembre de 2022, los trabajos correspondientes a la alcantarilla Nro. 4 aún no se han pagado."/>
    <s v="Ejecución inoportuna de estos trabajos por parte del contratista y el incumplimiento de las especificaciones técnicas de las obras. Deficiente vigilancia y control a cargo de la interventoría, que no exigió el cumplimiento de los requisitos de acabado de los concretos. Tampoco verificó la terminación y funcionalidad de las obras correspondientes a la alcantarilla Nro. 4."/>
    <s v="Garantizar la calidad y estabilidad de las obras por parte del contratista, revirtiendo así las deficiencias encontradas por la CGR."/>
    <s v="Reparación por parte del contratista y recibo por parte de la interventoría como garantía, de los defectos constructivos detectados por el Ente de Control."/>
    <s v="Informe  Técnico de la interventoría con registro fotográfico del recibo de las obras a satisfacción "/>
    <n v="1"/>
    <d v="2023-08-04T00:00:00"/>
    <x v="16"/>
    <n v="21.285714285714285"/>
    <x v="0"/>
    <x v="0"/>
    <n v="1"/>
    <m/>
    <d v="2024-02-28T00:00:00"/>
    <n v="1.9666666666666666"/>
    <x v="1"/>
    <n v="21.285714285714285"/>
    <n v="21.285714285714285"/>
    <n v="21.285714285714285"/>
    <m/>
    <x v="3"/>
    <s v="CUMPLIDO"/>
    <x v="9"/>
    <x v="115"/>
    <n v="1"/>
    <x v="134"/>
  </r>
  <r>
    <n v="117"/>
    <n v="136"/>
    <n v="2023"/>
    <s v="Obra"/>
    <s v="Fiscal y disciplinario"/>
    <s v="Administrativo con incidencia fiscal y presunta incidencia disciplinaria"/>
    <s v="14 04 004   "/>
    <s v="H34ACPColombiaRural. Ejecución de obras convenio 1049-2021, San Antero, Córdoba._x000a__x000a_Losas de concreto, losetas de piedra pegada, cunetas y drenajes con grietas, fisuras y desgaste superficial en los tres tramos de placa huella construida desde la vía troncal de occidente al corregimiento de Tijereta."/>
    <s v="Deficiencias en el proceso constructivo y de supervisión y control a cargo de la interventoría."/>
    <s v="Garantizar la calidad y estabilidad de las obras por parte del contratista, revirtiendo así las deficiencias encontradas por la CGR."/>
    <s v="Reparación por parte del contratista y recibo por parte de la interventoría como garantía, de los defectos constructivos detectados por el Ente de Control."/>
    <s v="Informe Técnico  de la interventoría con registro fotográfico del recibo de las obras a satisfacción K37"/>
    <n v="1"/>
    <d v="2023-08-04T00:00:00"/>
    <x v="16"/>
    <n v="21.285714285714285"/>
    <x v="0"/>
    <x v="0"/>
    <n v="0"/>
    <m/>
    <m/>
    <n v="-1509.7"/>
    <x v="0"/>
    <n v="0"/>
    <n v="0"/>
    <n v="21.285714285714285"/>
    <m/>
    <x v="0"/>
    <s v="VENCIDO"/>
    <x v="9"/>
    <x v="116"/>
    <n v="1"/>
    <x v="135"/>
  </r>
  <r>
    <n v="118"/>
    <n v="137"/>
    <n v="2023"/>
    <s v="Obra"/>
    <s v="Fiscal y disciplinario"/>
    <s v="Administrativo con incidencia fiscal y presunta incidencia disciplinaria"/>
    <s v="14 04 004   "/>
    <s v="H35ACPColombiaRural. Ejecución de obras de convenio 2007-2020. La Unión, Nariño._x000a__x000a_El resultado del contrato L.P. 002 -2021, para el Mejoramiento y mantenimiento de la vía rural Cusillo – La Unión, desde la vereda Bella Vista PR00+000 límite con municipio de Belén hasta la intersección vía nacional, casco urbano municipio de La Unión PR14+750 entrada vereda Peña Blanca” en el marco del convenio interadministrativo N°2007 de 2020 para aunar esfuerzos entre el Instituto Nacional de Vías - INVIAS y el municipio de la Unión-departamento de Nariño para el mantenimiento y mejoramiento de vías rurales del programa “Colombia Rural”, presenta deficiencias de calidad en algunas de las estructuras contratadas como son, box culbert en el K4+562, muro en gaviones en el K5+920, en la alcantarilla del K11+231y en algunas secciones de la placa huella, poniendo en riesgo la estabilidad de la vía y el servicio que la misma presta a la comunidad."/>
    <s v="Deficiencias en la calidad de los materiales y procesos constructivos de los elementos detectados como defectuosos dentro de la inspección visual de obra; lo cual se traduce en el incumplimiento de especificaciones y normas de construcción aplicables por parte del contratista y falta de control efectivo por parte de la interventoría y la supervisión."/>
    <s v="Garantizar la calidad y estabilidad de las obras por parte del contratista, revirtiendo así las deficiencias encontradas por la CGR."/>
    <s v="Reparación por parte del contratista y recibo por parte de la interventoría como garantía, de los defectos constructivos detectados por el Ente de Control."/>
    <s v="Informe Técnico  de la interventoría con registro fotográfico del recibo de las obras a satisfacción "/>
    <n v="1"/>
    <d v="2023-08-04T00:00:00"/>
    <x v="16"/>
    <n v="21.285714285714285"/>
    <x v="0"/>
    <x v="0"/>
    <n v="1"/>
    <m/>
    <d v="2024-02-27T00:00:00"/>
    <n v="1.9333333333333333"/>
    <x v="1"/>
    <n v="21.285714285714285"/>
    <n v="21.285714285714285"/>
    <n v="21.285714285714285"/>
    <m/>
    <x v="3"/>
    <s v="CUMPLIDO"/>
    <x v="9"/>
    <x v="117"/>
    <n v="1"/>
    <x v="136"/>
  </r>
  <r>
    <n v="119"/>
    <n v="138"/>
    <n v="2023"/>
    <s v="Obra"/>
    <s v="Fiscal y disciplinario"/>
    <s v="Administrativo con incidencia fiscal y presunta incidencia disciplinaria"/>
    <s v="14 04 004   "/>
    <s v="H36ACPColombiaRural. Ejecución obras convenio 2193 de 2020 - Guaitarilla, Nariño._x000a__x000a_El resultado del contrato L.P. 001 -2021, “MANTENIMIENTO Y MEJORAMIENTO DE VÍAS RURALES DEL PROGRAMA “COLOMBIA RURAL”, EN EL MUNICIPIO DE GUAITARILLA NARIÑO”, en el marco del convenio interadministrativo N°2193 de 2020 para aunar esfuerzos entre el Instituto Nacional de Vías – INVIAS y el municipio de Guaitarilla, departamento de Nariño para el mantenimiento y mejoramiento de vías rurales del programa “Colombia Rural”, presenta deficiencias de calidad en algunas de las estructuras contratadas (alcantarillas, filtro, muros en gaviones, señales preventivas)."/>
    <s v="Deficiencias en la calidad de los materiales y procesos constructivos de los elementos detectados como defectuosos dentro de la inspección visual de obra; falta de cumplimiento de las normas de construcción pactadas por parte del contratista y falta de control efectivo por parte de la interventoría y la supervisión."/>
    <s v="Garantizar la calidad y estabilidad de las obras por parte del contratista, revirtiendo así las deficiencias encontradas por la CGR."/>
    <s v="Reparación por parte del contratista y recibo por parte de la interventoría como garantía, de los defectos constructivos detectados por el Ente de Control."/>
    <s v="Informe Técnico de la interventoría con registro fotográfico del recibo de las obras a satisfacción "/>
    <n v="1"/>
    <d v="2023-08-04T00:00:00"/>
    <x v="16"/>
    <n v="21.285714285714285"/>
    <x v="0"/>
    <x v="0"/>
    <n v="1"/>
    <m/>
    <d v="2024-02-27T00:00:00"/>
    <n v="1.9333333333333333"/>
    <x v="1"/>
    <n v="21.285714285714285"/>
    <n v="21.285714285714285"/>
    <n v="21.285714285714285"/>
    <m/>
    <x v="3"/>
    <s v="CUMPLIDO"/>
    <x v="9"/>
    <x v="118"/>
    <n v="1"/>
    <x v="137"/>
  </r>
  <r>
    <n v="120"/>
    <n v="139"/>
    <n v="2023"/>
    <s v="Obra"/>
    <s v="Fiscal y disciplinario"/>
    <s v="Administrativo con incidencia fiscal y presunta incidencia disciplinaria"/>
    <s v="14 04 004   "/>
    <s v="H37ACPColombiaRural. Ejecución de obras de convenio 2091-2020. Albán, Nariño._x000a__x000a_El día 11/04/2023, en visita conjunta entre la Contraloría General de la República, el INVIAS, la Alcaldía de Albán y el representante de Interventoría, en revisión de la obra del contrato L.P. 001-2021, derivado del Convenio 2091-2020 entre el Invias y el municipio de Albán (Nariño), se encontraron deficiencias de calidad en algunas de las estructuras contratadas."/>
    <s v="Deficiencias en la calidad de los materiales y procesos constructivos de los elementos detectados como defectuosos dentro de la inspección visual de obra. Incumplimiento de especificaciones y normas de construcciones aplicables por parte del contratista y falta de control efectivo por parte de la interventoría y la supervisión."/>
    <s v="Garantizar la calidad y estabilidad de las obras por parte del contratista, revirtiendo así las deficiencias encontradas por la CGR."/>
    <s v="Reparación por parte del contratista y recibo por parte de la interventoría como garantía, de los defectos constructivos detectados por el Ente de Control."/>
    <s v="Informe Técnico de la interventoría con registro fotográfico del recibo de las obras a satisfacción "/>
    <n v="1"/>
    <d v="2023-08-04T00:00:00"/>
    <x v="16"/>
    <n v="21.285714285714285"/>
    <x v="0"/>
    <x v="0"/>
    <n v="1"/>
    <m/>
    <d v="2024-02-27T00:00:00"/>
    <n v="1.9333333333333333"/>
    <x v="1"/>
    <n v="21.285714285714285"/>
    <n v="21.285714285714285"/>
    <n v="21.285714285714285"/>
    <m/>
    <x v="3"/>
    <s v="CUMPLIDO"/>
    <x v="9"/>
    <x v="119"/>
    <n v="1"/>
    <x v="138"/>
  </r>
  <r>
    <n v="121"/>
    <n v="140"/>
    <n v="2023"/>
    <s v="Obra"/>
    <s v="Fiscal y disciplinario"/>
    <s v="Administrativo con incidencia fiscal y presunta incidencia disciplinaria"/>
    <s v="14 04 004   "/>
    <s v="H38ACPColombiaRural. Ejecución de obras convenio 2065-2020, municipio de San José de Miranda, Santander._x000a__x000a__x000a_Como parte de las obras ejecutadas mediante el contrato de obra Nro. 122 de 2021 celebrado al tenor del convenio interadministrativo 2065-2020 se ejecutó y recibió a satisfacción un tramo de placa huella que en un sector ya acusa el fracturamiento de su estructura debido al cambio negativo en las condiciones geotécnicas de sostenimiento de la matriz del suelo que conforma la capa de subrasante sobre la que se apoya la estructura ejecutada, que deriva en la pérdida total de la resistencia estructural de la placa huella en ese punto y la merma significativa de la aptitud funcional de la placa huella a todo lo largo del tramo dentro del que se localiza el daño identificado, dadas las características de unidad funcional e integralidad constructiva bajo el que funcionan este tipo de infraestructura."/>
    <s v="Deficiencias técnicas del contratista en cuanto hace con su capacidad técnica y operativa como ejecutor, por otra parte, a las deficiencias técnicas y administrativas de la interventoría, el Instituto Nacional de Vías y el municipio en cuanto hace con sus funciones de control, supervisión y seguimiento técnico atribuibles al descuido e inobservancia en la debida diligencia para investigar y estudiar la zona que se debía seguir al momento de hacer el replanteamiento de la obra, que era una actividad previa y una condición indispensable al inicio en la ejecución de los trabajos._x000a__x000a_(...) también es la omisión en la que hasta el momento se mantienen las instancias y agentes que teniendo el deber de exigir la recuperación y rehabilitación de la obra afectada a fin de restablecer las condiciones técnicas pactadas contractualmente, o que teniendo la obligación de acometer las acciones pertinentes tendiente a obtener el afianzamiento del riesgo materializado acudiendo para ello a los mecanismos de cobertura previstos en ese sentido como lo es la garantía única del contrato en el amparo que corresponda, no se ha emprendido acción alguna ni adoptado decisiones que permitan cesar los efectos negativos y los riesgos adversos que para los usuarios de la vía, los habitantes de la zona y la comunidad en general entraña el estado actual de la obra en las obras y sitios anteriormente reseñados."/>
    <s v="Garantizar la calidad y estabilidad de las obras por parte del contratista, revirtiendo así las deficiencias encontradas por la CGR."/>
    <s v="Reparación por parte del contratista y recibo por parte de la interventoría como garantía, de los defectos constructivos detectados por el Ente de Control."/>
    <s v="Informe Técnico de la interventoría con registro fotográfico del recibo de las obras a satisfacción "/>
    <n v="1"/>
    <d v="2023-08-04T00:00:00"/>
    <x v="16"/>
    <n v="21.285714285714285"/>
    <x v="0"/>
    <x v="0"/>
    <n v="0"/>
    <m/>
    <m/>
    <n v="-1509.7"/>
    <x v="0"/>
    <n v="0"/>
    <n v="0"/>
    <n v="21.285714285714285"/>
    <m/>
    <x v="0"/>
    <s v="VENCIDO"/>
    <x v="9"/>
    <x v="120"/>
    <n v="1"/>
    <x v="139"/>
  </r>
  <r>
    <n v="122"/>
    <n v="141"/>
    <n v="2023"/>
    <s v="Obra"/>
    <s v="Fiscal y disciplinario"/>
    <s v="Administrativo con incidencia fiscal y presunta incidencia disciplinaria"/>
    <s v="14 04 004   "/>
    <s v="H39ACPColombiaRural. Ejecución de obras convenio 2017-2020, Málaga, Santander._x000a__x000a_Como parte de las obras ejecutadas mediante el contrato de obra 346 de 2021 celebrado al tenor del convenio interadministrativo 2017-2020 se ejecutó y recibió a satisfacción una alcantarilla circular sencilla de 36” cuya configuración constructiva no garantiza el funcionamiento hidráulico y la estabilidad estructural normal de esa obra y por ende de la carretera en ese punto. Adicionalmente el emplazamiento de esa obra de drenaje se realizó de un modo inadecuado por efecto de la invasión de la corona de la vía por parte del muro cabezal del descole, lo que conlleva una limitación e interferencia de las condiciones de continuidad, comodidad y seguridad durante la operación de la vía, asociadas al nivel de servicio que se tenía previsto brindar con esas obras para todo el corredor vial intervenido."/>
    <s v="Deficiencia técnica del contratista en cuanto hace con su capacidad técnica y operativa como ejecutor de las obras y principal garante de su calidad, estabilidad y funcionamiento, y por otra parte de la deficiencia de la interventoría, el Instituto Nacional de Vías y el municipio en cuanto hace con sus funciones de control, supervisión y seguimiento técnico dadas las omisiones que por parte de esos actores se dieron en la debida diligencia para investigar y estudiar la zona al momento de hacer el replanteamiento de la obra, en el entendido que la realización adecuada de esa labor de investigación previa habría bastado para detectar las condiciones de la zona que desaconsejaban la ejecución de la obra en el modo en que ella se llevó a cabo._x000a__x000a_Adicionalmente, con las deficiencias acusadas en las que incurrieron las instancias de control, supervisión y seguimiento técnico, se permitió y favoreció el emplazamiento y construcción de una obra cuya configuración material, de un lado amenazan su propia estabilidad y funcionamiento dadas las fallas descritas, y por otro lado coloca en riesgo la estabilidad y funcionamiento de la carretera en ese punto y finalmente induce riesgos para la continuidad en la operación de la infraestructura vial en su conjunto, con el peligro que ello entraña para la integridad y seguridad de los usuarios y beneficiarios de ese tramo carreteable. "/>
    <s v="Garantizar la calidad y estabilidad de las obras por parte del contratista, revirtiendo así las deficiencias encontradas por la CGR."/>
    <s v="Reparación por parte del contratista y recibo por parte de la interventoría como garantía, de los defectos constructivos detectados por el Ente de Control."/>
    <s v="Informe técnico de la interventoría con registro fotográfico del recibo de las obras a satisfacción "/>
    <n v="1"/>
    <d v="2023-08-04T00:00:00"/>
    <x v="16"/>
    <n v="21.285714285714285"/>
    <x v="0"/>
    <x v="0"/>
    <n v="1"/>
    <m/>
    <d v="2024-04-01T00:00:00"/>
    <n v="3.0666666666666669"/>
    <x v="1"/>
    <n v="21.285714285714285"/>
    <n v="21.285714285714285"/>
    <n v="21.285714285714285"/>
    <m/>
    <x v="3"/>
    <s v="CUMPLIDO"/>
    <x v="9"/>
    <x v="121"/>
    <n v="1"/>
    <x v="140"/>
  </r>
  <r>
    <n v="123"/>
    <n v="142"/>
    <n v="2023"/>
    <s v="Obra"/>
    <s v="Disciplinario"/>
    <s v="Administrativo con presunta incidencia disciplinaria y beneficio de auditoría"/>
    <s v="14 04 004   "/>
    <s v="H40ACPColombiaRural. Ejecución de obras convenio 1656-2020. Enciso, Santander._x000a__x000a_Como parte de las obras ejecutadas mediante el contrato de obra 109 de 2021 celebrado al tenor del convenio interadministrativo 1656-2020 se recibieron a satisfacción y se pagaron obras correspondientes a las señales informativas pertinentes a 13 postes de referencia que en la realidad según se pudo comprobar por parte de este organismo de control no fueron instalados en el corredor vial previsto en el objeto contractual, y cuya ausencia induce riesgos y restringe la operación normal del todo el corredor vial intervenido ya que altera las condiciones de comodidad y seguridad y el nivel de servicio de la carretera."/>
    <s v="Incumplimiento del contratista en cuanto hace con obligaciones contractuales como ejecutor de las obras y principal garante de su calidad, estabilidad y funcionamiento a través de la entrega de los trabajos de conformidad con lo pactado en el contrato, y por otra parte, deficiencia de la interventoría, el Instituto Nacional de Vías y el municipio en cuanto hace con sus funciones de control, supervisión, seguimiento técnico y recibo de las obras dadas las omisiones que por parte de esos actores se dieron en la debida diligencia para garantizar que la obra fuera ejecutada y entregada bajo las condiciones técnicas pactadas contractualmente específicamente en lo que concierne con la instalación de los postes de referencia, en el entendido que se tratan de dispositivos de señalización necesarios para el normal funcionamiento y la correcta operación del tramo del corredor vial intervenido, así como la contravención normativa que implica que para el momento de la visita que practicó este organismo de control esos dispositivos de señalización seguían sin ser dispuestos a efecto de garantizar la seguridad vial que podría verse en riesgo por la ausencia de dichos dispositivos."/>
    <s v="Capacitar a los supervisores y gestores técnicos de proyectos frente al Manual de Interventoría y de Contratación, que incluya las causas de los hallazgos notificados por la Contraloría General de la República (haciendo énfasis, que en el caso de los convenios interadministrativos, que se debe hacer entrega por parte del INVIAS de los documentos técnicos, especialmente la guía de estructuración de proyectos, en caso de que aplique)."/>
    <s v="Realizar dos (2) sesiones de capacitaciones a los supervisores y gestores técnicos de proyectos frente al manual de interventoría y de contratación"/>
    <s v="Actas de las capacitaciones "/>
    <n v="2"/>
    <d v="2023-08-01T00:00:00"/>
    <x v="17"/>
    <n v="13"/>
    <x v="0"/>
    <x v="0"/>
    <n v="2"/>
    <m/>
    <d v="2023-12-29T00:00:00"/>
    <n v="1.9666666666666666"/>
    <x v="1"/>
    <n v="13"/>
    <n v="13"/>
    <n v="13"/>
    <m/>
    <x v="3"/>
    <s v="CUMPLIDO"/>
    <x v="9"/>
    <x v="122"/>
    <n v="1"/>
    <x v="141"/>
  </r>
  <r>
    <n v="124"/>
    <n v="143"/>
    <n v="2023"/>
    <s v="Obra"/>
    <s v="Disciplinario"/>
    <s v="Administrativo con presunta incidencia disciplinaria y beneficio de auditoría"/>
    <s v="14 04 004   "/>
    <s v="H41ACPColombiaRural. Ejecución obras convenio 2285 de 2020 – ILes, Nariño._x000a__x000a_El resultado del contrato LP 004 – 2021, “MEJORAMIENTO Y MANTENIMIENTO DE VÍAS TERCIARIAS DENTRO DE LAS COMUNIDADES DE LOS PUEBLOS PASTOS Y QUILLACINGAS QUE ESTÁN EN JURISDICCIÓN DEL MUNICIPIO DE ILES EN EL DEPARTAMENTO DE NARIÑO EN EL MARCO DEL PROGRAMA “COLOMBIA RURAL&quot;, presenta deficiencias de calidad en algunas de las estructuras contratadas (placa huella, tubos alcantarilla, muros de contención)._x000a_"/>
    <s v="Deficiencias en la calidad de los materiales y procesos constructivos de los elementos detectados como defectuosos dentro de la inspección visual de obra; falta de cumplimiento de las normas de construcción pactadas por parte del contratista y falta de control efectivo por parte de la interventoría y la supervisión."/>
    <s v="Capacitar a los supervisores y gestores técnicos de proyectos frente al Manual de Interventoría y de Contratación, que incluya las causas de los hallazgos notificados por la Contraloría General de la República (haciendo énfasis, que en el caso de los convenios interadministrativos, que se debe hacer entrega por parte del INVIAS de los documentos técnicos, especialmente la guía de estructuración de proyectos, en caso de que aplique)."/>
    <s v="Realizar dos (2) sesiones de capacitaciones a los supervisores y gestores técnicos de proyectos frente al manual de interventoría y de contratación"/>
    <s v="Actas de las capacitaciones "/>
    <n v="2"/>
    <d v="2023-08-01T00:00:00"/>
    <x v="17"/>
    <n v="13"/>
    <x v="0"/>
    <x v="0"/>
    <n v="2"/>
    <m/>
    <d v="2023-12-29T00:00:00"/>
    <n v="1.9666666666666666"/>
    <x v="1"/>
    <n v="13"/>
    <n v="13"/>
    <n v="13"/>
    <m/>
    <x v="3"/>
    <s v="CUMPLIDO"/>
    <x v="9"/>
    <x v="123"/>
    <n v="1"/>
    <x v="142"/>
  </r>
  <r>
    <n v="125"/>
    <n v="144"/>
    <n v="2023"/>
    <s v="Obra"/>
    <s v="Disciplinario"/>
    <s v="Administrativo con presunta incidencia disciplinaria y beneficio de auditoría"/>
    <s v="14 04 004   "/>
    <s v="H42ACPColombiaRural. Ejecución de obras convenio 1135-2020, Momil, Córdoba._x000a__x000a_Se diseñó y construyó un Box Culvert, el cual no contaba con el suficiente paso de escorrentía de aguas lluvias, ni control a la entrada y salida hidráulica, obstruido por lodos residuo de las aguas lluvias estancadas, sin canal de descarga. Además, se evidenciaron cunetas y bordillos inconclusos."/>
    <s v="Deficiencias en el diseño e implantación del Box Culvert y de supervisión al respecto, así como la falta de verificación sobre las obras efectivamente ejecutadas."/>
    <s v="Capacitar a los supervisores y gestores técnicos de proyectos frente al Manual de Interventoría y de Contratación, que incluya las causas de los hallazgos notificados por la Contraloría General de la República (haciendo énfasis, que en el caso de los convenios interadministrativos, que se debe hacer entrega por parte del INVIAS de los documentos técnicos, especialmente la guía de estructuración de proyectos, en caso de que aplique)."/>
    <s v="Realizar dos (2) sesiones de capacitaciones a los supervisores y gestores técnicos de proyectos frente al manual de interventoría y de contratación"/>
    <s v="Actas de las capacitaciones "/>
    <n v="2"/>
    <d v="2023-08-01T00:00:00"/>
    <x v="17"/>
    <n v="13"/>
    <x v="0"/>
    <x v="0"/>
    <n v="2"/>
    <m/>
    <d v="2023-12-29T00:00:00"/>
    <n v="1.9666666666666666"/>
    <x v="1"/>
    <n v="13"/>
    <n v="13"/>
    <n v="13"/>
    <m/>
    <x v="3"/>
    <s v="CUMPLIDO"/>
    <x v="9"/>
    <x v="124"/>
    <n v="1"/>
    <x v="143"/>
  </r>
  <r>
    <n v="126"/>
    <n v="145"/>
    <n v="2023"/>
    <s v="Presupuestal"/>
    <s v="Fiscal y disciplinario"/>
    <s v="Administrativo con incidencia fiscal y presunta incidencia disciplinaria"/>
    <s v="14 04 004   "/>
    <s v="H43ACPColombiaRural. Imprevistos contrato de obra 013 de 2022 – Carepa._x000a__x000a_En la ejecución del contrato 013 de 2022 se pactó un porcentaje para imprevistos dentro de los costos indirectos (AIU) por el que se afecta cada precio unitario, el cual corresponde a 0,5%. A pesar de haberse establecido en los estudios previos, la necesidad de soportar los pagos por este concepto, los mismos no fueron justificados en cada acta de las 9 presentadas por el contratista, revisadas por interventor y supervisores y pagadas por la entidad territorial._x000a__x000a_"/>
    <s v="Deficiencias en el seguimiento y control por parte de la interventoría y la supervisión a los pagos efectuados con cargo al Contrato de obra 013 de 2022. Lo que genera un daño fiscal cuantificado en $32.539.791."/>
    <s v="Consolidación y presentación de las justificaciones dadas por el contratista de obra y avaladas por la interventoría que soportarían los pagos efectuados por concepto de imprevistos."/>
    <s v="Informe de la  interventoría  en  el cual  alleguen los soportes de los pagos  de los imprevistos.                                                                                                                                                                                                                 "/>
    <s v="Informe de la interventoría "/>
    <n v="1"/>
    <d v="2023-08-04T00:00:00"/>
    <x v="19"/>
    <n v="16.857142857142858"/>
    <x v="0"/>
    <x v="0"/>
    <n v="0"/>
    <m/>
    <m/>
    <n v="-1508.6666666666667"/>
    <x v="0"/>
    <n v="0"/>
    <n v="0"/>
    <n v="16.857142857142858"/>
    <m/>
    <x v="0"/>
    <s v="VENCIDO"/>
    <x v="9"/>
    <x v="125"/>
    <n v="1"/>
    <x v="144"/>
  </r>
  <r>
    <n v="127"/>
    <n v="146"/>
    <n v="2023"/>
    <s v="Presupuestal"/>
    <s v="Fiscal y disciplinario"/>
    <s v="Administrativo con incidencia fiscal y presunta incidencia disciplinaria"/>
    <s v="14 04 004   "/>
    <s v="H44ACPColombiaRural. Imprevistos contrato de obra pública LP MA 015-2021 – Derivado del convenio 1359-2021. Ayapel, Córdoba._x000a__x000a_En la ejecución del contrato LP MA 015-2021 se pactó un porcentaje para imprevistos dentro de los costos indirectos (AIU) por el que se afecta cada precio unitario, el cual corresponde al 5%, dicho rubro no se justificó en cada acta de las 6 (incluida el acta final de obras) presentadas por el contratista, revisadas por interventor y supervisores y pagadas por la entidad territorial."/>
    <s v="Deficiencias en el seguimiento y control por parte de la interventoría y la supervisión a los pagos efectuados con cargo al Contrato de Obra LP MA 015-2021."/>
    <s v="Consolidación y presentación de las justificaciones dadas por el contratista de obra y avaladas por la interventoría que soportarían los pagos efectuados por concepto de imprevistos."/>
    <s v="Informe de la  interventoría  en  el cual  alleguen los soportes  y justificaciones de los pagos de los imprevistos.                                                                                                                                                                                                                  "/>
    <s v="Informe de la interventoría "/>
    <n v="1"/>
    <d v="2023-08-04T00:00:00"/>
    <x v="19"/>
    <n v="16.857142857142858"/>
    <x v="0"/>
    <x v="0"/>
    <n v="1"/>
    <m/>
    <d v="2024-02-20T00:00:00"/>
    <n v="2.7333333333333334"/>
    <x v="1"/>
    <n v="16.857142857142858"/>
    <n v="16.857142857142858"/>
    <n v="16.857142857142858"/>
    <m/>
    <x v="3"/>
    <s v="CUMPLIDO"/>
    <x v="9"/>
    <x v="126"/>
    <n v="1"/>
    <x v="145"/>
  </r>
  <r>
    <n v="128"/>
    <n v="147"/>
    <n v="2023"/>
    <s v="Presupuestal"/>
    <s v="Fiscal y disciplinario"/>
    <s v="Administrativo con incidencia fiscal y presunta incidencia disciplinaria"/>
    <s v="14 04 004   "/>
    <s v="H45ACPColombiaRural. Imprevistos contrato de obra pública 002-2021 – derivado del convenio 840-2021. Moñitos, Córdoba._x000a__x000a_En la ejecución del contrato Nro. 003 de 2021 se pactó un porcentaje para imprevistos dentro de los costos indirectos (AIU) por el que se afecta cada precio unitario, el cual corresponde al 5%, dicho rubro no se justificó en cada acta de las 2 (actas de obras pagadas hasta el momento de la visita especial de fiscalización, ni en el acta de obra final suscrita) presentadas por el contratista, revisadas por interventor y supervisores y pagadas por la entidad territorial."/>
    <s v="Deficiencias en el seguimiento y control por parte de la interventoría y la supervisión a los pagos efectuados con cargo al Contrato de Obra 002 de 2021."/>
    <s v="Consolidación y presentación de las justificaciones dadas por el contratista de obra y avaladas por la interventoría que soportarían los pagos efectuados por concepto de imprevistos."/>
    <s v="Informe de la  interventoría  en  el cual  alleguen los soportes  y justificaciones de los pagos  de los imprevistos.                                                                                                                                                                                                               "/>
    <s v="Informe de la interventoría "/>
    <n v="1"/>
    <d v="2023-08-04T00:00:00"/>
    <x v="19"/>
    <n v="16.857142857142858"/>
    <x v="0"/>
    <x v="0"/>
    <n v="1"/>
    <m/>
    <d v="2024-02-13T00:00:00"/>
    <n v="2.5"/>
    <x v="1"/>
    <n v="16.857142857142858"/>
    <n v="16.857142857142858"/>
    <n v="16.857142857142858"/>
    <m/>
    <x v="3"/>
    <s v="CUMPLIDO"/>
    <x v="9"/>
    <x v="127"/>
    <n v="1"/>
    <x v="146"/>
  </r>
  <r>
    <n v="129"/>
    <n v="148"/>
    <n v="2023"/>
    <s v="Obra"/>
    <s v="Fiscal y disciplinario"/>
    <s v="Administrativo con incidencia fiscal y presunta incidencia disciplinaria"/>
    <s v="14 04 004   "/>
    <s v="H46ACPColombiaRural. Ejecución contrato 325-2021, municipio de Necoclí._x000a__x000a_En la ejecución del contrato 325-2021 desarrollado en el municipio de Necoclí, derivado del Convenio Interadministrativo 2306-2020 del municipio con el Invías, se declaró el incumplimiento del contrato y quedaron entregados recursos correspondientes a anticipos en poder del contratista sin haber justificado su inversión y hasta el momento no se ha realizado la devolución de los mismos."/>
    <s v="Abandono de las obras por parte del contratista, incurriendo en incumplimiento del contrato 325 de 2021 y falta de seguimiento y control por parte de supervisión e interventoría al no hacer uso de las herramientas presentes en el contrato para conminar al contratista a cumplir con las reprogramaciones y planes de contingencia."/>
    <s v="Hacer efectivas las garantías  de estabilidad de la obra que amparan el contrato derivado."/>
    <s v="Iniciar proceso de siniestro de las pólizas de estabilidad de la obra por parte del Ente Territorial."/>
    <s v=" Acto administrativo de inicio del proceso   "/>
    <n v="1"/>
    <d v="2023-08-04T00:00:00"/>
    <x v="16"/>
    <n v="21.285714285714285"/>
    <x v="0"/>
    <x v="0"/>
    <n v="1"/>
    <m/>
    <d v="2024-04-01T00:00:00"/>
    <n v="3.0666666666666669"/>
    <x v="1"/>
    <n v="21.285714285714285"/>
    <n v="21.285714285714285"/>
    <n v="21.285714285714285"/>
    <m/>
    <x v="3"/>
    <s v="CUMPLIDO"/>
    <x v="9"/>
    <x v="128"/>
    <n v="1"/>
    <x v="147"/>
  </r>
  <r>
    <n v="130"/>
    <n v="149"/>
    <n v="2023"/>
    <s v="Otros"/>
    <s v="Disciplinario"/>
    <s v="Administrativo con  presunta incidencia disciplinaria"/>
    <s v="14 04 100   "/>
    <s v="H47ACPColombiaRural. Inventario de la red terciaria del país._x000a__x000a_Se evidencia bajo nivel de reporte del inventario de la red terciaria a cargo del INVIAS, en el Sistema Integral Nacional de Información de Carreteras (SINC), lo que dificulta la planeación y ejecución adecuada de los recursos del estado manteniendo la brecha con las regiones, de acuerdo con la Ley 1228 de 2008, el Decreto 2618 de 2013, el Decreto 1292 de 2021 y la Resolución 3260 del 3 de agosto de 2018. El programa Colombia Rural se llevó a cabo sin un inventario de la red vial terciaria, que permitiera la adecuada toma de decisiones sobre las intervenciones a realizar."/>
    <s v="Debilidades en la gestión administrativa por parte del Instituto Nacional de Vías - INVIAS como entidad ejecutora de políticas, planes, estrategias, programas y/o proyectos dirigidos a la gestión de la red vial terciaria del país."/>
    <s v="Actualización y monitoreo del inventario de la red terciaria reportada en el Sistema Integral Nacional de Información de Carreteras (SINC) en el marco del programa de Colombia Rural."/>
    <s v="Preparación y reporte de la información en el SINC."/>
    <s v="Reporte del sistema de información actualizada"/>
    <n v="1"/>
    <d v="2023-08-04T00:00:00"/>
    <x v="16"/>
    <n v="21.285714285714285"/>
    <x v="0"/>
    <x v="0"/>
    <n v="0"/>
    <m/>
    <m/>
    <n v="-1509.7"/>
    <x v="0"/>
    <n v="0"/>
    <n v="0"/>
    <n v="21.285714285714285"/>
    <m/>
    <x v="0"/>
    <s v="VENCIDO"/>
    <x v="9"/>
    <x v="129"/>
    <n v="1"/>
    <x v="148"/>
  </r>
  <r>
    <n v="131"/>
    <n v="150"/>
    <n v="2023"/>
    <s v="Contable"/>
    <s v="Administrativo"/>
    <s v="Administrativo"/>
    <s v="18 01 002"/>
    <s v="H1AF2022. Presentación saldo de la cuenta 3.1.09 Resultado de ejercicios anteriores de los estados financieros “EEFF” del INVÍAS, reexpresados a 31 de diciembre de 2021._x000a__x000a_Analizados los comprobantes contables del movimiento de la vigencia 2022 de la Subcuenta 3.1.09.01 Utilidad o excedentes acumulados y 3.1.09.02 Pérdidas o déficits acumulados, se evidenció que el INVÍAS no está relacionando en todos los comprobantes contables el código contable retroactivo de las cuentas reales 1, 2, 3, 4, 5 y 6 a afectar, al igual se evidenció que el saldo de la Cuenta 3.1.09 Resultado de Ejercicios Anteriores de los EEFF Reexpresados a 31 de diciembre de 2021 presenta una diferencia por $6.393.245.495,23."/>
    <s v="Deficiencias en los controles del proceso de control interno contable respecto al registro y control de comprobantes contables de ajuste de errores de vigencias anteriores que generan reexpresión de EEFF y al incumplimiento de la guía comprobantes contables de ajustes a periodos bajo convergencia establecida por el Ministerio de Hacienda y Crédito Público – MHCP."/>
    <s v="Actualizar la Guía de Presentación de Estados Financieros, en el que se presenten los criterios técnicos que debe seguir el INVIAS en desarrollo de lo establecido por la Contaduría General de la Nación - CGN en la Norma políticas contables, cambios en las estimaciones y corrección de errores; lo mismo que en desarrollo de la &quot;Guía comprobantes contables de ajustes a periodos bajo convergencia establecida por el Ministerio de Hacienda y Crédito Público - MHCP&quot;."/>
    <s v="Actualizar, formalizar y socializar la Guía de Presentación de Estados Financieros, con los criterios para realizar corrección de errores de periodos anteriores._x000a__x000a_"/>
    <s v="Guía actualizada, formalizada y socializada"/>
    <n v="1"/>
    <d v="2023-06-30T00:00:00"/>
    <x v="20"/>
    <n v="8.8571428571428577"/>
    <x v="12"/>
    <x v="5"/>
    <n v="1"/>
    <m/>
    <d v="2023-09-05T00:00:00"/>
    <n v="0.16666666666666666"/>
    <x v="1"/>
    <n v="8.8571428571428577"/>
    <n v="8.8571428571428577"/>
    <n v="8.8571428571428577"/>
    <m/>
    <x v="3"/>
    <s v="CUMPLIDO"/>
    <x v="10"/>
    <x v="130"/>
    <n v="1"/>
    <x v="149"/>
  </r>
  <r>
    <n v="132"/>
    <n v="151"/>
    <n v="2023"/>
    <s v="Contable"/>
    <s v="Administrativo"/>
    <s v="Administrativo"/>
    <s v="18 01 100 "/>
    <s v="H2AF2022. Depreciación bienes de uso público._x000a__x000a_Incertidumbre en el saldo de la Cuenta 1.7.85 &quot;Depreciación Acumulada de Bienes de Uso Público en Servicio (CR)&quot;, debido a que la política contable de estimaciones relacionadas con los bienes de uso público “BUP” establecida por el INVÍAS no describe los criterios técnicos con los cuales se establece la vida útil de los BUP, toda vez que existen criterios técnicos establecidos por el INVÍAS y el Ministerio de Transporte donde se establecen vidas útiles diferentes."/>
    <s v="Incumplimiento del Marco Normativo para entidades de Gobierno, respecto al análisis técnico para el establecimiento de las vidas útiles de los Bienes de Uso Público “BUP”; igualmente, falta de Sistemas de Información para la administración, gestión y generación de información de los hechos económicos que afectan el reconocimiento de los Bienes de Uso Público en los estados financieros del INVÍAS a 31 de diciembre de 2022."/>
    <s v="Actualizar el Manual de Políticas Contables con los criterios técnicos con los cuales se establece la vida útil de las Infraestructuras Públicas de Transporte a cargo del INVIAS."/>
    <s v="Actualizar, formalizar y socializar el Manual de Políticas Contables con los criterios técnicos con los cuales se establece la vida útil de las Infraestructuras Públicas de Transporte a cargo del INVIAS."/>
    <s v="Manual de políticas contables actualizado, formalizado y socializado."/>
    <n v="1"/>
    <d v="2023-06-30T00:00:00"/>
    <x v="19"/>
    <n v="21.857142857142858"/>
    <x v="12"/>
    <x v="5"/>
    <n v="0"/>
    <m/>
    <m/>
    <n v="-1508.6666666666667"/>
    <x v="0"/>
    <n v="0"/>
    <n v="0"/>
    <n v="21.857142857142858"/>
    <m/>
    <x v="0"/>
    <s v="VENCIDO"/>
    <x v="10"/>
    <x v="131"/>
    <n v="1"/>
    <x v="150"/>
  </r>
  <r>
    <n v="133"/>
    <n v="152"/>
    <n v="2023"/>
    <s v="Contable"/>
    <s v="Disciplinario"/>
    <s v="Administrativo con presunta incidencia disciplinaria"/>
    <s v="18 01 100 "/>
    <s v="H3AF2022. Información cualitativa y cuantitativa revelada en las notas a los estados financieros del INVIAS a 31 de diciembre de 2022._x000a__x000a_Del proceso de revisión y verificación de la información cualitativa y cuantitativa revelada en las Notas a los Estados Financieros del INVÍAS a 31 de diciembre de 2022, (...) se observó una serie de incorreciones relacionadas con: falta de información a revelar, incorrecciones de clasificación, presentación y registro de información, incumpliendo lo establecido en las normas de reconocimiento, medición, revelación y presentación de los hechos económicos por parte de las entidades de gobierno y en la Resolución 193 de 2020 donde se establece la plantilla para la preparación y presentación uniforme de las notas a los estados financieros y sus anexos, respecto a las revelaciones cualitativas y cuantitativas mínimas que INVÍAS debe revelar en las notas a los estados financieros a 31 de diciembre de 2022."/>
    <s v="Desconocimiento de los requerimientos normativos referente a las revelaciones mínimas que establece el Marco Normativo Contable, las normas de reconocimiento, medición, revelación y presentación de los hechos económicos por parte de las entidades de gobierno y la Resolución 193 de 2020; igualmente, deficiencias del proceso de control interno contable en la elaboración de las Notas a los Estados Financieros con corte al cierre de la vigencia 2022."/>
    <s v="Actualizar la Guía para la estructuración de las Notas de Revelación a los Estados Financieros, según lo establecido en la normatividad."/>
    <s v="Actualizar, formalizar y socializar  la Guía para la estructuración de las Notas de Revelación a los Estados Financieros - AFINCO-GUI-5."/>
    <s v="Guía actualizada, formalizada y socializada"/>
    <n v="1"/>
    <d v="2023-09-30T00:00:00"/>
    <x v="16"/>
    <n v="13.142857142857142"/>
    <x v="12"/>
    <x v="5"/>
    <n v="1"/>
    <m/>
    <d v="2023-09-05T00:00:00"/>
    <n v="-3.9"/>
    <x v="1"/>
    <n v="13.142857142857142"/>
    <n v="13.142857142857142"/>
    <n v="13.142857142857142"/>
    <m/>
    <x v="3"/>
    <s v="CUMPLIDO"/>
    <x v="10"/>
    <x v="132"/>
    <n v="1"/>
    <x v="151"/>
  </r>
  <r>
    <n v="134"/>
    <n v="153"/>
    <n v="2023"/>
    <s v="Contable"/>
    <s v="Administrativo"/>
    <s v="Administrativo"/>
    <s v="18 01 001  "/>
    <s v="H4AF2022. Reconocimiento de pasivos en los estados financieros del INVIAS a 31 de diciembre de 2022._x000a__x000a_Se evidenció sobrestimación en el saldo a 31 de diciembre de 2022 de los pasivos reconocidos en los Estados Financieros a 31 de diciembre de 2022 por $5.738.472.366, debido a que los documentos soporte no permiten establecer con certeza jurídica la existencia de un pasivo real para el INVÍAS."/>
    <s v="Deficiencias en el proceso de control interno contable respecto a los controles establecidos para la depuración de las cifras y demás datos contenidos en los estados financieros del INVÍAS a 31 de diciembre de 2022."/>
    <s v="Adelantar el proceso de depuración contable en desarrollo de la &quot;POLÍTICA PARA GARANTIZAR LA DEPURACIÓN Y SOSTENIBILIDAD DEL SISTEMA CONTABLE PÚBLICO DEL INVIAS&quot;, numeral 24 del anexo de la Resolución INVIAS 5143 de 2022."/>
    <s v="Adelantar programa de depuración, en el cual se identifiquen y se realicen las acciones con el fin de sanear las partidas."/>
    <s v="Notas a los Estados Financieros con revelación del grado de avance de las cuentas objeto de depuración"/>
    <n v="1"/>
    <d v="2023-06-30T00:00:00"/>
    <x v="5"/>
    <n v="34.714285714285715"/>
    <x v="12"/>
    <x v="5"/>
    <n v="0.2"/>
    <m/>
    <m/>
    <n v="-1511.6666666666667"/>
    <x v="3"/>
    <n v="6.9428571428571431"/>
    <n v="6.9428571428571431"/>
    <n v="34.714285714285715"/>
    <m/>
    <x v="0"/>
    <s v="VENCIDO"/>
    <x v="10"/>
    <x v="133"/>
    <n v="1"/>
    <x v="152"/>
  </r>
  <r>
    <n v="135"/>
    <n v="154"/>
    <n v="2023"/>
    <s v="Contable"/>
    <s v="Disciplinario"/>
    <s v="Administrativo con presunta incidencia disciplinaria"/>
    <s v="18 01 100"/>
    <s v="H5AF2022. Aplicación procedimiento contable para el registro de los hechos económicos relacionados con los acuerdos de concesión de infraestructura de transporte del marco normativo para entidades de gobierno._x000a__x000a_Incertidumbre en el saldo de la subcuenta 4.8.08.51 Ganancia por derechos en fideicomisos y en el saldo de la subcuenta 5.8.90.35 Pérdidas por derechos en fideicomisos, generada por la no aplicación del procedimiento contable para el registro de los hechos económicos relacionados con los acuerdos de concesión de infraestructura de transporte del Marco Normativo para Entidades de Gobierno."/>
    <s v="Desconocimiento de los procedimientos contables, incorporados al Régimen de Contabilidad Pública por la CGN, los cuales son directrices de carácter vinculante que, con base en el Marco Conceptual y en las Normas, desarrollan los procesos de reconocimiento, medición, revelación y presentación de los acuerdo de concesión de infraestructura de transporte."/>
    <s v="Elaborar guía para el registro contable de los acuerdos de concesión de infraestructura de transporte del Marco Normativo para Entidades de Gobierno (con respaldo en la respuesta de la Contaduría General de la Nación)."/>
    <s v="Elaboración, formalización y socialización de la guía para el registro contable de los acuerdos de concesión para el recaudo de peajes."/>
    <s v="Guía elaborada, formalizada y socializada"/>
    <n v="1"/>
    <d v="2023-06-30T00:00:00"/>
    <x v="18"/>
    <n v="13.142857142857142"/>
    <x v="12"/>
    <x v="5"/>
    <n v="1"/>
    <m/>
    <d v="2023-11-20T00:00:00"/>
    <n v="1.7"/>
    <x v="1"/>
    <n v="13.142857142857142"/>
    <n v="13.142857142857142"/>
    <n v="13.142857142857142"/>
    <m/>
    <x v="3"/>
    <s v="CUMPLIDO"/>
    <x v="10"/>
    <x v="134"/>
    <n v="1"/>
    <x v="153"/>
  </r>
  <r>
    <n v="136"/>
    <n v="155"/>
    <n v="2023"/>
    <s v="Contable"/>
    <s v="Disciplinario"/>
    <s v="Administrativo con presunta incidencia disciplinaria"/>
    <s v="18 01 100"/>
    <s v="H6AF2022. Cálculo provisión contable procesos judiciales, arbitrajes, conciliaciones extrajudiciales._x000a__x000a_Subestimación de la cuenta 2.7.01 Litigios y demandas y su correlativa por $8.575.874.915, generada por el menor valor registrado de la provisión contable para procesos judiciales con corte a 31 de diciembre de 2022 en los estados financieros a 31 de diciembre de 2022, respecto al valor registrado en e-KOGUI; sobrestimación de la Cuenta 5.3.68 Provisión Litigios y demandas y su correlativa por $3.362.825.778, generada por la no aplicación del numeral 2.4 Obligación probable del procedimiento contable para el registro de los procesos judiciales, arbitrajes, conciliaciones extrajudiciales y embargos sobre cuentas bancarias establecido por la CNG; sobrestimación de la Subcuenta 4.8.08.26 Recuperaciones y su correlativa por $24.875.539.332, generada por el registro como recuperación de la provisión de procesos judiciales los cuales fueron fallados a favor en vigencias anteriores a 2022 y que no fueron registrados en su momento, incumpliendo el principio de devengo; incertidumbre de la cuenta 2.7.01 Litigios y demandas y su correlativa, generada por el no registro del cálculo de la provisión contable del proceso arbitral 129609 convocado por el Consorcio SES Puente Magdalena._x000a__x000a_Acción 1."/>
    <s v="Deficiencias de control interno contable en la revisión de la aplicación de la metodología de reconocido valor técnico para el cálculo de la provisión contable de los procesos judiciales, conciliaciones extrajudiciales y trámites arbitrales en contra de la entidad, deficiencias en la implementación de formatos para el registro y control para el cálculo de la provisión contable de los procesos judiciales registrados en el e-KOGUI, deficiencias en actividades de control interno contable para verificar la consistencia de la información de la provisión de procesos judiciales y laudos arbitrales en el e-KOGUI y los EEFF del INVÍAS."/>
    <s v="Acción 1._x000a__x000a_Actualizar la Guía de Provisiones, Activos y Pasivos Contingentes - V1 - &quot;ADJU-GUI-1&quot;, con base en las observaciones presentadas por la Contraloría General de la República."/>
    <s v="Actualizar, formalizar y socializar  la Guía de Provisiones, Activos y Pasivos Contingentes - V1 - &quot;ADJU-GUI-1&quot;."/>
    <s v="Guía actualizada, formalizada y socializada"/>
    <n v="1"/>
    <d v="2023-06-30T00:00:00"/>
    <x v="18"/>
    <n v="13.142857142857142"/>
    <x v="13"/>
    <x v="6"/>
    <n v="1"/>
    <m/>
    <d v="2023-11-17T00:00:00"/>
    <n v="1.6"/>
    <x v="1"/>
    <n v="13.142857142857142"/>
    <n v="13.142857142857142"/>
    <n v="13.142857142857142"/>
    <m/>
    <x v="3"/>
    <s v="EN TERMINO"/>
    <x v="10"/>
    <x v="135"/>
    <n v="1"/>
    <x v="154"/>
  </r>
  <r>
    <s v=""/>
    <n v="156"/>
    <n v="2023"/>
    <s v="Contable"/>
    <m/>
    <m/>
    <s v="18 01 100"/>
    <s v="H6AF2022. Cálculo provisión contable procesos judiciales, arbitrajes, conciliaciones extrajudiciales._x000a__x000a_Subestimación de la cuenta 2.7.01 Litigios y demandas y su correlativa por $8.575.874.915, generada por el menor valor registrado de la provisión contable para procesos judiciales con corte a 31 de diciembre de 2022 en los estados financieros a 31 de diciembre de 2022, respecto al valor registrado en e-KOGUI; sobrestimación de la Cuenta 5.3.68 Provisión Litigios y demandas y su correlativa por $3.362.825.778, generada por la no aplicación del numeral 2.4 Obligación probable del procedimiento contable para el registro de los procesos judiciales, arbitrajes, conciliaciones extrajudiciales y embargos sobre cuentas bancarias establecido por la CNG; sobrestimación de la Subcuenta 4.8.08.26 Recuperaciones y su correlativa por $24.875.539.332, generada por el registro como recuperación de la provisión de procesos judiciales los cuales fueron fallados a favor en vigencias anteriores a 2022 y que no fueron registrados en su momento, incumpliendo el principio de devengo; incertidumbre de la cuenta 2.7.01 Litigios y demandas y su correlativa, generada por el no registro del cálculo de la provisión contable del proceso arbitral 129609 convocado por el Consorcio SES Puente Magdalena._x000a__x000a_Acción 2."/>
    <s v="Deficiencias de control interno contable en la revisión de la aplicación de la metodología de reconocido valor técnico para el cálculo de la provisión contable de los procesos judiciales, conciliaciones extrajudiciales y trámites arbitrales en contra de la entidad, deficiencias en la implementación de formatos para el registro y control para el cálculo de la provisión contable de los procesos judiciales registrados en el e-KOGUI, deficiencias en actividades de control interno contable para verificar la consistencia de la información de la provisión de procesos judiciales y laudos arbitrales en el e-KOGUI y los EEFF del INVÍAS."/>
    <s v="Acción 2._x000a__x000a_Realizar capacitación a todos los funcionarios y contratistas que realizan la representación judicial del instituto, frente a todo lo que atañe a la calificación de riesgo y registro de provisión de los procesos en el sistema eKogui."/>
    <s v="Capacitación de la calificación de riesgo y registro de provisión de los procesos en el sistema eKogui."/>
    <s v="Capacitación anual"/>
    <n v="1"/>
    <d v="2023-06-01T00:00:00"/>
    <x v="9"/>
    <n v="52.285714285714285"/>
    <x v="14"/>
    <x v="2"/>
    <n v="0"/>
    <m/>
    <m/>
    <n v="-1514.8"/>
    <x v="0"/>
    <n v="0"/>
    <n v="0"/>
    <n v="0"/>
    <m/>
    <x v="2"/>
    <s v=""/>
    <x v="10"/>
    <x v="135"/>
    <n v="2"/>
    <x v="155"/>
  </r>
  <r>
    <n v="137"/>
    <n v="157"/>
    <n v="2023"/>
    <s v="Contable"/>
    <s v="Administrativo"/>
    <s v="Administrativo"/>
    <s v="18 01 002"/>
    <s v="H7AF2022. Ajustes contables que afectan los saldos presentados en los EEFF a 31 de diciembre de 2022 y generan la reexpresión de los EEFF del INVÍAS a 31 de diciembre de 2022._x000a__x000a_Analizados los comprobantes contables del movimiento de la vigencia 2023 de la Subcuenta 3.1.09.01 Utilidad o excedentes acumulados y 3.1.09.02 Pérdidas o déficits acumulados, se evidenció que el INVÍAS realizó registro de comprobantes contables de ajuste de los saldos presentados en los estados financieros a 31 de diciembre de 2022, es de resaltar que algunos de estos comprobantes son materiales, lo que genera que el INVÍAS realice la reexpresión de los Estados Financieros a 31 de diciembre de 2022; igualmente, se evidenció que el INVÍAS no está relacionando en los comprobantes contables de ajuste Retroactivo el código contable de las cuentas reales 1, 2, 3, 4, 5 y 6 a afectar retroactivamente."/>
    <s v="Deficiencias en los controles del proceso de control interno contable respecto al registro de los hechos económicos dentro de la vigencia; igualmente, deficiencias en el registro y control de comprobantes contables de ajuste de errores de vigencias anteriores que generan reexpresión de los EEFF toda vez que se evidencia un incumplimiento de la guía comprobantes contables de ajustes a periodos bajo convergencia establecida por el Ministerio de Hacienda y Crédito Público – MHCP."/>
    <s v="Actualizar la Guía de Presentación de Estados Financieros, en el que se presenten los criterios técnicos que debe seguir el INVIAS en desarrollo de lo establecido por la Contaduría General de la Nación - CGN en la Norma políticas contables, cambios en las estimaciones y corrección de errores; lo mismo que en desarrollo de la &quot;Guía comprobantes contables de ajustes a periodos bajo convergencia establecida por el Ministerio de Hacienda y Crédito Público - MHCP&quot;."/>
    <s v="Actualizar, formalizar y socializar la Guía de Presentación de Estados Financieros, con los criterios para realizar corrección de errores de periodos anteriores._x000a__x000a_"/>
    <s v="Guía actualizada, formalizada y socializada"/>
    <n v="1"/>
    <d v="2023-06-30T00:00:00"/>
    <x v="20"/>
    <n v="8.8571428571428577"/>
    <x v="12"/>
    <x v="5"/>
    <n v="1"/>
    <m/>
    <d v="2023-09-05T00:00:00"/>
    <n v="0.16666666666666666"/>
    <x v="1"/>
    <n v="8.8571428571428577"/>
    <n v="8.8571428571428577"/>
    <n v="8.8571428571428577"/>
    <m/>
    <x v="3"/>
    <s v="CUMPLIDO"/>
    <x v="10"/>
    <x v="136"/>
    <n v="1"/>
    <x v="156"/>
  </r>
  <r>
    <n v="138"/>
    <n v="158"/>
    <n v="2023"/>
    <s v="Contable"/>
    <s v="Administrativo"/>
    <s v="Administrativo"/>
    <s v="18 01 100"/>
    <s v="H8AF2022. Conciliación operaciones recíprocas._x000a__x000a_Revisada la información entregada por el INVÍAS (...), no se identifica soporte de las actividades establecidas en el Procedimiento AFINCO-PR-56 “Procedimiento Conciliación Operaciones Recíprocas”, ni el soporte de la Conciliación Trimestral (Actividad 6), ni soporte de la justificación para las diferencias que se presentaron en el Reporte de Operaciones Recíprocas de la vigencia 2022."/>
    <s v="Deficiencias en los controles establecidos por el INVÍAS en el proceso de control interno contable, respecto a la verificación del cumplimiento de las actividades establecidas en el procedimiento AFINCO-PR-56 “Procedimiento Conciliación Operaciones Recíprocas”."/>
    <s v="Capacitar a los funcionario encargados de operaciones reciprocas en el Grupo de Contabilidad sobre el uso de los formatos."/>
    <s v="Realizar capacitación."/>
    <s v="Lista de asistencia"/>
    <n v="1"/>
    <d v="2023-06-30T00:00:00"/>
    <x v="20"/>
    <n v="8.8571428571428577"/>
    <x v="12"/>
    <x v="5"/>
    <n v="1"/>
    <m/>
    <d v="2023-09-07T00:00:00"/>
    <n v="0.23333333333333334"/>
    <x v="1"/>
    <n v="8.8571428571428577"/>
    <n v="8.8571428571428577"/>
    <n v="8.8571428571428577"/>
    <m/>
    <x v="3"/>
    <s v="CUMPLIDO"/>
    <x v="10"/>
    <x v="137"/>
    <n v="1"/>
    <x v="157"/>
  </r>
  <r>
    <n v="139"/>
    <n v="159"/>
    <n v="2023"/>
    <s v="Presupuestal"/>
    <s v="Disciplinario"/>
    <s v="Administrativo con presunta incidencia disciplinaria"/>
    <s v="18 02 100 "/>
    <s v="H9AF2022. Proyecto de operaciones de crédito público aplicable al recaudo de peajes - titularización, del Instituto Nacional de Vías - INVÍAS._x000a__x000a_En el marco del proyecto de Operación de Crédito Público – Titularización, el INVÍAS presupuestó ingresos propios durante dos vigencias fiscales que no fueron recaudados, sin evidenciarse que se tomaran las acciones tendientes a minimizar el impacto generado como resultado de suscribir compromisos de gasto superiores al recaudo efectivo de los ingresos y de efectuar la inversión de recursos cuya liquidez no estaba garantizada._x000a__x000a_Acción 1."/>
    <s v="Ineficiente seguimiento por parte del INVÍAS al recaudo de ingresos propios y falta de análisis del comportamiento financiero y presupuestal del instituto. Igualmente, ausencia de acciones durante 2 vigencias fiscales, tendientes a minimizar el impacto generado como resultado de suscribir compromisos de gasto superiores al recaudo efectivo de los ingresos y de efectuar la inversión de recursos cuya liquidez no estaba garantizada."/>
    <s v="Montar un programa de mitigación del déficit generado del proceso de titularización."/>
    <s v="Montar un programa de mitigación del déficit generado del proceso de titularización."/>
    <s v="Notas a los Estados Financieros con revelación del grado de avance para la vigencia 2023"/>
    <n v="1"/>
    <d v="2023-06-30T00:00:00"/>
    <x v="5"/>
    <n v="34.714285714285715"/>
    <x v="15"/>
    <x v="7"/>
    <n v="1"/>
    <m/>
    <d v="2024-03-18T00:00:00"/>
    <n v="0.6333333333333333"/>
    <x v="1"/>
    <n v="34.714285714285715"/>
    <n v="34.714285714285715"/>
    <n v="34.714285714285715"/>
    <m/>
    <x v="3"/>
    <s v="EN TERMINO"/>
    <x v="10"/>
    <x v="138"/>
    <n v="1"/>
    <x v="158"/>
  </r>
  <r>
    <s v=""/>
    <n v="160"/>
    <n v="2023"/>
    <s v="Presupuestal"/>
    <m/>
    <m/>
    <s v="18 02 100 "/>
    <s v="H9AF2022. Proyecto de operaciones de crédito público aplicable al recaudo de peajes - titularización, del Instituto Nacional de Vías - INVÍAS._x000a__x000a_En el marco del proyecto de Operación de Crédito Público – Titularización, el INVÍAS presupuestó ingresos propios durante dos vigencias fiscales que no fueron recaudados, sin evidenciarse que se tomaran las acciones tendientes a minimizar el impacto generado como resultado de suscribir compromisos de gasto superiores al recaudo efectivo de los ingresos y de efectuar la inversión de recursos cuya liquidez no estaba garantizada._x000a__x000a_Acción 2."/>
    <s v="Ineficiente seguimiento por parte del INVÍAS al recaudo de ingresos propios y falta de análisis del comportamiento financiero y presupuestal del instituto. Igualmente, ausencia de acciones durante 2 vigencias fiscales, tendientes a minimizar el impacto generado como resultado de suscribir compromisos de gasto superiores al recaudo efectivo de los ingresos y de efectuar la inversión de recursos cuya liquidez no estaba garantizada."/>
    <s v="El Director General con su equipo directivo incluyendo al jefe de la Oficina Asesora de Planeación, el Subdirector General, los Directores Técnicos, la Directora Jurídica y el Secretario General,  deben revisar los ingresos de recursos propios versus los recursos comprometidos y hacer seguimiento mes a mes a fin de garantizar que los recursos comprometidos no superen el recaudo del año fiscal."/>
    <s v="Efectuar seguimiento mediante reuniones mensuales programadas con el equipo directivo, con el fin de verificar que los recursos comprometidos no superen  el ingreso de recursos propios."/>
    <s v="Actas de reunión_x000a_"/>
    <n v="14"/>
    <d v="2023-10-31T00:00:00"/>
    <x v="4"/>
    <n v="61"/>
    <x v="16"/>
    <x v="8"/>
    <n v="0"/>
    <s v="En Comité Directivo del 27 de octubre de 2023 la Directora General ajustó la fecha de inicio de la acción de mejora, pasando del 2024/06/01 a 2023/10/31; lo cual modificó la cantidad de la unidad de medida a 14."/>
    <m/>
    <n v="-1521.9"/>
    <x v="0"/>
    <n v="0"/>
    <n v="0"/>
    <n v="0"/>
    <m/>
    <x v="2"/>
    <s v=""/>
    <x v="10"/>
    <x v="138"/>
    <n v="2"/>
    <x v="159"/>
  </r>
  <r>
    <n v="140"/>
    <n v="161"/>
    <n v="2023"/>
    <s v="Presupuestal"/>
    <s v="Disciplinario"/>
    <s v="Administrativo con presunta incidencia disciplinaria"/>
    <s v="18 02 100"/>
    <s v="H10AF2022. Constitución de reserva inducida en la vigencia 2022._x000a__x000a_El INVÍAS constituyó reservas presupuestales por $321.860.166.340 sin el cumplimiento de requisitos."/>
    <s v="Debilidades en el control y seguimiento a la ejecución de los compromisos en el cierre de la vigencia, así como en el cumplimiento de requisitos para la constitución de las reservas presupuestales. Igualmente, se evidenció que el INVÍAS cuenta con aplicativos insuficientes para el desarrollo de los procesos de apoyo financiero y presupuestal."/>
    <s v="Capacitar a los supervisores de los contratos sobre temas presupuestales tales como recursos presupuestales, definición del presupuesto de los contratos, adiciones presupuestales, justificación y constitución de reservas presupuestales y como evitar tanto su sobreestimación, como la pérdida de la misma, además de los Acuerdos de Nivel de Servicios - ANS 2022 de la DEO, referentes a temas como reprogramación vigencias futuras, saldos de apropiación y rezago presupuestal (reserva),  necesarios para el adecuado y oportuno seguimiento y control a la ejecución presupuestal, permitiendo identificar los entregables, las áreas responsables, los plazos, forma y medio de entrega correspondientes, que incluya las causas de los hallazgos notificados por la Contraloría General de la República."/>
    <s v="Realizar dos (2) sesiones de capacitaciones a los supervisores de las interventorías y gestores técnicos de proyectos."/>
    <s v="Actas de las capacitaciones"/>
    <n v="2"/>
    <d v="2023-08-01T00:00:00"/>
    <x v="17"/>
    <n v="13"/>
    <x v="17"/>
    <x v="0"/>
    <n v="2"/>
    <m/>
    <d v="2024-02-21T00:00:00"/>
    <n v="3.7666666666666666"/>
    <x v="1"/>
    <n v="13"/>
    <n v="13"/>
    <n v="13"/>
    <m/>
    <x v="3"/>
    <s v="CUMPLIDO"/>
    <x v="10"/>
    <x v="139"/>
    <n v="1"/>
    <x v="160"/>
  </r>
  <r>
    <n v="141"/>
    <n v="162"/>
    <n v="2023"/>
    <s v="Presupuestal"/>
    <s v="Disciplinario"/>
    <s v="Administrativo con presunta incidencia disciplinaria"/>
    <s v="18 02 100"/>
    <s v="H11AF2022. Constitución de reserva presupuestal para el convenio interadministrativo 1181 de 2021, en la vigencia 2022._x000a__x000a_El INVÍAS constituyó reserva presupuestal para el convenio interadministrativo 1181 de 2021 sin el cumplimiento de requisitos, generando sobreestimación de la reserva presupuestal constituida en la vigencia 2022 por $10.000.000.000."/>
    <s v="Debilidades en el control y seguimiento a la ejecución de los compromisos en el cierre de la vigencia, así como al cumplimiento de requisitos para la constitución de las reservas presupuestales. Igualmente, se evidenció que el INVÍAS cuenta con aplicativos insuficientes para el desarrollo de los procesos de apoyo financiero y presupuestal."/>
    <s v="Capacitar a los supervisores de los contratos sobre temas presupuestales tales como recursos presupuestales, definición del presupuesto de los contratos, adiciones presupuestales, justificación y constitución de reservas presupuestales y como evitar tanto su sobreestimación, como la pérdida de la misma, además de los Acuerdos de Nivel de Servicios - ANS 2022 de la DEO, referentes a temas como reprogramación vigencias futuras, saldos de apropiación y rezago presupuestal (reserva),  necesarios para el adecuado y oportuno seguimiento y control a la ejecución presupuestal, permitiendo identificar los entregables, las áreas responsables, los plazos, forma y medio de entrega correspondientes, que incluya las causas de los hallazgos notificados por la Contraloría General de la República."/>
    <s v="Realizar dos (2) sesiones de capacitaciones a los supervisores de las interventorías y gestores técnicos de proyectos."/>
    <s v="Actas de las capacitaciones"/>
    <n v="2"/>
    <d v="2023-08-01T00:00:00"/>
    <x v="17"/>
    <n v="13"/>
    <x v="10"/>
    <x v="0"/>
    <n v="2"/>
    <m/>
    <d v="2024-02-21T00:00:00"/>
    <n v="3.7666666666666666"/>
    <x v="1"/>
    <n v="13"/>
    <n v="13"/>
    <n v="13"/>
    <m/>
    <x v="3"/>
    <s v="CUMPLIDO"/>
    <x v="10"/>
    <x v="140"/>
    <n v="1"/>
    <x v="161"/>
  </r>
  <r>
    <n v="142"/>
    <n v="163"/>
    <n v="2023"/>
    <s v="Presupuestal"/>
    <s v="Disciplinario"/>
    <s v="Administrativo con presunta incidencia disciplinaria"/>
    <s v="18 02 100"/>
    <s v="H12AF2022. Constitución de reserva presupuestal para los contratos 1809 de 2020 y 1646 de 2021, en la vigencia 2022._x000a__x000a_El INVÍAS constituyó reservas presupuestales para los contratos 1809 de 2020 y 1646 de 2021, sin el cumplimiento de requisitos, generando una sobreestimación de la reserva presupuestal constituida en la vigencia 2022 por $48.435.908.021."/>
    <s v="Debilidades en el control y seguimiento a la ejecución de los compromisos en el cierre de la vigencia, así como en el cumplimiento de requisitos para la constitución de las reservas presupuestales. Igualmente, se prueba que el INVÍAS cuenta con aplicativos insuficientes para el desarrollo de los procesos de apoyo financiero y presupuestal._x000a__x000a_De otra parte, el INVÍAS omitió el trámite para la aprobación de vigencias futuras ordinarias, al respecto, “la D.G.P.N ha insistido en numerosos conceptos en que el mecanismo para hacer viable la ejecución de contratos de duración superior a un año no es el de las reservas presupuestales si no el de las vigencias futuras&quot;."/>
    <s v="Capacitar a los supervisores de los contratos sobre temas presupuestales tales como recursos presupuestales, definición del presupuesto de los contratos, adiciones presupuestales, justificación y constitución de reservas presupuestales y como evitar tanto su sobreestimación, como la pérdida de la misma, además de los Acuerdos de Nivel de Servicio, referentes a temas como reprogramación vigencias futuras, saldos de apropiación y rezago presupuestal (reserva),  necesarios para el adecuado y oportuno seguimiento y control a la ejecución presupuestal, permitiendo identificar los entregables, las áreas responsables, los plazos, forma y medio de entrega correspondientes, que incluya las causas de los hallazgos notificados por la Contraloría General de la República."/>
    <s v="Realizar dos (2) sesiones de capacitaciones a los supervisores y los gestores técnicos de proyectos."/>
    <s v="Actas de las capacitaciones"/>
    <n v="2"/>
    <d v="2023-07-01T00:00:00"/>
    <x v="17"/>
    <n v="17.428571428571427"/>
    <x v="11"/>
    <x v="1"/>
    <n v="2"/>
    <m/>
    <d v="2023-10-12T00:00:00"/>
    <n v="-0.6333333333333333"/>
    <x v="1"/>
    <n v="17.428571428571427"/>
    <n v="17.428571428571427"/>
    <n v="17.428571428571427"/>
    <m/>
    <x v="3"/>
    <s v="CUMPLIDO"/>
    <x v="10"/>
    <x v="141"/>
    <n v="1"/>
    <x v="162"/>
  </r>
  <r>
    <n v="143"/>
    <n v="164"/>
    <n v="2023"/>
    <s v="Presupuestal"/>
    <s v="Disciplinario"/>
    <s v="Administrativo con presunta incidencia disciplinaria"/>
    <s v="18 02 100"/>
    <s v="H13AF2022. Fenecimiento de la reserva presupuestal constituida en la vigencia 2021 para los contratos 1632 de 2015, 1674 de 2015 y 1019 de 2018._x000a__x000a_Fenecimiento de la reserva presupuestal constituida en la vigencia 2021 por $9.382.180.851,27, dando lugar a un desequilibrio presupuestal de los contratos relacionados y una posible subestimación del presupuesto a ejecutar en la vigencia 2023 para asumir obligaciones con terceros que no fueron tramitadas por la entidad."/>
    <s v="Dificultades y limitaciones para el desarrollo de las actividades de cierre presupuestal, así como falencias administrativas relacionadas con la omisión de las funciones establecidas para el trámite de las obligaciones de la entidad, descritas en los procedimientos para tal fin._x000a__x000a_De otra parte, se identificó debilidades en el control y seguimiento a la ejecución de los compromisos._x000a__x000a_Igualmente, se evidenció que las herramientas tecnológicas que apoyan el proceso de radicación y trámite de cuentas por pagar son insuficientes para el tamaño y robustez de la entidad misma."/>
    <s v="Capacitar a los supervisores de los contratos sobre temas presupuestales tales como recursos presupuestales, definición del presupuesto de los contratos, adiciones presupuestales, justificación y constitución de reservas presupuestales y como evitar tanto su sobreestimación, como la pérdida de la misma, además de los Acuerdos de Nivel de Servicios - ANS 2022 de la DEO, referentes a temas como reprogramación vigencias futuras, saldos de apropiación y rezago presupuestal (reserva),  necesarios para el adecuado y oportuno seguimiento y control a la ejecución presupuestal, permitiendo identificar los entregables, las áreas responsables, los plazos, forma y medio de entrega correspondientes, que incluya las causas de los hallazgos notificados por la Contraloría General de la República."/>
    <s v="Realizar dos (2) sesiones de capacitaciones a los supervisores de las interventorías y gestores técnicos de proyectos."/>
    <s v="Actas de las capacitaciones"/>
    <n v="2"/>
    <d v="2023-08-01T00:00:00"/>
    <x v="17"/>
    <n v="13"/>
    <x v="8"/>
    <x v="0"/>
    <n v="2"/>
    <m/>
    <d v="2024-01-31T00:00:00"/>
    <n v="3.0666666666666669"/>
    <x v="1"/>
    <n v="13"/>
    <n v="13"/>
    <n v="13"/>
    <m/>
    <x v="3"/>
    <s v="CUMPLIDO"/>
    <x v="10"/>
    <x v="142"/>
    <n v="1"/>
    <x v="163"/>
  </r>
  <r>
    <n v="144"/>
    <n v="165"/>
    <n v="2023"/>
    <s v="Presupuestal"/>
    <s v="Disciplinario"/>
    <s v="Administrativo con presunta incidencia disciplinaria"/>
    <s v="18 02 100   "/>
    <s v="H14AF2022. Trámite de pasivos exigibles – vigencias expiradas en la vigencia 2022. _x000a__x000a_Según reportó el Instituto Nacional de Vías, en la vigencia 2022 se tramitaron 10 pasivos exigibles – vigencias expiradas por $1.648.972.929, para el pago de obligaciones originadas en las vigencias 2020 y 2021. Una vez revisadas las Resoluciones por las cuales se ordena el pago de las vigencias expiradas y las causas que dieron origen a este trámite, se evidenciaron_x000a_falencias en el desarrollo de los procesos de cierre presupuestal por la no radicación y trámite de cuentas por pagar por parte de la entidad en la vigencia correspondiente, situación que da como resultado una reserva constituida al cierre de la vigencia 2020 y 2021 sin el cumplimiento de requisitos sobre el entendido que ya se había dado la recepción del bien y/o servicio._x000a__x000a_De otra parte, se acudió al trámite de vigencias expiradas para compromisos que tenían saldo en reserva presupuestal, lo que ocasionó el fenecimiento del saldo en reserva al no ser utilizado, castigando el presupuesto disponible para la vigencia 2022. "/>
    <s v="Dificultades y limitaciones para el desarrollo de las actividades de cierre presupuestal de las vigencias fiscales 2020 y 2021, así como falencias administrativas relacionadas con la omisión de las funciones establecidas para el trámite de las obligaciones de la entidad, descritas en los procedimientos para tal fin. "/>
    <s v="Capacitar a los supervisores de los contratos sobre temas presupuestales tales como recursos presupuestales, definición del presupuesto de los contratos, adiciones presupuestales, justificación y constitución de reservas presupuestales y como evitar tanto su sobreestimación, como la pérdida de la misma, además de los Acuerdos de Nivel de Servicios - ANS 2022 de la DEO, referentes a temas como reprogramación vigencias futuras, saldos de apropiación y rezago presupuestal (reserva),  necesarios para el adecuado y oportuno seguimiento y control a la ejecución presupuestal, permitiendo identificar los entregables, las áreas responsables, los plazos, forma y medio de entrega correspondientes, que incluya las causas de los hallazgos notificados por la Contraloría General de la República."/>
    <s v="Realizar dos (2) sesiones de capacitaciones a los supervisores de las interventorías y gestores técnicos de proyectos."/>
    <s v="Actas de las capacitaciones"/>
    <n v="2"/>
    <d v="2023-08-01T00:00:00"/>
    <x v="17"/>
    <n v="13"/>
    <x v="18"/>
    <x v="9"/>
    <n v="2"/>
    <m/>
    <d v="2024-02-21T00:00:00"/>
    <n v="3.7666666666666666"/>
    <x v="1"/>
    <n v="13"/>
    <n v="13"/>
    <n v="13"/>
    <m/>
    <x v="3"/>
    <s v="CUMPLIDO"/>
    <x v="10"/>
    <x v="143"/>
    <n v="1"/>
    <x v="164"/>
  </r>
  <r>
    <n v="145"/>
    <n v="166"/>
    <n v="2023"/>
    <s v="Contractual"/>
    <s v="Disciplinario"/>
    <s v="Administrativo con presunta incidencia disciplinaria"/>
    <s v="18 02 100   "/>
    <s v="H15AF2022. Planeación y estructuración de los convenios del programa “vive Colombia vías verdes”. _x000a__x000a_Como premisa inicial, se evidencia un error por parte de Proyecta al indicar que el porcentaje de Administración del Convenio 2068-2021 es del 41%, ya que, una vez revisada y analizada la información inicialmente recibida por parte de INVÍAS, la suma de la “Carga Impositiva + Personal + Instalaciones” da un total de 40,5% (...). Esta diferencia del 0,5%, representa la suma de $414.023.477,40 COP._x000a__x000a_Por otra parte, una vez verificada la información inicial versus los soportes remitidos por INVÍAS (...), se evidencia una diferencia de un 13,50% que no es justificada técnicamente por la Entidad y que se limita a ser sustentada por una regla de tres simple. Esta diferencia, representa $5.589.316.944,90 en el total acumulado del A.I.U del Convenio 2068-2021 y el A.I.U sustentado con la información recibida en la última respuesta emitida por la Entidad._x000a__x000a_Sumado a lo anterior, es notable que en la estructuración de los diferentes convenios firmados por parte de INVÍAS, en cuanto al Programa “Viva Colombia Vías Verdes”, no se suscribe cláusula alguna que permita que la Entidad pueda exigir el sustento de los presupuestos, A.P.U`s y A.I.U`s de cada uno de los contratos que los convenios suscriben con terceros y que se convierten en presupuestos que INVÍAS debe financiar. Tampoco se evidencia que se suscriba cláusula alguna que obligue al convenido a argumentar y soportar los presupuestos que se disponen a contratar con un tercero previo a la adjudicación de los mismos, teniendo en cuenta que quien finalmente aporta los recursos para el desarrollo de_x000a_los mismos es INVÍAS. _x000a__x000a_Acción 1."/>
    <s v="Inadecuada planeación y estructuración de los convenios del programa “VIVE COLOMBIA VÍAS VERDES”, y falta de transparencia en el cálculo de la administración que hace parte del A.I.U del convenio 2068-2021._x000a__x000a_Gestión antieconómica e ineficiente del manejo del recurso público, puesto que se está aceptando por parte del INVÍAS, en el componente de administración en el AIU contractual, unas cifras sin justificar, siendo pertinente indicar que a mayo de 2023 no se han dado pagos. "/>
    <s v="Acción 1._x000a__x000a_Realizar tres (3) sesiones de capacitaciones a la Subdirección de Estructuración de Proyectos; direcciones y unidades ejecutoras de la versión 3 de la Guía de Estructuración de Proyectos, donde se incluyó el componente social, predial y ambiental conforme a los hallazgos notificados por la Contraloría General de la República."/>
    <s v="Realizar capacitaciones."/>
    <s v="Actas de las capacitaciones "/>
    <n v="3"/>
    <d v="2023-08-01T00:00:00"/>
    <x v="17"/>
    <n v="13"/>
    <x v="4"/>
    <x v="1"/>
    <n v="0"/>
    <m/>
    <m/>
    <n v="-1507.6666666666667"/>
    <x v="0"/>
    <n v="0"/>
    <n v="0"/>
    <n v="13"/>
    <m/>
    <x v="0"/>
    <s v="VENCIDO"/>
    <x v="10"/>
    <x v="144"/>
    <n v="1"/>
    <x v="165"/>
  </r>
  <r>
    <s v=""/>
    <n v="167"/>
    <n v="2023"/>
    <s v="Contractual"/>
    <m/>
    <m/>
    <s v="18 02 100   "/>
    <s v="H15AF2022. Planeación y estructuración de los convenios del programa “vive Colombia vías verdes”. _x000a__x000a_Como premisa inicial, se evidencia un error por parte de Proyecta al indicar que el porcentaje de Administración del Convenio 2068-2021 es del 41%, ya que, una vez revisada y analizada la información inicialmente recibida por parte de INVÍAS, la suma de la “Carga Impositiva + Personal + Instalaciones” da un total de 40,5% (...). Esta diferencia del 0,5%, representa la suma de $414.023.477,40 COP._x000a__x000a_Por otra parte, una vez verificada la información inicial versus los soportes remitidos por INVÍAS (...), se evidencia una diferencia de un 13,50% que no es justificada técnicamente por la Entidad y que se limita a ser sustentada por una regla de tres simple. Esta diferencia, representa $5.589.316.944,90 en el total acumulado del A.I.U del Convenio 2068-2021 y el A.I.U sustentado con la información recibida en la última respuesta emitida por la Entidad._x000a__x000a_Sumado a lo anterior, es notable que en la estructuración de los diferentes convenios firmados por parte de INVÍAS, en cuanto al Programa “Viva Colombia Vías Verdes”, no se suscribe cláusula alguna que permita que la Entidad pueda exigir el sustento de los presupuestos, A.P.U`s y A.I.U`s de cada uno de los contratos que los convenios suscriben con terceros y que se convierten en presupuestos que INVÍAS debe financiar. Tampoco se evidencia que se suscriba cláusula alguna que obligue al convenido a argumentar y soportar los presupuestos que se disponen a contratar con un tercero previo a la adjudicación de los mismos, teniendo en cuenta que quien finalmente aporta los recursos para el desarrollo de_x000a_los mismos es INVÍAS. _x000a__x000a_Acción 2."/>
    <s v="Inadecuada planeación y estructuración de los convenios del programa “VIVE COLOMBIA VÍAS VERDES”, y falta de transparencia en el cálculo de la administración que hace parte del A.I.U del convenio 2068-2021._x000a__x000a_Gestión antieconómica e ineficiente del manejo del recurso público, puesto que se está aceptando por parte del INVÍAS, en el componente de administración en el AIU contractual, unas cifras sin justificar, siendo pertinente indicar que a mayo de 2023 no se han dado pagos. "/>
    <s v="Acción 2._x000a__x000a_Capacitar a los supervisores y gestores técnicos de proyectos frente al Manual de Interventoría y de Contratación, que incluya las causas de los hallazgos notificados por la Contraloría General de la República."/>
    <s v="Realizar dos (2) sesiones de capacitaciones a los supervisores y gestores técnicos de proyectos frente al Manual de Interventoría y de Contratación."/>
    <s v="Actas de las capacitaciones "/>
    <n v="2"/>
    <d v="2023-08-01T00:00:00"/>
    <x v="17"/>
    <n v="13"/>
    <x v="10"/>
    <x v="0"/>
    <n v="2"/>
    <m/>
    <d v="2023-12-18T00:00:00"/>
    <n v="1.6"/>
    <x v="1"/>
    <n v="13"/>
    <n v="13"/>
    <n v="13"/>
    <m/>
    <x v="3"/>
    <s v=""/>
    <x v="10"/>
    <x v="144"/>
    <n v="2"/>
    <x v="166"/>
  </r>
  <r>
    <n v="146"/>
    <n v="168"/>
    <n v="2023"/>
    <s v="Contractual"/>
    <s v="Disciplinario"/>
    <s v="Administrativo con presunta incidencia disciplinaria"/>
    <s v="14 04 100   "/>
    <s v="H16AF2022. Cumplimiento de los procedimientos y cláusulas contractuales del convenio 2068 de 2021._x000a__x000a_Revisado el convenio 2068 de 2021, se observa que la empresa PROYECTA cuenta con orden de inicio desde el pasado 29 de diciembre de 2021 y transcurridos 8 meses según el informe del mes de septiembre aún no se contaba con estudios y diseños como está estipulado en los Estudios Previos en la etapa Nro. 1. De preconstrucción, donde se define que en los primeros 6 meses se realizaría los estudios y diseños. Así mismo, en los informes se observó que desde el mes de enero se venía dejando claridad de que existían muchos errores en la minuta del convenio que debían ser corregidos y no se especificaban qué puntos debían ser corregidos, sin embargo, en el mes de diciembre, ya transcurrido 12 meses, se realizó una modificación a la minuta y una reprogramación de recursos._x000a__x000a_Acción 1."/>
    <s v="Falta de efectividad en los controles en el procedimiento contractual con una presunta violación de las cláusulas contractuales y de los principios de la contratación. La falta de celeridad y eficacia en los procedimientos que estaban previstos para contratar."/>
    <s v="Acción 1._x000a__x000a_Capacitar a los supervisores y gestores técnicos de proyectos frente al Manual de Interventoría y de Contratación, que incluya las causas de los hallazgos notificados por la Contraloría General de la República."/>
    <s v="Realizar dos (2) sesiones de capacitaciones a los supervisores y gestores técnicos de proyectos frente al Manual de Interventoría y de Contratación."/>
    <s v="Actas de las capacitaciones "/>
    <n v="2"/>
    <d v="2023-08-01T00:00:00"/>
    <x v="17"/>
    <n v="13"/>
    <x v="10"/>
    <x v="0"/>
    <n v="2"/>
    <m/>
    <d v="2023-12-18T00:00:00"/>
    <n v="1.6"/>
    <x v="1"/>
    <n v="13"/>
    <n v="13"/>
    <n v="13"/>
    <m/>
    <x v="3"/>
    <s v="VENCIDO"/>
    <x v="10"/>
    <x v="145"/>
    <n v="1"/>
    <x v="167"/>
  </r>
  <r>
    <s v=""/>
    <n v="169"/>
    <n v="2023"/>
    <s v="Contractual"/>
    <m/>
    <m/>
    <s v="14 04 100   "/>
    <s v="H16AF2022. Cumplimiento de los procedimientos y cláusulas contractuales del convenio 2068 de 2021._x000a__x000a_Revisado el convenio 2068 de 2021, se observa que la empresa PROYECTA cuenta con orden de inicio desde el pasado 29 de diciembre de 2021 y transcurridos 8 meses según el informe del mes de septiembre aún no se contaba con estudios y diseños como está estipulado en los Estudios Previos en la etapa Nro. 1. De preconstrucción, donde se define que en los primeros 6 meses se realizaría los estudios y diseños. Así mismo, en los informes se observó que desde el mes de enero se venía dejando claridad de que existían muchos errores en la minuta del convenio que debían ser corregidos y no se especificaban qué puntos debían ser corregidos, sin embargo, en el mes de diciembre, ya transcurrido 12 meses, se realizó una modificación a la minuta y una reprogramación de recursos._x000a__x000a_Acción 2."/>
    <s v="Falta de efectividad en los controles en el procedimiento contractual con una presunta violación de las cláusulas contractuales y de los principios de la contratación. La falta de celeridad y eficacia en los procedimientos que estaban previstos para contratar."/>
    <s v="Acción 2._x000a__x000a_Modificar el  convenio con el fin de contar con mayores herramientas  para realizar el control y seguimientos de los contratos derivados."/>
    <s v="Modificar la clausula  del convenio  referente  al Comité de Seguimiento Técnico, que le permita la participación al INVIAS en la toma decisiones que comprometan los recursos del convenio."/>
    <s v=" Minuta de la modificación "/>
    <n v="1"/>
    <d v="2023-08-01T00:00:00"/>
    <x v="17"/>
    <n v="13"/>
    <x v="10"/>
    <x v="0"/>
    <n v="0"/>
    <m/>
    <m/>
    <n v="-1507.6666666666667"/>
    <x v="0"/>
    <n v="0"/>
    <n v="0"/>
    <n v="13"/>
    <m/>
    <x v="0"/>
    <s v=""/>
    <x v="10"/>
    <x v="145"/>
    <n v="2"/>
    <x v="168"/>
  </r>
  <r>
    <n v="147"/>
    <n v="170"/>
    <n v="2023"/>
    <s v="Contractual"/>
    <s v="Fiscal y disciplinario"/>
    <s v="Administrativo con incidencia fiscal y presunta incidencia disciplinaria"/>
    <s v="14 04 004   "/>
    <s v="H17AF2022. Mayor permanencia de interventoría – contrato 1022 de 2018 – Variante de San Gil._x000a__x000a_Dentro de los documentos de la adición al contrato de interventoría, y de prórroga al contrato de obra, no se contempla en el clausulado que el contratista asuma los costos de la mayor permanencia de la interventoría en obra imputables a él. Es de indicar que, el hecho de que la misma deba permanecer por más tiempo se debe en parte por causas imputables al contratista, y probadas por el Instituto. El Invías está asumiendo, de su presupuesto, los costos generados por mayor permanencia de interventoría que claramente son imputables al contratista de obra. Este perjuicio se calcula por un monto de $616.026.489._x000a__x000a_(...) Durante el desarrollo de la ejecución del contrato, el contratista ha venido presentando atraso en el programa de inversiones, los cuales no han sido mitigados, por lo cual la Subdirección de Modernización de Carreteras Nacionales realizó la solicitud de proceso administrativo sancionatorio el 31 de julio de 2021._x000a__x000a_Acción 1."/>
    <s v="Deficiencias en planeación y gestión del proyecto, que han generado inconvenientes prediales (demoras en adquisición de predios), inconvenientes en licencias ambientales y otras (demoras en gestiones de licencias ambientales y permisos arqueológicos), e inconvenientes técnicos (condiciones técnicas no contempladas por el constructor, lo cual denota deficiencias en su revisión de los Estudios y Diseños)._x000a__x000a_Inadecuada gestión fiscal en la ejecución de las obras objeto del contrato 1019 de 2018, por parte del contratista de obra, que ha generado una gestión antieconómica e ineficiente de las inversiones en el citado contrato._x000a__x000a_Deficiencias en el ejercicio de supervisión y gestión técnica del proyecto, toda vez que, en el momento de dar concepto y visto bueno a las adiciones y prórrogas a los contratos de obra e interventoría, no se contempló el hecho de que parte del atraso presentado en el proyecto es imputable al contratista."/>
    <s v="Acción 1._x000a__x000a_Realizar tres (3) sesiones de capacitaciones a la Subdirección de Estructuración de Proyectos; direcciones y unidades ejecutoras de la versión 3 de la Guía de Estructuración de Proyectos, donde se incluyó el componente social, predial y ambiental conforme a los hallazgos notificados por la Contraloría General de la República."/>
    <s v="Realizar capacitaciones."/>
    <s v="Actas de las capacitaciones "/>
    <n v="3"/>
    <d v="2023-08-01T00:00:00"/>
    <x v="17"/>
    <n v="13"/>
    <x v="4"/>
    <x v="1"/>
    <n v="0"/>
    <m/>
    <m/>
    <n v="-1507.6666666666667"/>
    <x v="0"/>
    <n v="0"/>
    <n v="0"/>
    <n v="13"/>
    <m/>
    <x v="0"/>
    <s v="VENCIDO"/>
    <x v="10"/>
    <x v="146"/>
    <n v="1"/>
    <x v="169"/>
  </r>
  <r>
    <s v=""/>
    <n v="171"/>
    <n v="2023"/>
    <s v="Contractual"/>
    <m/>
    <m/>
    <s v="14 04 004   "/>
    <s v="H17AF2022. Mayor permanencia de interventoría – contrato 1022 de 2018 – Variante de San Gil._x000a__x000a_Dentro de los documentos de la adición al contrato de interventoría, y de prórroga al contrato de obra, no se contempla en el clausulado que el contratista asuma los costos de la mayor permanencia de la interventoría en obra imputables a él. Es de indicar que, el hecho de que la misma deba permanecer por más tiempo se debe en parte por causas imputables al contratista, y probadas por el Instituto. El Invías está asumiendo, de su presupuesto, los costos generados por mayor permanencia de interventoría que claramente son imputables al contratista de obra. Este perjuicio se calcula por un monto de $616.026.489._x000a__x000a_(...) Durante el desarrollo de la ejecución del contrato, el contratista ha venido presentando atraso en el programa de inversiones, los cuales no han sido mitigados, por lo cual la Subdirección de Modernización de Carreteras Nacionales realizó la solicitud de proceso administrativo sancionatorio el 31 de julio de 2021._x000a__x000a_Acción 2."/>
    <s v="Deficiencias en planeación y gestión del proyecto, que han generado inconvenientes prediales (demoras en adquisición de predios), inconvenientes en licencias ambientales y otras (demoras en gestiones de licencias ambientales y permisos arqueológicos), e inconvenientes técnicos (condiciones técnicas no contempladas por el constructor, lo cual denota deficiencias en su revisión de los Estudios y Diseños)._x000a__x000a_Inadecuada gestión fiscal en la ejecución de las obras objeto del contrato 1019 de 2018, por parte del contratista de obra, que ha generado una gestión antieconómica e ineficiente de las inversiones en el citado contrato._x000a__x000a_Deficiencias en el ejercicio de supervisión y gestión técnica del proyecto, toda vez que, en el momento de dar concepto y visto bueno a las adiciones y prórrogas a los contratos de obra e interventoría, no se contempló el hecho de que parte del atraso presentado en el proyecto es imputable al contratista."/>
    <s v="Acción 2._x000a__x000a_Capacitar a los supervisores de los contratos sobre temas presupuestales tales como recursos presupuestales, definición del presupuesto de los contratos, adiciones presupuestales, justificación y constitución de reservas presupuestales y como evitar tanto su sobreestimación, como la pérdida de la misma, además de los Acuerdos de Nivel de Servicios - ANS 2022 de la DEO, referentes a temas como reprogramación vigencias futuras, saldos de apropiación y rezago presupuestal (reserva),  necesarios para el adecuado y oportuno seguimiento y control a la ejecución presupuestal, permitiendo identificar los entregables, las áreas responsables, los plazos, forma y medio de entrega correspondientes, que incluya las causas de los hallazgos notificados por la Contraloría General de la República."/>
    <s v="Realizar dos (2) sesiones de capacitaciones a los supervisores de las interventorías y gestores técnicos de proyectos."/>
    <s v="Actas de las capacitaciones"/>
    <n v="2"/>
    <d v="2023-08-01T00:00:00"/>
    <x v="17"/>
    <n v="13"/>
    <x v="8"/>
    <x v="0"/>
    <n v="2"/>
    <m/>
    <d v="2023-11-30T00:00:00"/>
    <n v="1"/>
    <x v="1"/>
    <n v="13"/>
    <n v="13"/>
    <n v="13"/>
    <m/>
    <x v="3"/>
    <s v=""/>
    <x v="10"/>
    <x v="146"/>
    <n v="2"/>
    <x v="170"/>
  </r>
  <r>
    <s v=""/>
    <n v="172"/>
    <n v="2023"/>
    <s v="Contractual"/>
    <m/>
    <m/>
    <s v="14 04 004   "/>
    <s v="H17AF2022. Mayor permanencia de interventoría – contrato 1022 de 2018 – Variante de San Gil._x000a__x000a_Dentro de los documentos de la adición al contrato de interventoría, y de prórroga al contrato de obra, no se contempla en el clausulado que el contratista asuma los costos de la mayor permanencia de la interventoría en obra imputables a él. Es de indicar que, el hecho de que la misma deba permanecer por más tiempo se debe en parte por causas imputables al contratista, y probadas por el Instituto. El Invías está asumiendo, de su presupuesto, los costos generados por mayor permanencia de interventoría que claramente son imputables al contratista de obra. Este perjuicio se calcula por un monto de $616.026.489._x000a__x000a_(...) Durante el desarrollo de la ejecución del contrato, el contratista ha venido presentando atraso en el programa de inversiones, los cuales no han sido mitigados, por lo cual la Subdirección de Modernización de Carreteras Nacionales realizó la solicitud de proceso administrativo sancionatorio el 31 de julio de 2021._x000a__x000a_Acción 3."/>
    <s v="Deficiencias en planeación y gestión del proyecto, que han generado inconvenientes prediales (demoras en adquisición de predios), inconvenientes en licencias ambientales y otras (demoras en gestiones de licencias ambientales y permisos arqueológicos), e inconvenientes técnicos (condiciones técnicas no contempladas por el constructor, lo cual denota deficiencias en su revisión de los Estudios y Diseños)._x000a__x000a_Inadecuada gestión fiscal en la ejecución de las obras objeto del contrato 1019 de 2018, por parte del contratista de obra, que ha generado una gestión antieconómica e ineficiente de las inversiones en el citado contrato._x000a__x000a_Deficiencias en el ejercicio de supervisión y gestión técnica del proyecto, toda vez que, en el momento de dar concepto y visto bueno a las adiciones y prórrogas a los contratos de obra e interventoría, no se contempló el hecho de que parte del atraso presentado en el proyecto es imputable al contratista."/>
    <s v="Acción 3._x000a__x000a_Capacitar a los supervisores y gestores técnicos de proyectos frente al Manual de Interventoría y de Contratación, que incluya las causas de los hallazgos notificados por la Contraloría General de la República."/>
    <s v="Realizar dos (2) sesiones de capacitaciones a los supervisores y gestores técnicos de proyectos frente al Manual de Interventoría y de Contratación."/>
    <s v="Actas de las capacitaciones "/>
    <n v="2"/>
    <d v="2023-08-01T00:00:00"/>
    <x v="17"/>
    <n v="13"/>
    <x v="8"/>
    <x v="0"/>
    <n v="2"/>
    <m/>
    <d v="2023-12-18T00:00:00"/>
    <n v="1.6"/>
    <x v="1"/>
    <n v="13"/>
    <n v="13"/>
    <n v="13"/>
    <m/>
    <x v="3"/>
    <s v=""/>
    <x v="10"/>
    <x v="146"/>
    <n v="3"/>
    <x v="171"/>
  </r>
  <r>
    <n v="148"/>
    <n v="173"/>
    <n v="2023"/>
    <s v="Obra"/>
    <s v="Administrativo"/>
    <s v="Administrativo"/>
    <s v="14 04 100   "/>
    <s v="H18AF2022. Pavimentación frente Ricaurte – Mallama. Contrato 1111 de 2021 - Variante San Francisco Mocoa._x000a__x000a_Con el contrato 1111 de 2021 se está atendiendo un frente de rehabilitación en el sector Ricaurte – Mallama del corredor Tumaco – San Francisco, el cual se ubica a más de 200 km de las obras principales, objeto del contrato de obra, lo cual, a corto plazo, está afectando los rendimientos de obra en ese frente porque el contratista de obra está concentrando sus esfuerzos en el frente de rehabilitación, y a mediano y largo plazo, la disminución de recursos en el capítulo de obras subterráneas afecta el alcance del proyecto, poniendo en riesgo el cumplimiento de las metas físicas del mismo."/>
    <s v="Deficiencias administrativas por parte del Invías, en cuanto al desarrollo de la planeación y el control del proyecto, en lo relacionado con el hecho de que se debió contar con los estudios y el presupuesto para la rehabilitación del sector Ricaurte – Mallama, tanto para los contratos de obra como el de interventoría, a fin de no causar traumatismos en el desarrollo de la obra."/>
    <s v="Realizar tres (3) sesiones de capacitaciones a la Subdirección de Estructuración de Proyectos; direcciones y unidades ejecutoras de la versión 3 de la Guía de Estructuración de Proyectos, donde se incluyó el componente social, predial y ambiental conforme a los hallazgos notificados por la Contraloría General de la República."/>
    <s v="Realizar capacitaciones."/>
    <s v="Actas de las capacitaciones "/>
    <n v="3"/>
    <d v="2023-08-01T00:00:00"/>
    <x v="17"/>
    <n v="13"/>
    <x v="4"/>
    <x v="1"/>
    <n v="0"/>
    <m/>
    <m/>
    <n v="-1507.6666666666667"/>
    <x v="0"/>
    <n v="0"/>
    <n v="0"/>
    <n v="13"/>
    <m/>
    <x v="0"/>
    <s v="VENCIDO"/>
    <x v="10"/>
    <x v="147"/>
    <n v="1"/>
    <x v="172"/>
  </r>
  <r>
    <n v="149"/>
    <n v="174"/>
    <n v="2023"/>
    <s v="Obra"/>
    <s v="Disciplinario"/>
    <s v="Administrativo con presunta incidencia disciplinaria"/>
    <s v="14 04 100   "/>
    <s v="H19AF2022. Pavimentación inicio de vía frente San Francisco – Contrato 1111 de 2021._x000a__x000a_Dentro de las condiciones contractuales del contrato 1111 de 2021 no se tiene en cuenta, como elemento prioritario, la pavimentación de la vía existente en el sector 1 (PR 0+000 al PR 7+103), la cual fue construida previamente en otro contrato y_x000a_hace parte integral del corredor a terminar, sino que se deja como una obra complementaria, a criterio de ser pavimentada o no por el Instituto, según lo considere pertinente o no."/>
    <s v="Deficiencias en la estructuración y planificación del proyecto por parte del instituto, toda vez que no se contempla como parte del objeto principal de este contrato, la pavimentación del sector donde ya hay tanto calzada conformada, como estabilización de taludes y obras de drenaje."/>
    <s v="Realizar tres (3) sesiones de capacitaciones a la Subdirección de Estructuración de Proyectos; direcciones y unidades ejecutoras de la versión 3 de la Guía de Estructuración de Proyectos, donde se incluyó el componente social, predial y ambiental conforme a los hallazgos notificados por la Contraloría General de la República."/>
    <s v="Realizar capacitaciones."/>
    <s v="Actas de las capacitaciones "/>
    <n v="3"/>
    <d v="2023-08-01T00:00:00"/>
    <x v="17"/>
    <n v="13"/>
    <x v="4"/>
    <x v="1"/>
    <n v="0"/>
    <m/>
    <m/>
    <n v="-1507.6666666666667"/>
    <x v="0"/>
    <n v="0"/>
    <n v="0"/>
    <n v="13"/>
    <m/>
    <x v="0"/>
    <s v="VENCIDO"/>
    <x v="10"/>
    <x v="148"/>
    <n v="1"/>
    <x v="173"/>
  </r>
  <r>
    <n v="150"/>
    <n v="175"/>
    <n v="2023"/>
    <s v="Obra"/>
    <s v="Disciplinario"/>
    <s v="Administrativo con presunta incidencia disciplinaria"/>
    <s v="14 04 004   "/>
    <s v="H20AF2022. Ejecución de obras en longitud de un kilómetro en seis meses frente San Francisco – Contrato 1111 de 2021._x000a__x000a_Dentro de los requerimientos del contrato 1111 de 2021 se especifica que se deben adelantar actividades en una longitud de por lo menos 1 km del corredor. Sin embargo, con corte a 29 de marzo de 2023, este requerimiento no se cumplió, toda vez que no se han ejecutado por completo las actividades y estructuras correspondientes al primer kilómetro de vía, definido a partir del punto PR 7+103, sino que el contratista continúa haciendo actividades de replanteo y hasta esa fecha estaba en los inicio de actividades constructivas de caissons para el puente 9A y en inicio de cortes y explanaciones."/>
    <s v="Deficiencias en la organización logística del contratista para acometer las obras en los distintos frentes de obra, de acuerdo con sus obligaciones contractuales; así como deficiencias en el seguimiento y control en el cumplimiento de las obligaciones emanadas del contrato."/>
    <s v="Capacitar a los supervisores y gestores técnicos de proyectos frente al Manual de Interventoría y de Contratación, que incluya las causas de los hallazgos notificados por la Contraloría General de la República."/>
    <s v="Realizar dos (2) sesiones de capacitaciones a los supervisores y gestores técnicos de proyectos frente al Manual de Interventoría y de Contratación."/>
    <s v="Actas de las capacitaciones "/>
    <n v="2"/>
    <d v="2023-08-01T00:00:00"/>
    <x v="17"/>
    <n v="13"/>
    <x v="8"/>
    <x v="0"/>
    <n v="2"/>
    <m/>
    <d v="2023-12-18T00:00:00"/>
    <n v="1.6"/>
    <x v="1"/>
    <n v="13"/>
    <n v="13"/>
    <n v="13"/>
    <m/>
    <x v="3"/>
    <s v="CUMPLIDO"/>
    <x v="10"/>
    <x v="149"/>
    <n v="1"/>
    <x v="174"/>
  </r>
  <r>
    <n v="151"/>
    <n v="176"/>
    <n v="2023"/>
    <s v="Otros"/>
    <s v="Disciplinario"/>
    <s v="Administrativo con incidencia disciplinaria"/>
    <s v="16 04 100   "/>
    <s v="H21AF2022. Cumplimiento del artículo 292 de la ley 1955 de 2019, relacionada con la verificación de la gestión eficiente de la energía de los edificios._x000a__x000a_Inefectividad de las acciones realizadas por el INVÍAS para lograr un ahorro del consumo de energía en edificios de mínimo 15% respecto del consumo del año anterior desde el año 2019 y a partir del segundo año con metas escalonadas; meta que debía ser alcanzada más tardar en el año 2022. Lo anterior, genera un incumplimiento en la normatividad de la gestión eficiente de la energía de los edificios artículo 292 de la Ley 1955 de 2019._x000a__x000a_Actividad 1."/>
    <s v="Deficiencias en la gestión e implementación de acciones tendientes al ahorro energético de los edificios del INVÍAS, en el sentido que no se han establecido metas anuales ni políticas de eficiencia energética en la entidad."/>
    <s v="Implementar el programa de uso eficiente y ahorro de energía para la entidad."/>
    <s v="Campañas informativas y de sensibilización una (1) vez al mes por medio de la intranet."/>
    <s v="Reporte de comunicaciones"/>
    <n v="6"/>
    <d v="2023-07-29T00:00:00"/>
    <x v="21"/>
    <n v="19.857142857142858"/>
    <x v="19"/>
    <x v="5"/>
    <n v="6"/>
    <m/>
    <d v="2024-02-26T00:00:00"/>
    <n v="2.4333333333333331"/>
    <x v="1"/>
    <n v="19.857142857142858"/>
    <n v="19.857142857142858"/>
    <n v="19.857142857142858"/>
    <m/>
    <x v="3"/>
    <s v="CUMPLIDO"/>
    <x v="10"/>
    <x v="150"/>
    <n v="1"/>
    <x v="175"/>
  </r>
  <r>
    <s v=""/>
    <n v="177"/>
    <n v="2023"/>
    <s v="Otros"/>
    <m/>
    <m/>
    <s v="16 04 100   "/>
    <s v="H21AF2022. Cumplimiento del artículo 292 de la ley 1955 de 2019, relacionada con la verificación de la gestión eficiente de la energía de los edificios._x000a__x000a_Inefectividad de las acciones realizadas por el INVÍAS para lograr un ahorro del consumo de energía en edificios de mínimo 15% respecto del consumo del año anterior desde el año 2019 y a partir del segundo año con metas escalonadas; meta que debía ser alcanzada más tardar en el año 2022. Lo anterior, genera un incumplimiento en la normatividad de la gestión eficiente de la energía de los edificios artículo 292 de la Ley 1955 de 2019._x000a__x000a_Actividad 2."/>
    <s v="Deficiencias en la gestión e implementación de acciones tendientes al ahorro energético de los edificios del INVÍAS, en el sentido que no se han establecido metas anuales ni políticas de eficiencia energética en la entidad."/>
    <s v="Implementar el programa de uso eficiente y ahorro de energía para la entidad."/>
    <s v="Sensibilización semestralmente a las direcciones territoriales  a través de reuniones virtuales."/>
    <s v="Reporte semestral"/>
    <n v="1"/>
    <d v="2023-07-29T00:00:00"/>
    <x v="21"/>
    <n v="19.857142857142858"/>
    <x v="19"/>
    <x v="5"/>
    <n v="1"/>
    <m/>
    <d v="2024-02-26T00:00:00"/>
    <n v="2.4333333333333331"/>
    <x v="1"/>
    <n v="19.857142857142858"/>
    <n v="19.857142857142858"/>
    <n v="19.857142857142858"/>
    <m/>
    <x v="3"/>
    <s v=""/>
    <x v="10"/>
    <x v="150"/>
    <n v="2"/>
    <x v="176"/>
  </r>
  <r>
    <s v=""/>
    <n v="178"/>
    <n v="2023"/>
    <s v="Otros"/>
    <m/>
    <m/>
    <s v="16 04 100   "/>
    <s v="H21AF2022. Cumplimiento del artículo 292 de la ley 1955 de 2019, relacionada con la verificación de la gestión eficiente de la energía de los edificios._x000a__x000a_Inefectividad de las acciones realizadas por el INVÍAS para lograr un ahorro del consumo de energía en edificios de mínimo 15% respecto del consumo del año anterior desde el año 2019 y a partir del segundo año con metas escalonadas; meta que debía ser alcanzada más tardar en el año 2022. Lo anterior, genera un incumplimiento en la normatividad de la gestión eficiente de la energía de los edificios artículo 292 de la Ley 1955 de 2019._x000a__x000a_Actividad 3."/>
    <s v="Deficiencias en la gestión e implementación de acciones tendientes al ahorro energético de los edificios del INVÍAS, en el sentido que no se han establecido metas anuales ni políticas de eficiencia energética en la entidad."/>
    <s v="Implementar el programa de uso eficiente y ahorro de energía para la entidad."/>
    <s v="Seguimiento trimestral a la implementación del programa de uso eficiente y ahorro de energía."/>
    <s v="Reporte trimestral"/>
    <n v="2"/>
    <d v="2023-07-29T00:00:00"/>
    <x v="21"/>
    <n v="19.857142857142858"/>
    <x v="19"/>
    <x v="5"/>
    <n v="2"/>
    <m/>
    <d v="2024-02-26T00:00:00"/>
    <n v="2.4333333333333331"/>
    <x v="1"/>
    <n v="19.857142857142858"/>
    <n v="19.857142857142858"/>
    <n v="19.857142857142858"/>
    <m/>
    <x v="3"/>
    <s v=""/>
    <x v="10"/>
    <x v="150"/>
    <n v="3"/>
    <x v="177"/>
  </r>
  <r>
    <n v="152"/>
    <n v="179"/>
    <n v="2023"/>
    <s v="Presupuestal"/>
    <s v="Administrativo"/>
    <s v="Administrativo"/>
    <s v="16 04 100   "/>
    <s v="H22AF2022. Cumplimiento del Decreto 397 de 2022, relacionado con la austeridad del gasto._x000a__x000a_Inefectividad de las acciones realizadas por el INVÍAS para el cumplimiento del plan de austeridad del gasto 2022 para los órganos que hacen parte del Presupuesto General de la Nación, Decreto 397 de 2022._x000a__x000a_Acción 1."/>
    <s v="Deficiencias en la gestión e implementación de acciones tendientes a la austeridad del gasto del INVÍAS, como entidad perteneciente al presupuesto nacional, en el sentido de la poca efectividad de las acciones tendientes al ahorro de recursos._x000a__x000a_Debilidades en planeación y ejecución de recursos de funcionamiento, que a futuro pueden ser identificadas como incorrecciones."/>
    <s v="Formulación del plan de austeridad vigencia 2023 (Reducir en 5% el valor pagado de horas extras para la vigencia 2023, reducir en un 10% el gasto en telefonía análoga para la vigencia 2023, reducir en 5 % el gasto de combustible para la vigencia 2023, disminuir en un 3% el gasto en fotocopias para la vigencia 2023, disminuir en un 5% el Gasto en Comisiones de Servicio y Tiquetes, reducir en un 5% la contratación por prestación de servicios de la entidad, disminuir en un 50% el gasto de  resmas de papel para la vigencia 2023)."/>
    <s v="Formular plan de austeridad vigencia 2023."/>
    <s v="Plan de austeridad formulado"/>
    <n v="1"/>
    <d v="2023-07-29T00:00:00"/>
    <x v="22"/>
    <n v="1.2857142857142858"/>
    <x v="19"/>
    <x v="5"/>
    <n v="0"/>
    <m/>
    <m/>
    <n v="-1504.8333333333333"/>
    <x v="0"/>
    <n v="0"/>
    <n v="0"/>
    <n v="1.2857142857142858"/>
    <m/>
    <x v="0"/>
    <s v="VENCIDO"/>
    <x v="10"/>
    <x v="151"/>
    <n v="1"/>
    <x v="178"/>
  </r>
  <r>
    <s v=""/>
    <n v="180"/>
    <n v="2023"/>
    <s v="Presupuestal"/>
    <m/>
    <m/>
    <s v="16 04 100   "/>
    <s v="H22AF2022. Cumplimiento del Decreto 397 de 2022, relacionado con la austeridad del gasto._x000a__x000a_Inefectividad de las acciones realizadas por el INVÍAS para el cumplimiento del plan de austeridad del gasto 2022 para los órganos que hacen parte del Presupuesto General de la Nación, Decreto 397 de 2022._x000a__x000a_Acción 2."/>
    <s v="Deficiencias en la gestión e implementación de acciones tendientes a la austeridad del gasto del INVÍAS, como entidad perteneciente al presupuesto nacional, en el sentido de la poca efectividad de las acciones tendientes al ahorro de recursos._x000a__x000a_Debilidades en planeación y ejecución de recursos de funcionamiento, que a futuro pueden ser identificadas como incorrecciones."/>
    <s v="Verificación trimestrales del plan de austeridad vigencia 2023 (Reducir en 5% el valor pagado de horas extras para la vigencia 2023, reducir en un 10% el gasto en telefonía análoga para la vigencia 2023, reducir en 5 % el gasto de combustible para la vigencia 2023, disminuir en un 3% el gasto en fotocopias para la vigencia 2023, disminuir en un 5% el Gasto en Comisiones de Servicio y Tiquetes, reducir en un 5% la contratación por prestación de servicios de la entidad, disminuir en un 50% el gasto de  resmas de papel para la vigencia 2023)."/>
    <s v="Realizar reportes."/>
    <s v="Reporte trimestral"/>
    <n v="2"/>
    <d v="2023-07-29T00:00:00"/>
    <x v="23"/>
    <n v="22"/>
    <x v="19"/>
    <x v="5"/>
    <n v="0"/>
    <m/>
    <m/>
    <n v="-1509.6666666666667"/>
    <x v="0"/>
    <n v="0"/>
    <n v="0"/>
    <n v="22"/>
    <m/>
    <x v="0"/>
    <s v=""/>
    <x v="10"/>
    <x v="151"/>
    <n v="2"/>
    <x v="179"/>
  </r>
  <r>
    <n v="153"/>
    <n v="181"/>
    <n v="2023"/>
    <s v="Contractual"/>
    <s v="Fiscal"/>
    <s v="Administrativo con incidencia fiscal"/>
    <s v="14 04 009   "/>
    <s v="H23AF2022. Suscripción del Otrosí modificatorio al contrato de obra 642 de 2015 – Inclusión y suscripción de una cláusula compromisoria._x000a__x000a_Antes de la finalización del plazo contractual, mediante un otrosí modificatorio al contrato de obra Nro. 642 de 2015, el INVÍAS y el contratista decidieron incluir una cláusula compromisoria, con el fin de dirimir unas divergencias existentes y la Oficina Jurídica del INVÍAS rindió concepto desfavorable a la solicitud de modificación del contrato para la inclusión de una cláusula compromisoria y dispuso que, si se quería utilizar un mecanismo alternativo de resolución de conflictos, se acudiera a la Conciliación Extrajudicial, la cual se adelantaría ante el Procurador Judicial Administrativo y el acuerdo resultante, sería aprobado por el Juez Administrativo (Juez natural del contrato), además Adujo que este mecanismo no solo era gratuito, mientras que el procedimiento arbitral resultaría muy oneroso para la entidad._x000a__x000a_Dicho lo anterior, si se quería velar por salvaguardar los intereses del Estado, debió sujetarse el INVÍAS a las recomendaciones realizada por la oficina jurídica, dado que los $1.008.632.462,29 nunca debieron salir del estado a raíz de una cláusula compromisoria que su concepto por parte de la oficina jurídica siempre fue desfavorable."/>
    <s v="Suscripción de un otrosí, incluyendo una cláusula compromisoria que implicaba un proceso arbitral, el cual generó gastos innecesarios al Invías omitiendo conceptos jurídicos el cual fueron desfavorables, lo anterior debió tenerse en cuenta buscando otras alternativas sugeridas por la Oficina Jurídica de la entidad. "/>
    <s v="Incorporar en el Manual de Contratación una disposición que tratándose de suscripción de pactos arbitrales (compromiso y/o cláusula compromisoria) sobre contratos en curso suscritos por el INVÍAS, será el director jurídico quien previo concepto analizará las razones que justifican su procedencia, siendo este vinculante. Lo anterior, en consideración a la Directiva Presidencial N° 04 de 2018."/>
    <s v="Incorporar en el Manual de Contratación del INVÍAS, lo estipulado en la acción de mejora."/>
    <s v="Manual de Contratación actualizado incorporando la acción descrita"/>
    <n v="1"/>
    <d v="2023-08-01T00:00:00"/>
    <x v="23"/>
    <n v="21.571428571428573"/>
    <x v="20"/>
    <x v="10"/>
    <n v="1"/>
    <m/>
    <d v="2024-02-27T00:00:00"/>
    <n v="1.9666666666666666"/>
    <x v="1"/>
    <n v="21.571428571428573"/>
    <n v="21.571428571428573"/>
    <n v="21.571428571428573"/>
    <m/>
    <x v="3"/>
    <s v="CUMPLIDO"/>
    <x v="10"/>
    <x v="152"/>
    <n v="1"/>
    <x v="180"/>
  </r>
  <r>
    <n v="154"/>
    <n v="182"/>
    <n v="2023"/>
    <s v="Presupuestal"/>
    <s v="Disciplinario e indagación preliminar"/>
    <s v="Administrativo con presunta connotación disciplinaria para indagación preliminar"/>
    <s v="14 04 004   "/>
    <s v="H1AEFJUANCHITO. Actas de ajustes. Contrato 1483 de 2014._x000a__x000a_La metodología para el cálculo de los ajustes del contrato 1483 de 2014, no está de acuerdo con lo establecido en el clausulado del contrato, lo anterior implica imprecisiones y que se haya reconocido y pagado recursos de más por este concepto._x000a__x000a_Acción 1."/>
    <s v="Deficiencias en la aplicación del procedimiento establecido para el cálculo de ajustes por parte de los actores del contrato de obra (Gobernación, Contratista, Interventor) conforme a lo establecido por el INVIAS para este fin, en el desarrollo del contrato 1483 de 2014, adicionalmente falta de control por parte de los supervisores del contrato en el establecimiento de los parámetros claves para efectuar el cálculo de los ajustes. "/>
    <s v="Realizar el reintegro por parte del contratista de la gobernación del  departamento del Valle del Cauca de los recursos sobre el mayor valor pagado en las actas de ajuste."/>
    <s v="Gestión ante gobernación del Valle del Cauca para el reintegro del mayor valor pagado en las actas de ajustes."/>
    <s v="Actas de ajustes (3) y soporte contable del reintegro del mayor valor pagado en las actas de ajuste.                         "/>
    <n v="4"/>
    <d v="2023-08-01T00:00:00"/>
    <x v="16"/>
    <n v="21.714285714285715"/>
    <x v="5"/>
    <x v="0"/>
    <n v="4"/>
    <m/>
    <d v="2024-02-22T00:00:00"/>
    <n v="1.7666666666666666"/>
    <x v="1"/>
    <n v="21.714285714285715"/>
    <n v="21.714285714285715"/>
    <n v="21.714285714285715"/>
    <m/>
    <x v="3"/>
    <s v="VENCIDO"/>
    <x v="11"/>
    <x v="153"/>
    <n v="1"/>
    <x v="181"/>
  </r>
  <r>
    <s v=""/>
    <n v="183"/>
    <n v="2023"/>
    <s v="Presupuestal"/>
    <m/>
    <m/>
    <s v="14 04 004   "/>
    <s v="H1AEFJUANCHITO. Actas de ajustes. Contrato 1483 de 2014._x000a__x000a_La metodología para el cálculo de los ajustes del contrato 1483 de 2014, no está de acuerdo con lo establecido en el clausulado del contrato, lo anterior implica imprecisiones y que se haya reconocido y pagado recursos de más por este concepto._x000a__x000a_Acción 2."/>
    <s v="Deficiencias en la aplicación del procedimiento establecido para el cálculo de ajustes por parte de los actores del contrato de obra (Gobernación, Contratista, Interventor) conforme a lo establecido por el INVIAS para este fin, en el desarrollo del contrato 1483 de 2014, adicionalmente falta de control por parte de los supervisores del contrato en el establecimiento de los parámetros claves para efectuar el cálculo de los ajustes. "/>
    <s v="Capacitar a los supervisores y gestores técnicos de proyectos frente al procedimiento  ICOCIV, para las actas de ajuste, que incluya las causas de los hallazgos notificados por la Contraloría General de la República."/>
    <s v="Realizar dos (2) sesiones de capacitaciones a los supervisores de las interventorías y gestores técnicos de proyectos."/>
    <s v="Actas de las capacitaciones "/>
    <n v="2"/>
    <d v="2023-08-01T00:00:00"/>
    <x v="17"/>
    <n v="13"/>
    <x v="5"/>
    <x v="0"/>
    <n v="1"/>
    <m/>
    <m/>
    <n v="-1507.6666666666667"/>
    <x v="4"/>
    <n v="6.5"/>
    <n v="6.5"/>
    <n v="13"/>
    <m/>
    <x v="0"/>
    <s v=""/>
    <x v="11"/>
    <x v="153"/>
    <n v="2"/>
    <x v="182"/>
  </r>
  <r>
    <n v="155"/>
    <n v="184"/>
    <n v="2023"/>
    <s v="Presupuestal"/>
    <s v="Disciplinario"/>
    <s v="Administrativo con presunta connotación disciplinaria"/>
    <s v="14 04 004   "/>
    <s v="H2AEFJUANCHITO. Manejo de anticipo como reposición total o parcial al contratista del valor amortizado del anticipo. Contrato 1483 de 2014._x000a__x000a_El Departamento (Valle del Cauca) realizó un anticipo por $3.000.000.000 el 20 de abril de 2020 mediante cheque del Banco Popular, bajo el entendido de reposición parcial del anticipo amortizado al contrato de obra 1438 de 2014. De acuerdo con el valor total del contrato en aquel entonces, por $30.454.818.967, frente al cual le era permitido anticipar el 30%, correspondiente a $9.136.445.690, de los cuales ya se había desembolsado $8.598.596.873, quedando un saldo por entregar en anticipo de $537.848.817; sin embargo, el Departamento realizó una erogación de recursos por $3.000.000.000 de los cuales, $2.462.151.183 superaron el límite establecido en la forma de pago.  "/>
    <s v="Falta de planeación financiera y falencias en la supervisión e interventoría financiera del contrato de obra, así como deficiencias del control interno, relacionadas con la reposición total o parcial al contratista del valor amortizado del anticipo."/>
    <s v="Capacitar a los supervisores de los contratos sobre temas presupuestales tales como recursos presupuestales, definición del presupuesto de los contratos, adiciones presupuestales, justificación y constitución de reservas presupuestales y como evitar tanto su sobreestimación, como la pérdida de la misma, además de los Acuerdos de Nivel de Servicios - ANS 2022 de la DEO, referentes a temas como reprogramación vigencias futuras, saldos de apropiación y rezago presupuestal (reserva),  necesarios para el adecuado y oportuno seguimiento y control a la ejecución presupuestal, permitiendo identificar los entregables, las áreas responsables, los plazos, forma y medio de entrega correspondientes, que incluya las causas de los hallazgos notificados por la Contraloría General de la República."/>
    <s v="Realizar dos (2) sesiones de capacitaciones a los supervisores de las interventorías y gestores técnicos de proyectos."/>
    <s v="Actas de las capacitaciones"/>
    <n v="2"/>
    <d v="2023-08-01T00:00:00"/>
    <x v="17"/>
    <n v="13"/>
    <x v="5"/>
    <x v="0"/>
    <n v="2"/>
    <m/>
    <d v="2024-02-22T00:00:00"/>
    <n v="3.8"/>
    <x v="1"/>
    <n v="13"/>
    <n v="13"/>
    <n v="13"/>
    <m/>
    <x v="3"/>
    <s v="CUMPLIDO"/>
    <x v="11"/>
    <x v="154"/>
    <n v="1"/>
    <x v="183"/>
  </r>
  <r>
    <n v="156"/>
    <n v="185"/>
    <n v="2023"/>
    <s v="Obra"/>
    <s v="Administrativo"/>
    <s v="Administrativo"/>
    <s v="14 01 100   "/>
    <s v="H3AEFJUANCHITO. Estructuración, planificación y ejecución del proyecto para la construcción del nuevo puente de Juanchito. Contrato 1483 de 2014._x000a__x000a_El proyecto Puente Juanchito, contemplado inicialmente para dos años y medio, por deficiencias en estructuración y planificación, así como deficiencias en la puesta en marcha de las obras, ahora presenta una duración estimada de 8 años y 10 meses, generando mayores costos a los estimados inicialmente para el mismo por cuenta de las falencias que hacían un proyecto inviable si no se adicionaban recursos para la construcción de un proyecto funcional."/>
    <s v="Improvisación por parte de la Gobernación del Valle al momento de estructurar y ejecutar este proyecto de infraestructura vial, y deficiencias de control por parte del INVIAS al evaluar los proyectos en los cuales va a aportar recursos._x000a__x000a_Como causa principal de lo observado, se cuentan las deficiencias en la génesis, estructuración y planificación del proyecto y del contrato de obra, al no contar con diseños y presupuestos determinados para ser materializado en campo, de tal modo que fuera funcional."/>
    <s v="Capacitar a los supervisores y gestores técnicos de proyectos frente al Manual de Interventoría y de Contratación, que incluya las causas de los hallazgos notificados por la Contraloría General de la República (haciendo énfasis que en el caso de los convenios interadministrativos, que se debe hacer entrega  por parte del INVIAS de los documentos técnicos, especialmente la Guía de Estructuración de Proyectos, en caso que aplique)."/>
    <s v="Realizar dos (2) sesiones de capacitaciones a los supervisores y gestores técnicos de proyectos frente al Manual de Interventoría y de Contratación."/>
    <s v="Actas de las capacitaciones "/>
    <n v="2"/>
    <d v="2023-08-01T00:00:00"/>
    <x v="17"/>
    <n v="13"/>
    <x v="5"/>
    <x v="0"/>
    <n v="2"/>
    <m/>
    <d v="2023-12-18T00:00:00"/>
    <n v="1.6"/>
    <x v="1"/>
    <n v="13"/>
    <n v="13"/>
    <n v="13"/>
    <m/>
    <x v="3"/>
    <s v="CUMPLIDO"/>
    <x v="11"/>
    <x v="155"/>
    <n v="1"/>
    <x v="184"/>
  </r>
  <r>
    <n v="157"/>
    <n v="186"/>
    <n v="2023"/>
    <s v="Obra"/>
    <s v="Indagación preliminar"/>
    <s v="Administrativo para indagación preliminar"/>
    <s v="14 01 100   "/>
    <s v="H4AEFJUANCHITO. Mayor permanencia de interventoría convenio 3087 de 2013._x000a__x000a_El Instituto Nacional de Vías, por las deficiencias en la gestión fiscal por parte del Departamento del Valle del Cauca en la estructuración del proyecto, y en la planificación y el desarrollo de su ejecución, ha tenido que mantener por mayor tiempo la interventoría del proyecto._x000a__x000a_Esta interventoría actualmente es ejercida por la Universidad del Quindío, quien recibió el convenio en calidad de cesión por la Universidad del Cauca desde diciembre de 2016. El valor inicial del convenio era de $1.050.000.000 el cual fue adicionado por igual valor para cubrir las necesidades de supervisión del contrato derivado de obra en sus condiciones iniciales._x000a__x000a_Se configuran los elementos que constituyen presunto detrimento patrimonial por considerar que hay menoscabo y disminución de los recursos del INVIAS con corte a_x000a_31 de diciembre de 2022, que pueden alcanzar los $6.750.000.000 una vez se completen los pagos del interventor durante su periodo contractual."/>
    <s v="Deficiencias en planeación contractual y de ejecución del proyecto (puente sobre el río Cauca, en el corregimiento de Juanchito) por parte del gestor fiscal de los recursos, la Gobernación del Valle, que no tenía un proyecto correctamente estructurado y no lo ha ejecutado dentro de los plazos señalados y con los insumos requeridos, lo cual generó que los valores requeridos para el mismo se cuantificaran con posteridad a la suscripción del convenio, fueran superiores a los establecidos inicialmente, obligando a adicionar en recursos y a prorrogar el convenio; así como por la deficiente supervisión y control por parte del Instituto Nacional de Vías en cuanto a la erogación de sus recursos. "/>
    <s v="Capacitar a los supervisores y gestores técnicos de proyectos frente al Manual de Interventoría y de Contratación, que incluya las causas de los hallazgos notificados por la Contraloría General de la República (haciendo énfasis que en el caso de los convenios interadministrativos, que se debe hacer entrega  por parte del INVIAS de los documentos técnicos, especialmente la Guía de Estructuración de Proyectos, en caso que aplique)."/>
    <s v="Realizar dos (2) sesiones de capacitaciones a los supervisores y gestores técnicos de proyectos frente al Manual de Interventoría y de Contratación."/>
    <s v="Actas de las capacitaciones "/>
    <n v="2"/>
    <d v="2023-08-01T00:00:00"/>
    <x v="17"/>
    <n v="13"/>
    <x v="5"/>
    <x v="0"/>
    <n v="2"/>
    <m/>
    <d v="2023-12-18T00:00:00"/>
    <n v="1.6"/>
    <x v="1"/>
    <n v="13"/>
    <n v="13"/>
    <n v="13"/>
    <m/>
    <x v="3"/>
    <s v="CUMPLIDO"/>
    <x v="11"/>
    <x v="156"/>
    <n v="1"/>
    <x v="185"/>
  </r>
  <r>
    <n v="158"/>
    <n v="187"/>
    <n v="2023"/>
    <s v="Obra"/>
    <s v="Fiscal y disciplinario"/>
    <s v="Administrativo, con incidencia fiscal y presunta disciplinaria"/>
    <s v="14 01 003   "/>
    <s v="H1AEF-Armenia-Montenegro-Quimbaya. Ejecución del contrato de obra 1904 de 2020 derivado de la licitación pública LP-DT-056-2020, estudios y diseños (contratos de consultoría 2573 de 2019 y 1505 de 2020) y contrato de interventoría 1913 de 2020._x000a__x000a_El contrato de obra 1904 de 2020 no se ejecutó de manera oportuna de conformidad con lo pactado, debido a la carencia de los estudios y diseños definitivos que incluían, entre otros, el tema de gestión predial, social y ambiental, lo que ocasionó prórrogas, adiciones, modificaciones al contrato y al anexo técnico, provocando mayores costos en el contrato de obra 1904 de 2020 y de interventoría 1913 de 2020, por $2.684.453.325,67. La ejecución del contrato de obra 1904 de 2020 inició el 25 de marzo de 2021, sin embargo, los estudios y diseños se entregaron el 4 y 27 de agosto de 2022, además, se evidencian prórrogas en la ejecución del contrato de obra."/>
    <s v="No aplicación por parte de INVIAS de los principios de planeación, economía, eficacia, eficiencia y responsabilidad, originado por la falta de estudios y diseños y demás insumos pertinentes que se requerían para la adjudicación del contrato de obra 1904 de 2020, en desarrollo del proceso de licitación pública LP-DT-056 de 2020. Aunado a las deficiencias en la labor de interventoría y supervisión, por cuanto no garantizaron que el plazo del contrato de obra 1904 de 2020 no se dilatara en la ejecución del mismo."/>
    <s v="Realizar tres (3) sesiones de capacitaciones a Subdirección de Estructuración de Proyectos, direcciones y unidades ejecutoras, de la  versión 3 de la Guía de Estructuración de Proyectos, donde se incluyó el componente social, predial y ambiental conforme a los hallazgos notificados por la Contraloría General de la República."/>
    <s v="Realizar capacitaciones."/>
    <s v="Actas de las capacitaciones "/>
    <n v="3"/>
    <d v="2023-07-01T00:00:00"/>
    <x v="17"/>
    <n v="17.428571428571427"/>
    <x v="4"/>
    <x v="1"/>
    <n v="0"/>
    <m/>
    <m/>
    <n v="-1507.6666666666667"/>
    <x v="0"/>
    <n v="0"/>
    <n v="0"/>
    <n v="17.428571428571427"/>
    <m/>
    <x v="0"/>
    <s v="VENCIDO"/>
    <x v="12"/>
    <x v="157"/>
    <n v="1"/>
    <x v="186"/>
  </r>
  <r>
    <n v="159"/>
    <n v="188"/>
    <n v="2023"/>
    <s v="Obra"/>
    <s v="Disciplinario"/>
    <s v="Administrativo con presunta incidencia disciplinaria"/>
    <s v="14 01 100   "/>
    <s v="H2AEF-Armenia-Montenegro-Quimbaya. Gestión de adquisición predial del contrato de obra 1904 de 2020._x000a__x000a_En el &quot;INFORME EJECUTIVO MENSUAL No. 19 - GESTIÓN Y ADQUISICIÓN PREDIAL”, elaborado por INVIAS, con corte a diciembre de 2022, se observó que, de 104 predios identificados en el inventario predial reportados por el contratista, la gestión predial realizada al 31 de diciembre de 2022 fue del 34%, en los tramos Armenia - Calarcá y Armenia – Montenegro. Se presenta una tabla que relaciona el pago del porcentaje de avance (entre el 70 y 100%) a 17 predios del total inventariado. Observándose lentitud en los avances de gestión, toda vez que Ia terminación del proyecto es hasta el 31 de julio de 2023._x000a__x000a_Acción 1."/>
    <s v="No aplicación del principio de planeación por parte del Instituto Nacional de Vías, en el proceso de licitación pública LP-DT-056 de 2020, que dio origen al contrato de obra 1904 de 2020, lo cual no ha permitido avanzar en las obligaciones que tenía el contratista en materia de gestión predial, social y ambiental, puntualmente en la adquisición de los predios necesarios para el normal desarrollo de las obras._x000a__x000a_Se evidencia que la interventoría contratada por INVIAS (Contrato 1913 de 2020) y la supervisión de la interventoría, han sido deficientes por cuanto las obligaciones que, en materia de gestión social, predial y ambiental, que tiene a cargo el contratista de obra, no se han cumplido en los términos inicialmente pactados (18 meses), ni en las prórrogas que se han suscitado, recalcando la desfinanciación de este componente, aspecto sobre el cual no se observa ninguna gestión por parte de los actores directamente involucrados (contratante, contratista, interventoría, supervisión)."/>
    <s v="Acción 1._x000a__x000a_Realizar tres (3) sesiones de capacitaciones a Subdirección de Estructuración de Proyectos, direcciones y unidades ejecutoras, de la  versión 3 de la Guía de Estructuración de Proyectos, donde se incluyó el componente social, predial y ambiental conforme a los hallazgos notificados por la Contraloría General de la República."/>
    <s v="Realizar capacitaciones."/>
    <s v="Actas de las capacitaciones "/>
    <n v="3"/>
    <d v="2023-07-01T00:00:00"/>
    <x v="17"/>
    <n v="17.428571428571427"/>
    <x v="4"/>
    <x v="1"/>
    <n v="0"/>
    <m/>
    <m/>
    <n v="-1507.6666666666667"/>
    <x v="0"/>
    <n v="0"/>
    <n v="0"/>
    <n v="17.428571428571427"/>
    <m/>
    <x v="0"/>
    <s v="VENCIDO"/>
    <x v="12"/>
    <x v="158"/>
    <n v="1"/>
    <x v="187"/>
  </r>
  <r>
    <s v=""/>
    <n v="189"/>
    <n v="2023"/>
    <s v="Obra"/>
    <m/>
    <m/>
    <s v="14 01 100   "/>
    <s v="H2AEF-Armenia-Montenegro-Quimbaya. Gestión de adquisición predial del contrato de obra 1904 de 2020._x000a__x000a_En el &quot;INFORME EJECUTIVO MENSUAL No. 19 - GESTIÓN Y ADQUISICIÓN PREDIAL”, elaborado por INVIAS, con corte a diciembre de 2022, se observó que, de 104 predios identificados en el inventario predial reportados por el contratista, la gestión predial realizada al 31 de diciembre de 2022 fue del 34%, en los tramos Armenia - Calarcá y Armenia – Montenegro. Se presenta una tabla que relaciona el pago del porcentaje de avance (entre el 70 y 100%) a 17 predios del total inventariado. Observándose lentitud en los avances de gestión, toda vez que Ia terminación del proyecto es hasta el 31 de julio de 2023._x000a__x000a_Acción 2."/>
    <s v="No aplicación del principio de planeación por parte del Instituto Nacional de Vías, en el proceso de licitación pública LP-DT-056 de 2020, que dio origen al contrato de obra 1904 de 2020, lo cual no ha permitido avanzar en las obligaciones que tenía el contratista en materia de gestión predial, social y ambiental, puntualmente en la adquisición de los predios necesarios para el normal desarrollo de las obras._x000a__x000a_Se evidencia que la interventoría contratada por INVIAS (Contrato 1913 de 2020) y la supervisión de la interventoría, han sido deficientes por cuanto las obligaciones que, en materia de gestión social, predial y ambiental, que tiene a cargo el contratista de obra, no se han cumplido en los términos inicialmente pactados (18 meses), ni en las prórrogas que se han suscitado, recalcando la desfinanciación de este componente, aspecto sobre el cual no se observa ninguna gestión por parte de los actores directamente involucrados (contratante, contratista, interventoría, supervisión)."/>
    <s v="Acción 2._x000a__x000a_Realizar tres (3) sesiones de capacitaciones a los supervisores de las interventorías y gestores técnicos de proyectos, frente al Manual de Interventoría y de Contratación, que incluya las causas de los hallazgos notificados por la Contraloría General de la República."/>
    <s v="Realizar capacitaciones."/>
    <s v="Actas de las capacitaciones "/>
    <n v="3"/>
    <d v="2023-07-01T00:00:00"/>
    <x v="17"/>
    <n v="17.428571428571427"/>
    <x v="8"/>
    <x v="0"/>
    <n v="3"/>
    <m/>
    <d v="2024-02-05T00:00:00"/>
    <n v="3.2333333333333334"/>
    <x v="1"/>
    <n v="17.428571428571427"/>
    <n v="17.428571428571427"/>
    <n v="17.428571428571427"/>
    <m/>
    <x v="3"/>
    <s v=""/>
    <x v="12"/>
    <x v="158"/>
    <n v="2"/>
    <x v="188"/>
  </r>
  <r>
    <n v="160"/>
    <n v="190"/>
    <n v="2023"/>
    <s v="Presupuestal"/>
    <s v="Indagación preliminar"/>
    <s v="Administrativo para indagación preliminar"/>
    <s v="14 04 004   "/>
    <s v="H3AEF-Armenia-Montenegro-Quimbaya. Amortización de anticipo contrato de obra 1904 de 2020 y reporte de interventoría._x000a__x000a_Diferencias en las actas e informes de seguimiento, en los saldos de los Registros Presupuestales, en el seguimiento financiero y amortización del anticipo relacionados en los saldos de las actas de obra y en los extractos de la cuenta bancaria del manejo del anticipo._x000a__x000a_Acción 1."/>
    <s v="Deficiencias en el control ejercido por la interventoría y la supervisión al contrato de obra. Las actas de interventoría no reflejan la realidad financiera, mostrando inconsistencia en la información que no corresponde a los saldos reflejados en el extracto bancario. _x000a_Aun cuando la entidad remitió soportes de ejecución, existen diferencias en los registros realizados en los diferentes informes y actas."/>
    <s v="Acción 1._x000a__x000a_Controlar la amortización del anticipo de forma tal que se garantice la inversión total del mismo en la obra."/>
    <s v="Realizar por parte de la interventoría un informe mensual, adicional al informe mensual de interventoría, que demuestre la amortización parcial y acumulada del anticipo del contrato de obra."/>
    <s v="Informe financiero del anticipo"/>
    <n v="6"/>
    <d v="2023-07-01T00:00:00"/>
    <x v="16"/>
    <n v="26.142857142857142"/>
    <x v="8"/>
    <x v="0"/>
    <n v="4"/>
    <m/>
    <m/>
    <n v="-1509.7"/>
    <x v="5"/>
    <n v="17.428571428571427"/>
    <n v="17.428571428571427"/>
    <n v="26.142857142857142"/>
    <m/>
    <x v="0"/>
    <s v="VENCIDO"/>
    <x v="12"/>
    <x v="159"/>
    <n v="1"/>
    <x v="189"/>
  </r>
  <r>
    <s v=""/>
    <n v="191"/>
    <n v="2023"/>
    <s v="Presupuestal"/>
    <m/>
    <m/>
    <s v="14 04 004   "/>
    <s v="H3AEF-Armenia-Montenegro-Quimbaya. Amortización de anticipo contrato de obra 1904 de 2020 y reporte de interventoría._x000a__x000a_Diferencias en las actas e informes de seguimiento, en los saldos de los Registros Presupuestales, en el seguimiento financiero y amortización del anticipo relacionados en los saldos de las actas de obra y en los extractos de la cuenta bancaria del manejo del anticipo._x000a__x000a_Acción 2."/>
    <s v="Deficiencias en el control ejercido por la interventoría y la supervisión al contrato de obra. Las actas de interventoría no reflejan la realidad financiera, mostrando inconsistencia en la información que no corresponde a los saldos reflejados en el extracto bancario. _x000a_Aun cuando la entidad remitió soportes de ejecución, existen diferencias en los registros realizados en los diferentes informes y actas."/>
    <s v="Acción 2._x000a__x000a_Realizar tres (3) sesiones de capacitaciones a los supervisores de las interventorías y gestores técnicos de proyectos frente al Manual de Interventoría y de Contratación, que incluya las causas de los hallazgos notificados por la Contraloría General de la República."/>
    <s v="Realizar capacitaciones."/>
    <s v="Actas de las capacitaciones "/>
    <n v="3"/>
    <d v="2023-06-15T00:00:00"/>
    <x v="18"/>
    <n v="15.285714285714286"/>
    <x v="8"/>
    <x v="0"/>
    <n v="3"/>
    <m/>
    <d v="2024-02-05T00:00:00"/>
    <n v="4.2666666666666666"/>
    <x v="1"/>
    <n v="15.285714285714286"/>
    <n v="15.285714285714286"/>
    <n v="15.285714285714286"/>
    <m/>
    <x v="3"/>
    <s v=""/>
    <x v="12"/>
    <x v="159"/>
    <n v="2"/>
    <x v="190"/>
  </r>
  <r>
    <n v="161"/>
    <n v="192"/>
    <n v="2023"/>
    <s v="Obra"/>
    <s v="Fiscal y disciplinario"/>
    <s v="Administrativo con incidencia fiscal y presunta connotación disciplinaria"/>
    <s v="14 04 004"/>
    <s v="H1DenunciasTransCarare. Actualización de estudios y diseños contrato de obra 1628 de 2020._x000a__x000a_Dentro de las obligaciones del contratista con el cual se suscribió el Contrato 1628 de 2020, se encontraba la de realizar la “Actualización de Estudios y Diseños”, de la cual se registra en informes de interventoría y Acta de Recibo Parcial 23 de enero de 2023 un avance a 02/02/2023 del 37.23%. Sin embargo, en la información aportada por el Instituto Nacional de Vías -Invías- no se evidencian los productos de acuerdo con lo establecido contractualmente ni pronunciamiento de la Interventoría por la no entrega total de los mismos. A 31/01/2023 se había facturado y pagado $663.722.500 (incluido IVA), correspondiente al 100% del valor total correspondiente al ítem mencionado._x000a__x000a_Acción 1."/>
    <s v="Debilidades en la ejecución contractual, así como la deficiente labor de interventoría, supervisión y en la gestión de INVIAS."/>
    <s v="Entregar los estudios y diseños con su respectiva memoria técnica de acuerdo con lo establecido en el anexo técnico del pliego de condiciones No. LP-DT-048-2020."/>
    <s v="Contar con los estudios y diseños conforme a lo establecido en el anexo técnico del pliego de condiciones No. LP-DT-048-2020, aprobados por la interventoría."/>
    <s v="Estudios y diseños aprobados por la interventoría"/>
    <n v="1"/>
    <d v="2023-06-15T00:00:00"/>
    <x v="18"/>
    <n v="15.285714285714286"/>
    <x v="8"/>
    <x v="0"/>
    <n v="1"/>
    <s v="Se excluye a GGP3"/>
    <d v="2024-03-20T00:00:00"/>
    <n v="5.7333333333333334"/>
    <x v="1"/>
    <n v="15.285714285714286"/>
    <n v="15.285714285714286"/>
    <n v="15.285714285714286"/>
    <m/>
    <x v="3"/>
    <s v="CUMPLIDO"/>
    <x v="13"/>
    <x v="160"/>
    <n v="1"/>
    <x v="191"/>
  </r>
  <r>
    <s v=""/>
    <n v="193"/>
    <n v="2023"/>
    <s v="Obra"/>
    <m/>
    <m/>
    <s v="14 04 004"/>
    <s v="H1DenunciasTransCarare. Actualización de estudios y diseños contrato de obra 1628 de 2020._x000a__x000a_Dentro de las obligaciones del contratista con el cual se suscribió el Contrato 1628 de 2020, se encontraba la de realizar la “Actualización de Estudios y Diseños”, de la cual se registra en informes de interventoría y Acta de Recibo Parcial 23 de enero de 2023 un avance a 02/02/2023 del 37.23%. Sin embargo, en la información aportada por el Instituto Nacional de Vías -Invías- no se evidencian los productos de acuerdo con lo establecido contractualmente ni pronunciamiento de la Interventoría por la no entrega total de los mismos. A 31/01/2023 se había facturado y pagado $663.722.500 (incluido IVA), correspondiente al 100% del valor total correspondiente al ítem mencionado._x000a__x000a_Acción 2."/>
    <s v="Debilidades en la ejecución contractual, así como la deficiente labor de interventoría, supervisión y en la gestión de INVIAS."/>
    <s v="Realizar tres (3) sesiones de capacitaciones a los supervisores de las interventorías y gestores técnicos de proyectos frente al Manual de Interventoría y de Contratación, que incluya las causas de los hallazgos notificados por la Contraloría General de la República."/>
    <s v="Realizar capacitaciones."/>
    <s v="Actas de las capacitaciones "/>
    <n v="3"/>
    <d v="2023-06-15T00:00:00"/>
    <x v="18"/>
    <n v="15.285714285714286"/>
    <x v="8"/>
    <x v="0"/>
    <n v="3"/>
    <s v="Se excluye a GGP3"/>
    <d v="2024-02-05T00:00:00"/>
    <n v="4.2666666666666666"/>
    <x v="1"/>
    <n v="15.285714285714286"/>
    <n v="15.285714285714286"/>
    <n v="15.285714285714286"/>
    <m/>
    <x v="3"/>
    <s v=""/>
    <x v="13"/>
    <x v="160"/>
    <n v="2"/>
    <x v="192"/>
  </r>
  <r>
    <n v="162"/>
    <n v="194"/>
    <n v="2023"/>
    <s v="Obra"/>
    <s v="Fiscal y disciplinario"/>
    <s v="Administrativo con incidencia fiscal y presunta connotación disciplinaria"/>
    <s v="14 04 004"/>
    <s v="H2DenunciasTransCarare. Intervenciones del corredor &quot;Transversal del Carare&quot; - contrato 1628 de 2020 - &quot;Reciclado de pavimento&quot;._x000a__x000a_Mediante Acta de Modificación 13 del 29/09/2022 del Contrato de Obra 1628 de 2020 se incluyó el ítem no previsto denominado 461.3P “RECICLADO DE PAVIMENTO EN FRIO SIN ADICIÓN DE AGREGADOS PETREOS”. Sin embargo, no se evidenciaron los Estudios y Diseños, avalados por la interventoría y el Invías, que justifican la modificación e inclusión del ítem mencionado, así como el Análisis de Precios Unitarios del mismo. Además, según algunos informes de Interventoría, varios sectores intervenidos a través de la implementación de esta actividad han presentado fallos, por los cuales INVIAS pagó $8.831.079.922,403 sin evidenciarse acciones para subsanar o corregir dicha situación._x000a__x000a_Acción 1."/>
    <s v="Deficiente ejecución contractual, gestión del INVIAS, de la labor de interventoría y de supervisión."/>
    <s v="Corregir los daños detectados por la Contraloría General de la República, en los sectores expuestos en el hallazgo."/>
    <s v="Informe de interventoría con registro fotográfico antes y después de la actividad, que de cuenta de las reparaciones sobre la carpeta asfáltica. "/>
    <s v="Informe de interventoría con registro fotográfico"/>
    <n v="1"/>
    <d v="2023-06-15T00:00:00"/>
    <x v="18"/>
    <n v="15.285714285714286"/>
    <x v="8"/>
    <x v="0"/>
    <n v="0"/>
    <s v="Se excluye a GGP3"/>
    <m/>
    <n v="-1506.6333333333334"/>
    <x v="0"/>
    <n v="0"/>
    <n v="0"/>
    <n v="15.285714285714286"/>
    <m/>
    <x v="0"/>
    <s v="VENCIDO"/>
    <x v="13"/>
    <x v="161"/>
    <n v="1"/>
    <x v="193"/>
  </r>
  <r>
    <s v=""/>
    <n v="195"/>
    <n v="2023"/>
    <s v="Obra"/>
    <m/>
    <m/>
    <s v="14 04 004"/>
    <s v="H2DenunciasTransCarare. Intervenciones del corredor &quot;Transversal del Carare&quot; - contrato 1628 de 2020 - &quot;Reciclado de pavimento&quot;._x000a__x000a_Mediante Acta de Modificación 13 del 29/09/2022 del Contrato de Obra 1628 de 2020 se incluyó el ítem no previsto denominado 461.3P “RECICLADO DE PAVIMENTO EN FRIO SIN ADICIÓN DE AGREGADOS PETREOS”. Sin embargo, no se evidenciaron los Estudios y Diseños, avalados por la interventoría y el Invías, que justifican la modificación e inclusión del ítem mencionado, así como el Análisis de Precios Unitarios del mismo. Además, según algunos informes de Interventoría, varios sectores intervenidos a través de la implementación de esta actividad han presentado fallos, por los cuales INVIAS pagó $8.831.079.922,403 sin evidenciarse acciones para subsanar o corregir dicha situación._x000a__x000a_Acción 2."/>
    <s v="Deficiente ejecución contractual, gestión del INVIAS, de la labor de interventoría y de supervisión."/>
    <s v="Realizar tres (3) sesiones de capacitaciones a los supervisores de las interventorías y gestores técnicos de proyectos frente al Manual de Interventoría y de Contratación, que incluya las causas de los hallazgos notificados por la Contraloría General de la República."/>
    <s v="Realizar capacitaciones."/>
    <s v="Actas de las capacitaciones "/>
    <n v="3"/>
    <d v="2023-06-15T00:00:00"/>
    <x v="18"/>
    <n v="15.285714285714286"/>
    <x v="8"/>
    <x v="0"/>
    <n v="3"/>
    <s v="Se excluye a GGP3"/>
    <d v="2024-02-05T00:00:00"/>
    <n v="4.2666666666666666"/>
    <x v="1"/>
    <n v="15.285714285714286"/>
    <n v="15.285714285714286"/>
    <n v="15.285714285714286"/>
    <m/>
    <x v="3"/>
    <s v=""/>
    <x v="13"/>
    <x v="161"/>
    <n v="2"/>
    <x v="194"/>
  </r>
  <r>
    <n v="163"/>
    <n v="196"/>
    <n v="2022"/>
    <s v="Obra"/>
    <s v="Disciplinario"/>
    <s v="Administrativo con presunta incidencia disciplinaria"/>
    <s v="14 01 100   "/>
    <s v="H1Denuncia2022-243507-82111. Estado convenio 1133 de 2021 y contratos derivados._x000a__x000a_En la evaluación documental del convenio 1133 de 2021, se evidenció atraso en la ejecución de las obras objeto del convenio, dado que el contrato 167 fue suscrito por el municipio de Fresno hasta el 12 de marzo de 2022, pese a que el plazo de ejecución inicial del convenio era el 31 de julio de 2022, de acuerdo con la información suministrada por la entidad y lo consignado en el informe semanal de interventoría 17 del 28 de julio de 2022 presentaba 0% de avance del contrato._x000a__x000a_El 30 de julio de 2022 se suscribe la modificación del contrato 167 de 2022, en la cláusula cuarta de plazo, aclarando la fecha de vencimiento del contrato del 31 de julio de 2022 hasta el 30 de septiembre de 2022. En el informe semanal 23 del 08 de septiembre de 2022, se reporta un atraso en la ejecución del contrato 167 de 2022 del 88,66%, indicando que la fecha de terminación contractual es el 30 de septiembre de 2022._x000a__x000a_No obstante lo anterior, dentro de los informes de interventoría no se evidenció ningún requerimiento, ni aplicación de la cláusula 14 del contrato 167 de 2022._x000a_"/>
    <s v="Deficiencias en la planeación del convenio 1133 de 2021, en la ejecución, seguimiento y control de las obligaciones del contrato de obra 167 de 2022 y de interventoría contrato 2247 de 2021, lo que genera inoportunidad en la entrega de las inversiones a la comunidad."/>
    <s v="Se dará aviso inmediato al Municipio de Fresno Tolima de los constantes incumplimientos que ha tenido el contratista de obra CONSORCIO FRESNO IC referente al contrato No. 167 de 2022, para que inicie el proceso administrativo correspondiente, en pro de dar aplicación a lo establecido en el artículo 86 Imposición de multas, sanciones y declaratorias de incumplimiento de la Ley 1474 de 2011. "/>
    <s v="Hacer seguimiento a las respectivas acciones adelantadas por el municipio en contra del contratista para declarar el incumplimiento."/>
    <s v="Informe detallado de seguimiento"/>
    <n v="1"/>
    <d v="2023-09-08T00:00:00"/>
    <x v="17"/>
    <n v="7.5714285714285712"/>
    <x v="0"/>
    <x v="0"/>
    <n v="0"/>
    <s v="Acción de mejora reformulada  y aprobada por la Directora General en mesa de trabajo del 26 de octubre de 2023 y según memorando 2023I-VBOG-019971 del 27 de octubre de 2023."/>
    <m/>
    <n v="-1507.6666666666667"/>
    <x v="0"/>
    <n v="0"/>
    <n v="0"/>
    <n v="7.5714285714285712"/>
    <m/>
    <x v="0"/>
    <s v="VENCIDO"/>
    <x v="14"/>
    <x v="162"/>
    <n v="1"/>
    <x v="195"/>
  </r>
  <r>
    <n v="164"/>
    <n v="197"/>
    <n v="2022"/>
    <s v="Presupuestal"/>
    <s v="Disciplinario"/>
    <s v="Administrativo con presunta incidencia disciplinaria"/>
    <s v="14 04 004   "/>
    <s v="H2Denuncia2022-243507-82111. Rendimientos financieros convenio 1133 de 2021._x000a__x000a_(...) la devolución de los rendimientos generados entre junio de 2021 a mayo de 2022 se realizó después del segundo desembolso, es decir, hasta febrero de 2022. Igualmente, en el informe de supervisión no se demuestra el reintegro oportuno de los rendimientos financieros generados en agosto de 2022."/>
    <s v="Deficiencias en el cumplimiento de las obligaciones legales por parte del municipio y del INVIAS, y debilidades en el seguimiento y control, por inoportunidad en el reintegro de los rendimientos financieros generados con los recursos de la nación."/>
    <s v="Solicitar al Municipio de Fresno-Tolima para que remita un informe  financiero integral con sus respectivos soportes, de los rendimientos financieros generados en la cuenta principal del convenio interadministrativo No. 1133 de 2021 y de las subcuentas derivadas (Si Aplica), acciones que permitan la recuperación del recurso público._x000a__x000a_"/>
    <s v="Comunicación escrita dirigida al Municipio de Fresno-Tolima._x000a__x000a_"/>
    <s v="Oficio - Certificación Bancaria de rendimientos financieros actualizada.  _x000a_"/>
    <n v="1"/>
    <d v="2023-01-31T00:00:00"/>
    <x v="24"/>
    <n v="6.1428571428571432"/>
    <x v="0"/>
    <x v="0"/>
    <n v="1"/>
    <m/>
    <d v="2023-09-25T00:00:00"/>
    <n v="6.4666666666666668"/>
    <x v="1"/>
    <n v="6.1428571428571432"/>
    <n v="6.1428571428571432"/>
    <n v="6.1428571428571432"/>
    <m/>
    <x v="3"/>
    <s v="CUMPLIDO"/>
    <x v="14"/>
    <x v="163"/>
    <n v="1"/>
    <x v="196"/>
  </r>
  <r>
    <n v="165"/>
    <n v="198"/>
    <n v="2022"/>
    <s v="Contractual"/>
    <s v="Disciplinario"/>
    <s v="Administrativo con presunta incidencia disciplinaria"/>
    <s v="14 06 100   "/>
    <s v="H3Denuncia2022-243507-82111. Publicación de información del convenio 1133 de 2021 y contrato de interventoría 2247 de 2021._x000a__x000a_En la verificación de la plataforma SECOP II realizada por la CGR al convenio 1133 de 2021 y contrato de interventoría 2247 de 2021, se evidenció que no se reporta la información de ejecución del convenio y del contrato, relacionada con los informes de interventoría y supervisión; no se encontró información relacionada con las todas las actas de pago del contrato 2247 de 2021, facturas, cuentas de cobro y soportes de pago de seguridad social."/>
    <s v="Debilidades de control y falta de diligencia en la publicación de la información e inoportunidad en el reporte de acuerdo con lo establecido en la normatividad, por cuanto no se publicaron los documentos que soportan la ejecución de los convenios y contratos. Situación que afecta el acceso y consulta de la información por parte de los grupos de interés por la insuficiente publicidad y transparencia en la publicación."/>
    <s v="Reportar la publicación en el SECOP II  de los procesos contractuales a cargo de la unidad ejecutora."/>
    <s v="Informe de seguimiento sobre el cumplimiento de la publicación y actualización de la información del Convenio 1133 de 2021, Contrato de obra derivado y del Contrato del Interventoría No. 2247 de 2021 en la plataforma SECOP II."/>
    <s v="Reporte "/>
    <n v="1"/>
    <d v="2023-01-27T00:00:00"/>
    <x v="25"/>
    <n v="9"/>
    <x v="0"/>
    <x v="0"/>
    <n v="1"/>
    <s v="Se realizará memorando de requerimiento a la territorial para que realice el envío de la información a la SVR referente a los informes mensuales de supervisión, para que desde planta central se realice la actualización en la plataforma SECOP II. "/>
    <d v="2023-09-29T00:00:00"/>
    <n v="6.0666666666666664"/>
    <x v="1"/>
    <n v="9"/>
    <n v="9"/>
    <n v="9"/>
    <m/>
    <x v="3"/>
    <s v="CUMPLIDO"/>
    <x v="14"/>
    <x v="164"/>
    <n v="1"/>
    <x v="197"/>
  </r>
  <r>
    <n v="166"/>
    <n v="199"/>
    <n v="2022"/>
    <s v="Obra"/>
    <s v="Fiscal y disciplinario"/>
    <s v="Administrativo con presunta incidencia disciplinaria y connotación fiscal"/>
    <s v="14 01 100   "/>
    <s v="H1Denuncia2022-238372-82111. Contrato de obra 1800 de 2020._x000a__x000a_De acuerdo con la inspección realizada entre el 29 de septiembre y el 1 de octubre de 2022, las obras ejecutadas hasta la fecha de terminación del plazo, en su gran mayoría se encuentran parcialmente construidas y por lo tanto no son funcionales para el correcto funcionamiento del proyecto en su conjunto, lo que se constituye en un daño patrimonial estatal en cuantía de $674.597.468, el cual corresponde al valor pagado mediante las actas de recibo parcial del contrato 1800 de 2020, Nos. 10, 12 y 13._x000a__x000a_Por otra parte, (...) de los $5.803.006.005, entregados como anticipo, la fiduciaria ha desembolsado $3.954.866.824, conforme las ordenes de operación aprobadas y autorizadas por la interventoría (...); de este último valor, se amortizaron $245.355.328,95 mediante los pagos efectuados al contratista, por concepto de las actas de recibo parcial Nos. 10, 12 y 13, lo que conllevó a que se configurara un detrimento patrimonial, en cuantía de $3.709.511.495, el cual corresponde a la diferencia entre lo desembolsado al contratista a través de las ordenes de operación aprobadas y autorizadas por la interventoría y lo amortizado hasta la fecha de terminación del contrato._x000a__x000a_Por último, el INVIAS realizó pagos a cargo del contrato 1832 de 2020, mediante el cual se realizó la interventoría al contrato 1800 de 2020, por valor de $1.199.992.169,39, inversiones que se configuran en un daño patrimonial por cuanto, no se obtuvo el bien contratado, dado que las obras ejecutadas por estar inconclusas y/o sin cumplimiento de especificaciones técnicas, no son funcionales para el correcto funcionamiento del proyecto en su conjunto."/>
    <s v="Precario avance en la ejecución tanto física como financiera del contrato, teniendo como consecuencia la falta de facturación, causado por los incumplimientos del contratista en diferentes obligaciones contractuales._x000a__x000a_(...) deficiencias en las funciones de seguimiento, control y vigilancia, por parte de la interventoría, ya que fueron ineficaces e ineficientes para lograr los objetivos de la misma, señalados en el Manual de Interventoría del INVIAS, del año 2016, y por ende para conminar al contratista de obra a cumplir con sus obligaciones durante el plazo de ejecución contractual._x000a__x000a_(...) debilidades en el seguimiento, control y diligencia en las funciones de la interventoría, en el sentido de haber aprobado ordenes de operación al contratista, con fines de desembolso del anticipo, sin que el desarrollo físico y financiero del contrato fuera consecuente y razonable con dichos desembolsos._x000a__x000a_(...) deficiencias para adelantar con oportunidad la legalización de los desembolsos (ordenes de operación) del anticipo._x000a__x000a_(...) falta de oportunidad en las gestiones de la interventoría y la supervisión ejercida por el INVIAS, para haber conminado al contratista a la debida ejecución contractual con eficiencia y oportunidad, mediante procesos sancionatorios por el incumplimiento de las obligaciones contractuales._x000a__x000a_(...) deficiente supervisión y monitoreo por parte del INVIAS al desarrollo del proyecto (contratos No. 1800 y 1832 de 2020), que coadyubó con la incompleta y precaria ejecución contractual y que generó un daño patrimonial al Estado."/>
    <s v="Iniciar el proceso administrativo para dar incumplimiento definitivo del contrato de obra No. 1800 de 2020 y solicitar el siniestro de la póliza de cumplimiento en su amparo de buen manejo y correcta inversión del anticipo otorgado al contratista de obra"/>
    <s v="Iniciar las respectivas acciones legales en contra del contratista para declarar el incumplimiento."/>
    <s v="Acto administrativo por el cual se da apertura al proceso"/>
    <n v="1"/>
    <d v="2023-09-08T00:00:00"/>
    <x v="26"/>
    <n v="7.4285714285714288"/>
    <x v="0"/>
    <x v="0"/>
    <n v="0"/>
    <s v="Acción de mejora reformulada  y aprobada por la Directora General en mesa de trabajo del 26 de octubre de 2023 y según memorando 2023I-VBOG-019971 del 27 de octubre de 2023."/>
    <m/>
    <n v="-1507.6333333333334"/>
    <x v="0"/>
    <n v="0"/>
    <n v="0"/>
    <n v="7.4285714285714288"/>
    <m/>
    <x v="0"/>
    <s v="VENCIDO"/>
    <x v="15"/>
    <x v="165"/>
    <n v="1"/>
    <x v="198"/>
  </r>
  <r>
    <n v="167"/>
    <n v="200"/>
    <n v="2022"/>
    <s v="Contractual"/>
    <s v="Disciplinario"/>
    <s v="Administrativo con presunta incidencia disciplinaria"/>
    <s v="14 04 004   "/>
    <s v="H2Denuncia2022-238372-82111. Adición No. 1 al contrato de obra 1800 de 2020._x000a__x000a_El 31 de diciembre de 2021, se suscribió entre las partes el adicional No. 1 al contrato 1800 de 2020, por $6.603.621.231, atendiendo la solicitud efectuada por el contratista mediante oficio No. ICV – 000232-2021 de fecha 28 de diciembre de 2021 (...)._x000a__x000a_No obstante, lo anterior, no se ven plenamente justificados los motivos y no existen los estudios de oportunidad y conveniencia para la suscripción del contrato adicional de casi un 50% del valor total del contrato, máxime teniendo en cuenta que, durante los nueve meses de ejecución del contrato el avance había sido precario y deficiente manteniendo durante todos los meses atrasos considerables en el plan de inversiones inicialmente pactado; además, para la fecha de la solicitud de adición del contrato, el instituto adelantaba un proceso administrativo sancionatorio por los posibles incumplimientos de las obligaciones contractuales por parte del contratista."/>
    <s v="Falta de rigurosidad de parte de la interventoría, frente al análisis y evaluación de las justificaciones técnicas y económicas presentadas por el contratista para solicitud de la adición, y por ende la falta de objetividad respecto a la aprobación dada a la solicitud, mediante el oficio CVODM3-296-2021, del 28 de diciembre de 2021; asimismo, se observa debilidades de control y manejo de los recursos, por parte de parte del instituto, al haber avalado dicha adición y la suscripción de la misma._x000a__x000a_Deficiente evaluación de riesgos por parte de la entidad y específicamente de la unidad ejecutora del proyecto por parte del INVIAS, que mostraran la conveniencia para adicionar el contrato."/>
    <s v="Socialización del Manual de Contratación (numeral 25,6), para la aplicación integral del Manual de Interventoría durante la ejecución del proyecto. "/>
    <s v="Jornadas de capacitación (presencial y/o virtual), sobre buenas practicas en el cumplimiento de los manuales de contratación e interventoría en el ejercicio de las funciones como supervisor de contratos suscritos por INVIAS."/>
    <s v="Capacitación "/>
    <n v="3"/>
    <d v="2023-03-10T00:00:00"/>
    <x v="27"/>
    <n v="4.4285714285714288"/>
    <x v="0"/>
    <x v="0"/>
    <n v="3"/>
    <s v="Denuncia 2022-238372-82111-D - Contrato de obra 1800 de 2020 y contrato de interventoría 1832 de 2020: “Mejoramiento, Gestión Social, Predial y Ambiental del Proyecto Bahía Solano - El Valle en el Departamento del Chocó Modulo 3. Programa Concluir y Concluir para la Reactivación de las Regiones&quot;."/>
    <d v="2023-12-29T00:00:00"/>
    <n v="8.7666666666666675"/>
    <x v="1"/>
    <n v="4.4285714285714288"/>
    <n v="4.4285714285714288"/>
    <n v="4.4285714285714288"/>
    <m/>
    <x v="3"/>
    <s v="CUMPLIDO"/>
    <x v="15"/>
    <x v="166"/>
    <n v="1"/>
    <x v="199"/>
  </r>
  <r>
    <n v="168"/>
    <n v="201"/>
    <n v="2022"/>
    <s v="Presupuestal"/>
    <s v="Fiscal y disciplinario"/>
    <s v="Administrativo, con incidencia fiscal y presunta incidencia disciplinaria"/>
    <s v="17 03 004   "/>
    <s v="H8ACEstampillaUNAL. Liquidación retención contribución estampilla._x000a__x000a_El agente retenedor INVIAS realizó la retención y traslado de la contribución sin aplicar la tarifa que correspondía a la base gravable del contrato, sin que el MEN revisara y trasladara a la DIAN._x000a__x000a_Acción 1."/>
    <s v="Deficiencias en el control y seguimiento a la retención y giro de los recursos originados por la contribución objeto de análisis, así como en la implementación de acciones tendientes al fortalecimiento de controles, metodologías y procedimientos que mitiguen el riesgo de pérdida de recursos correspondientes a obligaciones prescritas."/>
    <s v="Levantamiento e implementación en el aplicativo KAWAK de procedimiento para la retención y giro de los recursos originados por la contribución parafiscal estampilla Pro-UNAL y otras universidades."/>
    <s v="Realizar el levantamiento del procedimiento en el aplicativo KAWAK para la retención y giro de los recursos originados por la contribución parafiscal estampilla Pro-UNAL y otras universidades."/>
    <s v="Procedimiento aprobado e implementado en KAWAK"/>
    <n v="1"/>
    <d v="2023-06-05T00:00:00"/>
    <x v="28"/>
    <n v="8.5714285714285712"/>
    <x v="21"/>
    <x v="5"/>
    <n v="0"/>
    <m/>
    <m/>
    <n v="-1504.7333333333333"/>
    <x v="0"/>
    <n v="0"/>
    <n v="0"/>
    <n v="8.5714285714285712"/>
    <m/>
    <x v="0"/>
    <s v="VENCIDO"/>
    <x v="16"/>
    <x v="167"/>
    <n v="1"/>
    <x v="200"/>
  </r>
  <r>
    <s v=""/>
    <n v="202"/>
    <n v="2022"/>
    <s v="Presupuestal"/>
    <m/>
    <m/>
    <s v="17 03 004   "/>
    <s v="H8ACEstampillaUNAL. Liquidación retención contribución estampilla._x000a__x000a_El agente retenedor INVIAS realizó la retención y traslado de la contribución sin aplicar la tarifa que correspondía a la base gravable del contrato, sin que el MEN revisara y trasladara a la DIAN._x000a__x000a_Acción 2."/>
    <s v="Deficiencias en el control y seguimiento a la retención y giro de los recursos originados por la contribución objeto de análisis, así como en la implementación de acciones tendientes al fortalecimiento de controles, metodologías y procedimientos que mitiguen el riesgo de pérdida de recursos correspondientes a obligaciones prescritas."/>
    <s v="Realizar proceso de capacitación a las partes interesadas sobre el procedimiento para la retención y giro de los recursos originados por la contribución parafiscal estampilla Pro-UNAL y otras universidades."/>
    <s v="Realizar capacitación del procedimiento a las Direcciones Territoriales, Grupo de Cuentas por Pagar y Grupo de Tesorería y Gestión Tributaría."/>
    <s v="Capacitación"/>
    <n v="1"/>
    <d v="2023-08-05T00:00:00"/>
    <x v="20"/>
    <n v="3.7142857142857144"/>
    <x v="21"/>
    <x v="5"/>
    <n v="0"/>
    <m/>
    <m/>
    <n v="-1505.6333333333334"/>
    <x v="0"/>
    <n v="0"/>
    <n v="0"/>
    <n v="3.7142857142857144"/>
    <m/>
    <x v="0"/>
    <s v=""/>
    <x v="16"/>
    <x v="167"/>
    <n v="2"/>
    <x v="201"/>
  </r>
  <r>
    <n v="169"/>
    <n v="203"/>
    <n v="2022"/>
    <s v="Contractual"/>
    <s v="Disciplinario"/>
    <s v="Administrativo con presunta incidencia disciplinaria"/>
    <s v="14 01 008   "/>
    <s v="H1ACQuibdó-Medellín. Publicación Contractual. Contratos de obra 1432 de 2017 y 1456 de 2017 y contrato de interventoría 1458 de 2017._x000a__x000a_Analizada la información precontractual del contrato de obras N° 1432 de 2017, se evidencia que dentro de los estudios previos y el aviso de convocatoria no se hace mención del certificado de disponibilidad presupuestal, por el contrario, dicha casilla se encuentra marcada con “xxxx” dejando así sin información; este documento (CDP Nro. 154117 del 25 de julio de 2017) el cual fue expedido con posterioridad a la creación de los documentos precontractuales (aviso de convocatoria de fecha 16 de junio de 2017, estudio previo está sin fecha de elaboración); no cumpliendo con lo estipulado en la norma y el manual de contratación de la entidad._x000a__x000a_Así mismo, revisados los Contrato de Obra N° 1432 de 2017, Contrato de Obra N° 1456 de 2017 y Contrato de Interventoría N° 1458 de 2017 se pudo evidenciar que en la plataforma del SECOP no se encuentra la totalidad de los documentos que se deben publicar como lo son las ordenes de inicio, los RP, los informes de ejecución, las pólizas con sus respectivas actas de aprobación, los CDP y RP correspondientes a las adiciones."/>
    <s v="Deficiencia en la planeación del proceso contractual, vigilancia y control al momento de la aprobación de los documentos por parte de los funcionarios encargados de realizar dicha labor para dar inicio al proceso licitatorio; así mismo, se evidencia deficiencia en la utilización de los mecanismos de control adoptados y en el seguimiento efectuado por el instituto respecto de los documentos y actos administrativos del proceso de contratación que deben ser publicados en el Sistema Electrónico para la Contratación Pública -SECOP-, dentro de los términos establecidos en la ley, lo que trae como consecuencia la publicación incompleta de la información contractual puesta a disposición del público._x000a__x000a_No se dio cumplimento a lo estipulado en la norma y el cargue de documentos se realizó de manera extemporánea, ratificando así la deficiencia del instituto en cuanto a la publicación en el Sistema Electrónico para la Contratación Pública -SECOP-._x000a__x000a_El INVIAS no dio cumplimiento a lo estipulado en la norma y a lo plasmado en su Manual de Contratación, afectando así a los interesados y/o ciudadanos que desean acceder a toda la información de los procesos contractuales."/>
    <s v="Documentar y formalizar el  procedimiento del cargue de la información contractual, ligado al  manual de contratación donde se establezca el cargue de la información de los contratos del Invias. Dando cumplimiento a la obligación de ley, publicación de la información contractual. "/>
    <s v="Documentar el cargue de la documentación en el SECOP 1 de los contratos 1432, 1456 y 1458 de 2017."/>
    <s v="Reporte de SECOP 1 donde se evidencie el cargue de los documentos."/>
    <n v="1"/>
    <d v="2023-01-01T00:00:00"/>
    <x v="16"/>
    <n v="52"/>
    <x v="8"/>
    <x v="0"/>
    <n v="1"/>
    <s v="Pasa de GGP1 a SMCN"/>
    <d v="2024-02-02T00:00:00"/>
    <n v="1.1000000000000001"/>
    <x v="1"/>
    <n v="52"/>
    <n v="52"/>
    <n v="52"/>
    <m/>
    <x v="3"/>
    <s v="CUMPLIDO"/>
    <x v="17"/>
    <x v="168"/>
    <n v="1"/>
    <x v="202"/>
  </r>
  <r>
    <n v="170"/>
    <n v="204"/>
    <n v="2022"/>
    <s v="Obra"/>
    <s v="Fiscal y disciplinario"/>
    <s v="Administrativo con presunta incidencia disciplinaria y fiscal"/>
    <s v="14 04 004   "/>
    <s v="H2ACQuibdó-Medellín. Calidad de las obras. Contrato 1432 de 2017._x000a__x000a_En la ejecución del contrato 1432 de 2017, se evidencian deficiencias en el pavimento en 427 puntos; tales como, desportillamiento, lleno tras berma cunetas, problemas en sello de juntas, fracturas en bordillo, filtración de agua en berma cuneta y losa de pavimento, problema de texturizado, agrietamientos en las losas de pavimento en diferentes direcciones longitudinales y transversales que conllevan a que se reduzca la vida útil del pavimento y además no se preste un servicio de manera adecuada._x000a__x000a_Las obras que presentan deficiencias en la calidad constructiva, están contempladas en las actas de obra números 13, 14, 19, 20, 21, 25, 30, 31, 33, 38, 39, 40, 41, 42, 43, 44 y 47; las cuales fueron pagadas en su totalidad y suman $148.341.196; por lo tanto, a la fecha hay un detrimento por ese valor."/>
    <s v="Deficiencias tanto en la ejecución de los trabajos por parte del contratista, como en los controles por parte de la interventoría y la supervisión, en la vigilancia permanentemente de la calidad y la ejecución de las actividades del proyecto y deficiencia en los mecanismos de control interno."/>
    <s v="Implementar Plan de rehabilitación de los 427 puntos, teniendo en cuenta que el contrato se encuentra en ejecución y se cuenta con el Plan de Calidad de la interventoría el respectivo seguimiento."/>
    <s v="Plan de reparación por parte del contratista donde indicaran actividades de mejora de los 427 puntos."/>
    <s v=" Informe final de interventoría con registro fotográfico que evidencia la rehabilitación de los 427 puntos"/>
    <n v="1"/>
    <d v="2023-01-01T00:00:00"/>
    <x v="29"/>
    <n v="22.857142857142858"/>
    <x v="8"/>
    <x v="0"/>
    <n v="1"/>
    <s v="Se informa que a la fecha de suscripción del plan de mejoramiento el contrato sigue en ejecución y estos 427 puntos, fueron evidenciados por la Interventoría, antes de la Auditoria de cumplimiento por parte de la CGR, ya se contemplaba un plan de rehabilitación de los 427 puntos en el proceso de calidad de la interventoría._x000a__x000a_Pasa de GGP1 a SMCN"/>
    <d v="2024-03-20T00:00:00"/>
    <n v="9.4666666666666668"/>
    <x v="1"/>
    <n v="22.857142857142858"/>
    <n v="22.857142857142858"/>
    <n v="22.857142857142858"/>
    <m/>
    <x v="3"/>
    <s v="CUMPLIDO"/>
    <x v="17"/>
    <x v="169"/>
    <n v="1"/>
    <x v="203"/>
  </r>
  <r>
    <n v="171"/>
    <n v="205"/>
    <n v="2022"/>
    <s v="Presupuestal"/>
    <s v="Disciplinario"/>
    <s v="Administrativo con presunta incidencia disciplinaria"/>
    <s v="14 01 002   "/>
    <s v="H3ACQuibdó-Medellín. Determinación de actividades a ejecutar contrato de obra 1432 de 2017._x000a__x000a_Se evidenciaron variaciones considerables en las actividades del presupuesto, reflejadas en capítulos con hasta el 226% con relación a las condiciones iniciales presentadas, donde hubo incremento, disminución y eliminación de actividades para balancear el proyecto."/>
    <s v="Debilidades durante la etapa de formulación, estructuración y desarrollo del proyecto y en el seguimiento por parte de la supervisión e interventoría y deficiencia en los mecanismos de control interno, lo que conlleva a que se haya incrementado el valor presupuestado del proyecto y la variación significativa hasta un máximo del 226,81%, como es el caso de los capítulos de explanación y estructura de drenajes en 167,94%."/>
    <s v="Desarrollar capacitación a los gestores y supervisores de la Subdirección de Modernización de Carreteras Nacionales de la Guía de Estructuración de Proyectos de Infraestructura de Transporte versión 2 del Instituto Nacional de Vías - INVIAS. "/>
    <s v="Jornada de capacitación a la  Subdirección de Modernización de Carreteras Nacionales con sus respectivas gerencias."/>
    <s v="Registro de contenido y asistencia de las capacitaciones sobre la Guía de Estructuración de Proyectos de Infraestructura de Transporte versión 2."/>
    <n v="2"/>
    <d v="2023-01-01T00:00:00"/>
    <x v="29"/>
    <n v="22.857142857142858"/>
    <x v="8"/>
    <x v="0"/>
    <n v="0"/>
    <s v="Pasa de GGP1 a SMCN"/>
    <m/>
    <n v="-1502.9"/>
    <x v="0"/>
    <n v="0"/>
    <n v="0"/>
    <n v="22.857142857142858"/>
    <m/>
    <x v="0"/>
    <s v="VENCIDO"/>
    <x v="17"/>
    <x v="170"/>
    <n v="1"/>
    <x v="204"/>
  </r>
  <r>
    <n v="172"/>
    <n v="206"/>
    <n v="2022"/>
    <s v="Presupuestal"/>
    <s v="Disciplinario"/>
    <s v="Administrativo con presunta incidencia disciplinaria"/>
    <s v="14 01 100   "/>
    <s v="H4ACQuibdó-Medellín. Conformación del presupuesto a partir de lo contenido en los diseños del contrato de obra 1432 de 2017._x000a__x000a_Se evidenció deficiencia en la conformación del presupuesto de obras, toda vez que en las condiciones iniciales no se tuvieron en cuenta actividades de los diseños imprescindibles para la construcción de algunos elementos constitutivos del proyecto como son fabricación, transporte y montaje de estructura metálica para puentes (puente La Playa), incluidos como Ítems no previstos."/>
    <s v="Deficiencias en la planeación, en lo referente a la determinación y cuantificación de las actividades iniciales prioritarias para ejecutar el proyecto y deficiencia en los mecanismos de control interno."/>
    <s v="Desarrollar capacitación a los gestores y supervisores de la Subdirección de Modernización de Carreteras Nacionales de la guía de Estructuración de Proyectos de Infraestructura de Transporte versión 2 del Instituto Nacional de Vías - INVIAS."/>
    <s v="Jornada de capacitación a la  Subdirección de Modernización de Carreteras Nacionales con sus respectivas gerencias."/>
    <s v="Registro de contenido y asistencia de las capacitaciones sobre la Guía de Estructuración de Proyectos de Infraestructura de Transporte versión 2."/>
    <n v="2"/>
    <d v="2023-01-01T00:00:00"/>
    <x v="29"/>
    <n v="22.857142857142858"/>
    <x v="8"/>
    <x v="0"/>
    <n v="1"/>
    <s v="Pasa de GGP1 a SMCN"/>
    <m/>
    <n v="-1502.9"/>
    <x v="4"/>
    <n v="11.428571428571429"/>
    <n v="11.428571428571429"/>
    <n v="22.857142857142858"/>
    <m/>
    <x v="0"/>
    <s v="VENCIDO"/>
    <x v="17"/>
    <x v="171"/>
    <n v="1"/>
    <x v="205"/>
  </r>
  <r>
    <n v="173"/>
    <n v="207"/>
    <n v="2022"/>
    <s v="Obra"/>
    <s v="Disciplinario e indagación preliminar"/>
    <s v="Administrativo con presunta incidencia disciplinaria e indagación preliminar"/>
    <s v="14 04 004   "/>
    <s v="H5ACQuibdó-Medellín. Calidad de las obras. Contrato de obra 1456 de 2017._x000a__x000a_En la ejecución del contrato 1456 de 2017, se presentan daños en el pavimento en forma de grietas de más de 6 mm perpendiculares al sentido del tráfico, en 12 sitios identificados, las cuales causan saltaduras y escalonamientos afectando la transitabilidad y durabilidad del pavimento."/>
    <s v="Deficiencias tanto en la ejecución de los trabajos por parte del contratista, como en los controles por parte de la interventoría y/o situaciones hidrológicas no detectadas en la ejecución de las obras y deficiencia en los mecanismos de control interno."/>
    <s v="Implementar Plan de rehabilitación de los 12 puntos, teniendo en cuenta que el contrato se encuentra en ejecución y se cuenta con el Plan de Calidad de la interventoría el respectivo seguimiento."/>
    <s v="Plan de reparación por parte del contratista donde indicaran actividades de mejora de los 12 puntos."/>
    <s v=" Informe final de Interventoría con registro fotográfico que evidencia la rehabilitación de los 12 puntos"/>
    <n v="1"/>
    <d v="2023-01-01T00:00:00"/>
    <x v="16"/>
    <n v="52"/>
    <x v="8"/>
    <x v="0"/>
    <n v="1"/>
    <s v="Se informa que a la fecha de suscripción del plan de mejoramiento el contrato sigue en ejecución y estos 12 puntos, fueron evidenciados por la Interventoría, antes de la Auditoria de cumplimiento por parte de la CGR, ya se contemplaba un plan de rehabilitación de los 12 puntos en el proceso de calidad de la interventoría._x000a__x000a_Pasa de GGP1 a SMCN"/>
    <d v="2023-08-24T00:00:00"/>
    <n v="-4.3"/>
    <x v="1"/>
    <n v="52"/>
    <n v="52"/>
    <n v="52"/>
    <m/>
    <x v="3"/>
    <s v="CUMPLIDO"/>
    <x v="17"/>
    <x v="172"/>
    <n v="1"/>
    <x v="206"/>
  </r>
  <r>
    <n v="174"/>
    <n v="208"/>
    <n v="2022"/>
    <s v="Otros"/>
    <s v="Disciplinario"/>
    <s v="Administrativo con presunta incidencia disciplinaria"/>
    <s v="14 04 004   "/>
    <s v="H6ACQuibdó-Medellín. Informes de supervisión contrato de interventoría 1458 de 2017._x000a__x000a_En relación a las funciones ejercidas en cuanto a la supervisión del contrato 1458 de 2017 y al proyecto Medellín - Quibdó, se evidencia que en los informes de seguimiento mensual realizados por el supervisor del contrato, no se incluyen comentarios relevantes atinentes al desarrollo del contrato de interventoría y del proyecto, ni al ejercicio de supervisión de los mismos, sino que se limitan a dar información general de los contratos, la relación de correspondencia cruzada y de comisiones realizadas durante el mes de seguimiento."/>
    <s v="Falencias en el desarrollo de la supervisión ejercida por la entidad contratante, lo que genera que no se cuente con la trazabilidad mensual de las observaciones realizadas por parte del supervisor del contrato de interventoría y del proyecto."/>
    <s v="Capacitar a los supervisores de los contratos en el adecuado diligenciamiento  del formato de informe mensual de supervisión."/>
    <s v="Jornada de capacitación al supervisor del contrato de interventoría.  "/>
    <s v="Registro de contenido y asistencia de la capacitación al supervisor del contrato de interventoría. "/>
    <n v="1"/>
    <d v="2023-01-01T00:00:00"/>
    <x v="30"/>
    <n v="25.714285714285715"/>
    <x v="8"/>
    <x v="0"/>
    <n v="1"/>
    <s v="Pasa de GGP1 a SMCN"/>
    <d v="2023-11-01T00:00:00"/>
    <n v="4.1333333333333337"/>
    <x v="1"/>
    <n v="25.714285714285715"/>
    <n v="25.714285714285715"/>
    <n v="25.714285714285715"/>
    <m/>
    <x v="3"/>
    <s v="CUMPLIDO"/>
    <x v="17"/>
    <x v="173"/>
    <n v="1"/>
    <x v="207"/>
  </r>
  <r>
    <n v="175"/>
    <n v="209"/>
    <n v="2022"/>
    <s v="Contractual"/>
    <s v="Disciplinario"/>
    <s v="Administrativo con presunta incidencia disciplinaria"/>
    <s v="14 01 100   "/>
    <s v="H7ACQuibdó-Medellín. Modificaciones en plan de cargas contrato 1458 de 2017._x000a__x000a_(...) las cantidades establecidas en el plan de cargas exceden en los cargos operativos el 50% de lo establecido inicialmente en el del contrato 1458 de 2017, lo cual no ha correspondido solamente a la adición 1 al contrato de interventoría, sino también a necesidades relacionadas con atender los distintos frentes de trabajo durante el desarrollo del proyecto, necesidades que no se tuvieron en cuenta en las condiciones ofertadas para el desarrollo del ejercicio de interventoría, aun cuando se tenía claridad en relación a que con el contrato se iba a realizar la interventoría de dos contratos de obra, con frentes de obra distribuidos a lo largo de dos corredores viales (ruta 1307 y ruta 6002) (...). De igual manera, el no tener en cuenta las necesidades del proyecto para la adecuada ejecución de la interventoría, hizo que las cantidades requeridas para la atención de los costos administrativos aumentaran, en algunos casos, por encima del 150%."/>
    <s v="Deficiencias en la planeación de los recursos a utilizar en el contrato por parte del interventor, y deficiencias en la revisión y validación por parte del Invías de la oferta realizada, que debía prever que, con los recursos ofertados por parte del consultor se debía cubrir los frentes de obra a supervisar (teniendo en cuenta la extensión del corredor y el hecho de que se iba a realizar la supervisión de 2 contratos de obra), con todas sus implicaciones técnicas, operativas y administrativas."/>
    <s v="Desarrollar capacitación a los gestores y supervisores de la Subdirección de Modernización de Carreteras Nacionales de la Guía de Estructuración de Proyectos de Infraestructura de Transporte versión 2 del Instituto Nacional de Vías - INVIAS. "/>
    <s v="Jornada de capacitación a la  Subdirección de Modernización de Carreteras Nacionales con sus respectivas gerencias."/>
    <s v="Registro de contenido y asistencia de las capacitaciones sobre la Guía de Estructuración de Proyectos de Infraestructura de Transporte versión 2."/>
    <n v="2"/>
    <d v="2023-01-01T00:00:00"/>
    <x v="16"/>
    <n v="52"/>
    <x v="8"/>
    <x v="0"/>
    <n v="0"/>
    <s v="Pasa de GGP1 a SMCN"/>
    <m/>
    <n v="-1509.7"/>
    <x v="0"/>
    <n v="0"/>
    <n v="0"/>
    <n v="52"/>
    <m/>
    <x v="0"/>
    <s v="VENCIDO"/>
    <x v="17"/>
    <x v="174"/>
    <n v="1"/>
    <x v="208"/>
  </r>
  <r>
    <n v="176"/>
    <n v="210"/>
    <n v="2022"/>
    <s v="Obra"/>
    <s v="Disciplinario"/>
    <s v="Administrativo con_x000a_presunta incidencia disciplinaria"/>
    <s v="14 04 004   "/>
    <s v="H8ACQuibdó-Medellín. Postes de referencia ruta 1307 y 6002._x000a__x000a_En la visita realizada a las obras ejecutadas con los contratos 1432 de 2017 y 1456 de 2017 en la vía Quibdó – Medellín (Ruta 6002) y Quibdó – Las Ánimas (Ruta 1307), se evidenció que solamente se han colocado 3 postes de referencia conforme a lo establecido en el Manual de Señalización Vial 2015 (Pr 98 – 99 – 100 Ruta 1307). Los demás PRs se continúan señalizando con las señales establecidas en manuales anteriores, señales tipo bolardo (no han sido cambiadas)."/>
    <s v="Falencias en el desarrollo de la supervisión ejercida por la interventoría y la entidad contratante, para que se ejecute conforme a la normativa vigente la actividad de señalización de postes de referencia."/>
    <s v="Estructurar de manera detallada, el cronograma para las actividades de señalización horizontal y vertical, así como de la instalación de los puntos de referencia en la Ruta 6002, con mes de inicio mayo de 2023 para el caso del contrato 1432 de 2017 y octubre de 2023 para el contrato 1456 de 2017, debido a que los contratos establecen que estas actividades deben llevarse a cabo próximas a la fecha de terminación de los contratos. "/>
    <s v="Instalación de postes de referencia, según el alcance del contrato."/>
    <s v="Informe de interventoría con registro fotográfico"/>
    <n v="2"/>
    <d v="2023-05-01T00:00:00"/>
    <x v="16"/>
    <n v="34.857142857142854"/>
    <x v="8"/>
    <x v="0"/>
    <n v="2"/>
    <s v="Pasa de GGP1 a SMCN"/>
    <d v="2023-12-28T00:00:00"/>
    <n v="-0.1"/>
    <x v="1"/>
    <n v="34.857142857142854"/>
    <n v="34.857142857142854"/>
    <n v="34.857142857142854"/>
    <m/>
    <x v="3"/>
    <s v="CUMPLIDO"/>
    <x v="17"/>
    <x v="175"/>
    <n v="1"/>
    <x v="209"/>
  </r>
  <r>
    <n v="177"/>
    <n v="211"/>
    <n v="2022"/>
    <s v="Obra"/>
    <s v="Administrativo"/>
    <s v="Administrativo (Beneficio de auditoría)_x000a_"/>
    <s v="14 04 004   "/>
    <s v="H3PDET-ANTyCAU. Cantidades de obra en Convenio Interadministrativo No.003 del 18 de febrero de 2020, municipio de Chigorodó, Antioquia._x000a__x000a_Se evidenció la no intervención de los 11 metros iniciales de la placa huella; al respecto, la interventoría, el contratista y el municipio manifestaron verbalmente al equipo auditor de la CGR, que dicha situación se debió a que Autopistas Urabá S.A.S., en su calidad de Concesionario de la ruta nacional 6202, solicitó los diseños de los carriles de desaceleración y aceleración para otorgar el permiso de empalme entre el tramo de placa huella y la vía concesionada, que teniendo en cuenta que no se contaban con los recursos para los diseños en mención se decidió no intervenir los primeros 11 metros de placa huella, iniciándose la construcción de la misma en el K0+011 coordenadas 07°38'30.9&quot;N 76°39'42,7&quot;W._x000a__x000a_Se estableció la longitud de 1.591,55 m de placa huella pagada al contratista, y ahora bien, al restarle los 1.587 m de placa huella construidos se evidenció un exceso de pago de 4,55 m de placa huella pagados a corte del acta parcial No. 8, razón por la cual se cuantificó este excedente como daño patrimonial al Estado, teniendo en cuenta que ya fue objeto de pago y no se construyó._x000a__x000a_(...) mayores valores pagados al contratista de obra por 4,55 metros de placa huella, concretos y aceros en las alcantarillas, así como el incumplimiento de los diseños de las mismas ya que las estructuras de concreto se construyeron con menores dimensiones a las establecidas en los diseños."/>
    <s v="La no respuesta por parte de la ANI, respecto a la aprobación de los diseños, del empalme de la vía terciaria con la vía nacional 6202._x000a__x000a_Inobservancia de las obligaciones contractuales descritas en los criterios por parte del ejecutor de la obra, la falta de control, seguimiento por parte de la interventoría y supervisión tanto del contrato de obra como de interventoría."/>
    <s v="Tramitar de conformidad con los procesos vigentes los soportes que dan por recibidas las obras iniciales contratadas y sus modificaciones necesarias (sí estas tuvieran lugar)."/>
    <s v=" Contar con  el  acta de entrega y recibo definitivo a satisfacción  de las obras a lugar.  Que evidencie la correcta inversión de los recursos públicos."/>
    <s v="Acta de entrega y recibo"/>
    <n v="1"/>
    <d v="2023-09-08T00:00:00"/>
    <x v="26"/>
    <n v="7.4285714285714288"/>
    <x v="0"/>
    <x v="0"/>
    <n v="0"/>
    <s v="Beneficio de auditoría según Contraloría General de la República, página 57 del informe._x000a__x000a_Acción de mejora reformulada  y aprobada por la Directora General en mesa de trabajo del 26 de octubre de 2023 y según memorando 2023I-VBOG-019971 del 27 de octubre de 2023."/>
    <m/>
    <n v="-1507.6333333333334"/>
    <x v="0"/>
    <n v="0"/>
    <n v="0"/>
    <n v="7.4285714285714288"/>
    <m/>
    <x v="0"/>
    <s v="VENCIDO"/>
    <x v="18"/>
    <x v="176"/>
    <n v="1"/>
    <x v="210"/>
  </r>
  <r>
    <n v="178"/>
    <n v="212"/>
    <n v="2022"/>
    <s v="Presupuestal"/>
    <s v="Administrativo"/>
    <s v="Administrativo (Beneficio de auditoría)_x000a_"/>
    <s v="14 04 004   "/>
    <s v="H4PDET-ANTyCAU. Reconocimiento de imprevistos en el proyecto: “Mejoramiento de vía terciaria Chigorodó – La Maporita mediante la construcción de placa de Huella, obras de arte en el municipio de Chigorodó, Antioquia”._x000a__x000a_Una vez revisada la información del expediente, en lo referente al Convenio Interadministrativo No.003 de 2020, suscrito entre el Municipio de Chigorodó y la Asociación de Municipios Sostenibles de Colombia “ASOMUCOL”, se evidenció que en las ocho (8) actas parciales, se reconoció el pago al contratista a título de “Imprevistos” del 1% del valor de los costos directos de la obra ejecutada, sin que fueran objeto de soporte, de revisión y aprobación por parte de la interventoría en desarrollo del contrato en mención."/>
    <s v="Debilidades en el seguimiento y control realizado por la Interventoría y Supervisión del municipio y del INVIAS, al haber reconocido el pago por concepto de imprevistos al contratista de obra, sin que estos hubiesen sido soportados y aprobados."/>
    <s v="Realizar dos (2) sesiones de capacitaciones a los supervisores de las interventorías, respecto al pago y reconocimiento de los imprevistos."/>
    <s v=" Dos (2) sesiones de capacitaciones a los supervisores de las interventorías, respecto al pago y reconocimiento de los imprevistos."/>
    <s v="Actas de capacitación respecto al pago y reconocimiento de los imprevistos."/>
    <n v="2"/>
    <d v="2022-10-15T00:00:00"/>
    <x v="31"/>
    <n v="11"/>
    <x v="0"/>
    <x v="0"/>
    <n v="2"/>
    <s v="Beneficio de auditoría según Contraloría General de la República, página 61 del informe."/>
    <d v="2023-12-29T00:00:00"/>
    <n v="12.1"/>
    <x v="1"/>
    <n v="11"/>
    <n v="11"/>
    <n v="11"/>
    <m/>
    <x v="3"/>
    <s v="CUMPLIDO"/>
    <x v="18"/>
    <x v="177"/>
    <n v="1"/>
    <x v="211"/>
  </r>
  <r>
    <n v="179"/>
    <n v="213"/>
    <n v="2022"/>
    <s v="Obra"/>
    <s v="Fiscal y disciplinario"/>
    <s v="Administrativo con connotación fiscal y presunta disciplinaria"/>
    <s v="14 04 004   "/>
    <s v="H9PDET-ANTyCAU. Transporte de material de río y cantera, contrato de obra No. 1011-11-11-238-2019 Municipio de Miranda, Cauca._x000a__x000a__x000a_Se pagaron  21 kilómetros de más a la distancia real de la cantera PETRAE, lugar de donde  se extrajeron y compraron los materiales de rio y de cantera, ya que la distancia  real de acuerdo con lo certificado por el municipio es de 29 kilómetros hasta el final  de la obra, como punto más lejano al que se pudiese transportar el material en mención."/>
    <s v="Inobservancia de los principios de la función administrativa y de la gestión fiscal, de economía, eficiencia, eficacia y de la normativa precitada, así como de las obligaciones contractuales por parte del ejecutor de la obra, la falta de control, seguimiento por parte de la interventoría y supervisión del contrato de obra e interventoría, lo que generó mayores valores pagados al contratista de obra por concepto de transporte en materiales de río y cantera."/>
    <s v="Realizar dos (2) sesiones de capacitaciones a los supervisores de las interventorías, respecto a la obligación de las mismas de revisar los APU de cada proyecto."/>
    <s v="Dos (2) sesiones de capacitaciones a los supervisores de las interventorías, respecto a la obligación de las mismas de revisar los APU de cada proyecto."/>
    <s v="Actas de capacitación respecto a la obligación de revisar los APU de cada proyecto."/>
    <n v="2"/>
    <d v="2022-10-15T00:00:00"/>
    <x v="31"/>
    <n v="11"/>
    <x v="0"/>
    <x v="0"/>
    <n v="2"/>
    <m/>
    <d v="2023-12-29T00:00:00"/>
    <n v="12.1"/>
    <x v="1"/>
    <n v="11"/>
    <n v="11"/>
    <n v="11"/>
    <m/>
    <x v="3"/>
    <s v="CUMPLIDO"/>
    <x v="18"/>
    <x v="178"/>
    <n v="1"/>
    <x v="212"/>
  </r>
  <r>
    <n v="180"/>
    <n v="214"/>
    <n v="2022"/>
    <s v="Presupuestal"/>
    <s v="Disciplinario, penal y otra incidencia que será comunicada a la DIAN"/>
    <s v="Administrativo con presunta connotación disciplinaria, presunta penal y otra incidencia que será comunicada a la Dirección de Impuestos y Aduanas Nacionales -DIAN"/>
    <s v="14 04 004   "/>
    <s v="H10PDET-ANTyCAU. Correlación en el número de facturas que se adjuntaron como soportes de las órdenes de operación para pago del anticipo del contrato de obra No. 1011-11-11-238-2019 municipio de Miranda, Cauca._x000a__x000a_Se presentaron cuatro (4) facturas electrónicas de venta, de las cuales dos (2) tienen el mismo número de factura, la misma fecha de generación, expedidas por el mismo proveedor para la compra de los mismos materiales y por el mismo valor, la única diferencia es que una factura es para el proyecto de PLACA HUELLA JIGUAL SIERRA, con dirección de entrega municipio de Rosas Cauca, y la otra es para el proyecto PLACA HUELLA VEREDA GUATEMALA MUNICIPIO MIRANDA CAUCA, con dirección de entrega municipio de Miranda Cauca._x000a_"/>
    <s v="Incumplimiento de las obligaciones contractuales por parte del contratista de obra, así como la falta de control y seguimiento por parte de la interventoría y supervisión del contrato de obra e interventoría."/>
    <s v="Realizar dos (2) sesiones de capacitaciones a los supervisores de las interventorías, respecto a la obligación de efectuar la revisión documental de cada contrato."/>
    <s v="Dos (2) sesiones de capacitaciones a los supervisores de las interventorías, respecto a la obligación de efectuar la revisión documental de cada contrato."/>
    <s v="Actas de capacitación a los supervisores de las interventorías, respecto a la obligación de efectuar la revisión documental de cada contrato."/>
    <n v="2"/>
    <d v="2022-09-30T00:00:00"/>
    <x v="31"/>
    <n v="13.142857142857142"/>
    <x v="0"/>
    <x v="0"/>
    <n v="2"/>
    <s v="Apoyo de OAP y SF, sin que sean áreas lideres."/>
    <d v="2023-12-29T00:00:00"/>
    <n v="12.1"/>
    <x v="1"/>
    <n v="13.142857142857142"/>
    <n v="13.142857142857142"/>
    <n v="13.142857142857142"/>
    <m/>
    <x v="3"/>
    <s v="CUMPLIDO"/>
    <x v="18"/>
    <x v="179"/>
    <n v="1"/>
    <x v="213"/>
  </r>
  <r>
    <n v="181"/>
    <n v="215"/>
    <n v="2022"/>
    <s v="Contractual"/>
    <s v="Fiscal y disciplinario"/>
    <s v="Administrativo con presunta incidencia disciplinaria y fiscal ($3.727.726.644)"/>
    <s v="14 01 100"/>
    <s v="H1AT72. Estudios, diseños, permisos, licencias, consulta previa, del contrato de consultoría 2262 de 2011, base para celebrar el convenio 1282 de 2013 y los contratos derivados 1576 de 2017 y 3880 de 2013, de obra e interventoría, respectivamente._x000a__x000a_En el contrato de consultoría 2262 de 2011 suscrito por el INVIAS para la elaboración de los Estudios y Diseños de la Profundización de los Canales de Acceso a los Puertos de San Andrés y Providencia, no se incluyó el componente de trámite de licencia ambiental, permisos y consulta previa; el valor inicial fue por $2.151.507.158 y el valor ejecutado fue de $1.827.978.743. Los estudios entregados fueron tomados como base para la celebración del convenio 1282 de 2013 para el “Dragado de Profundización del Canal de Acceso al Puerto de San Andrés”, suscrito entre el Invias y la Gobernación del Archipiélago de San Andrés, Providencia y Santa Catalina, por $13.600.000.000, adicionado en $5.600.000.000 para un total de $19.200.000.000._x000a__x000a_El Invias suscribió el contrato de Interventoría 3880 de 2013 para realizar la Interventoría al Dragado de Profundización del Canal de Acceso al Puerto de San Andrés, Departamento de San Andrés y Providencia, por $1.198.653.600, de los cuales se ejecutaron $451.784.225. Así mismo, la Gobernación del Archipiélago de San Andrés, Providencia y Santa Catalina, celebró contratos derivados del convenio por valor de $19.138.067.561, de los cuales se ejecutaron $1.134.296.631. No obstante, no hubo ejecución de obras de dragado, por ende, el objeto del convenio 1282 de 2013 no se cumplió._x000a__x000a_Acción 1."/>
    <s v="Falta de planeación al no incluir la solicitud de la licencia ambiental, el permiso a la Dimar y no contó con el proceso de consulta previa por parte del Instituto Nacional de Vías – INVIAS, al contratar la consultoría 2262 de 2011._x000a__x000a_El convenio 1282 del 26 de agosto de 2013, cuyo objeto fue el “Dragado de Profundización del Canal de Acceso al Puerto de San Andrés” fue firmado sin contar con los permisos y licencias ambientales, y los contratos que se derivaron del convenio en mención fueron celebrados 4 años después de la firma de éste._x000a__x000a_No se llevó un control adecuado a los desembolsos realizados al contrato de interventoría, situación que hubiese evitado el mayor valor pagado y que hoy no se ha reintegrado al tesoro nacional._x000a__x000a_No se evidencia por parte del Supervisor la aplicación de los mecanismos de apremio contemplados en el convenio 1282 de 2013, frente al incumplimiento de las obligaciones asociadas a los contratos derivados, no se exigió la devolución de saldos del convenio ni el reintegro de los rendimientos dentro de los tiempos legales, lo que conllevo a que hoy se esté tratando de recuperar los recursos a través de la demanda interpuesta por el Instituto Nacional de Vías (INVIAS) a la Gobernación del Archipiélago de San Andrés, Providencia y Santa Catalina, recursos que alcanzan el orden de $969.028.494 más los rendimientos financieros correspondientes._x000a__x000a_No se realizó el control y verificación de las actas parciales del contrato de interventoría lo que conllevó a que en las actas Nro. 1 a la 14 se reconocieran mayores valores por concepto de mayor valor pagado a terceros como factor multiplicador para el personal por prestación de servicios o pagados por terceros, con su respectiva indexación e intereses moratorios, el valor de noventa y siete millones trescientos treinta y cinco mil seiscientos ochenta pesos ($97.335.680.00) M/CTE."/>
    <s v="Revisar y actualizar la Guía de Estructuración de Proyectos INVIAS -Versión 2."/>
    <s v="Incorporar en la Guía de Estructuración de Proyectos INVIAS -Versión 3 las acciones encaminadas a fortalecer los controles y mitigar la materialización de los riesgos enunciados en el presente hallazgo, en lo respectivo a los procesos de planeación y estructuración."/>
    <s v="Guía de Estructuración de Proyectos versión 3 "/>
    <n v="1"/>
    <d v="2022-10-01T00:00:00"/>
    <x v="25"/>
    <n v="25.857142857142858"/>
    <x v="10"/>
    <x v="0"/>
    <n v="1"/>
    <m/>
    <d v="2023-08-31T00:00:00"/>
    <n v="5.0999999999999996"/>
    <x v="1"/>
    <n v="25.857142857142858"/>
    <n v="25.857142857142858"/>
    <n v="25.857142857142858"/>
    <m/>
    <x v="3"/>
    <s v="VENCIDO"/>
    <x v="19"/>
    <x v="180"/>
    <n v="1"/>
    <x v="214"/>
  </r>
  <r>
    <s v=""/>
    <n v="216"/>
    <n v="2022"/>
    <s v="Contractual"/>
    <m/>
    <m/>
    <s v="14 01 100"/>
    <s v="H1AT72. Estudios, diseños, permisos, licencias, consulta previa, del contrato de consultoría 2262 de 2011, base para celebrar el convenio 1282 de 2013 y los contratos derivados 1576 de 2017 y 3880 de 2013, de obra e interventoría, respectivamente._x000a__x000a_En el contrato de consultoría 2262 de 2011 suscrito por el INVIAS para la elaboración de los Estudios y Diseños de la Profundización de los Canales de Acceso a los Puertos de San Andrés y Providencia, no se incluyó el componente de trámite de licencia ambiental, permisos y consulta previa; el valor inicial fue por $2.151.507.158 y el valor ejecutado fue de $1.827.978.743. Los estudios entregados fueron tomados como base para la celebración del convenio 1282 de 2013 para el “Dragado de Profundización del Canal de Acceso al Puerto de San Andrés”, suscrito entre el Invias y la Gobernación del Archipiélago de San Andrés, Providencia y Santa Catalina, por $13.600.000.000, adicionado en $5.600.000.000 para un total de $19.200.000.000._x000a__x000a_El Invias suscribió el contrato de Interventoría 3880 de 2013 para realizar la Interventoría al Dragado de Profundización del Canal de Acceso al Puerto de San Andrés, Departamento de San Andrés y Providencia, por $1.198.653.600, de los cuales se ejecutaron $451.784.225. Así mismo, la Gobernación del Archipiélago de San Andrés, Providencia y Santa Catalina, celebró contratos derivados del convenio por valor de $19.138.067.561, de los cuales se ejecutaron $1.134.296.631. No obstante, no hubo ejecución de obras de dragado, por ende, el objeto del convenio 1282 de 2013 no se cumplió._x000a__x000a_Acción 2."/>
    <s v="Falta de planeación al no incluir la solicitud de la licencia ambiental, el permiso a la Dimar y no contó con el proceso de consulta previa por parte del Instituto Nacional de Vías – INVIAS, al contratar la consultoría 2262 de 2011._x000a__x000a_El convenio 1282 del 26 de agosto de 2013, cuyo objeto fue el “Dragado de Profundización del Canal de Acceso al Puerto de San Andrés” fue firmado sin contar con los permisos y licencias ambientales, y los contratos que se derivaron del convenio en mención fueron celebrados 4 años después de la firma de éste._x000a__x000a_No se llevó un control adecuado a los desembolsos realizados al contrato de interventoría, situación que hubiese evitado el mayor valor pagado y que hoy no se ha reintegrado al tesoro nacional._x000a__x000a_No se evidencia por parte del Supervisor la aplicación de los mecanismos de apremio contemplados en el convenio 1282 de 2013, frente al incumplimiento de las obligaciones asociadas a los contratos derivados, no se exigió la devolución de saldos del convenio ni el reintegro de los rendimientos dentro de los tiempos legales, lo que conllevo a que hoy se esté tratando de recuperar los recursos a través de la demanda interpuesta por el Instituto Nacional de Vías (INVIAS) a la Gobernación del Archipiélago de San Andrés, Providencia y Santa Catalina, recursos que alcanzan el orden de $969.028.494 más los rendimientos financieros correspondientes._x000a__x000a_No se realizó el control y verificación de las actas parciales del contrato de interventoría lo que conllevó a que en las actas Nro. 1 a la 14 se reconocieran mayores valores por concepto de mayor valor pagado a terceros como factor multiplicador para el personal por prestación de servicios o pagados por terceros, con su respectiva indexación e intereses moratorios, el valor de noventa y siete millones trescientos treinta y cinco mil seiscientos ochenta pesos ($97.335.680.00) M/CTE."/>
    <s v="Revisar y actualizar el Manual de Contratación versión 2."/>
    <s v="Incorporar en la nueva versión del Manual de Contratación INVIAS las acciones encaminadas a fortalecer los controles y mitigar la materialización de los riesgos enunciados en el presente hallazgo, en lo respectivo a la supervisión y control._x000a_"/>
    <s v="Manual de Contratación revisado y actualizado"/>
    <n v="1"/>
    <d v="2022-10-01T00:00:00"/>
    <x v="25"/>
    <n v="25.857142857142858"/>
    <x v="10"/>
    <x v="0"/>
    <n v="0"/>
    <m/>
    <m/>
    <n v="-1500.5333333333333"/>
    <x v="0"/>
    <n v="0"/>
    <n v="0"/>
    <n v="25.857142857142858"/>
    <m/>
    <x v="0"/>
    <s v=""/>
    <x v="19"/>
    <x v="180"/>
    <n v="2"/>
    <x v="215"/>
  </r>
  <r>
    <n v="182"/>
    <n v="217"/>
    <n v="2022"/>
    <s v="Contractual"/>
    <s v="Disciplinario"/>
    <s v="Administrativo con presunta incidencia disciplinaria y fiscal (Este último por aclarar por parte de la CGR)"/>
    <s v="14 04 004"/>
    <s v="H28AT019. Inobservancia de los principios de planeación, economía y eficacia. Proyecto vía Junín - Barbacoas._x000a__x000a_Se evidenció falencias en el contrato No. 009 de 2015, derivado del convenio 2178 de 2013, INVIAS - Departamento de Nariño, al que se decretó la terminación unilateral por incumplimiento en las obligaciones contractuales; lo que trajo como consecuencia la apertura de un nuevo proceso que mostró un incremento respecto al costo inicial de la obra, generando esto un posible detrimento patrimonial por inobservancia de los principios de Planeación, Economía y Eficacia, propios del contrato estatal, cuantificado para el Departamento de Nariño en TRES MIL SEISCIENTOS SESENTA Y DOS MILLONES DOSCIENTOS SESENTA Y UN MIL OCHOCIENTOS TREINTA Y TRES PESOS ($3.662.261.833,00)."/>
    <s v="Existieron deficiencias en la gestión administrativa por parte de la entidad ejecutora y la inobservancia de los mecanismos y procesos internos correspondientes a la planeación en las etapas precontractual y contractual._x000a__x000a_INVIAS no cumplió con el deber propio que le fue asignado en las obligaciones del contrato, tal como se evidencia en el informe de supervisión Nº 2 y 3 del contrato de obra 009 – 2015."/>
    <s v="Llevar a cabo y/o gestionar las actuaciones previstas para la recuperación del recurso público derivadas de la terminación unilateral del contrato No. 009 del 2025. "/>
    <s v="i) Respuesta Consorcio Barbacoas 2014 con sus respectivos anexos (3 ii)Respuesta del Departamento de Nariño con su anexo (1), iii) Oficio SIGEDOC 2022EE0192133 No incidencia fiscal y iv) Informe Mejora H-A28D28F13 AEF AT 019-2022 que permite realizar la trazabilidad del proceso y la culminación del mismo."/>
    <s v="Documentos definitivos de las actuaciones descritas"/>
    <n v="4"/>
    <d v="2023-09-08T00:00:00"/>
    <x v="18"/>
    <n v="3.1428571428571428"/>
    <x v="0"/>
    <x v="0"/>
    <n v="0"/>
    <s v="Acción de mejora reformulada  y aprobada por la Directora General en mesa de trabajo del 26 de octubre de 2023 y según memorando 2023I-VBOG-019971 del 27 de octubre de 2023."/>
    <m/>
    <n v="-1506.6333333333334"/>
    <x v="0"/>
    <n v="0"/>
    <n v="0"/>
    <n v="3.1428571428571428"/>
    <m/>
    <x v="0"/>
    <s v="VENCIDO"/>
    <x v="20"/>
    <x v="181"/>
    <n v="1"/>
    <x v="216"/>
  </r>
  <r>
    <n v="183"/>
    <n v="218"/>
    <n v="2022"/>
    <s v="Contractual"/>
    <s v="Disciplinario"/>
    <s v="Administrativo con presunta incidencia disciplinaria"/>
    <s v="14 01 008"/>
    <s v="_x000a_H29AT019. Inobservancia del principio de publicidad y oportunidad de publicación en la plataforma SECOP._x000a__x000a_INVIAS omitió lo estipulado en el Decreto 1082 de 2015 en la publicación de los elementos del proceso CMA-SGT-GGP-160-2013, del cual derivó el contrato de interventoría 4152 de 2013."/>
    <s v="Los usuarios y contraseñas de las diferentes plataformas que maneja la Entidad estatal, son propiedad de la Entidad Estatal y no de los funcionarios que en ella prestan sus servicios, de lo contrario a diario se evidenciaría incumplimiento en los diferentes reportes que deben hacer las entidades estatales, puesto que en su gran mayoría estas manejan contratos de prestación de servicios que son meramente temporales."/>
    <s v="Culminar el trámite de actualización del usuario y contraseña con la Mesa de Servicio de la plataforma de Colombia Compra Eficiente para la carga y actualización de la información de la ejecución del contrato de interventoría 4152 de 2013 en SECOP I. "/>
    <s v="Informe de seguimiento al trámite de recuperación del usuario y contraseña del proyecto en SECOP I y actualización de la información del contrato."/>
    <s v="Reporte de las acciones adelantadas"/>
    <n v="1"/>
    <d v="2022-08-22T00:00:00"/>
    <x v="32"/>
    <n v="26.285714285714285"/>
    <x v="0"/>
    <x v="0"/>
    <n v="1"/>
    <m/>
    <d v="2024-03-22T00:00:00"/>
    <n v="13.133333333333333"/>
    <x v="1"/>
    <n v="26.285714285714285"/>
    <n v="26.285714285714285"/>
    <n v="26.285714285714285"/>
    <m/>
    <x v="3"/>
    <s v="CUMPLIDO"/>
    <x v="20"/>
    <x v="182"/>
    <n v="1"/>
    <x v="217"/>
  </r>
  <r>
    <n v="184"/>
    <n v="219"/>
    <n v="2022"/>
    <s v="Presupuestal"/>
    <s v="Fiscal y disciplinario"/>
    <s v="Administrativo con alcance fiscal y presunta incidencia disciplinaria"/>
    <s v="14 04 004  "/>
    <s v="H12AEFI-PROVIDENCIA. Reconocimiento y pago al contratista a través de ítem no previsto, costos de transporte de equipos y maquinaria. Contrato de obra 1621 de 2020._x000a__x000a_En desarrollo del Contrato de obra 1621 de 2020, se incluyó el ítem no previsto No. 47 correspondiente a “Logística y transporte multimodal de equipos y maquinaria para la ejecución de obras del Contrato 1621 de 2020 en el Archipiélago de San Andrés, Providencia y Santa Catalina”, mediante el cual se reconocen costos de transporte de equipos y maquinaria al contratista estimados en tres unidades por un valor unitario de $1.549.695.201._x000a__x000a_El reconocimiento de este ítem no se ajusta a lo pactado contractualmente, toda vez que se reconocen costos de transporte de equipos y maquinaria al contratista, los cuales conforme al Pliego de Condiciones para la contratación de Urgencia Manifiesta No. UM-DT-SPA-013-2020, están incluidos dentro de los costos considerados en los análisis de precios unitarios para la ejecución de los ítems del presupuesto de obra, ofertados por el contratista en su propuesta económica."/>
    <s v="Debilidades en el desarrollo de las actividades de interventoría y su respectiva supervisión, puesto que se aprueba y valida la inclusión del ítem no previsto No. 47 por medio del cual se reconocen costos de transporte de equipos y maquinaria, ya incluidos en los precios unitarios ofertados por el contratista de obra en su propuesta económica."/>
    <s v="Para los próximos contratos suscritos en la Subdirección de Gestión del Riesgo, cuya ejecución sea en lugares geográficos de difícil acceso, se tendrá en cuenta el costo de transporte de maquinaria y equipos (que no sean de fácil consecución en la zona) necesarios para la ejecución de las obras,  y que no se encuentren en la estructura de los APU´s normalizados del INVIAS."/>
    <s v="Valor de transporte de maquinaria y equipo incorporado en el presupuesto definitivo del pliego."/>
    <s v="Pliego de condiciones con el precio de transporte de maquinaria incorporado"/>
    <n v="1"/>
    <d v="2022-09-01T00:00:00"/>
    <x v="33"/>
    <n v="12.857142857142858"/>
    <x v="2"/>
    <x v="1"/>
    <n v="0"/>
    <m/>
    <m/>
    <n v="-1496.5"/>
    <x v="0"/>
    <n v="0"/>
    <n v="0"/>
    <n v="12.857142857142858"/>
    <m/>
    <x v="0"/>
    <s v="VENCIDO"/>
    <x v="21"/>
    <x v="183"/>
    <n v="1"/>
    <x v="218"/>
  </r>
  <r>
    <n v="185"/>
    <n v="220"/>
    <n v="2022"/>
    <s v="Presupuestal"/>
    <s v="Fiscal y disciplinario"/>
    <s v="Administrativo con alcance fiscal y presunta incidencia disciplinaria"/>
    <s v="14 03 100"/>
    <s v="H13AEFI-PROVIDENCIA. Pago de mayor valor por precio unitario del ítem no previsto 54. Contrato de obra 1621 de 2020._x000a__x000a_Se estableció inadecuadamente el Análisis del Precio Unitario correspondiente al ítem no previsto 54, donde se utiliza un peso de material a transportar superior al requerido para ejecutar un kilogramo de la actividad constructiva, por lo cual se está reconociendo y pagando un mayor valor al contratista por precio unitario para la ejecución de dicha actividad."/>
    <s v="Se estableció inadecuadamente el Análisis del Precio Unitario correspondiente al ítem no previsto 54, donde se utiliza un peso de material a transportar superior al requerido para ejecutar un kilogramo de la actividad constructiva, que se estipuló como unidad de pago del citado ítem, por lo cual se está reconociendo un mayor valor al contratista por precio unitario para la ejecución de dicha actividad. Asimismo, se pagó al contratista mediante el acta de recibo parcial de obra No. 08 del mes de agosto de 2021, un mayor valor correspondiente al producto del precio unitario multiplicado por la cantidad de kilogramos ejecutados."/>
    <s v="Para los próximos contratos suscrito en la Subdirección de Gestión del Riesgo, cuya ejecución sea en lugares geográficos de difícil acceso, se tendrá en cuenta el costo de materiales e insumos necesarios (que no sean de fácil consecución en la zona) para la ejecución de las obras, y que no se encuentren en la estructura de los APU´s normalizados del INVIAS."/>
    <s v="Valor de materiales e insumos incorporado en el presupuesto definitivo del pliego."/>
    <s v="Pliego de condiciones con el precio de transporte de materiales incorporado"/>
    <n v="1"/>
    <d v="2022-09-01T00:00:00"/>
    <x v="33"/>
    <n v="12.857142857142858"/>
    <x v="2"/>
    <x v="1"/>
    <n v="0"/>
    <m/>
    <m/>
    <n v="-1496.5"/>
    <x v="0"/>
    <n v="0"/>
    <n v="0"/>
    <n v="12.857142857142858"/>
    <m/>
    <x v="0"/>
    <s v="VENCIDO"/>
    <x v="21"/>
    <x v="184"/>
    <n v="1"/>
    <x v="219"/>
  </r>
  <r>
    <n v="186"/>
    <n v="221"/>
    <n v="2022"/>
    <s v="Obra"/>
    <s v="Administrativo"/>
    <s v="Administrativo"/>
    <s v="14 03 100"/>
    <s v="H14AEFI-PROVIDENCIA. Programación e inicio de intervenciones previstas para la rehabilitación del pavimento rígido en la ruta circunvalar de Providencia. Contrato de obra 1621 de 2020._x000a__x000a_En el cronograma de obra actualizado vigente, no se evidencia la programación de actividades referentes a la rehabilitación del pavimento rígido en la circunvalar de Providencia, por tanto, no se establece fecha de inicio de ejecución ni tiempo previsto de duración. Además, ante las solicitudes de otras entidades que adelantan trabajos de reconstrucción en la isla, no se ha iniciado la intervención prevista de parte del INVIAS en el pavimento de la ruta circunvalar de Providencia, esta actividad se convierte en ruta crítica para lograr culminar las obras dentro del plazo de ejecución contractual, el cual vence el 31 de julio de 2022."/>
    <s v="No se tiene establecido en el cronograma de obra el inicio de las actividades de rehabilitación del pavimento rígido en la circunvalar de Providencia, ni el tiempo previsto de duración de dichas actividades, lo cual genera incertidumbre acerca del estado de avance real del proyecto y de la ejecución de las obras en la Isla de Providencia."/>
    <s v="Incorporar en el cronograma cada una de las actividades de ejecución del contrato, de manera dinámica y flexible y reportar mediante informe el avance semanal."/>
    <s v="Cronograma actualizado con cada una de las actividades adelantadas durante la ejecución del contrato."/>
    <s v="Cronograma con las actividades de ejecución actualizados"/>
    <n v="1"/>
    <d v="2022-09-01T00:00:00"/>
    <x v="33"/>
    <n v="12.857142857142858"/>
    <x v="2"/>
    <x v="1"/>
    <n v="0"/>
    <m/>
    <m/>
    <n v="-1496.5"/>
    <x v="0"/>
    <n v="0"/>
    <n v="0"/>
    <n v="12.857142857142858"/>
    <m/>
    <x v="0"/>
    <s v="VENCIDO"/>
    <x v="21"/>
    <x v="185"/>
    <n v="1"/>
    <x v="220"/>
  </r>
  <r>
    <n v="187"/>
    <n v="222"/>
    <n v="2022"/>
    <s v="Obra"/>
    <s v="Disciplinario"/>
    <s v="Administrativo con presunta_x000a_incidencia disciplinaria"/>
    <s v="14 04 004"/>
    <s v="H15AEFI-PROVIDENCIA. Atrasos en la ejecución del contrato de obra 1455 de 2019, correspondientes a recursos del Convenio Interadministrativo 2066 de 2021, terminación del Puente Los Enamorados._x000a__x000a_Se evidencian constantes atrasos de parte del contratista en la ejecución del Contrato de obra 1455 de 2019, respecto a las actividades de obra programadas correspondientes a la adición y prórroga del contrato realizadas mediante el Otrosí No. 002, en virtud de los recursos destinados por el INVIAS a través del Convenio 2066 de 2021 para la terminación del Puente Los Enamorados._x000a__x000a_No se han implementado oportunamente las acciones conminatorias de parte del Municipio de Providencia y Santa Catalina, tendientes a que el contratista de obra cumpla con sus obligaciones contractuales, en referencia al cumplimiento del cronograma de ejecución de las obras, pese a los requerimientos de la interventoría para que se inicie el respectivo proceso sancionatorio._x000a__x000a_Acción 1."/>
    <s v="No se evidencian de parte de Invías solicitudes al municipio para que atendiendo sus obligaciones estipuladas en el Convenio 2066 de 2021, conmine al contratista al cumplimiento del contrato de obra 1455 de 2019 respecto a la oportuna ejecución de las obras correspondientes a los recursos adicionados en virtud del citado convenio, en el cual se establece en su Cláusula Décima que “El INSTITUTO vigilará el cumplimiento de las obligaciones de la ENTIDAD TERRITORIAL, a través de un supervisor designado de conformidad con la delegación funciones vigente (…)”."/>
    <s v="La supervisión y/o del Comité Técnico de seguimiento u homologo, establecerá el cargue y publicación dentro del expediente contractual creado en Secop, de la información producida en desarrollo y ejecución del convenio, particularmente que evidencia actuaciones de seguimiento, control, vigilancia y control para el cumplimiento del convenio."/>
    <s v="Dentro de las obligaciones del supervisor del convenio se deberá hacer punto de control mensual, de modo que se cumpla con la publicación y publicidad de la información contractual como determina la Ley. En consecuencia, se controlará que la información contractual y para el caso, las actas de seguimiento, actas de supervisión y requerimientos al convenido, estén documentados en el expediente contractual creado en SECOP."/>
    <s v="Informe"/>
    <n v="2"/>
    <d v="2022-09-15T00:00:00"/>
    <x v="31"/>
    <n v="15.285714285714286"/>
    <x v="10"/>
    <x v="0"/>
    <n v="2"/>
    <s v="El contrato derivado 1455/2019 termina el 30 de septiembre, por lo que la Unidad Ejecutora cumplirá lo dispuesto a través de dos actas de control: Una por el mes de agosto y otra con corte a septiembre. Sin embargo, el Municipio de Providencia adelanta la contratación de la iluminación del Puente con recursos del convenio 2066/2021, por lo que se adelantará el seguimiento mediante informes de control hasta la finalización del nuevo contrato derivado."/>
    <d v="2023-10-30T00:00:00"/>
    <n v="10.1"/>
    <x v="1"/>
    <n v="15.285714285714286"/>
    <n v="15.285714285714286"/>
    <n v="15.285714285714286"/>
    <m/>
    <x v="3"/>
    <s v="CUMPLIDO"/>
    <x v="21"/>
    <x v="186"/>
    <n v="1"/>
    <x v="221"/>
  </r>
  <r>
    <s v=""/>
    <n v="223"/>
    <n v="2022"/>
    <s v="Obra"/>
    <m/>
    <m/>
    <s v="14 04 004"/>
    <s v="H15AEFI-PROVIDENCIA. Atrasos en la ejecución del contrato de obra 1455 de 2019, correspondientes a recursos del Convenio Interadministrativo 2066 de 2021, terminación del Puente Los Enamorados._x000a__x000a_Se evidencian constantes atrasos de parte del contratista en la ejecución del Contrato de obra 1455 de 2019, respecto a las actividades de obra programadas correspondientes a la adición y prórroga del contrato realizadas mediante el Otrosí No. 002, en virtud de los recursos destinados por el INVIAS a través del Convenio 2066 de 2021 para la terminación del Puente Los Enamorados._x000a__x000a_No se han implementado oportunamente las acciones conminatorias de parte del Municipio de Providencia y Santa Catalina, tendientes a que el contratista de obra cumpla con sus obligaciones contractuales, en referencia al cumplimiento del cronograma de ejecución de las obras, pese a los requerimientos de la interventoría para que se inicie el respectivo proceso sancionatorio._x000a__x000a_Acción 2."/>
    <s v="No se evidencian de parte de Invías solicitudes al municipio para que atendiendo sus obligaciones estipuladas en el Convenio 2066 de 2021, conmine al contratista al cumplimiento del contrato de obra 1455 de 2019 respecto a la oportuna ejecución de las obras correspondientes a los recursos adicionados en virtud del citado convenio, en el cual se establece en su Cláusula Décima que “El INSTITUTO vigilará el cumplimiento de las obligaciones de la ENTIDAD TERRITORIAL, a través de un supervisor designado de conformidad con la delegación funciones vigente (…)”."/>
    <s v="_x000a_Elaborar acta de entrega y recibo definitivo de obra, a fin de verificar en campo el alcance, cumplimiento, seguimiento y control del cumplimiento del convenio."/>
    <s v="Visitar las obras y diligenciar acta de entrega y seguimiento, con el registro fotográfico de terminación y ejecución de las obras asociadas al convenio."/>
    <s v="Acta de seguimiento o Acta de Entrega y Recibo Definitivo"/>
    <n v="2"/>
    <d v="2022-09-15T00:00:00"/>
    <x v="31"/>
    <n v="15.285714285714286"/>
    <x v="10"/>
    <x v="0"/>
    <n v="2"/>
    <s v="El contrato derivado 1455/2019 termina el 30 de septiembre, por lo que la Unidad Ejecutora cumplirá lo dispuesto a través de dos actas de control: Una por el mes de agosto y otra con corte a septiembre. Sin embargo, el Municipio de Providencia adelanta la contratación de la iluminación del Puente con recursos del convenio 2066/2021, por lo que se adelantará el seguimiento mediante informes de control hasta la finalización del nuevo contrato derivado."/>
    <d v="2023-05-17T00:00:00"/>
    <n v="4.5666666666666664"/>
    <x v="1"/>
    <n v="15.285714285714286"/>
    <n v="15.285714285714286"/>
    <n v="15.285714285714286"/>
    <m/>
    <x v="3"/>
    <s v=""/>
    <x v="21"/>
    <x v="186"/>
    <n v="2"/>
    <x v="222"/>
  </r>
  <r>
    <n v="188"/>
    <n v="224"/>
    <n v="2022"/>
    <s v="Contable"/>
    <s v="Disciplinario"/>
    <s v="Administrativo con presunta incidencia disciplinaria"/>
    <s v="18 01 002"/>
    <s v="H1AF2021. Oportunidad en el registro del traslado de Bienes de Uso Público en Construcción a Bienes de Uso Público en Servicio._x000a__x000a_En Acta de entrega y recibo definitivo de obra suscrita en el año 2021, no se realizó el registro contable trasladando de bienes de uso público en construcción a bienes de uso público en servicio, lo cual genera una subestimación por $50.887.863.799,80 en la cuenta 1710 - Bienes de Uso Público en Servicio en los estados financieros del año 2021._x000a__x000a_Acta de entrega y recibo definitivo de obra del 31-12-2021 del contrato 705 de 2020._x000a__x000a_Acción 1."/>
    <s v="Deficiencias en los controles y procedimientos para el registro contable oportuno de las actas de entrega y recibo definitivo de obra que se suscriben dentro de las operaciones de INVIAS."/>
    <s v="Actualizar y modificar Resolución 7169 del 19 de noviembre de 2014 por la cual se establecen los requisitos para el tramite y pago de obligaciones."/>
    <s v="Modificación Resolución"/>
    <s v="Resolución actualizada"/>
    <n v="1"/>
    <d v="2022-07-15T00:00:00"/>
    <x v="34"/>
    <n v="6.5714285714285712"/>
    <x v="22"/>
    <x v="5"/>
    <n v="0"/>
    <m/>
    <m/>
    <n v="-1493.4333333333334"/>
    <x v="0"/>
    <n v="0"/>
    <n v="0"/>
    <n v="6.5714285714285712"/>
    <m/>
    <x v="0"/>
    <s v="VENCIDO"/>
    <x v="22"/>
    <x v="187"/>
    <n v="1"/>
    <x v="223"/>
  </r>
  <r>
    <s v=""/>
    <n v="225"/>
    <n v="2022"/>
    <s v="Contable"/>
    <m/>
    <m/>
    <s v="18 01 002"/>
    <s v="H1AF2021. Oportunidad en el registro del traslado de Bienes de Uso Público en Construcción a Bienes de Uso Público en Servicio._x000a__x000a_En Acta de entrega y recibo definitivo de obra suscrita en el año 2021, no se realizó el registro contable trasladando de bienes de uso público en construcción a bienes de uso público en servicio, lo cual genera una subestimación por $50.887.863.799,80 en la cuenta 1710 - Bienes de Uso Público en Servicio en los estados financieros del año 2021._x000a__x000a_Acta de entrega y recibo definitivo de obra del 31-12-2021 del contrato 705 de 2020._x000a__x000a_Acción 2."/>
    <s v="Deficiencias en los controles y procedimientos para el registro contable oportuno de las actas de entrega y recibo definitivo de obra que se suscriben dentro de las operaciones de INVIAS."/>
    <s v="Circularización a las unidades ejecutoras para el tramite de actas finales de recibo de obra."/>
    <s v="Circularización a unidades ejecutoras"/>
    <s v="Circularizaciones"/>
    <n v="2"/>
    <d v="2022-07-15T00:00:00"/>
    <x v="33"/>
    <n v="19.714285714285715"/>
    <x v="22"/>
    <x v="5"/>
    <n v="2"/>
    <m/>
    <d v="2022-11-26T00:00:00"/>
    <n v="-0.13333333333333333"/>
    <x v="1"/>
    <n v="19.714285714285715"/>
    <n v="19.714285714285715"/>
    <n v="19.714285714285715"/>
    <m/>
    <x v="3"/>
    <s v=""/>
    <x v="22"/>
    <x v="187"/>
    <n v="2"/>
    <x v="224"/>
  </r>
  <r>
    <s v=""/>
    <n v="226"/>
    <n v="2022"/>
    <s v="Contable"/>
    <m/>
    <m/>
    <s v="18 01 002"/>
    <s v="H1AF2021. Oportunidad en el registro del traslado de Bienes de Uso Público en Construcción a Bienes de Uso Público en Servicio._x000a__x000a_En Acta de entrega y recibo definitivo de obra suscrita en el año 2021, no se realizó el registro contable trasladando de bienes de uso público en construcción a bienes de uso público en servicio, lo cual genera una subestimación por $50.887.863.799,80 en la cuenta 1710 - Bienes de Uso Público en Servicio en los estados financieros del año 2021._x000a__x000a_Acta de entrega y recibo definitivo de obra del 31-12-2021 del contrato 705 de 2020._x000a__x000a_Acción 3."/>
    <s v="Deficiencias en los controles y procedimientos para el registro contable oportuno de las actas de entrega y recibo definitivo de obra que se suscriben dentro de las operaciones de INVIAS."/>
    <s v="Actualizar y socializar el procedimiento contable AFINCO-PR-12 - GESTIÓN Y RECONOCIMIENTO CONTABLE DE LAS NOVEDADES BIENES DE USO PÚBLICO registrado en la plataforma Kawak, considerando las  instrucciones contenidas en la Directiva 001 de 2020._x000a__x000a__x000a_"/>
    <s v="Actualizar procedimiento"/>
    <s v="Procedimiento actualizado y socializado"/>
    <n v="1"/>
    <d v="2022-07-15T00:00:00"/>
    <x v="35"/>
    <n v="24"/>
    <x v="22"/>
    <x v="5"/>
    <n v="1"/>
    <m/>
    <d v="2023-02-06T00:00:00"/>
    <n v="1.2666666666666666"/>
    <x v="1"/>
    <n v="24"/>
    <n v="24"/>
    <n v="24"/>
    <m/>
    <x v="3"/>
    <s v=""/>
    <x v="22"/>
    <x v="187"/>
    <n v="3"/>
    <x v="225"/>
  </r>
  <r>
    <n v="189"/>
    <n v="227"/>
    <n v="2022"/>
    <s v="Contable"/>
    <s v="Administrativo"/>
    <s v="Administrativo"/>
    <s v="18 01 002"/>
    <s v="H2AF2021. Reclasificación Bienes de Uso Público en Servicio – Red Férrea a cuenta de Terrenos._x000a__x000a_En el Comprobante 83185 del 2021-10-29 se registró la siguiente descripción para reclasificar a Bienes de Uso Público los auxiliares Férreos 300507, 501562, 301429 y 300770, y marítimos 300693; lo anterior dado que corresponde a Bienes Concesionados que por su destinación corresponden a bienes de Uso Público. Estas reclasificaciones se realizaron como parte del proceso de depuración de las bases de Bienes Fiscales y Marítimos que administra la Subdirección Administrativa._x000a__x000a_Según la revisión y análisis de la información soporte, la entidad efectuó el traslado de la cuenta denominada Edificaciones - Bodega férreas código contable 163703016 (Mat Inmobiliaria 370-550465), a la cuenta código 171014 denominada Terrenos - Bienes de Uso Público en Servicio por $5.858.789.000. Así las cosas, se realizó una reclasificación de un activo depreciable que es Edificaciones a un activo no depreciable que es Terrenos, la cual no es permitida por las normas contables vigentes. De otra parte, no se evidenció avalúos de los predios incluidos en este comprobante ni estudios técnicos de los valores de estos traslados._x000a__x000a_Acción 2."/>
    <s v="Deficiencias en la revisión y control a los registros contables y la falta de capacitación del personal encargado de la contabilización, lo cual genera una incertidumbre en la cuenta 171014001 - Bienes de Uso Público en Servicio – Terrenos."/>
    <s v="Elaborar procedimiento donde se defina los requisitos de información a las áreas responsables, para el reconocimiento contable de los bienes de uso público a propiedad, planta y equipo o inverso."/>
    <s v="Elaboración, implementación y socialización de procedimiento para clasificación de bienes de propiedad, planta y equipo a bienes de uso publico o viceversa."/>
    <s v="Procedimiento elaborado y socializado"/>
    <n v="1"/>
    <d v="2022-07-15T00:00:00"/>
    <x v="35"/>
    <n v="24"/>
    <x v="22"/>
    <x v="5"/>
    <n v="1"/>
    <s v="Acción 1 considerada efectiva en numeral 3.5 informe de Auditoría Financiera 2022; Oficio 2023EE0095098, radicado INVIAS 57864 del 13/06/2023, y correo electrónico del líder de auditoría CGR, del 20/06/2023. Por tanto, excluida del plan de mejoramiento."/>
    <d v="2023-02-06T00:00:00"/>
    <n v="1.2666666666666666"/>
    <x v="1"/>
    <n v="24"/>
    <n v="24"/>
    <n v="24"/>
    <m/>
    <x v="3"/>
    <s v="CUMPLIDO"/>
    <x v="22"/>
    <x v="188"/>
    <n v="1"/>
    <x v="226"/>
  </r>
  <r>
    <n v="190"/>
    <n v="228"/>
    <n v="2022"/>
    <s v="Contable"/>
    <s v="Disciplinario"/>
    <s v="Administrativo con presunta incidencia disciplinaria"/>
    <s v="18 01 100"/>
    <s v="H3AF2021. Intereses por Mora – Laudo Arbitral. _x000a__x000a_Al mes de abril de 2022 no se ha cancelado la condena ordenada en el Laudo Arbitral proferido el 23 de mayo de 2017, la cual quedó ejecutoriada el 2 de junio de 2017 derivado del contrato 3460 de 2008, ni los respectivos intereses de mora a la tasa comercial, y en consecuencia sigue generando mayores gastos para la entidad. El laudo presenta una condena de $45.909.629.127 y los intereses por mora causados a 31 de diciembre de 2020 es $30.853.941.573, para una deuda por estos dos conceptos de $76.763.570.700._x000a__x000a_Según la revisión realizada a los registros contables, el valor causado por intereses de mora del laudo arbitral durante la vigencia 2021 es $7.354.107.669. La CGR realizó la liquidación de estos intereses para la vigencia 2021, y se obtuvo un resultado de $10.240.231.603, que, al compararlo con el valor contabilizado, presenta un menor valor causado por intereses de mora en el año 2021 por $2.886.123.934_x000a__x000a_Lo analizado genera una subestimación en la cuenta 580447001 – Otros Gastos- Financieros - Intereses de Sentencias por $2.886.123.934 en los estados financieros a 31 de diciembre de 2021._x000a__x000a_Acción 1."/>
    <s v="Deficiencias en el control, verificación y causación contable y la revisión de las liquidaciones de intereses por mora del laudo arbitral."/>
    <s v="Elaborar procedimiento con la Subdirección de Defensa Jurídica, donde se definan los requerimientos de información de los pasivos - procesos jurídicos  para su reconocimiento contable."/>
    <s v="Elaborar, implementar y socializar procedimiento para el reconocimiento contable de los procesos jurídicos."/>
    <s v="Procedimiento elaborado y socializado"/>
    <n v="1"/>
    <d v="2022-07-15T00:00:00"/>
    <x v="35"/>
    <n v="24"/>
    <x v="22"/>
    <x v="5"/>
    <n v="1"/>
    <m/>
    <d v="2023-02-15T00:00:00"/>
    <n v="1.5666666666666667"/>
    <x v="1"/>
    <n v="24"/>
    <n v="24"/>
    <n v="24"/>
    <m/>
    <x v="3"/>
    <s v="CUMPLIDO"/>
    <x v="22"/>
    <x v="189"/>
    <n v="1"/>
    <x v="227"/>
  </r>
  <r>
    <s v=""/>
    <n v="229"/>
    <n v="2022"/>
    <s v="Contable"/>
    <m/>
    <m/>
    <s v="18 01 100"/>
    <s v="H3AF2021. Intereses por Mora – Laudo Arbitral. _x000a__x000a_Al mes de abril de 2022 no se ha cancelado la condena ordenada en el Laudo Arbitral proferido el 23 de mayo de 2017, la cual quedó ejecutoriada el 2 de junio de 2017 derivado del contrato 3460 de 2008, ni los respectivos intereses de mora a la tasa comercial, y en consecuencia sigue generando mayores gastos para la entidad. El laudo presenta una condena de $45.909.629.127 y los intereses por mora causados a 31 de diciembre de 2020 es $30.853.941.573, para una deuda por estos dos conceptos de $76.763.570.700._x000a__x000a_Según la revisión realizada a los registros contables, el valor causado por intereses de mora del laudo arbitral durante la vigencia 2021 es $7.354.107.669. La CGR realizó la liquidación de estos intereses para la vigencia 2021, y se obtuvo un resultado de $10.240.231.603, que, al compararlo con el valor contabilizado, presenta un menor valor causado por intereses de mora en el año 2021 por $2.886.123.934_x000a__x000a_Lo analizado genera una subestimación en la cuenta 580447001 – Otros Gastos- Financieros - Intereses de Sentencias por $2.886.123.934 en los estados financieros a 31 de diciembre de 2021._x000a__x000a_Acción 2."/>
    <s v="Deficiencias en el control, verificación y causación contable y la revisión de las liquidaciones de intereses por mora del laudo arbitral."/>
    <s v="Implementar los procedimientos de provisión de pago de sentencias y conciliaciones y cumplimiento de sentencias judiciales y conciliaciones, incorporando las actividades de requerimientos y liquidación de las obligaciones, de acuerdo con las sugerencias del Modelo Óptimo de Gestión - MOG."/>
    <s v="Elaborar e incorporar en el KAWAK los procedimientos de provisión de pago de sentencias y conciliaciones y cumplimiento de sentencias judiciales y conciliaciones, de acuerdo con las sugerencias del Modelo Óptimo de Gestión - MOG."/>
    <s v="Procedimiento elaborado, publicado, socializado e implementado"/>
    <n v="2"/>
    <d v="2022-07-30T00:00:00"/>
    <x v="31"/>
    <n v="22"/>
    <x v="23"/>
    <x v="11"/>
    <n v="2"/>
    <m/>
    <d v="2023-02-05T00:00:00"/>
    <n v="1.2"/>
    <x v="1"/>
    <n v="22"/>
    <n v="22"/>
    <n v="22"/>
    <m/>
    <x v="3"/>
    <s v=""/>
    <x v="22"/>
    <x v="189"/>
    <n v="2"/>
    <x v="228"/>
  </r>
  <r>
    <n v="191"/>
    <n v="230"/>
    <n v="2022"/>
    <s v="Contable"/>
    <s v="Disciplinario"/>
    <s v="Administrativo con presunta incidencia disciplinaria"/>
    <s v="18 01 002"/>
    <s v="H4AF2021. Registro y clasificación de Cuenta de Otros Ingresos - Sobrantes._x000a__x000a_En la revisión realizada se encontró que se efectuó registro de los comprobantes contables al código 480825001 denominada Otros Ingresos - Sobrantes, por el recibo de los activos por reversión de las Concesiones (...). Así las cosas, el INVIAS realizó un registro contable que no se ajusta a lo establecido en la Resolución 602 de 2018, toda vez que la subcuenta a utilizar y acreditar es la identificada con el código contable 442807 denominada - Bienes Recibidos sin Contraprestación._x000a__x000a_El resultado de lo expuesto es una subestimación a la subcuenta 442807-Bienes recibidos sin contraprestación por $1.577.385.451, que puede generar interpretaciones equivocadas por parte de los usuarios de la información."/>
    <s v="Deficiencias en los controles para la revisión y verificación de los registros contables y la falta de capacitación de los funcionarios encargados de los registros contables."/>
    <s v="Ajustar y socializar  procedimiento para el reconocimiento de los bienes transferidos por las otras entidades."/>
    <s v="Ajustar y socializar procedimiento para el reconocimiento de bienes transferidos."/>
    <s v="Procedimiento elaborado y socializado"/>
    <n v="1"/>
    <d v="2022-07-15T00:00:00"/>
    <x v="35"/>
    <n v="24"/>
    <x v="22"/>
    <x v="5"/>
    <n v="1"/>
    <m/>
    <d v="2023-02-07T00:00:00"/>
    <n v="1.3"/>
    <x v="1"/>
    <n v="24"/>
    <n v="24"/>
    <n v="24"/>
    <m/>
    <x v="3"/>
    <s v="CUMPLIDO"/>
    <x v="22"/>
    <x v="190"/>
    <n v="1"/>
    <x v="229"/>
  </r>
  <r>
    <n v="192"/>
    <n v="231"/>
    <n v="2022"/>
    <s v="Contable"/>
    <s v="Administrativo"/>
    <s v="Administrativo"/>
    <s v="18 01 001"/>
    <s v="H5AF2021. Revelación y preparación de información financiera Bienes de Uso Público en Servicio – Terrenos - cuenta 171014._x000a__x000a_En la nota 11.5.5 Terrenos, de los estados financieros a 31 de diciembre de 2021, el valor de los terrenos de los Bienes de Uso Público en Servicio, código 171014, por $2.307.664.754.939, no se presenta la información más representativa de los predios con sus valores, no revela, ni separa contablemente a nivel de auxiliar; los valores que corresponden a la red de carreteras, red férrea, red fluvial y red marítima, según lo establecido en las normas contables, con el fin de proporcionar información relevante para un mejor entendimiento e interpretación de la posición financiera y el desempeño de la entidad. Este valor representa el 6,5% del total de activos del INVÍAS."/>
    <s v="Deficiencias en la aplicación de las normas contables y de control interno contable, para el reconocimiento, revelación y preparación de los estados financieros."/>
    <s v="Revisar, validar e incluir en el procedimiento de Notas a los Estados Contables, las explicaciones a las variaciones en las cuentas de terrenos y sus anexos."/>
    <s v="Actualizar  y socializar procedimiento Notas a los Estados Contables."/>
    <s v="Procedimiento actualizado y socializado"/>
    <n v="1"/>
    <d v="2022-07-15T00:00:00"/>
    <x v="35"/>
    <n v="24"/>
    <x v="22"/>
    <x v="5"/>
    <n v="1"/>
    <m/>
    <d v="2023-09-12T00:00:00"/>
    <n v="8.5333333333333332"/>
    <x v="1"/>
    <n v="24"/>
    <n v="24"/>
    <n v="24"/>
    <m/>
    <x v="3"/>
    <s v="CUMPLIDO"/>
    <x v="22"/>
    <x v="191"/>
    <n v="1"/>
    <x v="230"/>
  </r>
  <r>
    <n v="193"/>
    <n v="232"/>
    <n v="2022"/>
    <s v="Contable"/>
    <s v="Administrativo"/>
    <s v="Administrativo"/>
    <s v="18 01 003"/>
    <s v="H6AF2021. Registro, elaboración y control de comprobantes de contabilidad._x000a__x000a_En la revisión de los comprobantes de contabilidad suministrados por el INVIAS, se establecieron las siguientes debilidades de control contable: La misma persona elabora y aprueba el comprobante; Comprobante de almacén con identificación con vigencia 2018; Memorando sin firma; Reclasificaciones y reversiones; Impresión de comprobante con inconsistencias en impresión; No se soporta con documentos la valoración contable de los elementos incorporados a los estados financieros._x000a__x000a_Acción 1."/>
    <s v="Debilidades en la elaboración y soportes de los comprobantes contables y no se tienen procedimientos efectivos que eviten reprocesos y optimicen el tiempo de los funcionarios encargados de estas funciones. Igualmente se evidencian deficiencias en los controles y supervisión al proceso, así como falta de segregación de funciones."/>
    <s v="Revisar, actualizar y socializar el procedimiento AFINCO-PR-3 - REGISTRO DE OPERACIONES CONTABLES."/>
    <s v="Revisar, actualizar y socializar el procedimiento AFINCO-PR-3 - REGISTRO DE OPERACIONES CONTABLES."/>
    <s v="Procedimiento actualizado y socializado"/>
    <n v="1"/>
    <d v="2022-07-15T00:00:00"/>
    <x v="35"/>
    <n v="24"/>
    <x v="22"/>
    <x v="5"/>
    <n v="1"/>
    <m/>
    <d v="2023-01-24T00:00:00"/>
    <n v="0.83333333333333337"/>
    <x v="1"/>
    <n v="24"/>
    <n v="24"/>
    <n v="24"/>
    <m/>
    <x v="3"/>
    <s v="VENCIDO"/>
    <x v="22"/>
    <x v="192"/>
    <n v="1"/>
    <x v="231"/>
  </r>
  <r>
    <s v=""/>
    <n v="233"/>
    <n v="2022"/>
    <s v="Contable"/>
    <m/>
    <m/>
    <s v="18 01 003"/>
    <s v="H6AF2021. Registro, elaboración y control de comprobantes de contabilidad._x000a__x000a_En la revisión de los comprobantes de contabilidad suministrados por el INVIAS, se establecieron las siguientes debilidades de control contable: La misma persona elabora y aprueba el comprobante; Comprobante de almacén con identificación con vigencia 2018; Memorando sin firma; Reclasificaciones y reversiones; Impresión de comprobante con inconsistencias en impresión; No se soporta con documentos la valoración contable de los elementos incorporados a los estados financieros._x000a__x000a_Acción 2."/>
    <s v="Debilidades en la elaboración y soportes de los comprobantes contables y no se tienen procedimientos efectivos que eviten reprocesos y optimicen el tiempo de los funcionarios encargados de estas funciones. Igualmente se evidencian deficiencias en los controles y supervisión al proceso, así como falta de segregación de funciones."/>
    <s v="Realizar reporte control trimestral sobre cumplimiento de AFINCO-PR-3 - REGISTRO DE OPERACIONES CONTABLES."/>
    <s v="Realizar reporte control trimestral sobre cumplimiento de AFINCO-PR-3 - REGISTRO DE OPERACIONES CONTABLES."/>
    <s v="Reporte trimestral sobre el cumplimiento del procedimiento AFINCO-PR-3 - REGISTRO DE OPERACIONES CONTABLES"/>
    <n v="2"/>
    <d v="2022-07-15T00:00:00"/>
    <x v="35"/>
    <n v="24"/>
    <x v="22"/>
    <x v="5"/>
    <n v="0"/>
    <m/>
    <m/>
    <n v="-1497.5"/>
    <x v="0"/>
    <n v="0"/>
    <n v="0"/>
    <n v="24"/>
    <m/>
    <x v="0"/>
    <s v=""/>
    <x v="22"/>
    <x v="192"/>
    <n v="2"/>
    <x v="232"/>
  </r>
  <r>
    <n v="194"/>
    <n v="234"/>
    <n v="2022"/>
    <s v="Contable"/>
    <s v="Disciplinario"/>
    <s v="Administrativo con presunta incidencia disciplinaria"/>
    <s v="18 01 100"/>
    <s v="H7AF2021. Revelaciones en las Notas a los Estados Financieros. _x000a__x000a_Inconsistencias y deficiencias en la revelación y presentación de las notas a los estados financieros (...) de las siguientes cuentas: Cuentas por Cobrar, Propiedades Planta y Equipo, Bienes de Uso Público e Históricos y Culturales, Cuentas por Pagar, Provisiones e Ingresos."/>
    <s v="Falta de aplicación estricta de las normas establecidas para cada una de las cuentas de los estados financieros del Instituto Nacional de Vías a 31 de diciembre de 2021._x000a__x000a_Deficiente revisión de las notas, antes de ser firmadas."/>
    <s v="Verificar el cumplimiento de las normas para la preparación de las Notas a los Estados Financieros._x000a__x000a_ _x000a__x000a_"/>
    <s v="Verificar lista de chequeo sobre el cumplimiento de las normas para la preparación de las Notas a los Estados Financieros. _x000a__x000a_"/>
    <s v="Lista de chequeo verificada, con responsable de su elaboración"/>
    <n v="1"/>
    <d v="2022-07-15T00:00:00"/>
    <x v="35"/>
    <n v="24"/>
    <x v="22"/>
    <x v="5"/>
    <n v="1"/>
    <m/>
    <d v="2023-08-31T00:00:00"/>
    <n v="8.1333333333333329"/>
    <x v="1"/>
    <n v="24"/>
    <n v="24"/>
    <n v="24"/>
    <m/>
    <x v="3"/>
    <s v="CUMPLIDO"/>
    <x v="22"/>
    <x v="193"/>
    <n v="1"/>
    <x v="233"/>
  </r>
  <r>
    <n v="195"/>
    <n v="235"/>
    <n v="2022"/>
    <s v="Presupuestal"/>
    <s v="Disciplinario"/>
    <s v="Administrativo con presunta incidencia disciplinaria"/>
    <s v="18 02 100"/>
    <s v="H8AF2021. Reservas presupuestales constituidas para los contratos 1738 de 2015, 1632 de 2015, 885 de 2019 y 2171 de 2021._x000a__x000a_El Instituto Nacional de Vías apropia recursos al cierre de la vigencia para los contratos 1738 de 2015, 1632 de 2015, 885 de 2019 y 2171 de 2021, quedando un saldo del 96% de los recursos apropiados en reserva presupuestal, que era previsible teniendo en cuenta la fecha de expedición de los registros presupuestales que amparan las apropiaciones realizadas, generándose una sobreestimación de la reserva presupuestal constituida en la vigencia 2021 (...) por $18.898.172.003,83."/>
    <s v="Constitución de reserva presupuestal sin el cumplimiento de requisitos._x000a__x000a_El mecanismo para hacer viable la ejecución de contratos de duración superior a un año no es el de las reservas presupuestales si no el de las vigencias futuras._x000a_"/>
    <s v="Capacitar a los supervisores de los contratos sobre temas presupuestales tales como recursos presupuestales, definición del presupuesto de los contratos, adiciones presupuestales, justificación y constitución de reservas presupuestales y como evitar tanto su sobreestimación, como la pérdida de la misma, además de los Acuerdos de Nivel de Servicios - ANS 2022 de la DEO, referentes a temas como reprogramación vigencias futuras, saldos de apropiación y rezago presupuestal (reserva),  necesarios para el adecuado y oportuno seguimiento y control a la ejecución presupuestal, permitiendo identificar los entregables, las áreas responsables, los plazos, forma y medio de entrega correspondientes, que incluya las causas de los hallazgos notificados por la Contraloría General de la República."/>
    <s v="Realizar dos (2) sesiones de capacitaciones a los supervisores de las interventorías y gestores técnicos de proyectos."/>
    <s v="Actas de las capacitaciones"/>
    <n v="2"/>
    <d v="2023-08-01T00:00:00"/>
    <x v="17"/>
    <n v="13"/>
    <x v="24"/>
    <x v="0"/>
    <n v="2"/>
    <s v="Acción de mejora reformulada ante inefectividad determinada por la Contraloría General de la República en informe de la Auditoría Financiera 2022. Aprobada por la Directora General en mesa de trabajo del 27/07/2023."/>
    <d v="2023-11-30T00:00:00"/>
    <n v="1"/>
    <x v="1"/>
    <n v="13"/>
    <n v="13"/>
    <n v="13"/>
    <m/>
    <x v="3"/>
    <s v="CUMPLIDO"/>
    <x v="22"/>
    <x v="194"/>
    <n v="1"/>
    <x v="234"/>
  </r>
  <r>
    <n v="196"/>
    <n v="236"/>
    <n v="2022"/>
    <s v="Presupuestal"/>
    <s v="Disciplinario"/>
    <s v="Administrativo con presunta incidencia disciplinaria"/>
    <s v="18 02 100"/>
    <s v="H9AF2021. Constitución de reserva para el contrato 2332 de 2021._x000a__x000a_El Instituto Nacional de Vías suscribe contrato el 31 de diciembre de 2021, siendo previsible la no ejecución del recurso en la vigencia; de otra parte, se soporta fecha de aprobación de prórroga previa a la fecha de suscripción del contrato, encontrándose inconsistencias en la información reportada por la Entidad._x000a__x000a_Acción 1."/>
    <s v="Deficiente planeación para la ejecución de los recursos y constitución de reserva presupuestal sin el cumplimiento de requisitos._x000a__x000a_De otra parte, se suscribe prórroga del contrato en mención sin el cumplimiento de requisitos."/>
    <s v="Establecer un procedimiento institucional en el que se defina a la Fuerza Pública, las condiciones de adquisición de bienes y las fechas límites de radicación de las necesidades contractuales ante el Programa de Seguridad en Carreteras Nacionales PSCN._x000a__x000a_Lo anterior, atendiendo la naturaleza de los bienes a contratar y la modalidad de selección contractual; dentro del mismo se establecerá un cronograma estipulando actividades y tiempos._x000a__x000a_"/>
    <s v="1. Elaborar un documento denominado: &quot;Procedimiento para la adquisición de bienes con destino a la Fuerza Púbica&quot;._x000a_2. Socializar del procedimiento ante la Fuerza Pública._x000a_3. Oficializar el procedimiento ante la OAP para ser incluido en el aplicativo institucional Kawak._x000a_4. Implementar el procedimiento."/>
    <s v="Procedimiento para la adquisición de bienes con destino a la Fuerza Pública, socializado e implementado"/>
    <n v="1"/>
    <d v="2022-07-25T00:00:00"/>
    <x v="36"/>
    <n v="9.5714285714285712"/>
    <x v="25"/>
    <x v="5"/>
    <n v="1"/>
    <m/>
    <d v="2022-12-16T00:00:00"/>
    <n v="2.5666666666666669"/>
    <x v="1"/>
    <n v="9.5714285714285712"/>
    <n v="9.5714285714285712"/>
    <n v="9.5714285714285712"/>
    <s v="NO EFECTIVA_x000a__x000a_(Anexo 3 informe de Auditoría Financiera 2022; Oficio 2023EE0095098, radicado INVIAS 57864 del 13/06/2023.)_x000a__x000a_Causa de la no efectividad: Hallazgo persiste en la auditoría de la vigencia 2022."/>
    <x v="3"/>
    <s v="EN TERMINO"/>
    <x v="22"/>
    <x v="195"/>
    <n v="1"/>
    <x v="235"/>
  </r>
  <r>
    <s v=""/>
    <n v="237"/>
    <n v="2022"/>
    <s v="Presupuestal"/>
    <m/>
    <m/>
    <s v="18 02 100"/>
    <s v="H9AF2021. Constitución de reserva para el contrato 2332 de 2021._x000a__x000a_El Instituto Nacional de Vías suscribe contrato el 31 de diciembre de 2021, siendo previsible la no ejecución del recurso en la vigencia; de otra parte, se soporta fecha de aprobación de prórroga previa a la fecha de suscripción del contrato, encontrándose inconsistencias en la información reportada por la Entidad._x000a__x000a_Acción 2."/>
    <s v="Deficiente planeación para la ejecución de los recursos y constitución de reserva presupuestal sin el cumplimiento de requisitos._x000a__x000a_De otra parte, se suscribe prórroga del contrato en mención sin el cumplimiento de requisitos."/>
    <s v="Realizar seguimiento a la ejecución presupuestal y al Plan Anual de Adquisiciones trimestralmente (o en el momento en que se considere pertinente) con la finalidad de solicitar en caso de requerirse traslados presupuestales, suscripción de vigencias futuras u otros aplicables para asegurar la disponibilidad de los recursos."/>
    <s v="Programar seguimiento a la ejecución presupuestal y al Plan Anual de Adquisiciones en la Subdirección Administrativa con acompañamiento del Grupo Gestión Presupuestal y Viáticos, donde se verifique la ejecución del presupuesto asignado, disponibilidad, saldos y posibles cambios que se requieran, verificando el cumplimiento del procedimiento Adquisición de Bienes del PSCN - ASAD-PR-1."/>
    <s v="Medición y seguimiento a la ejecución presupuestal a través de mesas de trabajo con el grupo de Gestión Presupuestal y Viáticos."/>
    <n v="4"/>
    <d v="2023-12-01T00:00:00"/>
    <x v="37"/>
    <n v="47.857142857142854"/>
    <x v="25"/>
    <x v="5"/>
    <n v="0"/>
    <s v="Acción de mejora complementaria ante la no efectividad de la acción 1. Propuesta por la Subdirección Administrativa y el Programa de Seguridad en Carreteras Nacionales mediante el memorando 2023I-VBOG-042716 del 27 de diciembre de 2023."/>
    <m/>
    <n v="-1519.8666666666666"/>
    <x v="0"/>
    <n v="0"/>
    <n v="0"/>
    <n v="0"/>
    <m/>
    <x v="2"/>
    <s v=""/>
    <x v="22"/>
    <x v="195"/>
    <n v="2"/>
    <x v="236"/>
  </r>
  <r>
    <n v="197"/>
    <n v="238"/>
    <n v="2022"/>
    <s v="Presupuestal"/>
    <s v="Disciplinario"/>
    <s v="Administrativo con presunta incidencia disciplinaria"/>
    <s v="18 02 100"/>
    <s v="H10AF2021. Constitución de reservas presupuestales. Contrato de obra 1910 de 30 de diciembre de 2020._x000a__x000a_Reservas presupuestales fueron adicionadas en valor sin tener autorización de Vigencias Futuras y/o justificación de no cumplimiento por razones de fuerza mayor o caso fortuito."/>
    <s v="Deficiencias en la aplicación de los controles establecidos en el proceso presupuestal de la entidad para la constitución de las reservas presupuestales, omitiendo el trámite para la aprobación de vigencias futuras ordinarias."/>
    <s v="Capacitar a los supervisores de los contratos sobre temas presupuestales tales como recursos presupuestales, definición del presupuesto de los contratos, adiciones presupuestales, justificación y constitución de reservas presupuestales y como evitar tanto su sobreestimación, como la pérdida de la misma, además de los Acuerdos de Nivel de Servicios - ANS 2022 de la DEO, referentes a temas como reprogramación vigencias futuras, saldos de apropiación y rezago presupuestal (reserva),  necesarios para el adecuado y oportuno seguimiento y control a la ejecución presupuestal, permitiendo identificar los entregables, las áreas responsables, los plazos, forma y medio de entrega correspondientes, que incluya las causas de los hallazgos notificados por la Contraloría General de la República."/>
    <s v="Realizar dos (2) sesiones de capacitaciones a los supervisores de las interventorías y gestores técnicos de proyectos."/>
    <s v="Actas de las capacitaciones"/>
    <n v="2"/>
    <d v="2023-08-01T00:00:00"/>
    <x v="17"/>
    <n v="13"/>
    <x v="8"/>
    <x v="0"/>
    <n v="2"/>
    <s v="Acción de mejora reformulada ante inefectividad determinada por la Contraloría General de la República en informe de la Auditoría Financiera 2022. Aprobada por la Directora General en mesa de trabajo del 27/07/2023."/>
    <d v="2024-01-31T00:00:00"/>
    <n v="3.0666666666666669"/>
    <x v="1"/>
    <n v="13"/>
    <n v="13"/>
    <n v="13"/>
    <m/>
    <x v="3"/>
    <s v="CUMPLIDO"/>
    <x v="22"/>
    <x v="196"/>
    <n v="1"/>
    <x v="237"/>
  </r>
  <r>
    <n v="198"/>
    <n v="239"/>
    <n v="2022"/>
    <s v="Presupuestal"/>
    <s v="Administrativo"/>
    <s v="Administrativo"/>
    <s v="18 02 100"/>
    <s v="H11AF2021. Expedición Certificado de Disponibilidad Presupuestal. Contrato de obra 1910 del 30 de diciembre de 2020._x000a__x000a_Se evidenció que en la justificación presupuestal se indicó el monto de los recursos solicitados en el trámite de adición, más no se hizo referencia al respaldo presupuestal con el que cuenta la entidad para atender la solicitud, como lo establece el Instructivo de Solicitud de Adición, Modificación y Prorroga MINFRA-MIN-IN-12 del Manual de Interventoría y asimismo, se identificó que el certificado de disponibilidad presupuestal que ampara este compromiso fue expedido el 29 de diciembre de 2021, fecha en la cual el trámite de adición ya se había surtido."/>
    <s v="Deficiencias en la coordinación entre la Unidad Ejecutora - Subdirección Red Terciaria y Férrea, el área de Presupuesto y el Interventor, lo que genera incumplimiento de los procedimientos establecidos por el Instructivo de Solicitud de Adición, Modificación y Prorroga MINFRA-MIN-IN-12 del Manual de Interventoría."/>
    <s v="Realizar dos (2) sesiones de capacitaciones a los supervisores de los proyectos, respecto a los procedimientos establecidos por el Instructivo de Solicitud de Adición, Modificación y Prorroga MINFRA-MIN-IN-12 del Manual de Interventoría."/>
    <s v="Dos (2) sesiones de capacitaciones a los supervisores de los proyectos, respecto a los procedimientos establecidos por el Instructivo de Solicitud de Adición, Modificación y Prorroga MINFRA-MIN-IN-12 del Manual de Interventoría."/>
    <s v="Capacitación respecto a los procedimientos establecidos por el Instructivo de Solicitud de Adición, Modificación y Prorroga MINFRA-MIN-IN-12 del Manual de Interventoría"/>
    <n v="2"/>
    <d v="2022-08-15T00:00:00"/>
    <x v="31"/>
    <n v="19.714285714285715"/>
    <x v="0"/>
    <x v="0"/>
    <n v="2"/>
    <s v="Apoyo de la DJ sin que sea área líder."/>
    <d v="2023-12-29T00:00:00"/>
    <n v="12.1"/>
    <x v="1"/>
    <n v="19.714285714285715"/>
    <n v="19.714285714285715"/>
    <n v="19.714285714285715"/>
    <m/>
    <x v="3"/>
    <s v="CUMPLIDO"/>
    <x v="22"/>
    <x v="197"/>
    <n v="1"/>
    <x v="238"/>
  </r>
  <r>
    <n v="199"/>
    <n v="240"/>
    <n v="2022"/>
    <s v="Presupuestal"/>
    <s v="Disciplinario"/>
    <s v="Administrativo con presunta incidencia disciplinaria"/>
    <s v="18 02 100"/>
    <s v="H12AF2021. Disponibilidad presupuestal para asumir los pagos pendientes, derivados del proceso de adquisición predial en marco del contrato 1686 de 2015._x000a__x000a_El contrato 1686 de 2015 finalizó su ejecución el 5 de agosto de 2021, y se determinó que los recursos asignados al proceso de adquisición predial no fueron suficientes toda vez que se reportó un déficit de recursos para concluir dicha gestión, y a corte de abril 04 de 2022, el Instituto informó que no existe un soporte presupuestal para asumir dichos compromisos, lo que conllevó al incumplimiento de los términos pactados con los prometientes vendedores de los inmuebles que se requirieron para el proyecto."/>
    <s v="Gestión inoportuna en la consecución de los recursos para la adquisición de las franjas prediales requeridos para el desarrollo de las obras establecidas en el alcance del contrato 1686 de 2015, conllevando a que se asumieron compromisos sin el debido soporte presupuestal."/>
    <s v="Desarrollar cinco (5) jornadas de capacitación de la Guía de Estructuración de Proyectos, a las diferentes unidades ejecutoras y dependencias del INVIAS."/>
    <s v="Jornadas de capacitaciones a las diferentes unidades ejecutoras y dependencias del INVIAS."/>
    <s v=" Registro de las capacitaciones sobre la Guía de Estructuración de Proyectos"/>
    <n v="5"/>
    <d v="2022-07-25T00:00:00"/>
    <x v="33"/>
    <n v="18.285714285714285"/>
    <x v="26"/>
    <x v="1"/>
    <n v="5"/>
    <m/>
    <d v="2022-11-30T00:00:00"/>
    <n v="0"/>
    <x v="1"/>
    <n v="18.285714285714285"/>
    <n v="18.285714285714285"/>
    <n v="18.285714285714285"/>
    <m/>
    <x v="3"/>
    <s v="CUMPLIDO"/>
    <x v="22"/>
    <x v="198"/>
    <n v="1"/>
    <x v="239"/>
  </r>
  <r>
    <n v="200"/>
    <n v="241"/>
    <n v="2022"/>
    <s v="Presupuestal"/>
    <s v="Disciplinario"/>
    <s v="Administrativo con presunta incidencia disciplinaria"/>
    <s v="14 04 004"/>
    <s v="H13AF2021. Oportunidad del recaudo de rendimientos financieros en anticipos: convenio 1236 de 2020, contrato de obra 1904 de 2020, convenio 1818 de 2020._x000a__x000a_Los rendimientos financieros generados en el manejo de los anticipos de contratos y convenios no se reintegraron oportunamente de acuerdo con las normas vigentes._x000a__x000a_Acción 1."/>
    <s v="Deficiencias en la aplicación oportuna de las normas y la efectividad en los controles por parte de la supervisión e interventoría en el recaudo de los rendimientos financieros."/>
    <s v="Desarrollo de programa de socialización y capacitación a los supervisores e interventores (obligatoria asistencia) de los convenios y contratos suscritos por parte del INVIAS, con el fin de evidenciar la importancia de dar cumplimiento a  las obligaciones pactadas con los entes territoriales, así como el seguimiento estricto y en términos con énfasis en los rendimientos financieros generados por los recursos aportados por el instituto, los cuales deben ser reintegrados conforme al inciso segundo del artículo 33 del Decreto 4730 del 28 de diciembre de 2005 y el Decreto 1853 de 2015.                                                       "/>
    <s v="Jornadas de capacitaciones a los interventores, supervisores y diferentes actores de los convenios y contratos suscritos por el INVIAS, con el fin de evidenciar la importancia del cumplimiento de la normatividad  y de las obligaciones convencionales /contractuales."/>
    <s v="Registro de las capacitaciones"/>
    <n v="5"/>
    <d v="2022-09-05T00:00:00"/>
    <x v="38"/>
    <n v="14.428571428571429"/>
    <x v="27"/>
    <x v="6"/>
    <n v="3"/>
    <s v="Acción propuesta por SGI, GGPT y SVR, de acuerdo con memorando SGI 60449 del 05/08/2022 y mesa de trabajo del 03/08/2022."/>
    <m/>
    <n v="-1497"/>
    <x v="6"/>
    <n v="8.6571428571428584"/>
    <n v="8.6571428571428584"/>
    <n v="14.428571428571429"/>
    <m/>
    <x v="0"/>
    <s v="VENCIDO"/>
    <x v="22"/>
    <x v="199"/>
    <n v="1"/>
    <x v="240"/>
  </r>
  <r>
    <s v=""/>
    <n v="242"/>
    <n v="2022"/>
    <s v="Presupuestal"/>
    <m/>
    <m/>
    <s v="14 04 004"/>
    <s v="H13AF2021. Oportunidad del recaudo de rendimientos financieros en anticipos: convenio 1236 de 2020, contrato de obra 1904 de 2020, convenio 1818 de 2020._x000a__x000a_Los rendimientos financieros generados en el manejo de los anticipos de contratos y convenios no se reintegraron oportunamente de acuerdo con las normas vigentes._x000a__x000a_Acción 2."/>
    <s v="Deficiencias en la aplicación oportuna de las normas y la efectividad en los controles por parte de la supervisión e interventoría en el recaudo de los rendimientos financieros."/>
    <s v="Realizar dos (2) sesiones de capacitaciones a los gestores y supervisores, respecto a la obligación de reintegrar los rendimientos financieros dentro del termino legal."/>
    <s v="Dos (2) sesiones de capacitaciones a los gestores y supervisores, respecto a la obligación de reintegrar los rendimientos financieros dentro del termino legal."/>
    <s v="Capacitación respecto a la obligación de reintegrar los rendimientos financieros dentro del termino legal."/>
    <n v="2"/>
    <d v="2022-08-15T00:00:00"/>
    <x v="33"/>
    <n v="15.285714285714286"/>
    <x v="28"/>
    <x v="0"/>
    <n v="1"/>
    <s v="Apoyo de SF sin que sea área líder._x000a__x000a_Pasa de GGPT a SMCN"/>
    <m/>
    <n v="-1496.5"/>
    <x v="4"/>
    <n v="7.6428571428571432"/>
    <n v="7.6428571428571432"/>
    <n v="15.285714285714286"/>
    <m/>
    <x v="0"/>
    <s v=""/>
    <x v="22"/>
    <x v="199"/>
    <n v="2"/>
    <x v="241"/>
  </r>
  <r>
    <n v="201"/>
    <n v="243"/>
    <n v="2022"/>
    <s v="Presupuestal"/>
    <s v="Disciplinario e indagación preliminar"/>
    <s v="Administrativo con presunta incidencia disciplinaria e indagación preliminar"/>
    <s v="17 04 003"/>
    <s v="H14AF2021. Oportunidad en el pago de Sentencias y Laudos Arbitrales._x000a__x000a_Realizada la revisión de la información de los soportes de fallos judiciales dentro de la vigencia 2021, se identificó que el INVIAS reconoció y efectuó el pago de sentencias por fuera de los términos establecidos en los artículos 192 y 195 de la Ley 1437 de 2011, generando la causación de intereses moratorios en el Proceso Ordinario Laboral Nro. 66170-31-05-001-2013-00025-00 y finalmente el Proceso de Reparación Directa Nro. 05001-23-31-000-2006-03498-00._x000a__x000a_(...) la entidad (...) no aporta documentación conducente y pertinente que sustente sus argumentos y afirmaciones relacionadas con las gestiones para el pago oportuno de las obligaciones en estos procesos."/>
    <s v="Debilidades en la gestión administrativa para reconocimiento y pago de sentencias judiciales por parte del Instituto Nacional de Vías – INVIAS."/>
    <s v="Implementar los procedimientos de provisión de pago de sentencias y conciliaciones y cumplimiento de sentencias judiciales y conciliaciones, de acuerdo con las sugerencias del Modelo Óptimo de Gestión - MOG."/>
    <s v="Elaborar  e incorporar en el KAWAK los procedimientos de provisión de pago de sentencias y conciliaciones y cumplimiento de sentencias judiciales y conciliaciones, de acuerdo con las sugerencias del Modelo Óptimo de Gestión - MOG."/>
    <s v="Procedimiento elaborado, publicado, socializado e implementado"/>
    <n v="2"/>
    <d v="2022-07-30T00:00:00"/>
    <x v="31"/>
    <n v="22"/>
    <x v="14"/>
    <x v="2"/>
    <n v="2"/>
    <m/>
    <d v="2023-02-05T00:00:00"/>
    <n v="1.2"/>
    <x v="1"/>
    <n v="22"/>
    <n v="22"/>
    <n v="22"/>
    <m/>
    <x v="3"/>
    <s v="CUMPLIDO"/>
    <x v="22"/>
    <x v="200"/>
    <n v="1"/>
    <x v="242"/>
  </r>
  <r>
    <n v="202"/>
    <n v="244"/>
    <n v="2022"/>
    <s v="Presupuestal"/>
    <s v="Disciplinario"/>
    <s v="Administrativo con presunta incidencia disciplinaria"/>
    <s v="14 01 014"/>
    <s v="H15AF2021. Viabilidad financiera para realizar la gestión de adquisición predial del contrato de obra 1904 de 2020._x000a__x000a_El valor de la apropiación presupuestal para la gestión de adquisición predial dista frente a la estimación de los costos reales, la cual fue elaborada en marco de la ejecución contractual. Lo anterior se fundamenta en el resultado de contrastar el valor establecido en la Cláusula Séptima del contrato 1904 de 2020 para adelantar gestión social, predial y ambiental por $11.896.363.423, con respecto a la estimación realizada en abril 08 de 2022, donde se indicó que los recursos para la adquisición de los predios requeridos para adelantar las obras son del orden de $105.231.051.296, que corresponde a una variación aproximada de 785%."/>
    <s v="Falencias en la fase de planeación del proceso contractual, ya que la evaluación financiera que realizó el INVIAS para el tema de adquisición predial estimó recursos por debajo del valor necesario para realizar dicha gestión, (...), se concluye que la evaluación financiera no coadyuvó a establecer la factibilidad real del contrato."/>
    <s v="Desarrollar cinco (5) jornadas de capacitación de la Guía de Estructuración de Proyectos, a las diferentes unidades ejecutoras y dependencias del INVIAS."/>
    <s v="Jornadas de capacitaciones a las diferentes unidades ejecutoras y dependencias del INVIAS."/>
    <s v="Registro de las capacitaciones sobre la Guía de Estructuración de Proyectos"/>
    <n v="5"/>
    <d v="2022-07-25T00:00:00"/>
    <x v="33"/>
    <n v="18.285714285714285"/>
    <x v="4"/>
    <x v="1"/>
    <n v="5"/>
    <m/>
    <d v="2022-11-30T00:00:00"/>
    <n v="0"/>
    <x v="1"/>
    <n v="18.285714285714285"/>
    <n v="18.285714285714285"/>
    <n v="18.285714285714285"/>
    <m/>
    <x v="3"/>
    <s v="CUMPLIDO"/>
    <x v="22"/>
    <x v="201"/>
    <n v="1"/>
    <x v="243"/>
  </r>
  <r>
    <n v="203"/>
    <n v="245"/>
    <n v="2022"/>
    <s v="Obra"/>
    <s v="Disciplinario"/>
    <s v="Administrativo con presunta incidencia disciplinaria"/>
    <s v="14 04 004"/>
    <s v="H17AF2021. Gestión predial para el desarrollo de las obras del contrato 1910 de 2020._x000a__x000a_En el cronograma predial suministrado por el INVIAS (...) se determinó que la programación de las actividades de gestión y adquisición predial tiene prevista su terminación para octubre de 2022, cuando el plazo de ejecución pactado en el contrato 1910 de 2020 es hasta junio 16 de 2022, pese a lo anterior, la interventoría dio aprobación a dicho cronograma el 25 de febrero de 2022."/>
    <s v="Deficiencias en el desarrollo de las obligaciones a cargo de la interventoría, toda vez que ésta aprobó el cronograma de gestión predial con actividades programadas en tiempos que están por fuera del plazo contractual."/>
    <s v="Tramitar de conformidad con los procesos vigentes, los soportes que dan por recibidas las obras iniciales contratadas y sus modificaciones necesarias (sí estas tuvieran lugar) "/>
    <s v=" Contar con  el  acta de entrega y recibo definitivo a satisfacción  de las obras a lugar.  Que evidencie la correcta inversión de los recursos públicos."/>
    <s v="Acta de entrega y recibo de las obras"/>
    <n v="1"/>
    <d v="2023-09-08T00:00:00"/>
    <x v="26"/>
    <n v="7.4285714285714288"/>
    <x v="0"/>
    <x v="0"/>
    <n v="0"/>
    <s v="Acción de mejora reformulada  y aprobada por la Directora General en mesa de trabajo del 26 de octubre de 2023 y según memorando 2023I-VBOG-019971 del 27 de octubre de 2023."/>
    <m/>
    <n v="-1507.6333333333334"/>
    <x v="0"/>
    <n v="0"/>
    <n v="0"/>
    <n v="7.4285714285714288"/>
    <m/>
    <x v="0"/>
    <s v="VENCIDO"/>
    <x v="22"/>
    <x v="202"/>
    <n v="1"/>
    <x v="244"/>
  </r>
  <r>
    <n v="204"/>
    <n v="246"/>
    <n v="2022"/>
    <s v="Presupuestal"/>
    <s v="Administrativo"/>
    <s v="Administrativo"/>
    <s v="14 01 100"/>
    <s v="H19AF2021. Recursos para finalizar la gestión ambiental. Contrato 1686 de 2015._x000a__x000a_Déficit de recursos para las obligaciones ambientales requeridas para el desarrollo de las metas físicas y ambientales y la liquidación del contrato 1686 de 2015; lo anterior debido a que se han efectuado por parte del contratista pagos de obligaciones ambientales adicionales al valor final del proyecto de $2.645.053.071 rubro denominado gestión ambiental; en razón a requerimientos inmediatos de la autoridad ambiental CAR que suman $322.668.228,83."/>
    <s v="Deficiencias en la fase de planeación, en el sentido que no se contó con los análisis necesarios de los aspectos presupuestales requeridos para la gestión ambiental, la cual se realiza en dicha etapa para establecer el impacto social, económico y ambiental, identificar los permisos, autorizaciones y licencias requeridas para la ejecución del proyecto."/>
    <s v="Desarrollar cinco (5) jornadas de capacitación de la Guía de Estructuración de Proyectos, a las diferentes unidades ejecutoras y dependencias del INVIAS. "/>
    <s v="Jornadas de capacitaciones a las diferentes unidades ejecutoras y dependencias del INVIAS."/>
    <s v=" Registro de las capacitaciones sobre la Guía de Estructuración de Proyectos"/>
    <n v="5"/>
    <d v="2022-07-25T00:00:00"/>
    <x v="33"/>
    <n v="18.285714285714285"/>
    <x v="26"/>
    <x v="1"/>
    <n v="5"/>
    <m/>
    <d v="2022-11-30T00:00:00"/>
    <n v="0"/>
    <x v="1"/>
    <n v="18.285714285714285"/>
    <n v="18.285714285714285"/>
    <n v="18.285714285714285"/>
    <m/>
    <x v="3"/>
    <s v="CUMPLIDO"/>
    <x v="22"/>
    <x v="203"/>
    <n v="1"/>
    <x v="245"/>
  </r>
  <r>
    <n v="205"/>
    <n v="247"/>
    <n v="2022"/>
    <s v="Obra"/>
    <s v="Disciplinario"/>
    <s v="Administrativo con presunta incidencia disciplinaria"/>
    <s v="14 01 100"/>
    <s v="H20AF2021. Disminución de las metas físicas y cambios de alcance en proyectos Programa Colombia Rural, Convenios 2698 de 2019, 2746 de 2019 y 1929 de 2020._x000a__x000a_En el marco del Programa Colombia Rural, para tres convenios suscritos por el INVIAS con los municipios Astrea, Sampués y San Pelayo, se identificaron situaciones relacionadas con deficiencias en la fase de planeación de los proyectos correspondiente a la etapa precontractual realizada por los municipios con apoyo técnico de INVIAS, donde se fijaron unas metas físicas y alcance de las obras a ejecutar sin contar con estudios técnicos adecuados que permitieran viabilizar apropiadamente el costo y alcance de los proyectos."/>
    <s v="Deficiencias en la fase de planeación de los proyectos a ejecutar a través de los contratos de obra derivados de los convenios suscritos entre el INVIAS y los municipios, que no contaban con un estudio técnico adecuado que permitiera viabilizar apropiadamente el costo y alcance de los proyectos; sin tener por lo menos una caracterización básica y resistencia del suelo de la subrasante o un diseño estructural del puente a construir para el caso del contrato de obra derivado SAMC 21-0512-01, que permitieran identificar adecuadamente las actividades o ítems a ejecutar para realizar el mejoramiento de los tramos viales priorizados."/>
    <s v="Realizar dos (2) sesiones de capacitaciones a los supervisores y directores territoriales, frente a la cartilla técnica de Colombia Rural, la cual contiene todos los aspectos técnicos de las obras a desarrollar en el marco del programa."/>
    <s v="Dos (2) sesiones de capacitaciones a los supervisores y directores territoriales, frente a la cartilla técnica de Colombia Rural, la cual contiene todos los aspectos técnicos de las obras a desarrollar en el marco del programa."/>
    <s v="Capacitaciones cartilla Colombia Rural"/>
    <n v="2"/>
    <d v="2022-09-01T00:00:00"/>
    <x v="31"/>
    <n v="17.285714285714285"/>
    <x v="0"/>
    <x v="0"/>
    <n v="0"/>
    <m/>
    <m/>
    <n v="-1497.5333333333333"/>
    <x v="0"/>
    <n v="0"/>
    <n v="0"/>
    <n v="17.285714285714285"/>
    <m/>
    <x v="0"/>
    <s v="VENCIDO"/>
    <x v="22"/>
    <x v="204"/>
    <n v="1"/>
    <x v="246"/>
  </r>
  <r>
    <n v="206"/>
    <n v="248"/>
    <n v="2022"/>
    <s v="Obra"/>
    <s v="Administrativo"/>
    <s v="Administrativo"/>
    <s v="14 04 100"/>
    <s v="H21AF2021. Atrasos en la ejecución del Contrato de Obra LP-003-2021, derivado del Convenio Interadministrativo 1929 de 2020._x000a__x000a_Se evidencian constantes atrasos en la ejecución del contrato de obra LP-003-2021, el cual ha sido objeto de tres prórrogas y conforme al estado actual de avance, no se va a finalizar dentro del plazo contractual vigente, observándose que no se ha tenido la debida diligencia de parte del contratista para superar los bajos rendimientos en la ejecución de las obras, además, no se cuenta con un Plan de Contingencia, el cual fue solicitado por la interventoría."/>
    <s v="No se ha tenido la debida diligencia de parte del contratista para superar los bajos rendimientos en la ejecución de las obras, además, no se evidencia que se haya presentado el Plan de Contingencia solicitado por la interventoría. Esta situación, denota que las acciones de apremio adelantadas por la interventoría y/o la supervisión no han sido suficientes y/o eficaces."/>
    <s v="Tramitar de conformidad con los procesos vigentes, los soportes que dan por recibidas las obras iniciales contratadas y sus modificaciones necesarias (sí estas tuvieran lugar)."/>
    <s v=" Contar con  el  acta de entrega y recibo definitivo a satisfacción  de las obras a lugar.  Que evidencie la correcta inversión de los recursos públicos "/>
    <s v="Acta de entrega y recibo de las obras"/>
    <n v="3"/>
    <d v="2023-09-08T00:00:00"/>
    <x v="26"/>
    <n v="7.4285714285714288"/>
    <x v="0"/>
    <x v="0"/>
    <n v="0"/>
    <s v="Acción de mejora reformulada  y aprobada por la Directora General en mesa de trabajo del 26 de octubre de 2023 y según memorando 2023I-VBOG-019971 del 27 de octubre de 2023."/>
    <m/>
    <n v="-1507.6333333333334"/>
    <x v="0"/>
    <n v="0"/>
    <n v="0"/>
    <n v="7.4285714285714288"/>
    <m/>
    <x v="0"/>
    <s v="VENCIDO"/>
    <x v="22"/>
    <x v="205"/>
    <n v="1"/>
    <x v="247"/>
  </r>
  <r>
    <n v="207"/>
    <n v="249"/>
    <n v="2022"/>
    <s v="Obra"/>
    <s v="Fiscal y disciplinario"/>
    <s v="Administrativo con incidencia fiscal y presunta disciplinaria"/>
    <s v="14 04 100"/>
    <s v="H22AF2021. Deficiencias constructivas en la ejecución de obras Programa Colombia Rural, Convenio 2555 de 2019 Tena Cundinamarca._x000a__x000a_Se identificaron situaciones relacionadas con deficiencias en la fase de la ejecución de las obras. Durante la visita realizada al municipio de Tena Cundinamarca, se observó que en el tramo 3 de placa huella ubicada en la vereda El Rosario - sector Mi Gran Colombia, existían una serie de falencias de orden constructivo en la vía, que presentaban deterioro y afectaban el correcto uso del corredor vial por parte de la comunidad._x000a__x000a_(...) hallazgo con presunta incidencia disciplinaria y fiscal por $9.134.070."/>
    <s v="Deficiencias de tipo constructivo, no se ajustan a las condiciones de calidad requeridas y contratadas conforme a los estudios, diseños y alcance de las obras. Obedecen a falencias técnicas que tienen lugar en el proceso constructivo y normatividad aplicable por parte del contratista de obra, a su vez deficiencias en controles de Interventoría y supervisión en el desarrollo del proyecto."/>
    <s v="Tramitar de conformidad con los procesos vigentes, los soportes que dan por recibidas las obras iniciales contratadas y sus modificaciones necesarias (sí estas tuvieran lugar)."/>
    <s v=" Contar con  el  acta de entrega y recibo definitivo a satisfacción  de las obras a lugar.  Que evidencie la correcta inversión de los recursos públicos."/>
    <s v="Acta de entrega y recibo de las obras"/>
    <n v="1"/>
    <d v="2023-09-08T00:00:00"/>
    <x v="26"/>
    <n v="7.4285714285714288"/>
    <x v="0"/>
    <x v="0"/>
    <n v="0"/>
    <s v="Acción de mejora reformulada  y aprobada por la Directora General en mesa de trabajo del 26 de octubre de 2023 y según memorando 2023I-VBOG-019971 del 27 de octubre de 2023."/>
    <m/>
    <n v="-1507.6333333333334"/>
    <x v="0"/>
    <n v="0"/>
    <n v="0"/>
    <n v="7.4285714285714288"/>
    <m/>
    <x v="0"/>
    <s v="VENCIDO"/>
    <x v="22"/>
    <x v="206"/>
    <n v="1"/>
    <x v="248"/>
  </r>
  <r>
    <n v="208"/>
    <n v="250"/>
    <n v="2022"/>
    <s v="Obra"/>
    <s v="Disciplinario"/>
    <s v="Administrativo con presunta incidencia disciplinaria"/>
    <s v="14 04 004   "/>
    <s v="H1Denuncia2021-216384. Supervisión y ejecución del contrato LP-001-2021 para el “Mantenimiento y mejoramiento de vías rurales en el municipio de Encino, Departamento de Santander del Programa Colombia Rural&quot;._x000a__x000a_Se evidenció que el contratista de obra no dio cabal cumplimiento a sus obligaciones contractuales, principalmente la referida dentro de la Cláusula 3 del Contrato (Alcance del Objeto); lo anterior, teniendo en cuenta que el Contrato de Obra Pública se pactó, incluyendo las adiciones realizadas, por un valor de $748.011.761, de lo cual, de acuerdo con lo establecido en el Acta de Entrega y Recibo Definitivo de Obra suscrita unilateralmente por la Interventoría, solo se ejecutaron $586.867.047, es decir un 78.45% del valor total contratado, del cual se han cancelado a la fecha dos actas de avance por un valor total de $402.543.757,_x000a_quedando por cancelar el acta final por un valor de $184.323.290; en este sentido, el saldo que quedó pendiente por ejecutar del contrato fue de $161.144.714._x000a__x000a_Acción 1."/>
    <s v="Debilidades e incumplimiento en el ejercicio de las funciones y obligaciones de la supervisión del contrato, por parte del Invias y del Municipio de Encino, al no llevar a cabo un seguimiento riguroso durante la ejecución de las actividades establecidas dentro del contrato de obra, y al no tomar acciones pertinentes que garantizarán el cumplimiento del alcance del objeto contractual."/>
    <s v="Fortalecer los instrumentos de supervisión contractual, para  mejorar la evaluación de la calidad de los trabajos en ejercicio de la supervisión del contrato de interventoría."/>
    <s v="Capacitaciones a los supervisores frente a la modificación del Manual de Contratación en lo referente a las obligaciones de los supervisores."/>
    <s v="Capacitación del Manual de Contratación - Capitulo de Supervisión"/>
    <n v="1"/>
    <d v="2022-10-31T00:00:00"/>
    <x v="31"/>
    <n v="8.7142857142857135"/>
    <x v="0"/>
    <x v="0"/>
    <n v="0"/>
    <m/>
    <m/>
    <n v="-1497.5333333333333"/>
    <x v="0"/>
    <n v="0"/>
    <n v="0"/>
    <n v="8.7142857142857135"/>
    <m/>
    <x v="0"/>
    <s v="VENCIDO"/>
    <x v="23"/>
    <x v="207"/>
    <n v="1"/>
    <x v="249"/>
  </r>
  <r>
    <s v=""/>
    <n v="251"/>
    <n v="2022"/>
    <s v="Obra"/>
    <m/>
    <m/>
    <s v="14 04 004   "/>
    <s v="H1Denuncia2021-216384. Supervisión y ejecución del contrato LP-001-2021 para el “Mantenimiento y mejoramiento de vías rurales en el municipio de Encino, Departamento de Santander del Programa Colombia Rural&quot;._x000a__x000a_Se evidenció que el contratista de obra no dio cabal cumplimiento a sus obligaciones contractuales, principalmente la referida dentro de la Cláusula 3 del Contrato (Alcance del Objeto); lo anterior, teniendo en cuenta que el Contrato de Obra Pública se pactó, incluyendo las adiciones realizadas, por un valor de $748.011.761, de lo cual, de acuerdo con lo establecido en el Acta de Entrega y Recibo Definitivo de Obra suscrita unilateralmente por la Interventoría, solo se ejecutaron $586.867.047, es decir un 78.45% del valor total contratado, del cual se han cancelado a la fecha dos actas de avance por un valor total de $402.543.757,_x000a_quedando por cancelar el acta final por un valor de $184.323.290; en este sentido, el saldo que quedó pendiente por ejecutar del contrato fue de $161.144.714._x000a__x000a_Acción 2."/>
    <s v="Debilidades e incumplimiento en el ejercicio de las funciones y obligaciones de la supervisión del contrato, por parte del Invias y del Municipio de Encino, al no llevar a cabo un seguimiento riguroso durante la ejecución de las actividades establecidas dentro del contrato de obra, y al no tomar acciones pertinentes que garantizarán el cumplimiento del alcance del objeto contractual."/>
    <s v="Tramitar de conformidad con los procesos vigentes, los soportes que dan por recibidas las obras iniciales contratadas, la liquidación unilateral del contrato, el inicio de las sanciones a lugar y las acciones presupuestales que permitan el reintegro de los recursos no ejecutados. "/>
    <s v="Gestionar con los distintos actores involucrados, las actas de entrega y recibo de las obras, la liquidación, el proceso sancionatorio y la certificación de reintegro."/>
    <s v="Actas y documentos de la gestión realizada"/>
    <n v="4"/>
    <d v="2023-09-08T00:00:00"/>
    <x v="26"/>
    <n v="7.4285714285714288"/>
    <x v="0"/>
    <x v="0"/>
    <n v="0"/>
    <s v="Acción de mejora reformulada  y aprobada por la Directora General en mesa de trabajo del 26 de octubre de 2023 y según memorando 2023I-VBOG-019971 del 27 de octubre de 2023."/>
    <m/>
    <n v="-1507.6333333333334"/>
    <x v="0"/>
    <n v="0"/>
    <n v="0"/>
    <n v="7.4285714285714288"/>
    <m/>
    <x v="0"/>
    <s v=""/>
    <x v="23"/>
    <x v="207"/>
    <n v="2"/>
    <x v="250"/>
  </r>
  <r>
    <n v="209"/>
    <n v="252"/>
    <n v="2022"/>
    <s v="Presupuestal"/>
    <s v="Administrativo"/>
    <s v="Administrativo"/>
    <s v="14 04 004   "/>
    <s v="H1ACGuaviare. Adiciones presupuestales. Contrato 976 de 2021._x000a__x000a_Se generan aprobaciones desde INVIAS sin los estudios y documentos previos suficientes que dan soporte a las modificaciones del contrato. De igual modo, no se hace rigurosa revisión de la información consignada a efectos de evitar incoherencias de contenido, y adicionalmente, no se tienen en cuenta las fechas de expedición de documentos de relevancia, como lo es el caso del concepto de interventoría para la adición, el cual debe ser previo a cualquier acuerdo de modificación._x000a__x000a_Los documentos revisados y (...) que se utilizaron como soporte a la Adición Nro.1 de 2021, no evidencian textual y claramente el sustento jurídico, técnico y presupuestal de la misma, que lograra desvirtuar la vulneración al principio de planeación y explicara por qué la obra adicional no fue proyectada, planeada, acordada y presupuestada previamente a la celebración y ejecución del contrato._x000a__x000a_Acción 1."/>
    <s v="Falta de planeación frente a las necesidades que se pretenden satisfacer a través de la contratación y falta de rigorismo en los procesos de adición contractual._x000a__x000a_Deficiente ejercicio de control y vigilancia de la supervisión y la interventoría._x000a__x000a_Falta de justificación e incoherencia en los documentos soporte de la adición."/>
    <s v="Capacitar a los supervisores de los contratos sobre temas presupuestales tales como recursos presupuestales, definición del presupuesto de los contratos, adiciones presupuestales, justificación y constitución de reservas presupuestales y como evitar tanto su sobreestimación, como la pérdida de la misma, además de los Acuerdos de Nivel de Servicios - ANS 2022 de la DEO, referentes a temas como reprogramación vigencias futuras, saldos de apropiación y rezago presupuestal (reserva),  necesarios para el adecuado y oportuno seguimiento y control a la ejecución presupuestal, permitiendo identificar los entregables, las áreas responsables, los plazos, forma y medio de entrega correspondientes, que incluya las causas de los hallazgos notificados por la Contraloría General de la República."/>
    <s v="Realizar dos (2) sesiones de capacitaciones a los supervisores de las interventorías y gestores técnicos de proyectos."/>
    <s v="Actas de las capacitaciones"/>
    <n v="2"/>
    <d v="2023-08-01T00:00:00"/>
    <x v="17"/>
    <n v="13"/>
    <x v="8"/>
    <x v="0"/>
    <n v="2"/>
    <s v="Acción de mejora reformulada ante inefectividad determinada por la Contraloría General de la República en informe de la Auditoría Financiera 2022. Aprobada por la Directora General en mesa de trabajo del 27/07/2023."/>
    <d v="2024-01-31T00:00:00"/>
    <n v="3.0666666666666669"/>
    <x v="1"/>
    <n v="13"/>
    <n v="13"/>
    <n v="13"/>
    <m/>
    <x v="3"/>
    <s v="VENCIDO"/>
    <x v="24"/>
    <x v="208"/>
    <n v="1"/>
    <x v="251"/>
  </r>
  <r>
    <s v=""/>
    <n v="253"/>
    <n v="2022"/>
    <s v="Presupuestal"/>
    <m/>
    <m/>
    <s v="14 04 004   "/>
    <s v="H1ACGuaviare. Adiciones presupuestales. Contrato 976 de 2021._x000a__x000a_Se generan aprobaciones desde INVIAS sin los estudios y documentos previos suficientes que dan soporte a las modificaciones del contrato. De igual modo, no se hace rigurosa revisión de la información consignada a efectos de evitar incoherencias de contenido, y adicionalmente, no se tienen en cuenta las fechas de expedición de documentos de relevancia, como lo es el caso del concepto de interventoría para la adición, el cual debe ser previo a cualquier acuerdo de modificación._x000a__x000a_Los documentos revisados y (...) que se utilizaron como soporte a la Adición Nro.1 de 2021, no evidencian textual y claramente el sustento jurídico, técnico y presupuestal de la misma, que lograra desvirtuar la vulneración al principio de planeación y explicara por qué la obra adicional no fue proyectada, planeada, acordada y presupuestada previamente a la celebración y ejecución del contrato._x000a__x000a_Acción 2 - Actividad 1."/>
    <s v="Falta de planeación frente a las necesidades que se pretenden satisfacer a través de la contratación y falta de rigorismo en los procesos de adición contractual._x000a__x000a_Deficiente ejercicio de control y vigilancia de la supervisión y la interventoría._x000a__x000a_Falta de justificación e incoherencia en los documentos soporte de la adición."/>
    <s v="Fortalecer los instrumentos de supervisión contractual, en ejercicio de la  supervisión del contrato de interventoría. "/>
    <s v="Modificación del Manual de Contratación en lo referente a las obligaciones de los supervisores."/>
    <s v="Actualización del Manual de Contratación - Capitulo de Supervisión."/>
    <n v="1"/>
    <d v="2022-07-25T00:00:00"/>
    <x v="39"/>
    <n v="14"/>
    <x v="29"/>
    <x v="2"/>
    <n v="0"/>
    <s v="Plan de mejoramiento en atención de Auditoría de Cumplimiento Proyectos Viales en el Departamento del Guaviare. Vigencias 2020 y 2021."/>
    <m/>
    <n v="-1495.5"/>
    <x v="0"/>
    <n v="0"/>
    <n v="0"/>
    <n v="14"/>
    <m/>
    <x v="0"/>
    <s v=""/>
    <x v="24"/>
    <x v="208"/>
    <n v="2"/>
    <x v="252"/>
  </r>
  <r>
    <s v=""/>
    <n v="254"/>
    <n v="2022"/>
    <s v="Presupuestal"/>
    <m/>
    <m/>
    <s v="14 04 004   "/>
    <s v="H1ACGuaviare. Adiciones presupuestales. Contrato 976 de 2021._x000a__x000a_Se generan aprobaciones desde INVIAS sin los estudios y documentos previos suficientes que dan soporte a las modificaciones del contrato. De igual modo, no se hace rigurosa revisión de la información consignada a efectos de evitar incoherencias de contenido, y adicionalmente, no se tienen en cuenta las fechas de expedición de documentos de relevancia, como lo es el caso del concepto de interventoría para la adición, el cual debe ser previo a cualquier acuerdo de modificación._x000a__x000a_Los documentos revisados y (...) que se utilizaron como soporte a la Adición Nro.1 de 2021, no evidencian textual y claramente el sustento jurídico, técnico y presupuestal de la misma, que lograra desvirtuar la vulneración al principio de planeación y explicara por qué la obra adicional no fue proyectada, planeada, acordada y presupuestada previamente a la celebración y ejecución del contrato._x000a__x000a_Acción 2 - Actividad 2."/>
    <s v="Falta de planeación frente a las necesidades que se pretenden satisfacer a través de la contratación y falta de rigorismo en los procesos de adición contractual._x000a__x000a_Deficiente ejercicio de control y vigilancia de la supervisión y la interventoría._x000a__x000a_Falta de justificación e incoherencia en los documentos_x000a_soporte de la adición."/>
    <s v="Fortalecer los instrumentos de supervisión contractual, en ejercicio de la  supervisión del contrato de interventoría. "/>
    <s v="Modificación del Manual de Contratación en lo referente a las obligaciones de los supervisores."/>
    <s v="Socialización del Manual de Contratación - Capitulo de Supervisión."/>
    <n v="1"/>
    <d v="2022-07-25T00:00:00"/>
    <x v="39"/>
    <n v="14"/>
    <x v="29"/>
    <x v="2"/>
    <n v="0"/>
    <s v="Plan de mejoramiento en atención de Auditoría de Cumplimiento Proyectos Viales en el Departamento del Guaviare. Vigencias 2020 y 2021."/>
    <m/>
    <n v="-1495.5"/>
    <x v="0"/>
    <n v="0"/>
    <n v="0"/>
    <n v="14"/>
    <m/>
    <x v="0"/>
    <s v=""/>
    <x v="24"/>
    <x v="208"/>
    <n v="3"/>
    <x v="253"/>
  </r>
  <r>
    <s v=""/>
    <n v="255"/>
    <n v="2022"/>
    <s v="Presupuestal"/>
    <m/>
    <m/>
    <s v="14 04 004   "/>
    <s v="H1ACGuaviare. Adiciones presupuestales. Contrato 976 de 2021._x000a__x000a_Se generan aprobaciones desde INVIAS sin los estudios y documentos previos suficientes que dan soporte a las modificaciones del contrato. De igual modo, no se hace rigurosa revisión de la información consignada a efectos de evitar incoherencias de contenido, y adicionalmente, no se tienen en cuenta las fechas de expedición de documentos de relevancia, como lo es el caso del concepto de interventoría para la adición, el cual debe ser previo a cualquier acuerdo de modificación._x000a__x000a_Los documentos revisados y (...) que se utilizaron como soporte a la Adición Nro.1 de 2021, no evidencian textual y claramente el sustento jurídico, técnico y presupuestal de la misma, que lograra desvirtuar la vulneración al principio de planeación y explicara por qué la obra adicional no fue proyectada, planeada, acordada y presupuestada previamente a la celebración y ejecución del contrato._x000a__x000a_Acción 2 - Actividad 3."/>
    <s v="Falta de planeación frente a las necesidades que se pretenden satisfacer a través de la contratación y falta de rigorismo en los procesos de adición contractual._x000a__x000a_Deficiente ejercicio de control y vigilancia de la supervisión y la interventoría._x000a__x000a_Falta de justificación e incoherencia en los documentos soporte de la adición."/>
    <s v="Fortalecer los instrumentos de supervisión contractual, en ejercicio de la  supervisión del contrato de interventoría. "/>
    <s v="Capacitaciones a los supervisores frente a la modificación del Manual de Contratación en lo referente a las obligaciones de los supervisores. "/>
    <s v="Capacitación del Manual de Contratación - Capitulo de Supervisión."/>
    <n v="1"/>
    <d v="2022-10-31T00:00:00"/>
    <x v="31"/>
    <n v="8.7142857142857135"/>
    <x v="30"/>
    <x v="11"/>
    <n v="0"/>
    <s v="Plan de mejoramiento en atención de Auditoría de Cumplimiento Proyectos Viales en el Departamento del Guaviare. Vigencias 2020 y 2021."/>
    <m/>
    <n v="-1497.5333333333333"/>
    <x v="0"/>
    <n v="0"/>
    <n v="0"/>
    <n v="8.7142857142857135"/>
    <m/>
    <x v="0"/>
    <s v=""/>
    <x v="24"/>
    <x v="208"/>
    <n v="4"/>
    <x v="254"/>
  </r>
  <r>
    <n v="210"/>
    <n v="256"/>
    <n v="2022"/>
    <s v="Contractual"/>
    <s v="Administrativo"/>
    <s v="Administrativo"/>
    <s v="14 04 001   "/>
    <s v="H3ACGuaviare. Cláusulas contractuales. Contrato 976 de 2021._x000a__x000a_Una vez revisado el clausulado del contrato 976 de 2021 y de sus anexos técnicos correspondientes del Módulo 5, no se evidenció el cumplimiento y la inclusión de lo dispuesto en el artículo 13 de la Ley 1682 de 2013, dentro de su Título III sobre disposiciones especiales en materia de contratación de infraestructura de transporte._x000a__x000a_Así mismo, no se evidenció el cumplimiento y la inclusión de lo dispuesto en el literal (i) del artículo 14 de la Ley 1682 de 2013, dentro de su Título III sobre disposiciones especiales en materia de contratación de infraestructura de transporte._x000a__x000a_(...) si bien es cierto que en el Parágrafo Primero de la Cláusula Vigésima Novena del Contrato 976 de 2012, se estipuló la respectiva Cláusula Compromisoria; dentro de la misma no se establecieron límites a través de fórmulas, tasaciones o demás formas de pago en caso de acudir a los árbitros."/>
    <s v="Falta de aplicación de normativa especial para contratos que involucren la construcción de infraestructura de transporte, en relación con el clausulado que regule las reglas de solución de controversias y fijación de honorarios arbitrales en caso de ser necesario."/>
    <s v="Establecer la fórmula matemática que permita tazar las eventuales prestaciones recíprocas en caso de terminarse anticipadamente por un acuerdo entre las partes o por decisión unilateral.                                                                                                                                                                  Actualizar las minutas contractuales, incorporando en ellas las reglas de solución de controversias y fijación de honorarios arbitrales en caso de ser necesario. "/>
    <s v="Establecer la fórmula matemática que permita tazar las eventuales prestaciones recíprocas en caso de terminarse anticipadamente por un acuerdo entre las partes o por decisión unilateral.                                                                                                          Determinar las reglas de solución de controversias y fijación de honorarios arbitrales en caso de ser necesario actualizando para ello las minutas contractuales."/>
    <s v="Minutas con incorporación de las disposiciones contenidas en los artículos 13 y 14 de la Ley 1682 de 2013"/>
    <n v="1"/>
    <d v="2022-08-01T00:00:00"/>
    <x v="31"/>
    <n v="21.714285714285715"/>
    <x v="31"/>
    <x v="12"/>
    <n v="1"/>
    <s v="Plan de mejoramiento en atención de Auditoría de Cumplimiento Proyectos Viales en el Departamento del Guaviare. Vigencias 2020 y 2021."/>
    <d v="2022-09-30T00:00:00"/>
    <n v="-3.0666666666666669"/>
    <x v="1"/>
    <n v="21.714285714285715"/>
    <n v="21.714285714285715"/>
    <n v="21.714285714285715"/>
    <m/>
    <x v="3"/>
    <s v="CUMPLIDO"/>
    <x v="24"/>
    <x v="209"/>
    <n v="1"/>
    <x v="255"/>
  </r>
  <r>
    <n v="211"/>
    <n v="257"/>
    <n v="2022"/>
    <s v="Presupuestal"/>
    <s v="Administrativo"/>
    <s v="Administrativo"/>
    <s v="18 02 100   "/>
    <s v="H4ACGuaviare. Recursos presupuestales del convenio 1818 de 2020._x000a__x000a_No se llevó a cabo un control y vigilancia adecuados a la inversión de los dineros aportados, para que estos fueran empleados únicamente para adicionar el contrato de obra 921 de 2020 y el contrato de interventoría 1260 de 2020._x000a__x000a_En los soportes de ejecución del convenio 1818 de 2020 tales como informes de supervisión, soportes y minutas de adición al contrato de obra 921 de 2020 y contrato de interventoría 1260 de 2020; no se evidencia prueba de la inversión y ejecución de la suma de veintiocho millones quinientos mil pesos ($28.500.000) del total del recurso presupuestal aportado por INVÍAS._x000a__x000a_Frente a lo anterior, tampoco existe evidencia de alguna acción adelantada por INVÍAS en relación con lo estipulado en los numerales 2, 3 y 5 de la Cláusula Sexta del Convenio 1818 de 2020, que tratan sobre el manejo de los recursos._x000a__x000a_De igual, modo el convenio se encuentra aún sin liquidar pese a que ya se cumplió con la prórroga 2 que iba hasta el 31 de enero de 2022, con lo cual no hay evidencia de la liquidación final donde se haga un balance económico de los dineros ejecutados._x000a__x000a_Acción 1."/>
    <s v="Falta de evidencia respecto a la liberación o devolución de presupuesto no ejecutado en favor de INVIAS, debido que hasta la fecha no se ha realizado la liquidación del Convenio 1818 de 2020."/>
    <s v="Capacitar a los supervisores de los contratos sobre temas presupuestales tales como recursos presupuestales, definición del presupuesto de los contratos, adiciones presupuestales, justificación y constitución de reservas presupuestales y como evitar tanto su sobreestimación, como la pérdida de la misma, además de los Acuerdos de Nivel de Servicios - ANS 2022 de la DEO, referentes a temas como reprogramación vigencias futuras, saldos de apropiación y rezago presupuestal (reserva),  necesarios para el adecuado y oportuno seguimiento y control a la ejecución presupuestal, permitiendo identificar los entregables, las áreas responsables, los plazos, forma y medio de entrega correspondientes, que incluya las causas de los hallazgos notificados por la Contraloría General de la República."/>
    <s v="Realizar dos (2) sesiones de capacitaciones a los supervisores de las interventorías y gestores técnicos de proyectos."/>
    <s v="Actas de las capacitaciones"/>
    <n v="2"/>
    <d v="2023-08-01T00:00:00"/>
    <x v="17"/>
    <n v="13"/>
    <x v="5"/>
    <x v="0"/>
    <n v="2"/>
    <s v="Acción de mejora reformulada ante inefectividad determinada por la Contraloría General de la República en informe de la Auditoría Financiera 2022. Aprobada por la Directora General en mesa de trabajo del 27/07/2023."/>
    <d v="2024-02-22T00:00:00"/>
    <n v="3.8"/>
    <x v="1"/>
    <n v="13"/>
    <n v="13"/>
    <n v="13"/>
    <m/>
    <x v="3"/>
    <s v="CUMPLIDO"/>
    <x v="24"/>
    <x v="210"/>
    <n v="1"/>
    <x v="256"/>
  </r>
  <r>
    <s v=""/>
    <n v="258"/>
    <n v="2022"/>
    <s v="Presupuestal"/>
    <m/>
    <m/>
    <s v="18 02 100   "/>
    <s v="H4ACGuaviare. Recursos presupuestales del convenio 1818 de 2020._x000a__x000a_No se llevó a cabo un control y vigilancia adecuados a la inversión de los dineros aportados, para que estos fueran empleados únicamente para adicionar el contrato de obra 921 de 2020 y el contrato de interventoría 1260 de 2020._x000a__x000a_En los soportes de ejecución del convenio 1818 de 2020 tales como informes de supervisión, soportes y minutas de adición al contrato de obra 921 de 2020 y contrato de interventoría 1260 de 2020; no se evidencia prueba de la inversión y ejecución de la suma de veintiocho millones quinientos mil pesos ($28.500.000) del total del recurso presupuestal aportado por INVÍAS._x000a__x000a_Frente a lo anterior, tampoco existe evidencia de alguna acción adelantada por INVÍAS en relación con lo estipulado en los numerales 2, 3 y 5 de la Cláusula Sexta del Convenio 1818 de 2020, que tratan sobre el manejo de los recursos._x000a__x000a_De igual, modo el convenio se encuentra aún sin liquidar pese a que ya se cumplió con la prórroga 2 que iba hasta el 31 de enero de 2022, con lo cual no hay evidencia de la liquidación final donde se haga un balance económico de los dineros ejecutados._x000a__x000a_Acción 2."/>
    <s v="Falta de evidencia respecto a la liberación o devolución de presupuesto no ejecutado en favor de INVIAS, debido que hasta la fecha no se ha realizado la liquidación del Convenio 1818 de 2020."/>
    <s v="Capacitar a los supervisores de los contratos sobre temas presupuestales tales como recursos presupuestales, definición del presupuesto de los contratos, adiciones presupuestales, justificación y constitución de reservas presupuestales y como evitar tanto su sobreestimación, como la pérdida de la misma, además de los Acuerdos de Nivel de Servicios - ANS 2022 de la DEO, referentes a temas como reprogramación vigencias futuras, saldos de apropiación y rezago presupuestal (reserva),  necesarios para el adecuado y oportuno seguimiento y control a la ejecución presupuestal, permitiendo identificar los entregables, las áreas responsables, los plazos, forma y medio de entrega correspondientes, que incluya las causas de los hallazgos notificados por la Contraloría General de la República."/>
    <s v="Realizar dos (2) sesiones de capacitaciones a los supervisores de las interventorías y gestores técnicos de proyectos."/>
    <s v="Actas de las capacitaciones."/>
    <n v="2"/>
    <d v="2023-08-01T00:00:00"/>
    <x v="17"/>
    <n v="13"/>
    <x v="5"/>
    <x v="0"/>
    <n v="2"/>
    <s v="Acción de mejora reformulada  y aprobada por la Directora General en mesa de trabajo del 26 de octubre de 2023 y según memorando 2023I-VBOG-019971 del 27 de octubre de 2023."/>
    <d v="2024-02-22T00:00:00"/>
    <n v="3.8"/>
    <x v="1"/>
    <n v="13"/>
    <n v="13"/>
    <n v="13"/>
    <m/>
    <x v="3"/>
    <s v=""/>
    <x v="24"/>
    <x v="210"/>
    <n v="2"/>
    <x v="257"/>
  </r>
  <r>
    <n v="212"/>
    <n v="259"/>
    <n v="2022"/>
    <s v="Contractual"/>
    <s v="Disciplinario"/>
    <s v="Administrativo con presunta incidencia disciplinaria"/>
    <s v="14 04 007   "/>
    <s v="H5ACGuaviare. Prórrogas del convenio 1818 de 2020._x000a__x000a_El convenio 1818 de 2020 fue suscrito el día 30 de diciembre de 2020, tal y como lo evidencia la plataforma SECOP 2, y en su Cláusula Segunda se estableció que su plazo iría hasta el 31 de diciembre de 2020, es decir, solo se estableció un día de ejecución para dicho convenio._x000a__x000a_(...) Ello conlleva necesariamente a la suscripción de documentos modificatorios como lo fue la Prórroga 1, cuando dichas situaciones a la luz del ordenamiento jurídico y la jurisprudencia, se han catalogado como de carácter excepcional y con la exigencia de una suficiente justificación para su otorgamiento."/>
    <s v="No se efectuó una planeación previa, eficiente y eficaz que pudiera evitar afectaciones o retrasos en el cumplimiento del objetivo y alcance del convenio, vulnerando con ellos el principio de planeación."/>
    <s v="Desarrollar 5 jornadas de capacitación de la Guía de Estructuración de Proyectos, a las diferentes unidades ejecutoras y dependencias del INVIAS."/>
    <s v="Jornadas de capacitaciones a las diferentes unidades ejecutoras y dependencias del INVIAS."/>
    <s v=" Registro de las capacitaciones sobre la guía de estructuración de proyectos"/>
    <n v="5"/>
    <d v="2022-07-25T00:00:00"/>
    <x v="33"/>
    <n v="18.285714285714285"/>
    <x v="32"/>
    <x v="13"/>
    <n v="5"/>
    <s v="Plan de mejoramiento en atención de Auditoría de Cumplimiento Proyectos Viales en el Departamento del Guaviare. Vigencias 2020 y 2021._x000a__x000a_Teniendo en cuenta que el acompañamiento de la Subdirección de Procesos de Selección Contractuales para el cumplimiento de la acción de mejora no es requerido, según lo manifestado por el Subdirector de Estructuración de Proyectos e informado a la Oficina de Control Interno en el numeral 1 del memorando SPSC 75647 del 22 de septiembre de 2022, se excluye del ítem “Área Líder&quot; a la Subdirección de Procesos de Selección Contractuales (SPSC)."/>
    <d v="2022-11-30T00:00:00"/>
    <n v="0"/>
    <x v="1"/>
    <n v="18.285714285714285"/>
    <n v="18.285714285714285"/>
    <n v="18.285714285714285"/>
    <m/>
    <x v="3"/>
    <s v="CUMPLIDO"/>
    <x v="24"/>
    <x v="211"/>
    <n v="1"/>
    <x v="258"/>
  </r>
  <r>
    <n v="213"/>
    <n v="260"/>
    <n v="2022"/>
    <s v="Otros"/>
    <s v="Disciplinario"/>
    <s v="Administrativo con presunta incidencia disciplinaria"/>
    <s v="11 02 001   "/>
    <s v="H6ACGuaviare. Competencia de la red de vías nacionales (Primaria) no concesionada. Convenio 1818 de 2020._x000a__x000a_No existe una adecuada y oportuna actualización normativa y procedimental de los manuales internos relacionados con la gestión contractual de INVÍAS, entre los cuales se halla el Manual de Interventoría vigente desde el año 2016, el cual fue actualizado y expedido hasta el presente año 2022, y por otro lado el Manual de Contratación continúa en vigencia desde el año 2015._x000a__x000a_En ese sentido, no se evidencian procedimientos o directrices claramente establecidos para el caso de celebración de convenios interadministrativos, cuyo objetivo sea la autorización frente a entidades territoriales para la inversión y operación de una vía de carácter nacional a cargo de INVÍAS._x000a__x000a_Así las cosas, INVÍAS, al momento de realizar la planificación de proyectos como en la gestión contractual, no cuentan con los elementos jurídicos suficientes para aplicación de los convenios con objetos de ese tipo._x000a__x000a_Frente a la situación fáctica revisada, se tiene que según el documento denominado “Anexo Técnico del Proyecto” que se observa en los soportes del convenio 1818 de 2020, se pudo constatar que la Gobernación del Guaviare fue autorizada a través de convenio 1217 del 21 de septiembre de 2020 para realizar la intervención de las vías que son de orden nacional."/>
    <s v="Falta de sustento jurídico para la autorización y otorgamiento de facultades de administración, operación, conservación y rehabilitación de vías nacionales de competencia de INVIAS, hacia una entidad territorial como la Gobernación del Guaviare a través del convenio 1818 de 2020."/>
    <s v="Actualización del Manual de Contratación para la inclusión de fundamentos normativos en la celebración de convenios interadministrativos en los cuales se requiera autorización frente a entidades territoriales para la inversión y operación de una vía de carácter nacional a cargo de INVIAS."/>
    <s v="Incorporación normativa en el Manual de Contratación, en el cual se soporte jurídicamente la administración, operación, conservación y rehabilitación por parte de un ente territorial en vías de competencias del INVIAS, documentando así la situación advertida en el actual manual por la CGR."/>
    <s v="Actualización del Manual de Contratación - Convenios Interadministrativos"/>
    <n v="1"/>
    <d v="2022-07-25T00:00:00"/>
    <x v="33"/>
    <n v="18.285714285714285"/>
    <x v="33"/>
    <x v="14"/>
    <n v="0"/>
    <s v="Plan de mejoramiento en atención de Auditoría de Cumplimiento Proyectos Viales en el Departamento del Guaviare. Vigencias 2020 y 2021."/>
    <m/>
    <n v="-1496.5"/>
    <x v="0"/>
    <n v="0"/>
    <n v="0"/>
    <n v="18.285714285714285"/>
    <m/>
    <x v="0"/>
    <s v="VENCIDO"/>
    <x v="24"/>
    <x v="212"/>
    <n v="1"/>
    <x v="259"/>
  </r>
  <r>
    <n v="214"/>
    <n v="261"/>
    <n v="2022"/>
    <s v="Obra"/>
    <s v="Disciplinario"/>
    <s v="Administrativo con presunta incidencia disciplinaria"/>
    <s v="14 04 004   "/>
    <s v="H7ACGuaviare. Mantenimiento, seguridad, transitabilidad y funcionamiento estructuras de drenaje. Contrato 976 de 2021._x000a__x000a_En el Punto de Referencia 05+000 al Punto de Referencia 37+000, en visita técnica se logró establecer que: En el tramo anteriormente indicado se evidenció falta de mantenimiento a las estructuras de drenaje superficial, cunetas, alcantarillas, y demás dispositivos de desagüe. Se encontró sedimentación excesiva, capa vegetal y taponamiento de las alcantarillas de paso transversal._x000a__x000a_Si bien se realiza mantenimiento este no es por parte del contratista ni tampoco es el suficiente o el necesario como se puedo evidenciar al momento de la visita realizada y reafirmado con la respuesta de la entidad._x000a__x000a_Acción 1."/>
    <s v="Deficiencias en el proceso de supervisión y en el ejercicio de la interventoría en la verificación del cumplimiento de las especificaciones y normas técnicas establecidas en las obligaciones contractuales."/>
    <s v="Contar con el mantenimiento a las estructuras de drenaje superficial, cunetas, alcantarillas, y demás dispositivos de desagüe, detectado por la Contraloría General de la República."/>
    <s v="Realizar el mantenimiento a las estructuras de drenaje superficial, cunetas, alcantarillas, y demás dispositivos de desagüe. Detectados por la Contraloría General de la República."/>
    <s v="Informe con registro fotográfico del Administrador Vial "/>
    <n v="1"/>
    <d v="2022-07-07T00:00:00"/>
    <x v="34"/>
    <n v="7.7142857142857144"/>
    <x v="8"/>
    <x v="0"/>
    <n v="1"/>
    <s v="Plan de mejoramiento en atención de Auditoría de Cumplimiento Proyectos Viales en el Departamento del Guaviare. Vigencias 2020 y 2021._x000a__x000a_Pasa de GGP2 a SMCN"/>
    <d v="2022-08-30T00:00:00"/>
    <n v="0"/>
    <x v="1"/>
    <n v="7.7142857142857144"/>
    <n v="7.7142857142857144"/>
    <n v="7.7142857142857144"/>
    <m/>
    <x v="3"/>
    <s v="VENCIDO"/>
    <x v="24"/>
    <x v="213"/>
    <n v="1"/>
    <x v="260"/>
  </r>
  <r>
    <s v=""/>
    <n v="262"/>
    <n v="2022"/>
    <s v="Obra"/>
    <m/>
    <m/>
    <s v="14 04 004   "/>
    <s v="H7ACGuaviare. Mantenimiento, seguridad, transitabilidad y funcionamiento estructuras de drenaje. Contrato 976 de 2021._x000a__x000a_En el Punto de Referencia 05+000 al Punto de Referencia 37+000, en visita técnica se logró establecer que: En el tramo anteriormente indicado se evidenció falta de mantenimiento a las estructuras de drenaje superficial, cunetas, alcantarillas, y demás dispositivos de desagüe. Se encontró sedimentación excesiva, capa vegetal y taponamiento de las alcantarillas de paso transversal._x000a__x000a_Si bien se realiza mantenimiento este no es por parte del contratista ni tampoco es el suficiente o el necesario como se puedo evidenciar al momento de la visita realizada y reafirmado con la respuesta de la entidad._x000a__x000a_Acción 2 - Actividad 1."/>
    <s v="Deficiencias en el proceso de supervisión y en el ejercicio de la interventoría en la verificación del cumplimiento de las especificaciones y normas técnicas establecidas en las obligaciones contractuales."/>
    <s v="Fortalecer los instrumentos de supervisión contractual, para  mejorar la evaluación de la calidad de los  trabajos en ejercicio de la  supervisión del contrato de interventoría. "/>
    <s v="Modificación del Manual de Contratación en lo referente a las obligaciones de los supervisores."/>
    <s v="Actualización del Manual de Contratación - Capitulo de Supervisión."/>
    <n v="1"/>
    <d v="2022-07-25T00:00:00"/>
    <x v="39"/>
    <n v="14"/>
    <x v="29"/>
    <x v="2"/>
    <n v="0"/>
    <s v="Plan de mejoramiento en atención de Auditoría de Cumplimiento Proyectos Viales en el Departamento del Guaviare. Vigencias 2020 y 2021."/>
    <m/>
    <n v="-1495.5"/>
    <x v="0"/>
    <n v="0"/>
    <n v="0"/>
    <n v="14"/>
    <m/>
    <x v="0"/>
    <s v=""/>
    <x v="24"/>
    <x v="213"/>
    <n v="2"/>
    <x v="261"/>
  </r>
  <r>
    <s v=""/>
    <n v="263"/>
    <n v="2022"/>
    <s v="Obra"/>
    <m/>
    <m/>
    <s v="14 04 004   "/>
    <s v="H7ACGuaviare. Mantenimiento, seguridad, transitabilidad y funcionamiento estructuras de drenaje. Contrato 976 de 2021._x000a__x000a_En el Punto de Referencia 05+000 al Punto de Referencia 37+000, en visita técnica se logró establecer que: En el tramo anteriormente indicado se evidenció falta de mantenimiento a las estructuras de drenaje superficial, cunetas, alcantarillas, y demás dispositivos de desagüe. Se encontró sedimentación excesiva, capa vegetal y taponamiento de las alcantarillas de paso transversal._x000a__x000a_Si bien se realiza mantenimiento este no es por parte del contratista ni tampoco es el suficiente o el necesario como se puedo evidenciar al momento de la visita realizada y reafirmado con la respuesta de la entidad._x000a__x000a_Acción 2 - Actividad 2."/>
    <s v="Deficiencias en el proceso de supervisión y en el ejercicio de la interventoría en la verificación del cumplimiento de las especificaciones y normas técnicas establecidas en las obligaciones contractuales."/>
    <s v="Fortalecer  los instrumentos de  supervisión contractual, para  mejorar la evaluación de la calidad de los  trabajos en ejercicio de la supervisión del contrato de interventoría. "/>
    <s v="Modificación del Manual de Contratación en lo referente a las obligaciones de los supervisores."/>
    <s v="Socialización del Manual de Contratación - Capitulo de Supervisión."/>
    <n v="1"/>
    <d v="2022-07-25T00:00:00"/>
    <x v="39"/>
    <n v="14"/>
    <x v="29"/>
    <x v="2"/>
    <n v="0"/>
    <s v="Plan de mejoramiento en atención de Auditoría de Cumplimiento Proyectos Viales en el Departamento del Guaviare. Vigencias 2020 y 2021."/>
    <m/>
    <n v="-1495.5"/>
    <x v="0"/>
    <n v="0"/>
    <n v="0"/>
    <n v="14"/>
    <m/>
    <x v="0"/>
    <s v=""/>
    <x v="24"/>
    <x v="213"/>
    <n v="3"/>
    <x v="262"/>
  </r>
  <r>
    <s v=""/>
    <n v="264"/>
    <n v="2022"/>
    <s v="Obra"/>
    <m/>
    <m/>
    <s v="14 04 004   "/>
    <s v="H7ACGuaviare. Mantenimiento, seguridad, transitabilidad y funcionamiento estructuras de drenaje. Contrato 976 de 2021._x000a__x000a_En el Punto de Referencia 05+000 al Punto de Referencia 37+000, en visita técnica se logró establecer que: En el tramo anteriormente indicado se evidenció falta de mantenimiento a las estructuras de drenaje superficial, cunetas, alcantarillas, y demás dispositivos de desagüe. Se encontró sedimentación excesiva, capa vegetal y taponamiento de las alcantarillas de paso transversal._x000a__x000a_Si bien se realiza mantenimiento este no es por parte del contratista ni tampoco es el suficiente o el necesario como se puedo evidenciar al momento de la visita realizada y reafirmado con la respuesta de la entidad._x000a__x000a_Acción 2 - Actividad 3."/>
    <s v="Deficiencias en el proceso de supervisión y en el ejercicio de la interventoría en la verificación del cumplimiento de las especificaciones y normas técnicas establecidas en las obligaciones contractuales."/>
    <s v="Fortalecer los instrumentos de supervisión contractual, para  mejorar la evaluación de la calidad de los  trabajos en ejercicio de la supervisión del contrato de interventoría. "/>
    <s v="Capacitaciones a los supervisores frente a la modificación del Manual de Contratación en lo referente a las obligaciones de los supervisores."/>
    <s v="Capacitación del Manual de Contratación - Capitulo de Supervisión."/>
    <n v="1"/>
    <d v="2022-10-31T00:00:00"/>
    <x v="31"/>
    <n v="8.7142857142857135"/>
    <x v="30"/>
    <x v="11"/>
    <n v="0"/>
    <s v="Plan de mejoramiento en atención de Auditoría de Cumplimiento Proyectos Viales en el Departamento del Guaviare. Vigencias 2020 y 2021."/>
    <m/>
    <n v="-1497.5333333333333"/>
    <x v="0"/>
    <n v="0"/>
    <n v="0"/>
    <n v="8.7142857142857135"/>
    <m/>
    <x v="0"/>
    <s v=""/>
    <x v="24"/>
    <x v="213"/>
    <n v="4"/>
    <x v="263"/>
  </r>
  <r>
    <n v="215"/>
    <n v="265"/>
    <n v="2022"/>
    <s v="Obra"/>
    <s v="Disciplinario e indagación preliminar"/>
    <s v="Administrativo con presunto alcance disciplinario y solicitud de apertura de indagación preliminar"/>
    <s v="14 04 004   "/>
    <s v="H8ACGuaviare. Cunetas para garantizar la protección de la estructura del pavimento, en especial el hombro de compactación o sobre ancho. Contrato 976 de 2021._x000a__x000a_En el Punto de Referencia 40+000 al Punto de Referencia 45+000, en visita técnica se logró establecer que: Las cantidades y actividades de obra relacionadas al ítem de cunetas no se evidenciaron a lo largo del recorrido del tramo indicado. _x000a__x000a_También se pudo identificar la pérdida del hombro de compactación o sobre ancho por acciones de las aguas de escorrentía, las cuales erosiono en algunos puntos hasta la estructura que soporta la carpeta asfáltica._x000a__x000a_El equipo auditor identificó realizando el recorrido al momento de la visita, vía 7506 en el sentido Calamar Guaviare – El Retorno Guaviare, en el tramo indicado margen Izquierdo, la pérdida de 174.8 metros y en la margen derecha 642.8 metros de hombro de compactación._x000a__x000a_Acción 1."/>
    <s v="Deficiencias en el proceso de supervisión y en el ejercicio de la interventoría en la verificación del cumplimiento de las especificaciones y normas técnicas establecidas en las obligaciones contractuales."/>
    <s v="Realizar la construcción de cunetas y obras de drenaje y la recuperación del hombro de compactación."/>
    <s v="Corregir los defectos constructivos detectados por la Contraloría General de la República."/>
    <s v="Informe con registro fotográfico de la interventoría "/>
    <n v="1"/>
    <d v="2022-07-07T00:00:00"/>
    <x v="36"/>
    <n v="12.142857142857142"/>
    <x v="8"/>
    <x v="0"/>
    <n v="1"/>
    <s v="Plan de mejoramiento en atención de Auditoría de Cumplimiento Proyectos Viales en el Departamento del Guaviare. Vigencias 2020 y 2021._x000a__x000a_Pasa de GGP2 a SMCN"/>
    <d v="2022-11-03T00:00:00"/>
    <n v="1.1333333333333333"/>
    <x v="1"/>
    <n v="12.142857142857142"/>
    <n v="12.142857142857142"/>
    <n v="12.142857142857142"/>
    <m/>
    <x v="3"/>
    <s v="VENCIDO"/>
    <x v="24"/>
    <x v="214"/>
    <n v="1"/>
    <x v="264"/>
  </r>
  <r>
    <s v=""/>
    <n v="266"/>
    <n v="2022"/>
    <s v="Obra"/>
    <m/>
    <m/>
    <s v="14 04 004   "/>
    <s v="H8ACGuaviare. Cunetas para garantizar la protección de la estructura del pavimento, en especial el hombro de compactación o sobre ancho. Contrato 976 de 2021._x000a__x000a_En el Punto de Referencia 40+000 al Punto de Referencia 45+000, en visita técnica se logró establecer que: Las cantidades y actividades de obra relacionadas al ítem de cunetas no se evidenciaron a lo largo del recorrido del tramo indicado. _x000a__x000a_También se pudo identificar la pérdida del hombro de compactación o sobre ancho por acciones de las aguas de escorrentía, las cuales erosiono en algunos puntos hasta la estructura que soporta la carpeta asfáltica._x000a__x000a_El equipo auditor identificó realizando el recorrido al momento de la visita, vía 7506 en el sentido Calamar Guaviare – El Retorno Guaviare, en el tramo indicado margen Izquierdo, la pérdida de 174.8 metros y en la margen derecha 642.8 metros de hombro de compactación._x000a__x000a_Acción 2 - Actividad 1."/>
    <s v="Deficiencias en el proceso de supervisión y en el ejercicio de la interventoría en la verificación del cumplimiento de las especificaciones y normas técnicas establecidas en las obligaciones contractuales."/>
    <s v="Fortalecer los instrumentos de supervisión contractual, para  mejorar la evaluación de la calidad de los  trabajos en ejercicio de la  supervisión del contrato de interventoría. "/>
    <s v="Modificación del Manual de Contratación en lo referente a las obligaciones de los supervisores."/>
    <s v="Actualización del Manual de Contratación - Capitulo de Supervisión."/>
    <n v="1"/>
    <d v="2022-07-25T00:00:00"/>
    <x v="39"/>
    <n v="14"/>
    <x v="29"/>
    <x v="2"/>
    <n v="0"/>
    <s v="Plan de mejoramiento en atención de Auditoría de Cumplimiento Proyectos Viales en el Departamento del Guaviare. Vigencias 2020 y 2021."/>
    <m/>
    <n v="-1495.5"/>
    <x v="0"/>
    <n v="0"/>
    <n v="0"/>
    <n v="14"/>
    <m/>
    <x v="0"/>
    <s v=""/>
    <x v="24"/>
    <x v="214"/>
    <n v="2"/>
    <x v="265"/>
  </r>
  <r>
    <s v=""/>
    <n v="267"/>
    <n v="2022"/>
    <s v="Obra"/>
    <m/>
    <m/>
    <s v="14 04 004   "/>
    <s v="H8ACGuaviare. Cunetas para garantizar la protección de la estructura del pavimento, en especial el hombro de compactación o sobre ancho. Contrato 976 de 2021._x000a__x000a_En el Punto de Referencia 40+000 al Punto de Referencia 45+000, en visita técnica se logró establecer que: Las cantidades y actividades de obra relacionadas al ítem de cunetas no se evidenciaron a lo largo del recorrido del tramo indicado. _x000a__x000a_También se pudo identificar la pérdida del hombro de compactación o sobre ancho por acciones de las aguas de escorrentía, las cuales erosiono en algunos puntos hasta la estructura que soporta la carpeta asfáltica._x000a__x000a_El equipo auditor identificó realizando el recorrido al momento de la visita, vía 7506 en el sentido Calamar Guaviare – El Retorno Guaviare, en el tramo indicado margen Izquierdo, la pérdida de 174.8 metros y en la margen derecha 642.8 metros de hombro de compactación._x000a__x000a_Acción 2 - Actividad 2."/>
    <s v="Deficiencias en el proceso de supervisión y en el ejercicio de la interventoría en la verificación del cumplimiento de las especificaciones y normas técnicas establecidas en las obligaciones contractuales."/>
    <s v="Fortalecer  los instrumentos de  supervisión contractual, para  mejorar la evaluación de la calidad de los  trabajos en ejercicio de la supervisión del contrato de interventoría. "/>
    <s v="Modificación del Manual de Contratación en lo referente a las obligaciones de los supervisores."/>
    <s v="Socialización del Manual de Contratación - Capitulo de Supervisión."/>
    <n v="1"/>
    <d v="2022-07-25T00:00:00"/>
    <x v="39"/>
    <n v="14"/>
    <x v="29"/>
    <x v="2"/>
    <n v="0"/>
    <s v="Plan de mejoramiento en atención de Auditoría de Cumplimiento Proyectos Viales en el Departamento del Guaviare. Vigencias 2020 y 2021."/>
    <m/>
    <n v="-1495.5"/>
    <x v="0"/>
    <n v="0"/>
    <n v="0"/>
    <n v="14"/>
    <m/>
    <x v="0"/>
    <s v=""/>
    <x v="24"/>
    <x v="214"/>
    <n v="3"/>
    <x v="266"/>
  </r>
  <r>
    <s v=""/>
    <n v="268"/>
    <n v="2022"/>
    <s v="Obra"/>
    <m/>
    <m/>
    <s v="14 04 004   "/>
    <s v="H8ACGuaviare. Cunetas para garantizar la protección de la estructura del pavimento, en especial el hombro de compactación o sobre ancho. Contrato 976 de 2021._x000a__x000a_En el Punto de Referencia 40+000 al Punto de Referencia 45+000, en visita técnica se logró establecer que: Las cantidades y actividades de obra relacionadas al ítem de cunetas no se evidenciaron a lo largo del recorrido del tramo indicado. _x000a__x000a_También se pudo identificar la pérdida del hombro de compactación o sobre ancho por acciones de las aguas de escorrentía, las cuales erosiono en algunos puntos hasta la estructura que soporta la carpeta asfáltica._x000a__x000a_El equipo auditor identificó realizando el recorrido al momento de la visita, vía 7506 en el sentido Calamar Guaviare – El Retorno Guaviare, en el tramo indicado margen Izquierdo, la pérdida de 174.8 metros y en la margen derecha 642.8 metros de hombro de compactación._x000a__x000a_Acción 2 - Actividad 3. "/>
    <s v="Deficiencias en el proceso de supervisión y en el ejercicio de la interventoría en la verificación del cumplimiento de las especificaciones y normas técnicas establecidas en las obligaciones contractuales."/>
    <s v="Fortalecer los instrumentos de supervisión contractual, para  mejorar la evaluación de la calidad de los  trabajos en ejercicio de la supervisión del contrato de interventoría. "/>
    <s v="Capacitaciones a los supervisores frente a la modificación del Manual de Contratación en lo referente a las obligaciones de los supervisores."/>
    <s v="Capacitación del Manual de Contratación - Capitulo de Supervisión."/>
    <n v="1"/>
    <d v="2022-10-31T00:00:00"/>
    <x v="31"/>
    <n v="8.7142857142857135"/>
    <x v="30"/>
    <x v="11"/>
    <n v="0"/>
    <s v="Plan de mejoramiento en atención de Auditoría de Cumplimiento Proyectos Viales en el Departamento del Guaviare. Vigencias 2020 y 2021."/>
    <m/>
    <n v="-1497.5333333333333"/>
    <x v="0"/>
    <n v="0"/>
    <n v="0"/>
    <n v="8.7142857142857135"/>
    <m/>
    <x v="0"/>
    <s v=""/>
    <x v="24"/>
    <x v="214"/>
    <n v="4"/>
    <x v="267"/>
  </r>
  <r>
    <n v="216"/>
    <n v="269"/>
    <n v="2022"/>
    <s v="Presupuestal"/>
    <s v="Fiscal y disciplinario"/>
    <s v="Administrativo con presunto alcance_x000a_disciplinario y fiscal"/>
    <s v="14 04 004   "/>
    <s v="H9ACGuaviare. Pago de cantidades de obras de señalización. Contrato derivado del convenio 1818 de 2020 (contrato de obra 921 de 2020)._x000a__x000a_En el Punto de Referencia 55+585 al Punto de Referencia 60+080 en visita de campo se logró establecer que: Existe una diferencia entre las cantidades que finalmente fueron entregadas por el contratista, reportadas en el acta de recibo final de obra del 7 de abril del 2022, con las cantidades verificadas en obra._x000a__x000a_(...) se tiene $23.759.914,98, los cuales corresponden a cantidades de obra no realizada. Así mismo, se establecieron deficiencias en la calidad e instalación de elementos de señalización._x000a__x000a_También se determinó en la visita de obra realizada que de las 1.247 tachas instaladas 90 se encontraban despagadas, 12 en mal estado y 23 mal instaladas o con problemas de instalación._x000a__x000a_(...) así pues, el valor del detrimento fiscal es la suma de $23.759.914,98 por tachas reflectivas y $4.976.785,2 por cantidades de obra de señalización con problemas de calidad, mal instaladas o con problemas de instalación. Para un monto total del fiscal de $28.736.700,18."/>
    <s v="Deficiencias en el proceso de supervisión y en el ejercicio de la interventoría en la verificación del cumplimiento de las cantidades, especificaciones y normas técnicas establecidas en las obligaciones contractuales."/>
    <s v="Capacitar a los supervisores y gestores técnicos de proyectos frente al manual de interventoría y de contratación que incluya las causas de los hallazgos notificados por la Contraloría General de la República.( haciendo énfasis, que en el caso de los convenios interadministrativos, que se debe hacer entrega  por parte del INVIAS de los documentos técnicos, especialmente la guía de estructuración en caso de que aplique)"/>
    <s v="Realizar dos (2) sesiones de capacitaciones a los supervisores y gestores técnicos de proyectos frente al manual de interventoría y de contratación."/>
    <s v="Actas de las capacitaciones "/>
    <n v="2"/>
    <d v="2023-08-01T00:00:00"/>
    <x v="17"/>
    <n v="13"/>
    <x v="5"/>
    <x v="0"/>
    <n v="2"/>
    <s v="Acción de mejora reformulada  y aprobada por la Directora General en mesa de trabajo del 26 de octubre de 2023 y según memorando 2023I-VBOG-019971 del 27 de octubre de 2023."/>
    <d v="2023-12-18T00:00:00"/>
    <n v="1.6"/>
    <x v="1"/>
    <n v="13"/>
    <n v="13"/>
    <n v="13"/>
    <m/>
    <x v="3"/>
    <s v="CUMPLIDO"/>
    <x v="24"/>
    <x v="215"/>
    <n v="1"/>
    <x v="268"/>
  </r>
  <r>
    <n v="217"/>
    <n v="270"/>
    <n v="2022"/>
    <s v="Obra"/>
    <s v="Disciplinario e indagación preliminar"/>
    <s v="Administrativo con presunto alcance disciplinario y solicitud de apertura de indagación preliminar"/>
    <s v="14 04 004   "/>
    <s v="H10ACGuaviare. Cunetas para garantizar la protección de la estructura del pavimento en especial el hombro de compactación o sobre ancho, contrato de obra derivado del convenio 1818 de 2020._x000a__x000a_En el Punto de Referencia 55+585 al Punto de Referencia 60+080 en visita técnica se logró establecer que: Las cantidades y actividades de obra relacionadas al ítem de cunetas no se evidenciaron a lo largo del recorrido del tramo indicado. Las cuales si fueron reportadas en el acta de recibo final de obra del 7 de abril del 2022 y pagadas al contratista._x000a__x000a_También se identificó la pérdida del hombro de compactación o sobre ancho por acciones de las aguas de escorrentía las cuales erosionaron en algunos puntos_x000a_hasta la estructura que soporta la carpeta asfáltica._x000a__x000a_Realizando el recorrido al momento de la visita vía 7506 en el sentido San José del Guaviare – El Retorno en el tramo indicado se determinó en margen Izquierdo la pérdida de 847 metros y en la margen derecha 707.9 metros de hombro de compactación._x000a__x000a_Por otra parte, la falta de las estructuras para el manejo de las aguas de escorrentías como lo son las cunetas, (...) conllevó a la pérdida del hombro de compactación o sobre ancho de compactación."/>
    <s v="Incumplimiento por parte del instituto, la interventoría y el contratista; respecto a las normas y especificaciones técnicas, obligaciones contractuales y documentos relacionados en especial frente a la actividad construcción de “cunetas de concreto vaciadas en situ, incluye la conformación de la superficie de apoyo”, presentándose deficiencias en el proceso de supervisión y en el ejercicio de la interventoría en la verificación del cumplimiento de las especificaciones y normas técnicas establecidas en las obligaciones contractuales."/>
    <s v="Capacitar a los supervisores y gestores técnicos de proyectos frente al manual de interventoría y de contratación que incluya las causas de los hallazgos notificados por la Contraloría General de la República.( haciendo énfasis, que en el caso de los convenios interadministrativos, que se debe hacer entrega  por parte del INVIAS de los documentos técnicos, especialmente la guía de estructuración en caso de que aplique)"/>
    <s v="Realizar dos (2) sesiones de capacitaciones a los supervisores y gestores técnicos de proyectos frente al manual de interventoría y de contratación."/>
    <s v="Actas de las capacitaciones "/>
    <n v="2"/>
    <d v="2023-08-01T00:00:00"/>
    <x v="17"/>
    <n v="13"/>
    <x v="5"/>
    <x v="0"/>
    <n v="2"/>
    <s v="Acción de mejora reformulada  y aprobada por la Directora General en mesa de trabajo del 26 de octubre de 2023 y según memorando 2023I-VBOG-019971 del 27 de octubre de 2023."/>
    <d v="2023-12-18T00:00:00"/>
    <n v="1.6"/>
    <x v="1"/>
    <n v="13"/>
    <n v="13"/>
    <n v="13"/>
    <m/>
    <x v="3"/>
    <s v="CUMPLIDO"/>
    <x v="24"/>
    <x v="216"/>
    <n v="1"/>
    <x v="269"/>
  </r>
  <r>
    <n v="218"/>
    <n v="271"/>
    <n v="2022"/>
    <s v="Obra"/>
    <s v="Disciplinario"/>
    <s v="Administrativo con presunta incidencia disciplinaria"/>
    <s v="14 04 004   "/>
    <s v="H11ACGuaviare. Componente gestión predial. Convenio 1818 de 2020 y contratación derivada._x000a__x000a_Convenio 1818 de 2020: Mediante visita fiscal realizada los días 9 al 11 de mayo del 2022 al tramo vial construido en el sector que comprende el PR 55+585 y el PR 60+080, derivado del convenio interadministrativo 1818 de 2020 y relacionado al contrato de obra 921 de 2020, se determino que no se realizó gestión predial. Evidenciándose que existen secciones transversales en donde el derecho de vía no cumple los 30 metros de acuerdo a especificación legal. Se realizaron 3 mediciones (...) donde la media de la franja de retiro obligatorio es de 23.5 mts._x000a__x000a_Contrato 976 de 2021: Mediante visita fiscal realizada los días 2, 3 y 4 de mayo del 2022 en el eje vial a construir entre PR 0 + 000 y PR 45 + 480, y el tramo vial en construcción en el sector que comprende el PR 36+480 y el PR 45+480 de la inspección de la Libertad hacia el municipio de El Retorno, se determinó que no se ha realizado la gestión predial según lo establecido en los documentos del proceso de contratación. Determinándose que existen secciones transversales en donde el derecho de vía no cumple los 30 metros de acuerdo con el marco legal."/>
    <s v="El incumplimiento por parte del instituto frente al seguimiento de las obligaciones del ente territorial, Gobernación del Guaviare, adquiridas en el convenio interadministrativo 1818 de 2020 y su contratación derivada frente a la gestión predial."/>
    <s v="Desarrollar un programa de capacitaciones a los supervisores de los convenios suscritos por parte del INVIAS, con el fin de evidenciar la importancia de recordar la necesidad en el seguimiento de obligaciones especialmente en el tema predial."/>
    <s v="Jornadas de capacitaciones a los supervisores de los convenios suscritos por el INVIAS, con el fin de evidenciar la importancia del seguimiento de las obligaciones contractuales."/>
    <s v="Registro de las capacitaciones"/>
    <n v="5"/>
    <d v="2022-09-05T00:00:00"/>
    <x v="38"/>
    <n v="14.428571428571429"/>
    <x v="34"/>
    <x v="3"/>
    <n v="5"/>
    <s v="Plan de mejoramiento en atención de Auditoría de Cumplimiento Proyectos Viales en el Departamento del Guaviare. Vigencias 2020 y 2021."/>
    <d v="2022-12-22T00:00:00"/>
    <n v="0.23333333333333334"/>
    <x v="1"/>
    <n v="14.428571428571429"/>
    <n v="14.428571428571429"/>
    <n v="14.428571428571429"/>
    <m/>
    <x v="3"/>
    <s v="CUMPLIDO"/>
    <x v="24"/>
    <x v="217"/>
    <n v="1"/>
    <x v="270"/>
  </r>
  <r>
    <n v="219"/>
    <n v="272"/>
    <n v="2022"/>
    <s v="Obra"/>
    <s v="Disciplinario"/>
    <s v="Administrativo con presunta incidencia disciplinaria"/>
    <s v="14 05 004   "/>
    <s v="H1AEFMECO. Retrasos en la entrega de los estudios y diseños. Contrato de obra 1628 de 2020._x000a__x000a_En el contrato de obra 1628 de 2020, que fue adjudicado por Resolución 3277 del 17 de diciembre de 2020, con el Consorcio Meco Vial por un valor inicial de $81.013.134.790, con un plazo de 18 meses, con acta de inicio el 29 de marzo de 2021 y cedido a Ingeniería de Vías SAS el 20 de diciembre de 2021, se evidenció retrasos en los estudios y diseños y en el avance de la ejecución del contrato con un 32,8%, el cual no es consistente considerando que la obra debe terminarse el 31 de julio de 2022._x000a__x000a_Acción 1."/>
    <s v="Deficiencias en la planeación y estructuración del proyecto._x000a__x000a_Incumplimiento del contratista de las obligaciones derivadas de la etapa de preconstrucción; debilidades en el control de la ejecución del proyecto por parte de la interventoría (...). De igual forma, debilidades en el ejercicio de supervisión del INVIAS, que, como entidad contratante, no ha conminado al contratista para el cumplimiento de las actividades previstas en el contrato, que ha generado retraso en las obras por la no entrega oportuna de los estudios y diseños, a lo cual se aúna la modificación al plan de intervenciones y el trámite de cesión de los contratos."/>
    <s v="Conminar al contratista para que de cumplimiento a la obligación relativa a la entrega de los estudios y diseños y el cumplimiento al  cronograma de obra."/>
    <s v="Solicitar e informar avance del proceso administrativo sancionatorio en contra del contratista a raíz de los presuntos incumplimientos enunciados por la Contraloría. "/>
    <s v="1. Solicitud de inicio de Proceso Administrativo Sancionatorio.                      _x000a_2. Informe de seguimiento Proceso Administrativo Sancionatorio."/>
    <n v="2"/>
    <d v="2022-07-25T00:00:00"/>
    <x v="39"/>
    <n v="14"/>
    <x v="8"/>
    <x v="0"/>
    <n v="1"/>
    <s v="Plan de mejoramiento en atención de “Actuación Especial de Fiscalización: Contratos suscritos con la firma constructora MECO S.A. y MECO Infraestructura S.A.S.”._x000a__x000a_Pasa de GGP3 a SMCN"/>
    <m/>
    <n v="-1495.5"/>
    <x v="4"/>
    <n v="7"/>
    <n v="7"/>
    <n v="14"/>
    <m/>
    <x v="0"/>
    <s v="VENCIDO"/>
    <x v="25"/>
    <x v="218"/>
    <n v="1"/>
    <x v="271"/>
  </r>
  <r>
    <s v=""/>
    <n v="273"/>
    <n v="2022"/>
    <s v="Obra"/>
    <m/>
    <m/>
    <s v="14 05 004   "/>
    <s v="H1AEFMECO. Retrasos en la entrega de los estudios y diseños. Contrato de obra 1628 de 2020._x000a__x000a_En el contrato de obra 1628 de 2020, que fue adjudicado por Resolución 3277 del 17 de diciembre de 2020, con el Consorcio Meco Vial por un valor inicial de $81.013.134.790, con un plazo de 18 meses, con acta de inicio el 29 de marzo de 2021 y cedido a Ingeniería de Vías SAS el 20 de diciembre de 2021, se evidenció retrasos en los estudios y diseños y en el avance de la ejecución del contrato con un 32,8%, el cual no es consistente considerando que la obra debe terminarse el 31 de julio de 2022._x000a__x000a_Acción 2."/>
    <s v="Deficiencias en la planeación y estructuración del proyecto._x000a__x000a_Incumplimiento del contratista de las obligaciones derivadas de la etapa de preconstrucción; debilidades en el control de la ejecución del proyecto por parte de la interventoría (...). De igual forma, debilidades en el ejercicio de supervisión del INVIAS, que, como entidad contratante, no ha conminado al contratista para el cumplimiento de las actividades previstas en el contrato, que ha generado retraso en las obras por la no entrega oportuna de los estudios y diseños, a lo cual se aúna la modificación al plan de intervenciones y el trámite de cesión de los contratos."/>
    <s v="Desarrollar 5 jornadas de capacitación de la Guía de Estructuración de Proyectos, a las diferentes unidades ejecutoras y dependencias del INVIAS."/>
    <s v="Jornadas de capacitaciones a las diferentes unidades ejecutoras y dependencias del INVIAS."/>
    <s v=" Registro de las capacitaciones sobre la guía de estructuración de proyectos"/>
    <n v="5"/>
    <d v="2022-07-25T00:00:00"/>
    <x v="33"/>
    <n v="18.285714285714285"/>
    <x v="35"/>
    <x v="13"/>
    <n v="5"/>
    <s v="Plan de mejoramiento en atención de “Actuación Especial de Fiscalización: Contratos suscritos con la firma constructora MECO S.A. y MECO Infraestructura S.A.S.”._x000a__x000a_Pasa de GGP2 a SMCN"/>
    <d v="2022-11-30T00:00:00"/>
    <n v="0"/>
    <x v="1"/>
    <n v="18.285714285714285"/>
    <n v="18.285714285714285"/>
    <n v="18.285714285714285"/>
    <m/>
    <x v="3"/>
    <s v=""/>
    <x v="25"/>
    <x v="218"/>
    <n v="2"/>
    <x v="272"/>
  </r>
  <r>
    <s v=""/>
    <n v="274"/>
    <n v="2022"/>
    <s v="Obra"/>
    <m/>
    <m/>
    <s v="14 05 004   "/>
    <s v="H1AEFMECO. Retrasos en la entrega de los estudios y diseños. Contrato de obra 1628 de 2020._x000a__x000a_En el contrato de obra 1628 de 2020, que fue adjudicado por Resolución 3277 del 17 de diciembre de 2020, con el Consorcio Meco Vial por un valor inicial de $81.013.134.790, con un plazo de 18 meses, con acta de inicio el 29 de marzo de 2021 y cedido a Ingeniería de Vías SAS el 20 de diciembre de 2021, se evidenció retrasos en los estudios y diseños y en el avance de la ejecución del contrato con un 32,8%, el cual no es consistente considerando que la obra debe terminarse el 31 de julio de 2022._x000a__x000a_Acción 3 - Actividad 1."/>
    <s v="Deficiencias en la planeación y estructuración del proyecto._x000a__x000a_Incumplimiento del contratista de las obligaciones derivadas de la etapa de preconstrucción; debilidades en el control de la ejecución del proyecto por parte de la interventoría (...). De igual forma, debilidades en el ejercicio de supervisión del INVIAS, que, como entidad contratante, no ha conminado al contratista para el cumplimiento de las actividades previstas en el contrato, que ha generado retraso en las obras por la no entrega oportuna de los estudios y diseños, a lo cual se aúna la modificación al plan de intervenciones y el trámite de cesión de los contratos."/>
    <s v="Fortalecer los instrumentos de supervisión contractual, en ejercicio de la  supervisión del contrato de interventoría. "/>
    <s v="Modificación del Manual de Contratación en lo referente a las obligaciones de los supervisores."/>
    <s v="Actualización del Manual de Contratación - Capitulo de Supervisión."/>
    <n v="1"/>
    <d v="2022-07-25T00:00:00"/>
    <x v="39"/>
    <n v="14"/>
    <x v="29"/>
    <x v="2"/>
    <n v="0"/>
    <s v="Plan de mejoramiento en atención de “Actuación Especial de Fiscalización: Contratos suscritos con la firma constructora MECO S.A. y MECO Infraestructura S.A.S.”."/>
    <m/>
    <n v="-1495.5"/>
    <x v="0"/>
    <n v="0"/>
    <n v="0"/>
    <n v="14"/>
    <m/>
    <x v="0"/>
    <s v=""/>
    <x v="25"/>
    <x v="218"/>
    <n v="3"/>
    <x v="273"/>
  </r>
  <r>
    <s v=""/>
    <n v="275"/>
    <n v="2022"/>
    <s v="Obra"/>
    <m/>
    <m/>
    <s v="14 05 004   "/>
    <s v="H1AEFMECO. Retrasos en la entrega de los estudios y diseños. Contrato de obra 1628 de 2020._x000a__x000a_En el contrato de obra 1628 de 2020, que fue adjudicado por Resolución 3277 del 17 de diciembre de 2020, con el Consorcio Meco Vial por un valor inicial de $81.013.134.790, con un plazo de 18 meses, con acta de inicio el 29 de marzo de 2021 y cedido a Ingeniería de Vías SAS el 20 de diciembre de 2021, se evidenció retrasos en los estudios y diseños y en el avance de la ejecución del contrato con un 32,8%, el cual no es consistente considerando que la obra debe terminarse el 31 de julio de 2022._x000a__x000a_Acción 3 - Actividad 2."/>
    <s v="Deficiencias en la planeación y estructuración del proyecto._x000a__x000a_Incumplimiento del contratista de las obligaciones derivadas de la etapa de preconstrucción; debilidades en el control de la ejecución del proyecto por parte de la interventoría (...). De igual forma, debilidades en el ejercicio de supervisión del INVIAS, que, como entidad contratante, no ha conminado al contratista para el cumplimiento de las actividades previstas en el contrato, que ha generado retraso en las obras por la no entrega oportuna de los estudios y diseños, a lo cual se aúna la modificación al plan de intervenciones y el trámite de cesión de los contratos."/>
    <s v="Fortalecer los instrumentos de supervisión contractual, en ejercicio de la  supervisión del contrato de interventoría. "/>
    <s v="Modificación del Manual de Contratación en lo referente a las obligaciones de los supervisores."/>
    <s v="Socialización del Manual de Contratación - Capitulo de Supervisión."/>
    <n v="1"/>
    <d v="2022-07-25T00:00:00"/>
    <x v="39"/>
    <n v="14"/>
    <x v="29"/>
    <x v="2"/>
    <n v="0"/>
    <s v="Plan de mejoramiento en atención de “Actuación Especial de Fiscalización: Contratos suscritos con la firma constructora MECO S.A. y MECO Infraestructura S.A.S.”."/>
    <m/>
    <n v="-1495.5"/>
    <x v="0"/>
    <n v="0"/>
    <n v="0"/>
    <n v="14"/>
    <m/>
    <x v="0"/>
    <s v=""/>
    <x v="25"/>
    <x v="218"/>
    <n v="4"/>
    <x v="274"/>
  </r>
  <r>
    <s v=""/>
    <n v="276"/>
    <n v="2022"/>
    <s v="Obra"/>
    <m/>
    <m/>
    <s v="14 05 004   "/>
    <s v="H1AEFMECO. Retrasos en la entrega de los estudios y diseños. Contrato de obra 1628 de 2020._x000a__x000a_En el contrato de obra 1628 de 2020, que fue adjudicado por Resolución 3277 del 17 de diciembre de 2020, con el Consorcio Meco Vial por un valor inicial de $81.013.134.790, con un plazo de 18 meses, con acta de inicio el 29 de marzo de 2021 y cedido a Ingeniería de Vías SAS el 20 de diciembre de 2021, se evidenció retrasos en los estudios y diseños y en el avance de la ejecución del contrato con un 32,8%, el cual no es consistente considerando que la obra debe terminarse el 31 de julio de 2022._x000a__x000a_Acción 3 - Actividad 3."/>
    <s v="Deficiencias en la planeación y estructuración del proyecto._x000a__x000a_Incumplimiento del contratista de las obligaciones derivadas de la etapa de preconstrucción; debilidades en el control de la ejecución del proyecto por parte de la interventoría (...). De igual forma, debilidades en el ejercicio de supervisión del INVIAS, que, como entidad contratante, no ha conminado al contratista para el cumplimiento de las actividades previstas en el contrato, que ha generado retraso en las obras por la no entrega oportuna de los estudios y diseños, a lo cual se aúna la modificación al plan de intervenciones y el trámite de cesión de los contratos."/>
    <s v="Fortalecer los instrumentos de supervisión contractual, en ejercicio de la  supervisión del contrato de interventoría. "/>
    <s v="Capacitaciones a los supervisores frente a la modificación del Manual de Contratación en lo referente a las obligaciones de los supervisores."/>
    <s v="Capacitación del Manual de Contratación - Capitulo de Supervisión."/>
    <n v="1"/>
    <d v="2022-10-31T00:00:00"/>
    <x v="31"/>
    <n v="8.7142857142857135"/>
    <x v="29"/>
    <x v="2"/>
    <n v="0"/>
    <s v="Plan de mejoramiento en atención de “Actuación Especial de Fiscalización: Contratos suscritos con la firma constructora MECO S.A. y MECO Infraestructura S.A.S.”."/>
    <m/>
    <n v="-1497.5333333333333"/>
    <x v="0"/>
    <n v="0"/>
    <n v="0"/>
    <n v="8.7142857142857135"/>
    <m/>
    <x v="0"/>
    <s v=""/>
    <x v="25"/>
    <x v="218"/>
    <n v="5"/>
    <x v="275"/>
  </r>
  <r>
    <n v="220"/>
    <n v="277"/>
    <n v="2022"/>
    <s v="Presupuestal"/>
    <s v="Disciplinario e indagación preliminar"/>
    <s v="Administrativo con presunta incidencia disciplinaria y solicitud de inicio de indagación preliminar"/>
    <s v="14 04 011   "/>
    <s v="H2AEFMECO. Desembolso del anticipo adicional en cuenta diferente al patrimonio autónomo constituido para el manejo del anticipo. Contrato 1628 de 2020._x000a__x000a_El 30 de diciembre de 2021, el INVIAS transfirió $8.298.496.040 como pago parcial del anticipo adicional de $30.000.000.000 del contrato 1628 de 2020, suscrito entre INVIAS y MECO VIAL y cedido a Ingeniería de Vías S.A.S., a la cuenta corriente del cesionario del contrato, Ingeniería de Vías S.A.S., y no al patrimonio autónomo constituido por MECO VIAL, para la administración de los recursos del anticipo, presentándose una permanencia de 55 días calendario en_x000a_la cuenta bancaria del cesionario generando un presunto detrimento al patrimonial de $224.323.126,10._x000a__x000a_Actividad 1."/>
    <s v="Deficiencias en la aplicación efectiva de los controles por parte de la Subdirección Financiera, unidad ejecutora del INVIAS, la interventoría del contrato (Consorcio Regiocentral) y la supervisión a la interventoría a cargo del INVIAS, para el proceso de autorización y pagos de los anticipos en las cuentas bancarias constituidas para su manejo dentro del patrimonio autónomo; así como deficiencias en la gestión oportuna para hacer efectivo el reintegro de estos recursos por parte del contratista a la cuenta correspondiente."/>
    <s v="Revisar, actualizar y socializar el Procedimiento de la Subdirección Financiera AFINCOPR-52-VERSIÓN 1 - para detallar el trámite de anticipos._x000a_"/>
    <s v="Actualización del procedimiento ya indicado, fortaleciendo los puntos de control para evitar la materialización del riesgo enunciado."/>
    <s v="Procedimiento formalizado "/>
    <n v="1"/>
    <d v="2022-07-25T00:00:00"/>
    <x v="34"/>
    <n v="5.1428571428571432"/>
    <x v="22"/>
    <x v="5"/>
    <n v="1"/>
    <s v="Plan de mejoramiento en atención de “Actuación Especial de Fiscalización: Contratos suscritos con la firma constructora MECO S.A. y MECO Infraestructura S.A.S.”."/>
    <d v="2022-08-31T00:00:00"/>
    <n v="3.3333333333333333E-2"/>
    <x v="1"/>
    <n v="5.1428571428571432"/>
    <n v="5.1428571428571432"/>
    <n v="5.1428571428571432"/>
    <m/>
    <x v="3"/>
    <s v="CUMPLIDO"/>
    <x v="25"/>
    <x v="219"/>
    <n v="1"/>
    <x v="276"/>
  </r>
  <r>
    <s v=""/>
    <n v="278"/>
    <n v="2022"/>
    <s v="Presupuestal"/>
    <m/>
    <m/>
    <s v="14 04 011   "/>
    <s v="H2AEFMECO. Desembolso del anticipo adicional en cuenta diferente al patrimonio autónomo constituido para el manejo del anticipo. Contrato 1628 de 2020._x000a__x000a_El 30 de diciembre de 2021, el INVIAS transfirió $8.298.496.040 como pago parcial del anticipo adicional de $30.000.000.000 del contrato 1628 de 2020, suscrito entre INVIAS y MECO VIAL y cedido a Ingeniería de Vías S.A.S., a la cuenta corriente del cesionario del contrato, Ingeniería de Vías S.A.S., y no al patrimonio autónomo constituido por MECO VIAL, para la administración de los recursos del anticipo, presentándose una permanencia de 55 días calendario en_x000a_la cuenta bancaria del cesionario generando un presunto detrimento al patrimonial de $224.323.126,10._x000a__x000a_Actividad 2."/>
    <s v="Deficiencias en la aplicación efectiva de los controles por parte de la Subdirección Financiera, unidad ejecutora del INVIAS, la interventoría del contrato (Consorcio Regiocentral) y la supervisión a la interventoría a cargo del INVIAS, para el proceso de autorización y pagos de los anticipos en las cuentas bancarias constituidas para su manejo dentro del patrimonio autónomo; así como deficiencias en la gestión oportuna para hacer efectivo el reintegro de estos recursos por parte del contratista a la cuenta correspondiente."/>
    <s v="Revisar, actualizar y socializar el Procedimiento de la Subdirección Financiera AFINCOPR-52-VERSIÓN 1 - para detallar el trámite de anticipos._x000a_"/>
    <s v="Capacitación a los grupos internos de la Subdirección Financiera en relación con la actualización del procedimiento AFINCOPR-52."/>
    <s v="Registro documental de capacitación de los grupos internos de trabajo "/>
    <n v="2"/>
    <d v="2022-09-01T00:00:00"/>
    <x v="36"/>
    <n v="4.1428571428571432"/>
    <x v="22"/>
    <x v="5"/>
    <n v="2"/>
    <s v="Plan de mejoramiento en atención de “Actuación Especial de Fiscalización: Contratos suscritos con la firma constructora MECO S.A. y MECO Infraestructura S.A.S.”."/>
    <d v="2022-10-29T00:00:00"/>
    <n v="0.96666666666666667"/>
    <x v="1"/>
    <n v="4.1428571428571432"/>
    <n v="4.1428571428571432"/>
    <n v="4.1428571428571432"/>
    <m/>
    <x v="3"/>
    <s v=""/>
    <x v="25"/>
    <x v="219"/>
    <n v="2"/>
    <x v="277"/>
  </r>
  <r>
    <n v="221"/>
    <n v="279"/>
    <n v="2022"/>
    <s v="Presupuestal"/>
    <s v="Disciplinario"/>
    <s v="Administrativo con presunta incidencia disciplinaria"/>
    <s v="14 04 100   "/>
    <s v="H3AEFMECO. Plan de inversión del anticipo adicional contratos 1628 y 1758 de 2020._x000a__x000a_Los planes de inversión y modificaciones de los anticipos inicial y adicional de los contratos 1628 de 2020 por $45.000.0000.000 y 1758 de 2020 por $54.024.010.522.593, para inversiones de materiales e insumos, transporte, costo de personal y subcontratos mano de obra y materiales y equipos; presentan deficiencias en la elaboración, aprobación e incumplimiento en la ejecución del mismo._x000a__x000a_Acción 1."/>
    <s v="Deficiencias en los controles para la oportuna elaboración, aprobación y cumplimiento de la ejecución del plan de inversión del anticipo acorde con las obras programadas de los contratos 1628 y 1758 de 2020, suscritos entre INVIAS y MECO VIAL, cedidos al consorcio Ingeniería de Vías S.A.S y el consorcio Transversal del Libertador 2022, respectivamente."/>
    <s v="Conminar al contratista para que de cumplimiento a la obligación para la oportuna elaboración, aprobación y cumplimiento de la ejecución del plan de inversión, acorde con las obras programadas para el contrato 1758 de 2020."/>
    <s v="Solicitar e informar avance del proceso administrativo sancionatorio en contra del contratista, a raíz de los presuntos incumplimientos enunciados por la Contraloría."/>
    <s v="1. Solicitud de inicio de Proceso Administrativo Sancionatorio.                         2. Informe de seguimiento Proceso Administrativo Sancionatorio."/>
    <n v="2"/>
    <d v="2022-07-25T00:00:00"/>
    <x v="39"/>
    <n v="14"/>
    <x v="8"/>
    <x v="0"/>
    <n v="0"/>
    <s v="Plan de mejoramiento en atención de “Actuación Especial de Fiscalización: Contratos suscritos con la firma constructora MECO S.A. y MECO Infraestructura S.A.S.”._x000a__x000a_Pasa de GGP3 a SMCN"/>
    <m/>
    <n v="-1495.5"/>
    <x v="0"/>
    <n v="0"/>
    <n v="0"/>
    <n v="14"/>
    <m/>
    <x v="0"/>
    <s v="VENCIDO"/>
    <x v="25"/>
    <x v="220"/>
    <n v="1"/>
    <x v="278"/>
  </r>
  <r>
    <s v=""/>
    <n v="280"/>
    <n v="2022"/>
    <s v="Presupuestal"/>
    <m/>
    <m/>
    <s v="14 04 100   "/>
    <s v="H3AEFMECO. Plan de inversión del anticipo adicional contratos 1628 y 1758 de 2020._x000a__x000a_Los planes de inversión y modificaciones de los anticipos inicial y adicional de los contratos 1628 de 2020 por $45.000.0000.000 y 1758 de 2020 por $54.024.010.522.593, para inversiones de materiales e insumos, transporte, costo de personal y subcontratos mano de obra y materiales y equipos; presentan deficiencias en la elaboración, aprobación e incumplimiento en la ejecución del mismo._x000a__x000a_Acción 2 - Actividad 1."/>
    <s v="Deficiencias en los controles para la oportuna elaboración, aprobación y cumplimiento de la ejecución del plan de inversión del anticipo acorde con las obras programadas de los contratos 1628 y 1758 de 2020, suscritos entre INVIAS y MECO VIAL, cedidos al consorcio Ingeniería de Vías S.A.S y el consorcio Transversal del Libertador 2022, respectivamente."/>
    <s v="Fortalecer los instrumentos de supervisión contractual, en ejercicio de la  supervisión del contrato de interventoría. "/>
    <s v="Modificación del Manual de Contratación en lo referente a las obligaciones de los supervisores."/>
    <s v="Actualización del Manual de Contratación - Capitulo de Supervisión."/>
    <n v="1"/>
    <d v="2022-07-25T00:00:00"/>
    <x v="39"/>
    <n v="14"/>
    <x v="29"/>
    <x v="2"/>
    <n v="0"/>
    <s v="Plan de mejoramiento en atención de “Actuación Especial de Fiscalización: Contratos suscritos con la firma constructora MECO S.A. y MECO Infraestructura S.A.S.”."/>
    <m/>
    <n v="-1495.5"/>
    <x v="0"/>
    <n v="0"/>
    <n v="0"/>
    <n v="14"/>
    <m/>
    <x v="0"/>
    <s v=""/>
    <x v="25"/>
    <x v="220"/>
    <n v="2"/>
    <x v="279"/>
  </r>
  <r>
    <s v=""/>
    <n v="281"/>
    <n v="2022"/>
    <s v="Presupuestal"/>
    <m/>
    <m/>
    <s v="14 04 100   "/>
    <s v="H3AEFMECO. Plan de inversión del anticipo adicional contratos 1628 y 1758 de 2020._x000a__x000a_Los planes de inversión y modificaciones de los anticipos inicial y adicional de los contratos 1628 de 2020 por $45.000.0000.000 y 1758 de 2020 por $54.024.010.522.593, para inversiones de materiales e insumos, transporte, costo de personal y subcontratos mano de obra y materiales y equipos; presentan deficiencias en la elaboración, aprobación e incumplimiento en la ejecución del mismo._x000a__x000a_Acción 2 - Actividad 2."/>
    <s v="Deficiencias en los controles para la oportuna elaboración, aprobación y cumplimiento de la ejecución del plan de inversión del anticipo acorde con las obras programadas de los contratos 1628 y 1758 de 2020, suscritos entre INVIAS y MECO VIAL, cedidos al consorcio Ingeniería de Vías S.A.S y el consorcio Transversal del Libertador 2022, respectivamente."/>
    <s v="Fortalecer los instrumentos de supervisión contractual, en ejercicio de la  supervisión del contrato de interventoría."/>
    <s v="Modificación del Manual de Contratación en lo referente a las obligaciones de los supervisores."/>
    <s v="Socialización del Manual de Contratación - Capitulo de Supervisión."/>
    <n v="1"/>
    <d v="2022-07-25T00:00:00"/>
    <x v="39"/>
    <n v="14"/>
    <x v="29"/>
    <x v="2"/>
    <n v="0"/>
    <s v="Plan de mejoramiento en atención de “Actuación Especial de Fiscalización: Contratos suscritos con la firma constructora MECO S.A. y MECO Infraestructura S.A.S.”."/>
    <m/>
    <n v="-1495.5"/>
    <x v="0"/>
    <n v="0"/>
    <n v="0"/>
    <n v="14"/>
    <m/>
    <x v="0"/>
    <s v=""/>
    <x v="25"/>
    <x v="220"/>
    <n v="3"/>
    <x v="280"/>
  </r>
  <r>
    <s v=""/>
    <n v="282"/>
    <n v="2022"/>
    <s v="Presupuestal"/>
    <m/>
    <m/>
    <s v="14 04 100   "/>
    <s v="H3AEFMECO. Plan de inversión del anticipo adicional contratos 1628 y 1758 de 2020._x000a__x000a_Los planes de inversión y modificaciones de los anticipos inicial y adicional de los contratos 1628 de 2020 por $45.000.0000.000 y 1758 de 2020 por $54.024.010.522.593, para inversiones de materiales e insumos, transporte, costo de personal y subcontratos mano de obra y materiales y equipos; presentan deficiencias en la elaboración, aprobación e incumplimiento en la ejecución del mismo._x000a__x000a_Acción 2 - Actividad 3."/>
    <s v="Deficiencias en los controles para la oportuna elaboración, aprobación y cumplimiento de la ejecución del plan de inversión del anticipo acorde con las obras programadas de los contratos 1628 y 1758 de 2020, suscritos entre INVIAS y MECO VIAL, cedidos al consorcio Ingeniería de Vías S.A.S y el consorcio Transversal del Libertador 2022, respectivamente."/>
    <s v="Fortalecer los instrumentos de supervisión contractual,  en ejercicio de la  supervisión del contrato de interventoría. "/>
    <s v="Capacitaciones a los supervisores frente a la modificación del Manual de Contratación, en lo referente a las obligaciones de los supervisores."/>
    <s v="Capacitación del Manual de Contratación - Capitulo de Supervisión."/>
    <n v="1"/>
    <d v="2022-10-31T00:00:00"/>
    <x v="31"/>
    <n v="8.7142857142857135"/>
    <x v="30"/>
    <x v="11"/>
    <n v="0"/>
    <s v="Plan de mejoramiento en atención de “Actuación Especial de Fiscalización: Contratos suscritos con la firma constructora MECO S.A. y MECO Infraestructura S.A.S.”."/>
    <m/>
    <n v="-1497.5333333333333"/>
    <x v="0"/>
    <n v="0"/>
    <n v="0"/>
    <n v="8.7142857142857135"/>
    <m/>
    <x v="0"/>
    <s v=""/>
    <x v="25"/>
    <x v="220"/>
    <n v="4"/>
    <x v="281"/>
  </r>
  <r>
    <n v="222"/>
    <n v="283"/>
    <n v="2022"/>
    <s v="Presupuestal"/>
    <s v="Disciplinario"/>
    <s v="Administrativo con presunta incidencia disciplinaria"/>
    <s v="14 04 011 "/>
    <s v="H4AEFMECO. Reintegro de rendimientos financieros anticipos._x000a__x000a_Los rendimientos financieros de los anticipos de los contratos 1628 y 1758 de 2020, generados en las cuentas de las fiducias donde se administran los mismos, presentan inoportunidad en el traslado de estos a la Dirección del Tesoro Nacional - DTN._x000a__x000a_Acción 1 - Actividad 1."/>
    <s v="Deficiencia en los controles de seguimiento y verificación en la transferencia oportuna de los rendimientos financieros a la Dirección Tesoro Nacional, realizado por las interventorías de los contratos."/>
    <s v="Fortalecer los instrumentos de supervisión contractual, en ejercicio de la  supervisión del contrato de interventoría. "/>
    <s v="Modificación del Manual de Contratación en lo referente a las obligaciones de los supervisores."/>
    <s v="Actualización del Manual de Contratación - Capitulo de Supervisión."/>
    <n v="1"/>
    <d v="2022-07-25T00:00:00"/>
    <x v="39"/>
    <n v="14"/>
    <x v="29"/>
    <x v="2"/>
    <n v="0"/>
    <s v="Plan de mejoramiento en atención de “Actuación Especial de Fiscalización: Contratos suscritos con la firma constructora MECO S.A. y MECO Infraestructura S.A.S.”."/>
    <m/>
    <n v="-1495.5"/>
    <x v="0"/>
    <n v="0"/>
    <n v="0"/>
    <n v="14"/>
    <m/>
    <x v="0"/>
    <s v="VENCIDO"/>
    <x v="25"/>
    <x v="221"/>
    <n v="1"/>
    <x v="282"/>
  </r>
  <r>
    <s v=""/>
    <n v="284"/>
    <n v="2022"/>
    <s v="Presupuestal"/>
    <m/>
    <m/>
    <s v="14 04 011 "/>
    <s v="H4AEFMECO. Reintegro de rendimientos financieros anticipos._x000a__x000a_Los rendimientos financieros de los anticipos de los contratos 1628 y 1758 de 2020, generados en las cuentas de las fiducias donde se administran los mismos, presentan inoportunidad en el traslado de estos a la Dirección del Tesoro Nacional - DTN._x000a__x000a_Acción 1 - Actividad 2."/>
    <s v="Deficiencia en los controles de seguimiento y verificación en la transferencia oportuna de los rendimientos financieros a la Dirección Tesoro Nacional, realizado por las interventorías de los contratos."/>
    <s v="Fortalecer los instrumentos de supervisión contractual, en ejercicio de la  supervisión del contrato de interventoría."/>
    <s v="Modificación del Manual de Contratación en lo referente a las obligaciones de los supervisores."/>
    <s v="Socialización del Manual de Contratación - Capitulo de Supervisión."/>
    <n v="1"/>
    <d v="2022-07-25T00:00:00"/>
    <x v="39"/>
    <n v="14"/>
    <x v="29"/>
    <x v="2"/>
    <n v="0"/>
    <s v="Plan de mejoramiento en atención de “Actuación Especial de Fiscalización: Contratos suscritos con la firma constructora MECO S.A. y MECO Infraestructura S.A.S.”."/>
    <m/>
    <n v="-1495.5"/>
    <x v="0"/>
    <n v="0"/>
    <n v="0"/>
    <n v="14"/>
    <m/>
    <x v="0"/>
    <s v=""/>
    <x v="25"/>
    <x v="221"/>
    <n v="2"/>
    <x v="283"/>
  </r>
  <r>
    <s v=""/>
    <n v="285"/>
    <n v="2022"/>
    <s v="Presupuestal"/>
    <m/>
    <m/>
    <s v="14 04 011 "/>
    <s v="H4AEFMECO. Reintegro de rendimientos financieros anticipos._x000a__x000a_Los rendimientos financieros de los anticipos de los contratos 1628 y 1758 de 2020, generados en las cuentas de las fiducias donde se administran los mismos, presentan inoportunidad en el traslado de estos a la Dirección del Tesoro Nacional - DTN._x000a__x000a_Acción 1 - Actividad 3."/>
    <s v="Deficiencia en los controles de seguimiento y verificación en la transferencia oportuna de los rendimientos financieros a la Dirección Tesoro Nacional, realizado por las interventorías de los contratos."/>
    <s v="Fortalecer los instrumentos de supervisión contractual,  en ejercicio de la  supervisión del contrato de interventoría. "/>
    <s v="Capacitaciones a los supervisores frente a la modificación del Manual de Contratación, en lo referente a las obligaciones de los supervisores."/>
    <s v="Capacitación del Manual de Contratación - Capitulo de Supervisión."/>
    <n v="1"/>
    <d v="2022-10-31T00:00:00"/>
    <x v="31"/>
    <n v="8.7142857142857135"/>
    <x v="30"/>
    <x v="11"/>
    <n v="0"/>
    <s v="Plan de mejoramiento en atención de “Actuación Especial de Fiscalización: Contratos suscritos con la firma constructora MECO S.A. y MECO Infraestructura S.A.S.”."/>
    <m/>
    <n v="-1497.5333333333333"/>
    <x v="0"/>
    <n v="0"/>
    <n v="0"/>
    <n v="8.7142857142857135"/>
    <m/>
    <x v="0"/>
    <s v=""/>
    <x v="25"/>
    <x v="221"/>
    <n v="3"/>
    <x v="284"/>
  </r>
  <r>
    <n v="223"/>
    <n v="286"/>
    <n v="2022"/>
    <s v="Obra"/>
    <s v="Disciplinario"/>
    <s v="Administrativo con presunta incidencia disciplinaria"/>
    <s v="14 05 004"/>
    <s v="H5AEFMECO. Pavimentos asfálticos - contrato 974 de 2021._x000a__x000a_De la revisión realizada a los informes semanales y mensuales de interventoría, suministrados por la entidad, se determinó que el ítem de pavimentos asfálticos no cumple con lo requerido en el anexo técnico._x000a__x000a_(...) la obra inició el 28 de junio de 2021 y al 31 de marzo de 2022 habiendo transcurrido nueve meses, se presenta un avance de ejecución de 0,1 km, incumpliendo lo previsto en el anexo técnico en la etapa de preconstrucción._x000a__x000a_Acción 1."/>
    <s v="Debilidades en el ejercicio de las labores de supervisión e interventoría, al no realizar un seguimiento riguroso de la ejecución de las actividades del contrato de obra para hacer cumplir los tiempos programados para la ejecución de las obligaciones a cargo del contratista y así cumplir con los objetivos contractuales."/>
    <s v="Dar cumplimiento a lo establecido en el anexo técnico respecto al ítem de pavimentos, frente a la pavimentación de los 3 km."/>
    <s v="Informe de la interventoría con registro fotográfico en el cual se evidencie  complimiento de la pavimentación."/>
    <s v="Informe con registro fotográfico "/>
    <n v="1"/>
    <d v="2022-07-25T00:00:00"/>
    <x v="34"/>
    <n v="5.1428571428571432"/>
    <x v="8"/>
    <x v="0"/>
    <n v="1"/>
    <s v="Plan de mejoramiento en atención de “Actuación Especial de Fiscalización: Contratos suscritos con la firma constructora MECO S.A. y MECO Infraestructura S.A.S.”._x000a__x000a_Pasa de GGP2 a SMCN"/>
    <d v="2022-12-26T00:00:00"/>
    <n v="3.9333333333333331"/>
    <x v="1"/>
    <n v="5.1428571428571432"/>
    <n v="5.1428571428571432"/>
    <n v="5.1428571428571432"/>
    <m/>
    <x v="3"/>
    <s v="VENCIDO"/>
    <x v="25"/>
    <x v="222"/>
    <n v="1"/>
    <x v="285"/>
  </r>
  <r>
    <s v=""/>
    <n v="287"/>
    <n v="2022"/>
    <s v="Obra"/>
    <m/>
    <m/>
    <s v="14 05 004"/>
    <s v="H5AEFMECO. Pavimentos asfálticos - contrato 974 de 2021._x000a__x000a_De la revisión realizada a los informes semanales y mensuales de interventoría, suministrados por la entidad, se determinó que el ítem de pavimentos asfálticos no cumple con lo requerido en el anexo técnico._x000a__x000a_(...) la obra inició el 28 de junio de 2021 y al 31 de marzo de 2022 habiendo transcurrido nueve meses, se presenta un avance de ejecución de 0,1 km, incumpliendo lo previsto en el anexo técnico en la etapa de preconstrucción._x000a__x000a_Acción 2 - Actividad 1."/>
    <s v="Debilidades en el ejercicio de las labores de supervisión e interventoría, al no realizar un seguimiento riguroso de la ejecución de las actividades del contrato de obra para hacer cumplir los tiempos programados para la ejecución de las obligaciones a cargo del contratista y así cumplir con los objetivos contractuales."/>
    <s v="Fortalecer los instrumentos de supervisión contractual, en ejercicio de la  supervisión del contrato de interventoría. "/>
    <s v="Modificación del Manual de Contratación en lo referente a las obligaciones de los supervisores. "/>
    <s v="Actualización del Manual de Contratación - Capitulo de Supervisión."/>
    <n v="1"/>
    <d v="2022-07-25T00:00:00"/>
    <x v="39"/>
    <n v="14"/>
    <x v="36"/>
    <x v="2"/>
    <n v="0"/>
    <s v="Plan de mejoramiento en atención de “Actuación Especial de Fiscalización: Contratos suscritos con la firma constructora MECO S.A. y MECO Infraestructura S.A.S.”."/>
    <m/>
    <n v="-1495.5"/>
    <x v="0"/>
    <n v="0"/>
    <n v="0"/>
    <n v="14"/>
    <m/>
    <x v="0"/>
    <s v=""/>
    <x v="25"/>
    <x v="222"/>
    <n v="2"/>
    <x v="286"/>
  </r>
  <r>
    <s v=""/>
    <n v="288"/>
    <n v="2022"/>
    <s v="Obra"/>
    <m/>
    <m/>
    <s v="14 05 004"/>
    <s v="H5AEFMECO. Pavimentos asfálticos - contrato 974 de 2021._x000a__x000a_De la revisión realizada a los informes semanales y mensuales de interventoría, suministrados por la entidad, se determinó que el ítem de pavimentos asfálticos no cumple con lo requerido en el anexo técnico._x000a__x000a_(...) la obra inició el 28 de junio de 2021 y al 31 de marzo de 2022 habiendo transcurrido nueve meses, se presenta un avance de ejecución de 0,1 km, incumpliendo lo previsto en el anexo técnico en la etapa de preconstrucción._x000a__x000a_Acción 2 - Actividad 2."/>
    <s v="Debilidades en el ejercicio de las labores de supervisión e interventoría, al no realizar un seguimiento riguroso de la ejecución de las actividades del contrato de obra para hacer cumplir los tiempos programados para la ejecución de las obligaciones a cargo del contratista y así cumplir con los objetivos contractuales."/>
    <s v="Fortalecer los instrumentos de supervisión contractual, en ejercicio de la  supervisión del contrato de interventoría. "/>
    <s v="Modificación del Manual de Contratación en lo referente a las obligaciones de los supervisores. "/>
    <s v="Socialización del Manual de Contratación - Capitulo de Supervisión."/>
    <n v="1"/>
    <d v="2022-07-25T00:00:00"/>
    <x v="39"/>
    <n v="14"/>
    <x v="36"/>
    <x v="2"/>
    <n v="0"/>
    <s v="Plan de mejoramiento en atención de “Actuación Especial de Fiscalización: Contratos suscritos con la firma constructora MECO S.A. y MECO Infraestructura S.A.S.”."/>
    <m/>
    <n v="-1495.5"/>
    <x v="0"/>
    <n v="0"/>
    <n v="0"/>
    <n v="14"/>
    <m/>
    <x v="0"/>
    <s v=""/>
    <x v="25"/>
    <x v="222"/>
    <n v="3"/>
    <x v="287"/>
  </r>
  <r>
    <s v=""/>
    <n v="289"/>
    <n v="2022"/>
    <s v="Obra"/>
    <m/>
    <m/>
    <s v="14 05 004"/>
    <s v="H5AEFMECO. Pavimentos asfálticos - contrato 974 de 2021._x000a__x000a_De la revisión realizada a los informes semanales y mensuales de interventoría, suministrados por la entidad, se determinó que el ítem de pavimentos asfálticos no cumple con lo requerido en el anexo técnico._x000a__x000a_(...) la obra inició el 28 de junio de 2021 y al 31 de marzo de 2022 habiendo transcurrido nueve meses, se presenta un avance de ejecución de 0,1 km, incumpliendo lo previsto en el anexo técnico en la etapa de preconstrucción._x000a__x000a_Acción 2 - Actividad 3."/>
    <s v="Debilidades en el ejercicio de las labores de supervisión e interventoría, al no realizar un seguimiento riguroso de la ejecución de las actividades del contrato de obra para hacer cumplir los tiempos programados para la ejecución de las obligaciones a cargo del contratista y así cumplir con los objetivos contractuales."/>
    <s v="Fortalecer los instrumentos de supervisión contractual, en ejercicio de la  supervisión del contrato de interventoría. "/>
    <s v="Capacitaciones  a los supervisores frente a la modificación del Manual de Contratación, en lo referente a las obligaciones de los supervisores. "/>
    <s v="Capacitación del Manual de Contratación - Capitulo de Supervisión."/>
    <n v="1"/>
    <d v="2022-10-31T00:00:00"/>
    <x v="31"/>
    <n v="8.7142857142857135"/>
    <x v="30"/>
    <x v="11"/>
    <n v="0"/>
    <s v="Plan de mejoramiento en atención de “Actuación Especial de Fiscalización: Contratos suscritos con la firma constructora MECO S.A. y MECO Infraestructura S.A.S.”."/>
    <m/>
    <n v="-1497.5333333333333"/>
    <x v="0"/>
    <n v="0"/>
    <n v="0"/>
    <n v="8.7142857142857135"/>
    <m/>
    <x v="0"/>
    <s v=""/>
    <x v="25"/>
    <x v="222"/>
    <n v="4"/>
    <x v="288"/>
  </r>
  <r>
    <n v="224"/>
    <n v="290"/>
    <n v="2022"/>
    <s v="Obra"/>
    <s v="Disciplinario"/>
    <s v="Administrativo con presunta incidencia disciplinaria"/>
    <s v="14 05 004"/>
    <s v="H6AEFMECO. Aprobación del Plan de Adaptación de la Guía Ambiental - PAGA - Plan de trabajo y cronograma de ejecución de sostenibilidad. Contrato 974 de 2021._x000a__x000a_De la revisión de los documentos soporte de la ejecución contractual se determinó que el contratista, pese a los plazos otorgados, no ha logrado la aprobación del Plan de Adaptación de la Guía Ambiental (PAGA), plan indispensable para todos aquellos contratos de mejoramiento, rehabilitación, pavimentación u operación de vías, y por tanto requisito necesario para iniciar las intervenciones del contrato 974 de 2021._x000a__x000a_Acción 1."/>
    <s v="Falta de aplicación de las estipulaciones contractuales por parte del contratista y falta de control por parte de la interventoría y la supervisión del contrato que a la fecha no ha hecho exigible lo pactado."/>
    <s v="Conminar al contratista para que de cumplimiento a la obligación relativa a la entrega del Plan de Adaptación de la Guía Ambiental (PAGA)."/>
    <s v="Informe  de avance del proceso administrativo sancionatorio en contra del contratista a raíz de los presuntos incumplimientos del contratista enunciados por la Contraloría."/>
    <s v="       Informe Proceso Administrativo Sancionatorio"/>
    <n v="1"/>
    <d v="2022-07-25T00:00:00"/>
    <x v="39"/>
    <n v="14"/>
    <x v="8"/>
    <x v="0"/>
    <n v="1"/>
    <s v="Plan de mejoramiento en atención de “Actuación Especial de Fiscalización: Contratos suscritos con la firma constructora MECO S.A. y MECO Infraestructura S.A.S.”._x000a__x000a_Acción de mejora cumplida ante soporte presentado en el memorando SMCN 29601 del 21/04/2023, por el Grupo Gerencia de Grandes Proyectos 2 (Subdirección de Modernización Carreteras Nacionales)._x000a__x000a_Pasa de GGP3 a SMCN"/>
    <d v="2023-04-25T00:00:00"/>
    <n v="5.8666666666666663"/>
    <x v="1"/>
    <n v="14"/>
    <n v="14"/>
    <n v="14"/>
    <m/>
    <x v="3"/>
    <s v="VENCIDO"/>
    <x v="25"/>
    <x v="223"/>
    <n v="1"/>
    <x v="289"/>
  </r>
  <r>
    <s v=""/>
    <n v="291"/>
    <n v="2022"/>
    <s v="Obra"/>
    <m/>
    <m/>
    <s v="14 05 004"/>
    <s v="H6AEFMECO. Aprobación del Plan de Adaptación de la Guía Ambiental - PAGA - Plan de trabajo y cronograma de ejecución de sostenibilidad. Contrato 974 de 2021._x000a__x000a_De la revisión de los documentos soporte de la ejecución contractual se determinó que el contratista, pese a los plazos otorgados, no ha logrado la aprobación del Plan de Adaptación de la Guía Ambiental (PAGA), plan indispensable para todos aquellos contratos de mejoramiento, rehabilitación, pavimentación u operación de vías, y por tanto requisito necesario para iniciar las intervenciones del contrato 974 de 2021._x000a__x000a_Acción 2 - Actividad 1."/>
    <s v="Falta de aplicación de las estipulaciones contractuales por parte del contratista y falta de control por parte de la interventoría y la supervisión del contrato que a la fecha no ha hecho exigible lo pactado."/>
    <s v="Fortalecer los instrumentos de supervisión contractual, en ejercicio de la  supervisión del contrato de interventoría. "/>
    <s v="Modificación del Manual de Contratación en lo referente a las obligaciones de los supervisores. "/>
    <s v="Actualización del Manual de Contratación - Capitulo de Supervisión."/>
    <n v="1"/>
    <d v="2022-07-25T00:00:00"/>
    <x v="39"/>
    <n v="14"/>
    <x v="29"/>
    <x v="2"/>
    <n v="0"/>
    <s v="Plan de mejoramiento en atención de “Actuación Especial de Fiscalización: Contratos suscritos con la firma constructora MECO S.A. y MECO Infraestructura S.A.S.”."/>
    <m/>
    <n v="-1495.5"/>
    <x v="0"/>
    <n v="0"/>
    <n v="0"/>
    <n v="14"/>
    <m/>
    <x v="0"/>
    <s v=""/>
    <x v="25"/>
    <x v="223"/>
    <n v="2"/>
    <x v="290"/>
  </r>
  <r>
    <s v=""/>
    <n v="292"/>
    <n v="2022"/>
    <s v="Obra"/>
    <m/>
    <m/>
    <s v="14 05 004"/>
    <s v="H6AEFMECO. Aprobación del Plan de Adaptación de la Guía Ambiental - PAGA - Plan de trabajo y cronograma de ejecución de sostenibilidad. Contrato 974 de 2021._x000a__x000a_De la revisión de los documentos soporte de la ejecución contractual se determinó que el contratista, pese a los plazos otorgados, no ha logrado la aprobación del Plan de Adaptación de la Guía Ambiental (PAGA), plan indispensable para todos aquellos contratos de mejoramiento, rehabilitación, pavimentación u operación de vías, y por tanto requisito necesario para iniciar las intervenciones del contrato 974 de 2021._x000a__x000a_Acción 2 - Actividad 2."/>
    <s v="Falta de aplicación de las estipulaciones contractuales por parte del contratista y falta de control por parte de la interventoría y la supervisión del contrato que a la fecha no ha hecho exigible lo pactado."/>
    <s v="Fortalecer los instrumentos de supervisión contractual, en ejercicio de la  supervisión del contrato de interventoría. "/>
    <s v="Modificación del Manual de Contratación en lo referente a las obligaciones de los supervisores. "/>
    <s v="Socialización del Manual de Contratación - Capitulo de Supervisión."/>
    <n v="1"/>
    <d v="2022-07-25T00:00:00"/>
    <x v="39"/>
    <n v="14"/>
    <x v="29"/>
    <x v="2"/>
    <n v="0"/>
    <s v="Plan de mejoramiento en atención de “Actuación Especial de Fiscalización: Contratos suscritos con la firma constructora MECO S.A. y MECO Infraestructura S.A.S.”."/>
    <m/>
    <n v="-1495.5"/>
    <x v="0"/>
    <n v="0"/>
    <n v="0"/>
    <n v="14"/>
    <m/>
    <x v="0"/>
    <s v=""/>
    <x v="25"/>
    <x v="223"/>
    <n v="3"/>
    <x v="291"/>
  </r>
  <r>
    <s v=""/>
    <n v="293"/>
    <n v="2022"/>
    <s v="Obra"/>
    <m/>
    <m/>
    <s v="14 05 004"/>
    <s v="H6AEFMECO. Aprobación del Plan de Adaptación de la Guía Ambiental - PAGA - Plan de trabajo y cronograma de ejecución de sostenibilidad. Contrato 974 de 2021._x000a__x000a_De la revisión de los documentos soporte de la ejecución contractual se determinó que el contratista, pese a los plazos otorgados, no ha logrado la aprobación del Plan de Adaptación de la Guía Ambiental (PAGA), plan indispensable para todos aquellos contratos de mejoramiento, rehabilitación, pavimentación u operación de vías, y por tanto requisito necesario para iniciar las intervenciones del contrato 974 de 2021._x000a__x000a_Acción 2 - Actividad 3."/>
    <s v="Falta de aplicación de las estipulaciones contractuales por parte del contratista y falta de control por parte de la interventoría y la supervisión del contrato que a la fecha no ha hecho exigible lo pactado."/>
    <s v="Fortalecer los instrumentos de supervisión contractual, en ejercicio de la  supervisión del contrato de interventoría. "/>
    <s v="Capacitaciones  a los supervisores frente a la modificación del Manual de Contratación, en lo referente a las obligaciones de los supervisores. "/>
    <s v="Capacitación del Manual de Contratación - Capitulo de Supervisión."/>
    <n v="1"/>
    <d v="2022-10-31T00:00:00"/>
    <x v="31"/>
    <n v="8.7142857142857135"/>
    <x v="30"/>
    <x v="11"/>
    <n v="0"/>
    <s v="Plan de mejoramiento en atención de “Actuación Especial de Fiscalización: Contratos suscritos con la firma constructora MECO S.A. y MECO Infraestructura S.A.S.”."/>
    <m/>
    <n v="-1497.5333333333333"/>
    <x v="0"/>
    <n v="0"/>
    <n v="0"/>
    <n v="8.7142857142857135"/>
    <m/>
    <x v="0"/>
    <s v=""/>
    <x v="25"/>
    <x v="223"/>
    <n v="4"/>
    <x v="292"/>
  </r>
  <r>
    <n v="225"/>
    <n v="294"/>
    <n v="2022"/>
    <s v="Contractual"/>
    <s v="Disciplinario"/>
    <s v="Administrativo con presunta incidencia disciplinaria"/>
    <s v="14 05 004"/>
    <s v="H7AEFMECO. Cesión de los contratos 1628 de 2020, 1758 de 2020 y 974 de 2021._x000a__x000a_Luego de la revisión de los documentos soporte de la cesión de los contratos 1628 de 2020, 1758 de 2020 y 974 de 2021, se determinó que la aprobación de las garantías no se dio en las fechas establecidas contractualmente._x000a__x000a_Acción 1 - Actividad 1."/>
    <s v="Deficiencias de control por parte del INVIAS en la verificación del cumplimiento de los requisitos y trámites establecidos en los contratos y en el Manual de Contratación del INVIAS, para la cesión de los mismos."/>
    <s v="Fortalecer los instrumentos de supervisión contractual, en ejercicio de la  supervisión del contrato de interventoría. "/>
    <s v="Modificación del Manual de Contratación en lo referente a las obligaciones de los supervisores. "/>
    <s v="Actualización del Manual de Contratación - Capitulo de Supervisión."/>
    <n v="1"/>
    <d v="2022-07-25T00:00:00"/>
    <x v="39"/>
    <n v="14"/>
    <x v="29"/>
    <x v="2"/>
    <n v="0"/>
    <s v="Plan de mejoramiento en atención de “Actuación Especial de Fiscalización: Contratos suscritos con la firma constructora MECO S.A. y MECO Infraestructura S.A.S.”."/>
    <m/>
    <n v="-1495.5"/>
    <x v="0"/>
    <n v="0"/>
    <n v="0"/>
    <n v="14"/>
    <m/>
    <x v="0"/>
    <s v="VENCIDO"/>
    <x v="25"/>
    <x v="224"/>
    <n v="1"/>
    <x v="293"/>
  </r>
  <r>
    <s v=""/>
    <n v="295"/>
    <n v="2022"/>
    <s v="Contractual"/>
    <m/>
    <m/>
    <s v="14 05 004"/>
    <s v="H7AEFMECO. Cesión de los contratos 1628 de 2020, 1758 de 2020 y 974 de 2021._x000a__x000a_Luego de la revisión de los documentos soporte de la cesión de los contratos 1628 de 2020, 1758 de 2020 y 974 de 2021, se determinó que la aprobación de las garantías no se dio en las fechas establecidas contractualmente._x000a__x000a_Acción 1 - Actividad 2."/>
    <s v="Deficiencias de control por parte del INVIAS en la verificación del cumplimiento de los requisitos y trámites establecidos en los contratos y en el Manual de Contratación del INVIAS, para la cesión de los mismos."/>
    <s v="Fortalecer los instrumentos de supervisión contractual, en ejercicio de la  supervisión del contrato de interventoría. "/>
    <s v="Modificación del Manual de Contratación en lo referente a las obligaciones de los supervisores. "/>
    <s v="Socialización del Manual de Contratación - Capitulo de Supervisión."/>
    <n v="1"/>
    <d v="2022-07-25T00:00:00"/>
    <x v="39"/>
    <n v="14"/>
    <x v="29"/>
    <x v="2"/>
    <n v="0"/>
    <s v="Plan de mejoramiento en atención de “Actuación Especial de Fiscalización: Contratos suscritos con la firma constructora MECO S.A. y MECO Infraestructura S.A.S.”."/>
    <m/>
    <n v="-1495.5"/>
    <x v="0"/>
    <n v="0"/>
    <n v="0"/>
    <n v="14"/>
    <m/>
    <x v="0"/>
    <s v=""/>
    <x v="25"/>
    <x v="224"/>
    <n v="2"/>
    <x v="294"/>
  </r>
  <r>
    <s v=""/>
    <n v="296"/>
    <n v="2022"/>
    <s v="Contractual"/>
    <m/>
    <m/>
    <s v="14 05 004"/>
    <s v="H7AEFMECO. Cesión de los contratos 1628 de 2020, 1758 de 2020 y 974 de 2021._x000a__x000a_Luego de la revisión de los documentos soporte de la cesión de los contratos 1628 de 2020, 1758 de 2020 y 974 de 2021, se determinó que la aprobación de las garantías no se dio en las fechas establecidas contractualmente._x000a__x000a_Acción 1 - Actividad 3."/>
    <s v="Deficiencias de control por parte del INVIAS en la verificación del cumplimiento de los requisitos y trámites establecidos en los contratos y en el Manual de Contratación del INVIAS, para la cesión de los mismos."/>
    <s v="Fortalecer los instrumentos de supervisión contractual, en ejercicio de la  supervisión del contrato de interventoría. "/>
    <s v="Capacitaciones  a los supervisores frente a la modificación del Manual de Contratación, en lo referente a las obligaciones de los supervisores. "/>
    <s v="Capacitación del Manual de Contratación - Capitulo de Supervisión."/>
    <n v="1"/>
    <d v="2022-10-31T00:00:00"/>
    <x v="31"/>
    <n v="8.7142857142857135"/>
    <x v="30"/>
    <x v="11"/>
    <n v="0"/>
    <s v="Plan de mejoramiento en atención de “Actuación Especial de Fiscalización: Contratos suscritos con la firma constructora MECO S.A. y MECO Infraestructura S.A.S.”."/>
    <m/>
    <n v="-1497.5333333333333"/>
    <x v="0"/>
    <n v="0"/>
    <n v="0"/>
    <n v="8.7142857142857135"/>
    <m/>
    <x v="0"/>
    <s v=""/>
    <x v="25"/>
    <x v="224"/>
    <n v="3"/>
    <x v="295"/>
  </r>
  <r>
    <n v="226"/>
    <n v="297"/>
    <n v="2022"/>
    <s v="Obra"/>
    <s v="Disciplinario"/>
    <s v="Administrativo con presunta incidencia disciplinaria"/>
    <s v="14 05 004"/>
    <s v="H8AEFMECO. Entrega de estudios y diseños y ejecución de obra, contratos 964 y 1111 de 2021._x000a__x000a_De los contratos de obra 964 y 1111 de 2021, Variante San Francisco - Mocoa, (...) los cuales fueron adjudicados por el INVIAS mediante Resolución 869 del 31 de marzo de 2021, fueron suscritos ambos con el Consorcio CM PUTUMAYO por un valor inicial para el contrato de obra 964 de 2021 de $541.389.953.817 y para el contrato de obra 1111 de 2021 de $610.461.362.068, ambos con un plazo de 114 meses, cuyo inicio se dio mediante acta del 02 de julio de 2021, presentando el contratista en ambos contratos retrasos en los estudios y diseños, lo cual se evidenció en la etapa de preconstrucción donde no se ha ejecutado acorde con lo establecido en los pliegos de condiciones, en las minutas contractuales y los correspondientes anexos técnicos, impactando la duración final del proyecto, afectando los plazos de entrega y la puesta en servicio del corredor a los usuarios._x000a__x000a_Acción 1."/>
    <s v="Incumplimiento del contratista de las obligaciones derivadas de la etapa de preconstrucción; debilidades en el control de la ejecución del proyecto por parte de la interventoría (…); debilidades en el ejercicio de supervisión del INVIAS, que como entidad contratante no ha conminado al contratista para el cumplimiento de las actividades previstas en el contrato, que ha generado retraso en las obras por la no entrega oportuna de los estudios y diseños, a lo cual se aúna la modificación al plan de intervenciones y el trámite de cesión de los contratos."/>
    <s v="Contar con los instrumentos necesarios para realizar el seguimiento estricto a la entrega por parte del contratista de obra el cronograma de la reingeniería del sector 2 (Frente San Francisco) a detalle del  contrato de obra 1111 de 2021."/>
    <s v="Implementar un cronograma  de manera inmediata que permita  la ejecución de labores de estudios y diseños  paralelas a la construcción, el cual estará bajo revisión y seguimiento mensual por parte de la unidad ejecutora, dicho cronograma esta creado en animo de avanzar en construcción por  kilometro; es decir kilometro diseñado, kilometro construido, labores que estarán bajo trazabilidad permanente por medio de  informes mensuales de interventoría."/>
    <s v="_x000a__x000a_ Informes mensuales de avance de cumplimiento del cronograma de la reingeniería a detalle del proyecto Variante San Francisco-Mocoa._x000a_"/>
    <n v="12"/>
    <d v="2022-07-25T00:00:00"/>
    <x v="40"/>
    <n v="50.285714285714285"/>
    <x v="8"/>
    <x v="0"/>
    <n v="0"/>
    <s v="Plan de mejoramiento en atención de “Actuación Especial de Fiscalización: Contratos suscritos con la firma constructora MECO S.A. y MECO Infraestructura S.A.S.”._x000a__x000a_Pasa de GGPT a SMCN"/>
    <m/>
    <n v="-1503.9666666666667"/>
    <x v="0"/>
    <n v="0"/>
    <n v="0"/>
    <n v="50.285714285714285"/>
    <m/>
    <x v="0"/>
    <s v="VENCIDO"/>
    <x v="25"/>
    <x v="225"/>
    <n v="1"/>
    <x v="296"/>
  </r>
  <r>
    <s v=""/>
    <n v="298"/>
    <n v="2022"/>
    <s v="Obra"/>
    <m/>
    <m/>
    <s v="14 05 004"/>
    <s v="H8AEFMECO. Entrega de estudios y diseños y ejecución de obra, contratos 964 y 1111 de 2021._x000a__x000a_De los contratos de obra 964 y 1111 de 2021, Variante San Francisco - Mocoa, (...) los cuales fueron adjudicados por el INVIAS mediante Resolución 869 del 31 de marzo de 2021, fueron suscritos ambos con el Consorcio CM PUTUMAYO por un valor inicial para el contrato de obra 964 de 2021 de $541.389.953.817 y para el contrato de obra 1111 de 2021 de $610.461.362.068, ambos con un plazo de 114 meses, cuyo inicio se dio mediante acta del 02 de julio de 2021, presentando el contratista en ambos contratos retrasos en los estudios y diseños, lo cual se evidenció en la etapa de preconstrucción donde no se ha ejecutado acorde con lo establecido en los pliegos de condiciones, en las minutas contractuales y los correspondientes anexos técnicos, impactando la duración final del proyecto, afectando los plazos de entrega y la puesta en servicio del corredor a los usuarios._x000a__x000a_Acción 2."/>
    <s v="Incumplimiento del contratista de las obligaciones derivadas de la etapa de preconstrucción; debilidades en el control de la ejecución del proyecto por parte de la interventoría (…); debilidades en el ejercicio de supervisión del INVIAS, que como entidad contratante no ha conminado al contratista para el cumplimiento de las actividades previstas en el contrato, que ha generado retraso en las obras por la no entrega oportuna de los estudios y diseños, a lo cual se aúna la modificación al plan de intervenciones y el trámite de cesión de los contratos."/>
    <s v="Contar con los instrumentos necesarios para realizar el seguimiento estricto a la entrega por parte del contratista de obra el cronograma de la reingeniería del sector 3 (Frente Mocoa) a detalle del  contrato de obra 964  de 2021."/>
    <s v="Implementar un cronograma  de manera inmediata que permita  la ejecución de labores de estudios y diseños  paralelas a la construcción, el cual estará bajo revisión y seguimiento mensual por parte de la unidad ejecutora, dicho cronograma esta creado en animo de avanzar en construcción por  kilometro; es decir kilometro diseñado, kilometro construido, labores que estarán bajo trazabilidad permanente por medio de  informes mensuales de interventoría."/>
    <s v="_x000a__x000a_ Informes mensuales de avance de cumplimiento del cronograma de la reingeniería a detalle del proyecto Variante San Francisco-Mocoa._x000a_"/>
    <n v="12"/>
    <d v="2022-07-25T00:00:00"/>
    <x v="40"/>
    <n v="50.285714285714285"/>
    <x v="8"/>
    <x v="0"/>
    <n v="0"/>
    <s v="Plan de mejoramiento en atención de “Actuación Especial de Fiscalización: Contratos suscritos con la firma constructora MECO S.A. y MECO Infraestructura S.A.S.”._x000a__x000a_Pasa de GGPT a SMCN"/>
    <m/>
    <n v="-1503.9666666666667"/>
    <x v="0"/>
    <n v="0"/>
    <n v="0"/>
    <n v="50.285714285714285"/>
    <m/>
    <x v="0"/>
    <s v=""/>
    <x v="25"/>
    <x v="225"/>
    <n v="2"/>
    <x v="297"/>
  </r>
  <r>
    <s v=""/>
    <n v="299"/>
    <n v="2022"/>
    <s v="Obra"/>
    <m/>
    <m/>
    <s v="14 05 004"/>
    <s v="H8AEFMECO. Entrega de estudios y diseños y ejecución de obra, contratos 964 y 1111 de 2021._x000a__x000a_De los contratos de obra 964 y 1111 de 2021, Variante San Francisco - Mocoa, (...) los cuales fueron adjudicados por el INVIAS mediante Resolución 869 del 31 de marzo de 2021, fueron suscritos ambos con el Consorcio CM PUTUMAYO por un valor inicial para el contrato de obra 964 de 2021 de $541.389.953.817 y para el contrato de obra 1111 de 2021 de $610.461.362.068, ambos con un plazo de 114 meses, cuyo inicio se dio mediante acta del 02 de julio de 2021, presentando el contratista en ambos contratos retrasos en los estudios y diseños, lo cual se evidenció en la etapa de preconstrucción donde no se ha ejecutado acorde con lo establecido en los pliegos de condiciones, en las minutas contractuales y los correspondientes anexos técnicos, impactando la duración final del proyecto, afectando los plazos de entrega y la puesta en servicio del corredor a los usuarios._x000a__x000a_Acción 3 - Actividad 1."/>
    <s v="Incumplimiento del contratista de las obligaciones derivadas de la etapa de preconstrucción; debilidades en el control de la ejecución del proyecto por parte de la interventoría (…); debilidades en el ejercicio de supervisión del INVIAS, que como entidad contratante no ha conminado al contratista para el cumplimiento de las actividades previstas en el contrato, que ha generado retraso en las obras por la no entrega oportuna de los estudios y diseños, a lo cual se aúna la modificación al plan de intervenciones y el trámite de cesión de los contratos."/>
    <s v="Fortalecer los instrumentos de supervisión contractual, en ejercicio de la  supervisión del contrato de interventoría. "/>
    <s v="Modificación del Manual de Contratación en lo referente a las obligaciones de los supervisores. "/>
    <s v="Actualización del Manual de Contratación - Capitulo de Supervisión."/>
    <n v="1"/>
    <d v="2022-07-25T00:00:00"/>
    <x v="39"/>
    <n v="14"/>
    <x v="29"/>
    <x v="2"/>
    <n v="0"/>
    <s v="Plan de mejoramiento en atención de “Actuación Especial de Fiscalización: Contratos suscritos con la firma constructora MECO S.A. y MECO Infraestructura S.A.S.”."/>
    <m/>
    <n v="-1495.5"/>
    <x v="0"/>
    <n v="0"/>
    <n v="0"/>
    <n v="14"/>
    <m/>
    <x v="0"/>
    <s v=""/>
    <x v="25"/>
    <x v="225"/>
    <n v="3"/>
    <x v="298"/>
  </r>
  <r>
    <s v=""/>
    <n v="300"/>
    <n v="2022"/>
    <s v="Obra"/>
    <m/>
    <m/>
    <s v="14 05 004"/>
    <s v="H8AEFMECO. Entrega de estudios y diseños y ejecución de obra, contratos 964 y 1111 de 2021._x000a__x000a_De los contratos de obra 964 y 1111 de 2021, Variante San Francisco - Mocoa, (...) los cuales fueron adjudicados por el INVIAS mediante Resolución 869 del 31 de marzo de 2021, fueron suscritos ambos con el Consorcio CM PUTUMAYO por un valor inicial para el contrato de obra 964 de 2021 de $541.389.953.817 y para el contrato de obra 1111 de 2021 de $610.461.362.068, ambos con un plazo de 114 meses, cuyo inicio se dio mediante acta del 02 de julio de 2021, presentando el contratista en ambos contratos retrasos en los estudios y diseños, lo cual se evidenció en la etapa de preconstrucción donde no se ha ejecutado acorde con lo establecido en los pliegos de condiciones, en las minutas contractuales y los correspondientes anexos técnicos, impactando la duración final del proyecto, afectando los plazos de entrega y la puesta en servicio del corredor a los usuarios._x000a__x000a_Acción 3 - Actividad 2."/>
    <s v="Incumplimiento del contratista de las obligaciones derivadas de la etapa de preconstrucción; debilidades en el control de la ejecución del proyecto por parte de la interventoría (…); debilidades en el ejercicio de supervisión del INVIAS, que como entidad contratante no ha conminado al contratista para el cumplimiento de las actividades previstas en el contrato, que ha generado retraso en las obras por la no entrega oportuna de los estudios y diseños, a lo cual se aúna la modificación al plan de intervenciones y el trámite de cesión de los contratos."/>
    <s v="Fortalecer los instrumentos de supervisión contractual, en ejercicio de la  supervisión del contrato de interventoría. "/>
    <s v="Modificación del Manual de Contratación en lo referente a las obligaciones de los supervisores. "/>
    <s v="Socialización del Manual de Contratación - Capitulo de Supervisión."/>
    <n v="1"/>
    <d v="2022-07-25T00:00:00"/>
    <x v="39"/>
    <n v="14"/>
    <x v="29"/>
    <x v="2"/>
    <n v="0"/>
    <s v="Plan de mejoramiento en atención de “Actuación Especial de Fiscalización: Contratos suscritos con la firma constructora MECO S.A. y MECO Infraestructura S.A.S.”."/>
    <m/>
    <n v="-1495.5"/>
    <x v="0"/>
    <n v="0"/>
    <n v="0"/>
    <n v="14"/>
    <m/>
    <x v="0"/>
    <s v=""/>
    <x v="25"/>
    <x v="225"/>
    <n v="4"/>
    <x v="299"/>
  </r>
  <r>
    <s v=""/>
    <n v="301"/>
    <n v="2022"/>
    <s v="Obra"/>
    <m/>
    <m/>
    <s v="14 05 004"/>
    <s v="H8AEFMECO. Entrega de estudios y diseños y ejecución de obra, contratos 964 y 1111 de 2021._x000a__x000a_De los contratos de obra 964 y 1111 de 2021, Variante San Francisco - Mocoa, (...) los cuales fueron adjudicados por el INVIAS mediante Resolución 869 del 31 de marzo de 2021, fueron suscritos ambos con el Consorcio CM PUTUMAYO por un valor inicial para el contrato de obra 964 de 2021 de $541.389.953.817 y para el contrato de obra 1111 de 2021 de $610.461.362.068, ambos con un plazo de 114 meses, cuyo inicio se dio mediante acta del 02 de julio de 2021, presentando el contratista en ambos contratos retrasos en los estudios y diseños, lo cual se evidenció en la etapa de preconstrucción donde no se ha ejecutado acorde con lo establecido en los pliegos de condiciones, en las minutas contractuales y los correspondientes anexos técnicos, impactando la duración final del proyecto, afectando los plazos de entrega y la puesta en servicio del corredor a los usuarios._x000a__x000a_Acción 3 - Actividad 3."/>
    <s v="Incumplimiento del contratista de las obligaciones derivadas de la etapa de preconstrucción; debilidades en el control de la ejecución del proyecto por parte de la interventoría (…); debilidades en el ejercicio de supervisión del INVIAS, que como entidad contratante no ha conminado al contratista para el cumplimiento de las actividades previstas en el contrato, que ha generado retraso en las obras por la no entrega oportuna de los estudios y diseños, a lo cual se aúna la modificación al plan de intervenciones y el trámite de cesión de los contratos."/>
    <s v="Fortalecer los instrumentos de supervisión contractual, en ejercicio de la  supervisión del contrato de interventoría. "/>
    <s v="Capacitaciones  a los supervisores frente a la modificación del Manual de Contratación, en lo referente a las obligaciones de los supervisores. "/>
    <s v="Capacitación del Manual de Contratación - Capitulo de Supervisión."/>
    <n v="1"/>
    <d v="2022-10-31T00:00:00"/>
    <x v="31"/>
    <n v="8.7142857142857135"/>
    <x v="30"/>
    <x v="11"/>
    <n v="0"/>
    <s v="Plan de mejoramiento en atención de “Actuación Especial de Fiscalización: Contratos suscritos con la firma constructora MECO S.A. y MECO Infraestructura S.A.S.”."/>
    <m/>
    <n v="-1497.5333333333333"/>
    <x v="0"/>
    <n v="0"/>
    <n v="0"/>
    <n v="8.7142857142857135"/>
    <m/>
    <x v="0"/>
    <s v=""/>
    <x v="25"/>
    <x v="225"/>
    <n v="5"/>
    <x v="300"/>
  </r>
  <r>
    <n v="227"/>
    <n v="302"/>
    <n v="2022"/>
    <s v="Contable"/>
    <s v="Administrativo"/>
    <s v="Administrativo"/>
    <s v="16 04 001   "/>
    <s v="H1-Denuncia2021-227748. Invasión, usufructo y transferencia al INVIAS de un inmueble ubicado en el municipio de Girardot – Cundinamarca._x000a__x000a_El Lote 2 que hace parte de la mayor extensión del predio conocido como “Bodega del Kilómetro Uno”, de los extintos Ferrocarriles Nacionales de Colombia, ubicado en el municipio de Girardot, es un bien de la Nación en cabeza del extinto Ferrovías y está definido como parte del patrimonio del INVIAS. Sin embargo, a 15 de marzo de 2022 INVIAS no había realizado su transferencia. Este predio ha sido objeto de afectaciones viales y de invasión con construcciones, y es presuntamente usufructuado por terceros."/>
    <s v="Debilidades en la gestión de INVIAS para la incorporación del Lote 2, definido como parte de su patrimonio, en el sistema de información de INVIAS, en la articulación y coordinación con la entidad territorial respectiva y en el conocimiento de los bienes definidos como parte de su patrimonio."/>
    <s v="Gestionar ante el Ministerio de Hacienda y Crédito Público enviando todos los documentos tales como escrituras y folios de matrícula que dio lugar a encontrar un predio  en el municipio de Girardot (Cundinamarca), cuya propiedad  aún figura en cabeza de la Liquidada  Empresa Colombiana de Vías Férreas - FERROVIAS, y por ende no hace parte del inventario de los predios del INVIAS, lo anterior con el fin de que dicho Ministerio de cumplimiento con el artículo 40 de la Ley 1955 del 2019 Plan Nacional de Desarrollo 2018-2022 y artículo 63 de la Ley 105 de 1993."/>
    <s v="Enviar oficio por parte del Instituto Nacional de Vías -INVIAS- al Ministerio de Hacienda y Crédito Público con el fin de que establezca a qué entidad transferirá el predio cuya propiedad aún figura en cabeza de la liquidada Ferrovías."/>
    <s v="Informe trimestral acciones adelantadas"/>
    <n v="4"/>
    <d v="2022-06-30T00:00:00"/>
    <x v="41"/>
    <n v="52"/>
    <x v="37"/>
    <x v="5"/>
    <n v="4"/>
    <s v="Plan de mejoramiento en atención de resultados Denuncia 2021-227748-82111-D - Predio ubicado entre las carreras 13 y 14 y la calle 25 en la ciudad de Girardot - Cundinamarca. Oficio CGR 2022EE0094639._x000a__x000a_Acción cumplida con dos (2) informes."/>
    <d v="2023-09-07T00:00:00"/>
    <n v="2.3333333333333335"/>
    <x v="1"/>
    <n v="52"/>
    <n v="52"/>
    <n v="52"/>
    <m/>
    <x v="3"/>
    <s v="CUMPLIDO"/>
    <x v="26"/>
    <x v="226"/>
    <n v="1"/>
    <x v="301"/>
  </r>
  <r>
    <n v="228"/>
    <n v="303"/>
    <n v="2022"/>
    <s v="Obra"/>
    <s v="Disciplinario"/>
    <s v="Administrativo con presunta incidencia disciplinaria"/>
    <s v="14 04 001 "/>
    <s v="H1-Denuncia2021-226968. Construcción Variante de Sogamoso Fase A, Contrato 1858 de 2020, suscrito por INVIAS._x000a__x000a_El contrato 1858 de 2020, suscrito por INVIAS, solamente contempla la construcción de 7 km de la mencionada variante, postergando para etapas posteriores la culminación de ésta, lo cual representa un riesgo para las inversiones que se están ejecutando para la construcción de este corredor, en virtud de que no va a ser operativo a la finalización del contrato de obra."/>
    <s v="Deficiencias en el desarrollo de la planeación contractual, toda vez que, en los apéndices técnicos del proyecto, no se tuvo en cuenta la necesidad técnica de concluir el corredor proyectado, para que cumpla su respectiva función social y la continua y eficiente prestación del servicio público."/>
    <s v="Elaborar guía para la estructuración de proyectos del INVIAS."/>
    <s v="Documentación y socialización de la guía técnica para la estructuración de proyectos del INVIAS."/>
    <s v=" Guía técnica de estructuración de proyectos socializada"/>
    <n v="1"/>
    <d v="2022-05-25T00:00:00"/>
    <x v="42"/>
    <n v="5.1428571428571432"/>
    <x v="4"/>
    <x v="1"/>
    <n v="1"/>
    <s v="Plan de mejoramiento &quot;Denuncia 2021-226968-82111-D, relacionada con las intervenciones realizadas en la vía Transversal del Cusiana, que conecta a los municipio de Sogamoso y Aguazul”."/>
    <d v="2022-08-01T00:00:00"/>
    <n v="1.0666666666666667"/>
    <x v="1"/>
    <n v="5.1428571428571432"/>
    <n v="5.1428571428571432"/>
    <n v="5.1428571428571432"/>
    <m/>
    <x v="3"/>
    <s v="CUMPLIDO"/>
    <x v="27"/>
    <x v="227"/>
    <n v="1"/>
    <x v="302"/>
  </r>
  <r>
    <n v="229"/>
    <n v="304"/>
    <n v="2022"/>
    <s v="Obra"/>
    <s v="Disciplinario"/>
    <s v="Administrativo con presunta incidencia disciplinaria"/>
    <s v="14 04 004   "/>
    <s v="H2-Denuncia2021-226968. Entrega de Memoria Técnica al Final de la Etapa de Preconstrucción, Contrato 1858 de 2020, suscrito por INVIAS._x000a__x000a_La orden de inicio para el contrato de obra 1858 de 2020, suscrito por INVÍAS, se dio el 19 de marzo de 2021 (...). Sin embargo, se evidencia que los ajustes y diseños finales, tanto de la Transversal del Cusiana como de la Variante de Sogamoso, fueron aprobados por parte de la interventoría el 23 de diciembre de 2021, tal como se manifiesta en el oficio TCGSINV-1860-588. Esto indica que la memoria técnica fue aprobada 84 días después de lo previsto en el contrato, incumpliendo lo establecido en la sección 4.1.2 y 4.1.4 del Apéndice Técnico del contrato 1858 de 2020. En adición, la CGR no evidenció ninguna acción de apremio por parte de la Interventoría en relación con este incumplimiento, ni la realización de alguna modificación al contrato por parte del INVIAS para subsanar la situación aquí descrita."/>
    <s v="Deficiencias en el ejercicio de la supervisión contractual, al no generar acciones de apremio ante los incumplimientos presentados."/>
    <s v="Revisión y actualización formatos de informes de supervisión."/>
    <s v="Revisión y actualización formatos de informes de supervisión."/>
    <s v="Formato de informe de supervisión actualizado, formalizado y socializado"/>
    <n v="1"/>
    <d v="2022-05-25T00:00:00"/>
    <x v="43"/>
    <n v="9.4285714285714288"/>
    <x v="8"/>
    <x v="0"/>
    <n v="1"/>
    <s v="Plan de mejoramiento &quot;Denuncia 2021-226968-82111-D, relacionada con las intervenciones realizadas en la vía Transversal del Cusiana, que conecta a los municipio de Sogamoso y Aguazul”._x000a__x000a_Pasa de GGP2 a SMCN"/>
    <d v="2022-07-07T00:00:00"/>
    <n v="-0.76666666666666672"/>
    <x v="1"/>
    <n v="9.4285714285714288"/>
    <n v="9.4285714285714288"/>
    <n v="9.4285714285714288"/>
    <m/>
    <x v="3"/>
    <s v="CUMPLIDO"/>
    <x v="27"/>
    <x v="228"/>
    <n v="1"/>
    <x v="303"/>
  </r>
  <r>
    <n v="230"/>
    <n v="305"/>
    <n v="2022"/>
    <s v="Obra"/>
    <s v="Disciplinario"/>
    <s v="Administrativo con presunta incidencia disciplinaria"/>
    <s v="14 04 001 "/>
    <s v="H3-Denuncia2021-226968. Ítems no Previstos para instalación Puente Metálico Sector La Orquídea K86+450, Contrato 1858 de 2020, suscrito por INVIAS._x000a__x000a_Se presentaron deficiencias en la inclusión de ítems de obra del contrato 1858 de 2020, suscrito por INVÍAS, al no incluirse dentro del presupuesto la construcción de una solución provisional de paso en el sector denominado La Orquídea (PR86+450), y que a posteridad tuviera que ser constituido como ítem no previsto para dar mejora a la transitabilidad del proyecto."/>
    <s v="Deficiencias en el proceso de planeación contractual, que no tuvo en cuenta la intervención prioritaria del sector de la quebrada la Orquídea, la cual era necesaria para suplir el puente colapsado en el año 2019, a fin de dar una adecuada transitabilidad al corredor en la zona."/>
    <s v="Elaborar guía para la estructuración de proyectos del INVIAS."/>
    <s v="Documentación y socialización de la guía técnica para la estructuración de proyectos del INVIAS."/>
    <s v="Guía técnica de estructuración de proyectos socializada"/>
    <n v="1"/>
    <d v="2022-05-25T00:00:00"/>
    <x v="42"/>
    <n v="5.1428571428571432"/>
    <x v="4"/>
    <x v="1"/>
    <n v="1"/>
    <s v="Plan de mejoramiento &quot;Denuncia 2021-226968-82111-D, relacionada con las intervenciones realizadas en la vía Transversal del Cusiana, que conecta a los municipio de Sogamoso y Aguazul”."/>
    <d v="2022-08-01T00:00:00"/>
    <n v="1.0666666666666667"/>
    <x v="1"/>
    <n v="5.1428571428571432"/>
    <n v="5.1428571428571432"/>
    <n v="5.1428571428571432"/>
    <m/>
    <x v="3"/>
    <s v="CUMPLIDO"/>
    <x v="27"/>
    <x v="229"/>
    <n v="1"/>
    <x v="304"/>
  </r>
  <r>
    <n v="231"/>
    <n v="306"/>
    <n v="2021"/>
    <s v="Obra"/>
    <s v="Disciplinario"/>
    <s v="Administrativo con presunta incidencia disciplinaria "/>
    <s v="14 04 100   "/>
    <s v="H1ANTYSTODOM2021. Plazo de calibración de diseños en la ejecución de la etapa de preconstrucción del proyecto de ciclorrutas del convenio 2017–AS–20–0025 entre Gobernación de Antioquia e Indeportes y Contrato 171-2018. _x000a__x000a_La cláusula séptima del Convenio Interadministrativo N° 1234, firmado el 10 de noviembre de 2017, entre Instituto Nacional de Vías – INVÍAS, y el Departamento de Antioquia - Secretaría de Infraestructura Física, indica lo siguiente: “CLAÚSULA SÉPTIMA: OBLIGACIONES A CARGO DEL DEPARTAMENTO: 1) (...) obtener previo a la contratación de las obras, los diseños, planos, estudios y todos los documentos técnicos para el adecuado desarrollo de las obras (…)”._x000a__x000a_Así mismo, el Pliego de Condiciones Definitivo de la Licitación Pública LP-004 de 2018, para el contrato de obra, estableció lo siguiente con respecto a los plazos para la calibración de estudios y diseños requeridos para construir las obras objeto del contrato: (...) En esta etapa el contratista deberá realizar todas y cada una de las intervenciones necesarias y suficientes para llevar a nivel de Fase III los estudios y diseños existentes para construir las obras objeto del contrato (…). Para todos los efectos las intervenciones sobre los Estudios y Diseños son responsabilidad del Contratista. La etapa de preconstrucción tendrá un plazo de treinta (30) días calendario._x000a__x000a_El pliego de condiciones para el contrato de interventoría 1355 de 2018, el cual hace parte del contrato, establece en el numeral 8.25.1. Aprobación de Estudios y Diseños lo siguiente: “(…) Es responsabilidad del interventor exigir al contratista el cumplimiento de los plazos establecidos contractualmente para la entrega de Estudios y Diseños y en caso de incumplimiento adelantar las gestiones requeridas para iniciar las acciones administrativas a que haya lugar”._x000a__x000a_En la información suministrada por la entidad (INDEPORTES), se observó que existió incumplimiento en la ejecución contractual a lo establecido en el pliego de condiciones definitivo con relación a los términos previstos para la entrega definitiva de los estudios y diseños calibrados a Fase III requeridos para construir las obras objeto del contrato, tal como consta en el informe mensual de interventoría No. 13 correspondiente al período del 01 al 15 de diciembre de 2019 y sus anexos técnicos, ya muy cerca de la terminación del plazo inicial."/>
    <s v="Incumplimiento de las obligaciones expresamente pactadas en el Pliego de Condiciones Definitivo de la Licitación Pública LP-004 de 2018 numeral 1.3. ETAPA DE PRECONSTRUCCIÓN, al no entregarse en el plazo establecido de treinta (30) días calendario, la calibración a nivel de Fase III de los estudios y diseños existentes, necesarios para construir las obras del contrato, lo cual, generó el consiguiente atraso de la ejecución de las obras._x000a__x000a_(...) deficiencias en la gestión y control del supervisor e  interventor para hacer cumplir esta exigencia acorde con lo establecido en el pliego de condiciones, toda vez que la calibración de estudios y diseños fue ejecutada durante el desarrollo de la ejecución del contrato (...)._x000a__x000a_(...) las dificultades presentadas en la ejecución del contrato se hubieran podido subsanar si desde la fase de la elaboración y revisión de la formulación del proyecto se hubiera realizado una planeación adecuada que permitiera que el proyecto estuviera lo más ajustado posible y así el contratista hubiera realizado la calibración de los diseños a fase III en el tiempo acordado y de una manera más ágil y oportuna, lo que evitaría la suspensión del contrato y los retrasos en la entrega de las obras."/>
    <s v="Elaborar guía para la estructuración de proyectos del INVIAS."/>
    <s v="Documentación y socialización de la guía técnica para la estructuración de proyectos del INVIAS."/>
    <s v="Guía técnica de estructuración de proyectos socializada"/>
    <n v="1"/>
    <d v="2022-01-03T00:00:00"/>
    <x v="42"/>
    <n v="25.428571428571427"/>
    <x v="11"/>
    <x v="1"/>
    <n v="1"/>
    <s v="Actuación Especial de Fiscalización contratos de obra 171 de 2018 y L-2018-004 y sus respectivas interventorías, producto de convenios entre el INVIAS y el departamento de Antioquia y el municipio de Santo Domingo."/>
    <d v="2022-04-11T00:00:00"/>
    <n v="-2.6666666666666665"/>
    <x v="1"/>
    <n v="25.428571428571427"/>
    <n v="25.428571428571427"/>
    <n v="25.428571428571427"/>
    <m/>
    <x v="3"/>
    <s v="CUMPLIDO"/>
    <x v="28"/>
    <x v="230"/>
    <n v="1"/>
    <x v="305"/>
  </r>
  <r>
    <n v="232"/>
    <n v="307"/>
    <n v="2021"/>
    <s v="Obra"/>
    <s v="Disciplinario"/>
    <s v="Administrativo con presunta connotación disciplinaria"/>
    <s v="14 04 100   "/>
    <s v="H2ANTYSTODOM2021. Principio de planeación, viabilización y contratación del proyecto ciclorrutas en el Departamento de Antioquia, contrato 171 de 2018.  _x000a__x000a_El Instituto Departamental de Deportes de Antioquia, INDEPORTES, realizó el proceso de selección mediante el cual suscribió el Contrato de Obra No. 171 – 2018 (...) con el Consorcio Ciclo–infraestructura por $44.136.796.199 y un plazo de 11 meses a partir de la suscripción del acta de inicio que tiene fecha del 28 de enero de 2019. _x000a__x000a_El Contrato se suspendió mediante acta 1 con fecha del 23/12/2019, faltando 5 días para el vencimiento del tiempo contractual, con un avance físico de la obra del 12% y un avance financiero del 6%, según consta en informes de interventoría._x000a__x000a_(...) al contrato se le realizaron 13 actas de suspensiones en total por un periodo de 335 días calendario, se hicieron tres prorrogas por 9 meses. El 17 de septiembre de 2021, fecha en que se realizó visita técnica por parte de la Contraloría General de la República, el contrato estaba con las obras terminadas y suspendido, faltando seis días para la terminación del tiempo contractual."/>
    <s v="Debilidades en la planeación y viabilización desde la fase inicial del proyecto, por lo cual se tuvieron retrasos en la calibración de los diseños y en los tiempos requeridos para la elaboración y obtención de permisos y licencias por parte de autoridades ambientales y de las administraciones municipales, derivando en la no entrega oportuna de las obras de acuerdo con los plazos establecidos contractualmente. _x000a__x000a_Deficiencias en el cumplimiento de requisitos exigidos durante la etapa de estructuración y formulación del proyecto respecto al trámite para la obtención de permisos de intervención vial, ingreso a los lotes donde se van a construir las obras (servidumbre), diseños definitivos de secciones transversales de ciclorruta, diseño y lineamiento geométrico, diseño de obras hidráulicas y pavimentos necesario para la ejecución de las obras; así como la falta de control en la revisión y evaluación de los requisitos técnicos obligatorios establecidos para la viabilización de los proyectos."/>
    <s v="Elaborar guía para la estructuración de proyectos del INVIAS."/>
    <s v="Documentación y socialización de la guía técnica para la estructuración de proyectos del INVIAS."/>
    <s v="Guía técnica de estructuración de proyectos socializada"/>
    <n v="1"/>
    <d v="2022-01-03T00:00:00"/>
    <x v="42"/>
    <n v="25.428571428571427"/>
    <x v="11"/>
    <x v="1"/>
    <n v="1"/>
    <s v="Actuación Especial de Fiscalización contratos de obra 171 de 2018 y L-2018-004 y sus respectivas interventorías, producto de convenios entre el INVIAS y el departamento de Antioquia y el municipio de Santo Domingo."/>
    <d v="2022-04-11T00:00:00"/>
    <n v="-2.6666666666666665"/>
    <x v="1"/>
    <n v="25.428571428571427"/>
    <n v="25.428571428571427"/>
    <n v="25.428571428571427"/>
    <m/>
    <x v="3"/>
    <s v="CUMPLIDO"/>
    <x v="28"/>
    <x v="231"/>
    <n v="1"/>
    <x v="306"/>
  </r>
  <r>
    <n v="233"/>
    <n v="308"/>
    <n v="2021"/>
    <s v="Obra"/>
    <s v="Disciplinario"/>
    <s v="Administrativo con presunta connotación disciplinaria "/>
    <s v="14 04 100   "/>
    <s v="H3ANTYSTODOM2021. Disminución en el alcance del proyecto de ciclorrutas, contrato de obra 171 de 2018 y convenio 2017-AS-20-0025._x000a__x000a_El Instituto Nacional de Vías – INVÍAS, suscribió el convenio interadministrativo 1234, de fecha 10 de noviembre de 2017, con el Departamento de Antioquia -Secretaría de Infraestructura Física (...) por $235.556.321.892, dentro de los cuales, según anexo 1, determinaron que $45.000.000.000 serían para “CICLOINFRAESTRUCTURA EN SUBREGIONES DEL DPTO DE ANTIOQUIA”. En este mismo convenio, en su cláusula primera, parágrafo segundo, se autorizó a la gobernación para celebrar convenio solamente con INDEPORTES Antioquia para la ejecución de la ciclo infraestructura._x000a__x000a_Del anterior convenio, nace el convenio interadministrativo de cooperación 201-AS-20-0025, entre el Departamento de Antioquia - Secretaría de Infraestructura Física y el Instituto Departamental de Deportes de Antioquia - INDEPORTES._x000a__x000a_De este convenio de cooperación, y previo todos los pasos de una licitación Pública, INDEPORTES suscribió el contrato de obra 171 de 2018 con el Consorcio Ciclo Infraestructura, por $44.136.796.199 ._x000a__x000a_El alcance inicial del contrato de obra contemplaba la construcción de 33,76 Km de ciclorruta con un presupuesto oficial de $45.000.000.000. (...) el proceso de selección y adjudicación contractual se hizo con diseños en fase II aportados por la Secretaría de Infraestructura del departamento, siendo exigido al contratista de obra realizar el ajuste y calibración de tales diseños a fase III durante el primer mes de la ejecución del contrato, para proseguir con la gestión predial, obtención de licencias y permisos requeridos para el desarrollo de las obras. _x000a__x000a_Por situaciones y modificaciones, el proyecto tuvo un recorte de 14,98 Km, construyendo un total de 18,77 Km (55,6% del alcance inicial; 15,56 Km en Urabá, 2,94 Km en Polideportivo Tulio Ospina y 0,27 Km del puente hacienda El Progreso) con el mismo valor contractual de $44.136.796.199."/>
    <s v="Deficiencias de planeación, control, gestión y supervisión para viabilizar adecuadamente el proyecto, subestimando la totalidad de recursos físicos y financieros requeridos (gestión predial, permisos y licencias) para el desarrollo y ejecución del proyecto._x000a__x000a_(...) Es cierto que la coordinación de las actividades de planeación y ejecución del alcance de las obras debían ser primordialmente observadas por INDEPORTES y la gobernación, pero también tiene cierto grado de participación INVÍAS, acorde con las consideraciones de la cláusula 8 del convenio 1234 de 2017 y cláusula novena de la “vigilancia y control de la ejecución del convenio” y si bien lo dice en su respuesta “Papel crucial desempeña la interventoría contratada por el INVÍAS frente a la revisión de los diseños”, se anota que INVÍAS, como supervisor del correcto desarrollo y ejecución del convenio debería haber efectuado la revisión y estudio preliminar de la documentación utilizada por INDEPORTES para apertura del proceso licitatorio._x000a__x000a_INVÍAS requirió a la gobernación información acerca del alcance del proyecto el 13 de abril de 2020, casi un año y medio después de haberse iniciado el contrato de obra, además, solicitan ampliar la información acerca de los diferentes incumplimientos que ha tenido el contratista y que hacen que las obras no avancen, ya que el Consorcio Ciclorrutas hasta ese momento no había subsanado la calibración de diseños y desde noviembre de 2019 se solicitó proceso sancionatorio contra el contratista de obra, pero según la documentación contractual disponible, Indeportes no ejecutó la recomendación realizada por la interventoría._x000a__x000a_Por la valoración incompleta y proyección de los diseños fase 2 y la tardía entrega de los diseños fase 3, el proyecto sufrió una serie de cambios que recortaron significativamente su alcance y de haberse efectuado una adecuada supervisión por parte de INDEPORTES como entidad contratante y de INVÍAS como entidad aportante de los dineros, se hubiera definido un objeto contractual y unos pliegos de condiciones acordes con un alcance real._x000a__x000a_(...) se precisa según la respuesta que tanto la Gobernación, INDEPORTES e INVÍAS contaban con un supervisor para el proyecto, pero ninguno de ellos atendió a las advertencias de la interventoría, a pesar de la experiencia requerida que deben de tener todos estos funcionarios para el manejo de estas situaciones y hacer uso de las facultades administrativas y legales a su disposición."/>
    <s v="Aplicar estrictamente los lineamientos establecidos en el manual de interventoría del invias ( resolución No. 319 del 26/01/2022) el cual es aplicable a los convenios interadministrativos que suscribe esta entidad."/>
    <s v="Socialización del manual de interventoría."/>
    <s v="Agendamiento de socialización del manual de interventoría"/>
    <n v="2"/>
    <d v="2022-01-03T00:00:00"/>
    <x v="44"/>
    <n v="14.571428571428571"/>
    <x v="38"/>
    <x v="0"/>
    <n v="2"/>
    <s v="Actuación Especial de Fiscalización contratos de obra 171 de 2018 y L-2018-004 y sus respectivas interventorías, producto de convenios entre el INVIAS y el departamento de Antioquia y el municipio de Santo Domingo."/>
    <d v="2022-07-07T00:00:00"/>
    <n v="2.7666666666666666"/>
    <x v="1"/>
    <n v="14.571428571428571"/>
    <n v="14.571428571428571"/>
    <n v="14.571428571428571"/>
    <m/>
    <x v="3"/>
    <s v="CUMPLIDO"/>
    <x v="28"/>
    <x v="232"/>
    <n v="1"/>
    <x v="307"/>
  </r>
  <r>
    <n v="234"/>
    <n v="309"/>
    <n v="2021"/>
    <s v="Obra"/>
    <s v="Administrativo"/>
    <s v="Administrativo"/>
    <s v="14 04 100   "/>
    <s v="H4ANTYSTODOM2021. Avance físico - financiero de las obras del contrato 171 de 2018 y labor de interventoría contrato 1355 de 2018._x000a__x000a_El Instituto Departamental de Deportes de Antioquia, INDEPORTES, realizó el proceso de selección mediante el cual suscribió el Contrato de Obra 171 de 2018, con el Consorcio Ciclo Infraestructura por $44.136.796.199 y un plazo de 11 meses a partir de la suscripción del acta de inicio que tiene fecha del 28 de enero de 2019.  _x000a__x000a_A su vez, el Instituto Nacional de Vías – INVÍAS, realizó el proceso de selección mediante el cual suscribió el contrato de interventoría 1355 de 2018, con el Consorcio Ciclorruta, por $3.120.205.437, plazo contractual de 12 meses, con fecha de inicio el 27 de diciembre de 2018, con el fin de darle seguimiento al contrato de obra 171 de 2018._x000a__x000a_El contrato de interventoría fue suspendido con acta N° 1 del 16 de diciembre de 2019 hasta el 1 de febrero de 2020 faltando 12 días para la culminación del tiempo contractual y con un avance financiero del dicho contrato del 48%. _x000a__x000a_El contrato de interventoría suscrito con Consorcio Ciclorruta (Interventoría N°1) fue cedido al Consorcio Ciclo Rutas CCT (Interventoría N°2), quien inicia actividades según acta N°1 a partir del 15 de julio de 2020. En total el proyecto y el contrato de interventoría estuvo suspendido siete meses._x000a__x000a_Habiendo transcurrido 11 meses y 20 días, se aprecia que la Interventoría N°1 consumió casi la totalidad del plazo contractual inicialmente concedido (12 meses), tiempo durante el cual el avance físico de las obras fue de 13,89%. (...) Contrario a lo anterior, el contrato de interventoría 1355 de 2018 tuvo una ejecución financiera por $1.502.743.875, equivalente al 48.2% de su valor total, presentándose una gran diferencia entre el avance del contrato de obra e interventoría. _x000a__x000a_Por su parte, la interventoría N° 2 en un tiempo de 10 meses de ejecución reportados hasta el 19 de abril de 2021 (incluidas suspensiones aprobadas), logró que las obras del contrato de obra tuvieran un avance físico del 79.11% (avance acumulado total del 93,01%), con un costo de recursos utilizados para este servicio de interventoría de $1.110.737.74 equivalente al 35.6% del valor del contrato, siendo evidente la eficiencia de la segunda interventoría con mayor avance de obra y menor valor de recursos utilizados, con respecto a la interventoría N° 1. "/>
    <s v="Deficiencias en el control, supervisión y gestión por parte de INVÍAS e INDEPORTES y en la labor de la interventoría N°1, que permitieran el adecuado desarrollo del proyecto y reinicio oportuno del contrato de interventoría luego de las sucesivas suspensiones."/>
    <s v="Aplicar estrictamente los lineamientos establecidos en el manual de interventoría del invias ( resolución No. 319 del 26/01/2022) el cual es aplicable a los convenios interadministrativos que suscribe esta entidad."/>
    <s v="Socialización del manual de interventoría."/>
    <s v="Agendamiento de socialización del manual de interventoría"/>
    <n v="2"/>
    <d v="2022-01-03T00:00:00"/>
    <x v="44"/>
    <n v="14.571428571428571"/>
    <x v="38"/>
    <x v="0"/>
    <n v="2"/>
    <s v="Actuación Especial de Fiscalización contratos de obra 171 de 2018 y L-2018-004 y sus respectivas interventorías, producto de convenios entre el INVIAS y el departamento de Antioquia y el municipio de Santo Domingo."/>
    <d v="2022-07-07T00:00:00"/>
    <n v="2.7666666666666666"/>
    <x v="1"/>
    <n v="14.571428571428571"/>
    <n v="14.571428571428571"/>
    <n v="14.571428571428571"/>
    <m/>
    <x v="3"/>
    <s v="CUMPLIDO"/>
    <x v="28"/>
    <x v="233"/>
    <n v="1"/>
    <x v="308"/>
  </r>
  <r>
    <n v="235"/>
    <n v="310"/>
    <n v="2021"/>
    <s v="Obra"/>
    <s v="Disciplinario"/>
    <s v="Administrativo con presunta connotación disciplinaria"/>
    <s v="14 04 100   "/>
    <s v="H5ANTYSTODOM2021. Seguridad vial y de desplazamiento en ciclorrutas del proyecto y calidad y durabilidad de las obras ejecutadas en el frente AMVA - Polideportivo Tulio Ospina de Bello del contrato 171 de 2018.  _x000a__x000a_Mediante visita técnica a las obras ejecutadas en los distintos frentes, se observa que existen discontinuidades y ausencia de elementos de seguridad vial tales como barandas y señalización horizontal y vertical, así como, desgastes y daños prematuros en algunos ítems ejecutados en el frente AMVA-Polideportivo Tulio Ospina de Bello. Lo anterior afecta la seguridad de los usuarios de la ciclorruta y por ende genera riesgos de accidente a la población beneficiaria del proyecto. "/>
    <s v="Deficiencias en la ejecución indicando que su calidad no es la requerida, dejando expuestos a riesgos de accidente a los usuarios y generando un menor nivel de servicio de esta infraestructura. "/>
    <s v="Solicitar a la Gobernación de Antioquia que requiera al contratista de obra para que subsane los hallazgos realizados por la Contraloría General de la Republica y de acuerdo a la respuesta del contratista, proceder en consecuencia, bien sea declarando el siniestro o remitiendo informe con registro fotográfico de los hallazgos subsanados. _x000a__x000a_"/>
    <s v="Reparación por parte del contratista y recibo por parte de Indeportes y la  Gobernación de Antioquia como garantía, de los defectos detectados por el Ente de Control."/>
    <s v="Informe de Indeportes y la Gobernación de Antioquia con registro fotográfico del recibo de las obras a satisfacción. En caso de no subsanación el informe de declaratoria del siniestro   "/>
    <n v="1"/>
    <d v="2022-01-03T00:00:00"/>
    <x v="45"/>
    <n v="18.857142857142858"/>
    <x v="0"/>
    <x v="0"/>
    <n v="1"/>
    <s v="Actuación Especial de Fiscalización contratos de obra 171 de 2018 y L-2018-004 y sus respectivas interventorías, producto de convenios entre el INVIAS y el departamento de Antioquia y el municipio de Santo Domingo."/>
    <d v="2022-08-31T00:00:00"/>
    <n v="3.6"/>
    <x v="1"/>
    <n v="18.857142857142858"/>
    <n v="18.857142857142858"/>
    <n v="18.857142857142858"/>
    <m/>
    <x v="3"/>
    <s v="CUMPLIDO"/>
    <x v="28"/>
    <x v="234"/>
    <n v="1"/>
    <x v="309"/>
  </r>
  <r>
    <n v="236"/>
    <n v="311"/>
    <n v="2021"/>
    <s v="Presupuestal"/>
    <s v="Fiscal y disciplinario"/>
    <s v="Administrativo con presunta connotación fiscal y disciplinaria "/>
    <s v="14 04 100   "/>
    <s v="H6ANTYSTODOM2021. Actividades y pagos realizados en el frente de Occidente en contrato de obra 171 de 2018 y contrato de interventoría 1355 de 2018. _x000a__x000a_Pago de actividades en el frente de Occidente, tanto de obra por $53.116.110 como por el servicio de interventoría por $47.787.480, sin disponer de los diseños definitivos y aprobados en fase III, al final se determinó no construir los tramos de este frente ante las necesidades prediales y el alto costo de los terrenos requeridos. Lo anterior, generó detrimento patrimonial por $100.903.590 debido a la inversión de recursos que no aportaron utilidad ni beneficio a la comunidad._x000a__x000a_Para el desarrollo del contrato de obra, en el frente de Occidente se tenía proyectada la construcción de dos tramos de ciclorruta entre el Puente de Occidente (Santafé de Antioquia) hacia el municipio de Sopetran con una longitud de 15,59 Km. _x000a__x000a_Desde el inicio del contrato hasta el mes de julio de 2019, se realizaron actividades de localización y replanteo, gestión ambiental y predial, por un valor total de $53.116.110, lo anterior, sin disponer a tal fecha de los diseños definitivos y aprobados en fase III. Se analiza por las diferentes partes (INVÍAS, Gobernación de Antioquia, INDEPORTES, Interventoría y Contratista), que, ante las necesidades prediales y alto costo de los terrenos requeridos en el frente de Occidente, estos tramos de ciclorruta no son viables y determinan el traslado de los recursos correspondientes por $18.763.786.844 para el frente de Urabá.  (...) Las anteriores actividades y pagos fueron aprobados por la interventoría. _x000a__x000a_(...) Al evaluar el costo de las actividades pagadas en el frente de Occidente del proyecto, en labores de interventoría por $47.787.480, equivalen a un porcentaje del 89,97% de lo pagado en el contrato de obra por $53.116.110, lo que es no es coherente con la proporción de costos del proyecto, ni normal para obras de construcción. "/>
    <s v="Se ocasiona porque no se viabilizó oportunamente el frente de Occidente del proyecto e incumplir con la oportuna calibración de los diseños que conllevó a la decisión de no construir estos tramos y evitar incurrir en los costos referidos en los hechos mencionados en el contrato de obra e interventoría, además de vislumbrar deficiencias de planeación, gestión, control y supervisión para garantizar la madurez, valoración y adecuada viabilización del proyecto, lo que permitió la inversión de un total de $100.903.590 en actividades ejecutadas en el frente de Occidente no construido._x000a__x000a_INVÍAS menciona en su respuesta que la viabilidad del proyecto es de la entidad contratante IINDEPORTES, pero, según el numeral 7 de la cláusula octava del convenio 1234 de 2017, quien da el visto bueno a los pliegos es INVÍAS; además, dentro de sus obligaciones también está supervisar el desarrollo del convenio; (...) es importante hacer la mención también a INVÍAS de que la fase II de unos diseños tiene como fin establecer la “Factibilidad”, por lo tanto, previo al inicio de la ejecución de este proyecto se debió haber tenido unos diseños con la información a profundidad, una propuesta económica final, unos estudios ambientales además del conocimiento del costo de la gestión predial para este tramo._x000a__x000a_(...) con la no ejecución de este tramo, se puede concluir la falta de claridad y la debilidad de los diseños proporcionados en fase II por la entidad contratante. "/>
    <s v="Elaborar guía para la estructuración de proyectos del INVIAS."/>
    <s v="Documentación y socialización de la guía técnica para la estructuración de proyectos del INVIAS."/>
    <s v="Guía técnica de estructuración de proyectos socializada"/>
    <n v="1"/>
    <d v="2022-01-03T00:00:00"/>
    <x v="42"/>
    <n v="25.428571428571427"/>
    <x v="11"/>
    <x v="1"/>
    <n v="1"/>
    <s v="Actuación Especial de Fiscalización contratos de obra 171 de 2018 y L-2018-004 y sus respectivas interventorías, producto de convenios entre el INVIAS y el departamento de Antioquia y el municipio de Santo Domingo."/>
    <d v="2022-04-11T00:00:00"/>
    <n v="-2.6666666666666665"/>
    <x v="1"/>
    <n v="25.428571428571427"/>
    <n v="25.428571428571427"/>
    <n v="25.428571428571427"/>
    <m/>
    <x v="3"/>
    <s v="CUMPLIDO"/>
    <x v="28"/>
    <x v="235"/>
    <n v="1"/>
    <x v="310"/>
  </r>
  <r>
    <n v="237"/>
    <n v="312"/>
    <n v="2021"/>
    <s v="Presupuestal"/>
    <s v="Administrativo"/>
    <s v="Administrativo"/>
    <s v="14 04 100   "/>
    <s v="H9ANTYSTODOM2021. Giro de los recursos del convenio interadministrativo N° 01241 de 2017._x000a__x000a_En la evaluación realizada al Convenio Interadministrativo N° 01241 de 2017, suscrito entre el Instituto Nacional de Vías y el municipio de Santo Domingo Antioquia, se constató (...) en la conciliación bancaria correspondiente a la cuenta corriente del convenio, se observó para el día 12 de diciembre del año 2019 cinco (5) transferencias electrónicas realizadas en el portal transaccional que suman $85.819.791. Es importante indicar que el convenio interadministrativo deja claro que solo se debe realizar pagos en cheque con firmas conjuntas correspondientes al interventor contratado por el INSTITUTO y del Tesorero de EL MUNICIPIO. "/>
    <s v="Trasgresión del control establecido en el convenio causado por la debilidad en el seguimiento y control a los recursos consignados en la cuenta por parte de la supervisión y la interventoría, lo que aumenta el riesgo en el manejo de estos recursos que podría conllevar a ser usados para fines diferentes al establecido en el convenio."/>
    <s v="Aplicar estrictamente los lineamientos establecidos en el manual de interventoría del invias ( resolución No. 319 del 26/01/2022) el cual es aplicable a los convenios interadministrativos que suscribe esta entidad."/>
    <s v="Socialización del manual de interventoría."/>
    <s v="Agendamiento de socialización del manual de interventoría"/>
    <n v="2"/>
    <d v="2022-01-03T00:00:00"/>
    <x v="44"/>
    <n v="14.571428571428571"/>
    <x v="38"/>
    <x v="0"/>
    <n v="2"/>
    <s v="Actuación Especial de Fiscalización contratos de obra 171 de 2018 y L-2018-004 y sus respectivas interventorías, producto de convenios entre el INVIAS y el departamento de Antioquia y el municipio de Santo Domingo."/>
    <d v="2022-07-07T00:00:00"/>
    <n v="2.7666666666666666"/>
    <x v="1"/>
    <n v="14.571428571428571"/>
    <n v="14.571428571428571"/>
    <n v="14.571428571428571"/>
    <m/>
    <x v="3"/>
    <s v="CUMPLIDO"/>
    <x v="28"/>
    <x v="236"/>
    <n v="1"/>
    <x v="311"/>
  </r>
  <r>
    <n v="238"/>
    <n v="313"/>
    <n v="2021"/>
    <s v="Obra"/>
    <s v="Administrativo"/>
    <s v="Administrativo"/>
    <s v="14 04 100   "/>
    <s v="H11ANTYSTODOM2021. Planeación y estructuración contrato de obra pública Nº L-2018-004 municipio de Santo Domingo - Antioquia._x000a__x000a_Realizada la revisión de la información que soporta la ejecución del contrato de obra pública N° L-2018-004, se observó que el municipio de Santo Domingo realizó una adición presupuestal por $6.601.329.636 equivalente al 47,50% del valor inicial del contrato, debido a que, según lo establecido en el Otrosí N°1, en desarrollo de la etapa de revisión se identificaron por parte del contratista, la interventoría y la supervisión del contrato varios requerimientos de obras complementarias consistentes en la construcción de muros de contención en concreto reforzado, alcantarillas transversales de 36 pulgadas, construcción de sumideros, reparación de pavimento articulado; al igual que 55 ítems no previstos, que no habían sido contemplados en el presupuesto inicial del proyecto (ver tabla N°19) que en términos generales eran previsibles para el normal desarrollo de la obra."/>
    <s v="Deficiencias por parte del municipio de Santo Domingo en la etapa de planeación para la elaboración de los estudios y diseños requeridos, que permitieran establecer con mayor precisión las obras requeridas para la terminación de proyecto, generando un incremento significativo del presupuesto, representado en un 47,50% del valor inicial estimado, conllevando a mayores costos económicos y tiempos requeridos para la terminación de las obras."/>
    <s v="Elaborar guía para la estructuración de proyectos del INVIAS."/>
    <s v="Documentación y socialización de la guía técnica para la estructuración de proyectos del INVIAS."/>
    <s v="Guía técnica de estructuración de proyectos socializada"/>
    <n v="1"/>
    <d v="2022-01-03T00:00:00"/>
    <x v="42"/>
    <n v="25.428571428571427"/>
    <x v="11"/>
    <x v="1"/>
    <n v="1"/>
    <s v="Actuación Especial de Fiscalización contratos de obra 171 de 2018 y L-2018-004 y sus respectivas interventorías, producto de convenios entre el INVIAS y el departamento de Antioquia y el municipio de Santo Domingo."/>
    <d v="2022-04-11T00:00:00"/>
    <n v="-2.6666666666666665"/>
    <x v="1"/>
    <n v="25.428571428571427"/>
    <n v="25.428571428571427"/>
    <n v="25.428571428571427"/>
    <m/>
    <x v="3"/>
    <s v="CUMPLIDO"/>
    <x v="28"/>
    <x v="237"/>
    <n v="1"/>
    <x v="312"/>
  </r>
  <r>
    <n v="239"/>
    <n v="314"/>
    <n v="2021"/>
    <s v="Obra"/>
    <s v="Fiscal y disciplinario"/>
    <s v="Administrativo con presunta connotación disciplinaria y fiscal"/>
    <s v="14 04 100   "/>
    <s v="H13ANTYSTODOM2021. Deficiencias técnicas en la ejecución del contrato de obra pública L2018-004 de 2018 del municipio de Santo Domingo - Antioquia._x000a__x000a_Durante el recorrido se presentaron las siguientes deficiencias técnicas: _x000a__x000a_1. La obra de arte ubicada sobre la abscisa k0+218 margen izquierdo de la vía - alcantarilla de Ø36” de longitud 18,00 m en tubería PVC Novafort Pavco, la tubería instalada presenta fracturamiento y rotura de las paredes circulares._x000a__x000a_2. En el costado derecho sobre la abscisa k0+454 de la vía, específicamente en el box coulvert del afluente Nº 2 se evidenció la no terminación de la construcción del box coulvert._x000a__x000a_3. En el costado derecho sobre la abscisa k0+464,6 de la vía, específicamente 3 m a la salida del box coulvert Nº 2 del afluente principal se evidenció el cambio de nivel en la placa de fondo del canal, lo cual ha generado socavación aproximada de la placa de 10,0 cm en el extremo izquierdo y en una socavación aproximada de la misma placa 5,0 cm en el extremo derecho en la longitud de 6 metros de la placa del canal._x000a__x000a_4. Se evidenció la erosión del talud que se encuentra sobre el box coulvert construido en la margen izquierda de la vía en el afluente Nº 1._x000a__x000a_5. En el costado derecho sobre la misma abscisa (k0+277) de la vía, se evidenció que, para garantizar la estabilización del talud, se instalaron unos sacos en fibra que contienen material de suelo confinado, (...) los cuales presentan deterioro por perdida de la fibra y exposición a los impactos negativos del clima (intemperismo)._x000a__x000a_6. En el costado derecho sobre la abscisa k0+485 de la vía, específicamente en el talud que colinda con el box coulvert del afluente Nº 2 se evidencio el daño del geotextil y socavación del terreno._x000a__x000a_7. En la abscisa k0+210 hasta K0+240 de la vía se evidencia una dilatación entre la cuneta y el borde del pavimento._x000a__x000a_8. En el costado derecho sobre la abscisa k0+346 de la vía, específicamente en el interior del box coulvert Nº1 (...) del afluente principal se evidenció una estructura de concreto en forma de ele (L) (...) la cual no fue removida del canal, generando un obstáculo para el flujo del agua de la quebrada San Miguel y por consiguiente acumulación de arenas. _x000a__x000a_9. En cuanto a la reinstalación del adoquín se pudo evidenciar que se presentan problemas de instalación (asentamientos, levantamientos y fracturamiento de adoquín) contiguo al muro de la vía."/>
    <s v="Debilidades en las labores de vigilancia, control y seguimiento de la interventoría, en la verificación de la calidad de los bienes y servicios adquiridos por la Entidad Estatal y el cumplimiento de las normas técnicas por parte del contratista. Así mismo, debilidades en las labores de supervisión por parte del INVÍAS (visita previa de obra), en aras de requerir al contratista de obra, el cumplimiento de las obligaciones previstas en el contrato de obra y el convenio, en cuanto a la estabilidad y calidad de la obra. "/>
    <s v="Solicitar al Municipio de Santo Domingo que requiera al contratista de obra para que subsane los hallazgos realizados por la Contraloría General de la Republica y de acuerdo a la respuesta del contratista, proceder en consecuencia, bien sea declarando el siniestro o remitiendo informe con registro fotográfico de los hallazgos subsanados. _x000a__x000a_"/>
    <s v="Reparación por parte del contratista y recibo por parte del Municipio de Santo Domingo como garantía, de los defectos detectados por el Ente de Control."/>
    <s v="Informe del Municipio de Santo Domingo con registro fotográfico del recibo de las obras a satisfacción. En caso de no subsanación el informe de declaratoria del siniestro."/>
    <n v="1"/>
    <d v="2022-01-03T00:00:00"/>
    <x v="45"/>
    <n v="18.857142857142858"/>
    <x v="0"/>
    <x v="0"/>
    <n v="1"/>
    <s v="Actuación Especial de Fiscalización contratos de obra 171 de 2018 y L-2018-004 y sus respectivas interventorías, producto de convenios entre el INVIAS y el departamento de Antioquia y el municipio de Santo Domingo."/>
    <d v="2022-12-21T00:00:00"/>
    <n v="7.333333333333333"/>
    <x v="1"/>
    <n v="18.857142857142858"/>
    <n v="18.857142857142858"/>
    <n v="18.857142857142858"/>
    <m/>
    <x v="3"/>
    <s v="CUMPLIDO"/>
    <x v="28"/>
    <x v="238"/>
    <n v="1"/>
    <x v="313"/>
  </r>
  <r>
    <n v="240"/>
    <n v="315"/>
    <n v="2021"/>
    <s v="Obra"/>
    <s v="Disciplinario y otra incidencia para traslado a CORNARE"/>
    <s v="Administrativo con connotación disciplinaria y otra incidencia para traslado a la Corporación Autónoma CORNARE"/>
    <s v="14 04 100   "/>
    <s v="H14ANTYSTODOM2021. Gestión predial – ambiental construcción de Jarillón en material de préstamo del contrato de obra pública L2018-004 de 2018 de Municipio de Santo Domingo - Antioquia. _x000a__x000a_En la visita de auditoría realizada desde el 14 hasta el 17 de septiembre de los corrientes, al municipio de Santo Domingo para la vigilancia fiscal del Contrato de Obra Nº L2018-004 del 14/08/2018, se observó lo siguiente: En el Jarillón construido en material de préstamo (Longitud: 376.4ml) sobre la margen derecha de la quebrada San Miguel, contiguo al canal abierto (en concreto), se evidenció cinco predios los cuales han invadido la corona del Jarillón en 110 metros lineales._x000a__x000a_En los descargos, el INVÍAS manifestó lo siguiente: “Una vez concluida la obra se iniciaron, por parte de algunos propietarios de predios adyacentes al Jarillón, actividades de instalación de estantillos de madera y alambre de púa sobre la corana del Jarillón, invadiendo y deteriorando la obra recientemente construida. _x000a_ _x000a_Este aspecto se socializo inicialmente, por parte de la Interventoría con el dueño del primer predio que realizó la invasión, recibiendo intimidaciones y malos tratos por parte del señor poseedor del predio. La interventoría siempre informo de estas irregularidades, a la entidad contratante y a las autoridades del municipio, tal y como quedó plasmado en los informes mensuales de Interventoría. A la fecha son cinco (5) predios que presentan invasiones del Jarillón&quot;."/>
    <s v="Debilidades en las labores de seguimiento y control en el componente de gestión predial por parte de la interventoría, en virtud de verificar que los predios en donde se realizaron las obras fueran de propiedad o estén a cargo del INVÍAS o del ente territorial. _x000a__x000a_Así mismo, debilidades en la gestión predial y ambiental por parte del Municipio en relación con la vigilancia, seguimiento y control de las áreas de ronda y retiros obligatorios de los titulares o poseedores de estos predios en la quebrada San Miguel, cuya titularidad son del estado y el trámite administrativo para la aplicación del procedimiento sancionatorio ambiental por parte de la Corporación Autónoma Regional de las Cuencas de los Ríos Negro - Nare “CORNARE” lo cual genera un impacto ambiental negativo en la estabilidad, conservación y mantenimiento de dicha obra pública. _x000a__x000a_Teniendo en cuenta lo expuesto por el INVÍAS, no es posible valorar por el ente de control fiscal tales afirmaciones, toda vez que no se adjuntaron los soportes que confirmen la entrega de los archivos físicos o digitales (email) de los informes de interventoría junto con los números de radicado al Municipio de Santo Domingo, por parte del Consorcio IDF – ARA, contratista de interventoría Nº 00998 de 2018.   "/>
    <s v="Aplicar estrictamente los lineamientos establecidos en el manual de interventoría del invias ( resolución No. 319 del 26/01/2022) el cual es aplicable a los convenios interadministrativos que suscribe esta entidad."/>
    <s v="Socialización del manual de interventoría."/>
    <s v="Agendamiento de socialización del manual de interventoría"/>
    <n v="2"/>
    <d v="2022-01-03T00:00:00"/>
    <x v="44"/>
    <n v="14.571428571428571"/>
    <x v="38"/>
    <x v="0"/>
    <n v="2"/>
    <s v="Actuación Especial de Fiscalización contratos de obra 171 de 2018 y L-2018-004 y sus respectivas interventorías, producto de convenios entre el INVIAS y el departamento de Antioquia y el municipio de Santo Domingo."/>
    <d v="2022-07-07T00:00:00"/>
    <n v="2.7666666666666666"/>
    <x v="1"/>
    <n v="14.571428571428571"/>
    <n v="14.571428571428571"/>
    <n v="14.571428571428571"/>
    <m/>
    <x v="3"/>
    <s v="CUMPLIDO"/>
    <x v="28"/>
    <x v="239"/>
    <n v="1"/>
    <x v="314"/>
  </r>
  <r>
    <n v="241"/>
    <n v="316"/>
    <n v="2021"/>
    <s v="Otros"/>
    <s v="Disciplinario y otra incidencia para traslado al Ministerio de Trabajo"/>
    <s v="Administrativo con alcance disciplinario y otra incidencia, para traslado al Ministerio de Trabajo"/>
    <s v="14 04 100   "/>
    <s v="H15ANTYSTODOM2021. Reclamación salarios y prestaciones del contrato de obra pública L2018-004 de 2018 de municipio de Santo Domingo - Antioquia._x000a__x000a_En la visita de auditoría realizada desde el 14 hasta el 17 de septiembre de los corrientes, al Municipio de Santo Domingo para la vigilancia fiscal del Contrato de Obra Nº L2018-004 del 14/08/2018, se observó:_x000a__x000a_(...) al no verificar el pago de salarios y prestaciones sociales por parte del contratista, ha generado reclamación de algunos extrabajadores de la empresa contratista INGECON, por el pago de salarios y cesantías de los años 2019 y 2020, relacionados con la ejecución del contrato de obra L2018-004; los cuales a la fecha no han sido cancelados. "/>
    <s v="Debilidades en las labores de vigilancia, control y seguimiento de la interventoría, en la verificación del pago de salarios y prestaciones sociales por parte del contratista al personal vinculado a la obra, para el periodo correspondiente a los pagos de las actas de recibo parcial de obra. _x000a__x000a_Así mismo, debilidades de supervisión en aras de requerir al contratista de obra, el cumplimiento de las obligaciones previstas en la Cláusula Octava del contrato, especialmente en la aplicabilidad de la garantía única de cumplimiento por el pago de salarios, prestaciones sociales del personal reclamante, vinculado para la ejecución de los trabajos. "/>
    <s v="Aplicar estrictamente los lineamientos establecidos en el manual de interventoría del invias ( resolución No. 319 del 26/01/2022) el cual es aplicable a los convenios interadministrativos que suscribe esta entidad."/>
    <s v="Socialización del manual de interventoría."/>
    <s v="Agendamiento de socialización del manual de interventoría"/>
    <n v="2"/>
    <d v="2022-01-03T00:00:00"/>
    <x v="44"/>
    <n v="14.571428571428571"/>
    <x v="38"/>
    <x v="0"/>
    <n v="2"/>
    <s v="Actuación Especial de Fiscalización contratos de obra 171 de 2018 y L-2018-004 y sus respectivas interventorías, producto de convenios entre el INVIAS y el departamento de Antioquia y el municipio de Santo Domingo."/>
    <d v="2022-07-07T00:00:00"/>
    <n v="2.7666666666666666"/>
    <x v="1"/>
    <n v="14.571428571428571"/>
    <n v="14.571428571428571"/>
    <n v="14.571428571428571"/>
    <m/>
    <x v="3"/>
    <s v="CUMPLIDO"/>
    <x v="28"/>
    <x v="240"/>
    <n v="1"/>
    <x v="315"/>
  </r>
  <r>
    <n v="242"/>
    <n v="317"/>
    <n v="2021"/>
    <s v="Obra"/>
    <s v="Fiscal y disciplinario"/>
    <s v="Administrativo con presunta incidencia disciplinaria y fiscal"/>
    <s v="14 04 100   "/>
    <s v="H1D2021. Daños prematuros en la vía - Obras ejecutadas contrato 1387 de 2015._x000a__x000a_De acuerdo con visita de inspección visual realizada por parte de la Contraloría General de la Republica el día 23 de noviembre de 2021, se evidencia una falla generalizada en la vía por desgaste superficial de la capa de rodadura, aspecto que lleva a que existan diferentes grados de severidad acelerando los procesos de desintegración de la capa de rodadura por la pérdida de los agregados, en la vía objeto de ejecución del contrato 1387 de 2015, siendo estos recurrentes en gran parte del tramo vial, y los cuales se vienen presentando desde la entrega de las obras por parte del contratista, sin que a la fecha se presenten acciones concretas que permitan subsanar las fallas evidenciadas."/>
    <s v="Presuntamente las causas de las fallas evidenciadas corresponden a posibles deficiencias constructivas o uso de materiales que no cumplen con las características y especificaciones requeridas acorde con los diseños presentados._x000a__x000a_Deficiencias en las obras ejecutadas por parte del contratista de obra, debilidades en la interventoría y la supervisión, y falta de gestión de la administración para tomar acciones correctivas y aplicar las pólizas respectivas."/>
    <s v="_x000a__x000a_Iniciar proceso de siniestro de la póliza  por el presunto incumplimiento de las obligaciones estipuladas en los  Manuales de Contratación e Interventoría en lo correspondiente al recibo definitivo de las obras."/>
    <s v="_x000a_Proceso de siniestro de póliza por el incumplimiento de las obligaciones del contratista."/>
    <s v="_x000a__x000a_Inicio de siniestro de la póliza "/>
    <n v="1"/>
    <d v="2022-03-04T00:00:00"/>
    <x v="46"/>
    <n v="4"/>
    <x v="11"/>
    <x v="1"/>
    <n v="0"/>
    <s v="Denuncias 2021-218052- 80154-D y 2021-223671-82111-D, “relacionadas con posibles hechos irregulares en la vías de acceso al municipio de Samacá, a partir del cruce del Puente de Boyacá (k0+050) hasta el Puente de Boyacá - Samacá (k7+040) (…), contrato de obra 1387 de 2015, suscrito entre el Instituto Nacional de Vías y el contratista ICM Ingenieros S.A.&quot;"/>
    <m/>
    <n v="-1488.4"/>
    <x v="0"/>
    <n v="0"/>
    <n v="0"/>
    <n v="4"/>
    <m/>
    <x v="0"/>
    <s v="VENCIDO"/>
    <x v="29"/>
    <x v="241"/>
    <n v="1"/>
    <x v="316"/>
  </r>
  <r>
    <n v="243"/>
    <n v="318"/>
    <n v="2021"/>
    <s v="Obra"/>
    <s v="Disciplinario"/>
    <s v="Administrativo con presunta incidencia disciplinaria"/>
    <s v="14 01 100   "/>
    <s v="H1AC2020. Gestión predial inconclusa en el proceso de adquisición de predios para el desarrollo de las obras del contrato 407 de 2010._x000a__x000a_Se evidenció la no conclusión de algunas de las actividades de gestión y adquisición predial emprendidas mediante el contrato 407 de 2010, en concordancia con los parámetros contractuales, lo que conllevó a generar incumplimiento de los términos pactados con los propietarios de los inmuebles requeridos para el proyecto, lo cual vulnera el marco normativo que lo rige; y por ende afectación a la contraparte. Conforme a lo anterior, esta situación puede acarrear un alto riesgo, derivado de las posibles de acciones ejecutivas en contra de Instituto Nacional de Vías, lo que en forma subyacente implicaría un menoscabo a los recursos patrimoniales del Estado"/>
    <s v="Deficiencias en la aplicación del principio de la planeación."/>
    <s v="Culminar la gestión predial pendiente en el marco de los contratos 1111 de 2021 y 964 de 2021 los cuales están definidos para la &quot;CONSTRUCCIÓN, MEJORAMIENTO Y MANTENIMIENTO, GESTIÓN PREDIAL, SOCIAL Y AMBIENTAL SOSTENIBLE DE LA VARIANTE SAN FRANCISCO MOCOA TRAMOS 2 y 3 (FRENTE DE SAN FRANCISCO Y FRENTE DE MOCOA), DEPARTAMENTO DE PUTUMAYO, EN MARCO DE LA REACTIVACIÓN ECONÓMICA, MEDIANTE EL PROGRAMA DE OBRA PÚBLICA “VIAS PARA LA LEGALIDAD Y REACTIVACIÓN VISIÓN 2030&quot;."/>
    <s v="Tramitar con los contratistas de obra la culminación de la gestión y adquisición predial pendiente del proyecto. _x000a_                          "/>
    <s v="Títulos a favor del INVIAS (Escrituras Públicas)"/>
    <n v="6"/>
    <d v="2022-03-20T07:26:24"/>
    <x v="47"/>
    <n v="23.285714285714285"/>
    <x v="3"/>
    <x v="1"/>
    <n v="4.2"/>
    <s v="Se ajusta área líder; se excluye a GGPT, de acuerdo con mesa de trabajo del 28/08/2023."/>
    <m/>
    <n v="-1493.4436666666666"/>
    <x v="7"/>
    <n v="16.3"/>
    <n v="16.3"/>
    <n v="23.285714285714285"/>
    <m/>
    <x v="0"/>
    <s v="VENCIDO"/>
    <x v="30"/>
    <x v="242"/>
    <n v="1"/>
    <x v="317"/>
  </r>
  <r>
    <n v="244"/>
    <n v="319"/>
    <n v="2021"/>
    <s v="Presupuestal"/>
    <s v="Fiscal y disciplinario"/>
    <s v="Administrativo con presunta incidencia disciplinaria y fiscal"/>
    <s v="18 02 100   "/>
    <s v="H2AC2020. Financiación del contrato de obra 407 de 2010, pérdida de reservas presupuestales en vigencias 2011, 2012 y 2013._x000a__x000a_Los recursos destinados para la ejecución del Contrato de obra 407 de 2010 en las vigencias 2010 a 2016 no fueron invertidos en su totalidad, presentándose una desfinanciación del Contrato para el año 2017 ocasionada por la pérdida de las reservas presupuestales en las vigencias 2011, 2012 y 2013; por lo cual no se culminaron las intervenciones previstas y quedaron algunas obras inconclusas, lo que generó deterioro de algunas obras ejecutadas y mayores costos para el desarrollo del proyecto de construcción de la Variante San Francisco - Mocoa."/>
    <s v="Inadecuada gestión presupuestal y administrativa realizada por el INVÍAS respecto a la pérdida de las reservas presupuestales en las vigencias 2011, 2012 y 2013, que evidencia una vulneración al principio de planificación presupuestal e ineficiente gestión para la aplicación de mecanismos como vigencias expiradas o la reprogramación, en su momento, de las vigencias futuras que permitieran garantizar los recursos para la ejecución del Contrato 407 de 2010; quedaron obras inconclusas y no se pudo cumplir con el alcance que se tenía previsto."/>
    <s v="Capacitar a los supervisores de los contratos sobre temas presupuestales tales como recursos presupuestales, definición del presupuesto de los contratos, adiciones presupuestales, justificación y constitución de reservas presupuestales y como evitar tanto su sobreestimación, como la pérdida de la misma, además de los Acuerdos de Nivel de Servicios - ANS 2022 , referentes a temas como reprogramación vigencias futuras, saldos de apropiación y rezago presupuestal (reserva),  necesarios para el adecuado y oportuno seguimiento y control a la ejecución presupuestal, permitiendo identificar los entregables, las áreas responsables, los plazos, forma y medio de entrega correspondientes, que incluya las causas de los hallazgos notificados por la Contraloría General de la República."/>
    <s v="Realizar dos (2) sesiones de capacitaciones a los supervisores de las interventorías y gestores técnicos de proyectos."/>
    <s v="Actas de las capacitaciones"/>
    <n v="2"/>
    <d v="2023-07-01T00:00:00"/>
    <x v="17"/>
    <n v="17.428571428571427"/>
    <x v="11"/>
    <x v="1"/>
    <n v="2"/>
    <s v="Acción de mejora reformulada ante inefectividad determinada por la Contraloría General de la República en informe de la Auditoría Financiera 2022. Aprobada por la Directora General en mesa de trabajo del 27/07/2023."/>
    <d v="2023-10-12T00:00:00"/>
    <n v="-0.6333333333333333"/>
    <x v="1"/>
    <n v="17.428571428571427"/>
    <n v="17.428571428571427"/>
    <n v="17.428571428571427"/>
    <m/>
    <x v="3"/>
    <s v="CUMPLIDO"/>
    <x v="30"/>
    <x v="243"/>
    <n v="1"/>
    <x v="318"/>
  </r>
  <r>
    <n v="245"/>
    <n v="320"/>
    <n v="2021"/>
    <s v="Obra"/>
    <s v="Fiscal y disciplinario"/>
    <s v="Administrativo con presunta incidencia disciplinaria y fiscal"/>
    <s v="14 04 100   "/>
    <s v="H3AC2020. Contrato de obra 407 de 2010 - Puente 6 Frente San Francisco._x000a__x000a_El puente 6 ubicado en el sector 1 de la Variante San Francisco – Mocoa, entre el K5+761 y el K5+828 del frente San Francisco, no fue terminado durante la ejecución del contrato de obra 407 de 2010, debido a que al momento de realizar el encofrado para fundir su losa superior, presentó desplazamiento y deflexiones de sus vigas por fuera de los rangos permisibles, situación que no fue corregida oportunamente por el contratista de obra, teniendo en cuenta que el montaje de la estructura metálica se culminó en septiembre de 2014, evidenciándose deficiencias técnicas constructivas y presentando actualmente deterioro y afectaciones en sus elementos estructurales."/>
    <s v="Falencias constructivas que no garantizan la culminación del puente en las condiciones que presenta actualmente la estructura."/>
    <s v="Culminación de las obras correspondientes al puente 6."/>
    <s v="Verificación por parte de la interventoría de las obras correspondientes al puente 6."/>
    <s v="Informe de la interventoría con registro fotográfico de la culminación del puente "/>
    <n v="1"/>
    <d v="2022-03-20T00:00:00"/>
    <x v="48"/>
    <n v="21.857142857142858"/>
    <x v="8"/>
    <x v="0"/>
    <n v="0.17"/>
    <s v="Pasa de GGPT a SMCN"/>
    <m/>
    <n v="-1493.1"/>
    <x v="8"/>
    <n v="3.7157142857142857"/>
    <n v="3.7157142857142857"/>
    <n v="21.857142857142858"/>
    <m/>
    <x v="0"/>
    <s v="VENCIDO"/>
    <x v="30"/>
    <x v="244"/>
    <n v="1"/>
    <x v="319"/>
  </r>
  <r>
    <n v="246"/>
    <n v="321"/>
    <n v="2021"/>
    <s v="Presupuestal"/>
    <s v="Fiscal y disciplinario"/>
    <s v="Administrativo con presunta incidencia disciplinaria y fiscal"/>
    <s v="14 05 004   "/>
    <s v="H4AC2020. Incorporación de ítems no previstos Contrato 407 de 2010._x000a__x000a_Se incorporaron en el Acta de modificación de cantidades de obra 01 los ítems no previstos 55. Transporte de estructura metálica y 56. Montaje y pintura de estructura metálica, mediante los cuales se reconoce al Contratista costos incluidos dentro del valor unitario del ítem contractual 38. Acero estructural, ofertado por el Contratista para la ejecución de esta actividad constructiva en el que se incluyen todos los costos asociados para cumplir con su alcance que es la construcción de puentes con estructura en acero."/>
    <s v="Debilidades en el desarrollo de las actividades de interventoría y su respectiva supervisión, puesto que se aprueba y valida el Acta de modificación de cantidades de obra 01 con la incorporación de los ítems no previstos 55. Transporte de estructura metálica y 56. Montaje y pintura de estructura metálica, mediante los cuales se reconoce al Contratista el costo de transporte y montaje de estructura metálica ya incluido en el ítem contractual 38. Acero estructural, aprobando pagos en Actas de recibo parcial de obra por dicho concepto."/>
    <s v="Revisión y actualización formatos de informes de supervisión."/>
    <s v="Revisión y actualización formatos de informes de supervisión."/>
    <s v="Formato de informe de supervisión actualizado, formalizado y socializado"/>
    <n v="1"/>
    <d v="2022-03-20T00:00:00"/>
    <x v="49"/>
    <n v="10.142857142857142"/>
    <x v="39"/>
    <x v="15"/>
    <n v="1"/>
    <s v="Auditoría de Cumplimiento 2020 y Primer Semestre de 2021"/>
    <d v="2022-07-07T00:00:00"/>
    <n v="1.2666666666666666"/>
    <x v="1"/>
    <n v="10.142857142857142"/>
    <n v="10.142857142857142"/>
    <n v="10.142857142857142"/>
    <m/>
    <x v="3"/>
    <s v="CUMPLIDO"/>
    <x v="30"/>
    <x v="245"/>
    <n v="1"/>
    <x v="320"/>
  </r>
  <r>
    <n v="247"/>
    <n v="322"/>
    <n v="2021"/>
    <s v="Presupuestal"/>
    <s v="Disciplinario"/>
    <s v="Administrativo con presunta incidencia disciplinaria"/>
    <s v="14 05 004   "/>
    <s v="H5AC2020. Contrato 409 de 2010 - Reconocimiento al contratista por concepto de adquisición del predio con ficha 03T._x000a__x000a_Al revisar las actas de pago predial tramitadas por el contratista, contra la información del valor de adquisición predio con ficha 03T, se determinó que el Instituto Nacional de Vías – INVÍAS pagó al Contratista un mayor valor por concepto de Adquisición predial del orden de $18.371.325. Lo anterior se determinó al contrastar el valor que le correspondía a la prometiente vendedora, por una suma $37.999.600, contra los pagos de las actas prediales asociados al concepto de adquisición del precitado inmueble, los cuales ascendieron a una suma de $56.370.925."/>
    <s v="Deficiencias en la aplicación de controles asignados a la interventoría, orientados a verificar la información para la aprobación de las actas prediales presentadas por el contratista de obra, para el reconocimiento económico por concepto de adquisición del predio con ficha 03T, afectando la correcta ejecución de los recursos."/>
    <s v="Actualización y fortalecimiento del capitulo N° 8 numeral 8,5 (FACULTADES Y OBLIGACIONES AMBIENTALES, SOCIALES, PREDIALES Y DE SOSTENIBILIDAD), en el Manual de Interventoría, respecto de los controles asignados a la interventoría, orientados a verificar la información para la aprobación de las actas prediales presentadas por el contratista de obra."/>
    <s v="Actualización y fortalecimiento del capitulo N° 8 numeral 8,5 (FACULTADES Y OBLIGACIONES AMBIENTALES, SOCIALES, PREDIALES Y DE SOSTENIBILIDAD), en el Manual de Interventoría."/>
    <s v="Manual de Interventoría revisado, actualizado y socializado"/>
    <n v="1"/>
    <d v="2022-03-20T00:00:00"/>
    <x v="50"/>
    <n v="1.4285714285714286"/>
    <x v="40"/>
    <x v="15"/>
    <n v="1"/>
    <s v="Nota: La connotación fiscal fue desvirtuada por la CGR mediante auto No. 01316 del 08-09-2022, &quot;Por medio del cual se decreta el archivo del antecedente por inexistencia del daño fiscal No. AN- 85112-2022-40935&quot;. Aspecto notificado en oficio CGR 2022EE0154975 y memorando circular OCI 73145 del 14-09-2022._x000a__x000a_Pasa de GGPT a SMCN"/>
    <d v="2022-07-05T00:00:00"/>
    <n v="3.2333333333333334"/>
    <x v="1"/>
    <n v="1.4285714285714286"/>
    <n v="1.4285714285714286"/>
    <n v="1.4285714285714286"/>
    <m/>
    <x v="3"/>
    <s v="CUMPLIDO"/>
    <x v="30"/>
    <x v="246"/>
    <n v="1"/>
    <x v="321"/>
  </r>
  <r>
    <n v="248"/>
    <n v="323"/>
    <n v="2021"/>
    <s v="Otros"/>
    <s v="Administrativo"/>
    <s v="Administrativo"/>
    <s v="16 04 001   "/>
    <s v="H6AC2020. Contrato 409 de 2010- Celeridad en la reclasificación de los predios adquiridos para el desarrollo de proyectos viales como bienes de uso público ante la Autoridad Catastral._x000a__x000a_Algunos predios adquiridos en marco del contrato 409 de 2010, a la fecha no se encuentran reclasificados como bienes de uso público ante el Instituto Geográfico Agustín Codazzi, lo que ha conllevado a que no se encuentren catalogados como exentos del pago de impuesto predial, y por ende el riesgo de que el INVÍAS sea conminado al pago de los respectivos impuestos, generando un desgaste administrativo para las partes, siendo el Ente Territorial el más afectado al proyectar unos ingresos financieros sobre información que no corresponde a la realidad._x000a__x000a_Es de indicar, que la información contenida en la base catastral del municipio constituye el insumo para liquidar el Impuesto Predial, dado que en ella se encuentran los aspectos jurídicos, físicos y económicos de los inmuebles. Por tanto, se determina falta de celeridad en realizar dicha gestión._x000a__x000a_"/>
    <s v="Deficiencias en la celeridad para informar al Instituto Geográfico Agustín Codazzi – IGAC, que en ocasión del proyecto vial: “Desarrollo vial transversal del sur modulo 2 – Mejoramiento y mantenimiento del el Corredor Tumaco – Pasto – Mocoa, se generó la adquisición predial y en concordancia con el marco normativo dichos predios adquirieron connotación de bienes de uso público; lo anterior con el fin de contar con la completitud y exactitud de información de la base catastral, por lo que tal desactualización afecta la correcta identificación de los sujetos objeto de dicho gravamen, ya que dicha base se constituye en la fuente de información para que los municipios, liquiden el impuesto predial”._x000a__x000a_Inadecuada gestión administrativa y jurídica de los bienes por parte del Instituto, derivada de la aplicación deficiente de los mecanismos de seguimiento y control."/>
    <s v="Incluir en el apéndice predial, de los documentos precontractuales, la obligación por parte del contratista de obra ante las autoridades catastrales, de tramitar el desenglobe y reclasificación catastral de los predios adquiridos para el desarrollo de los proyectos viales de propiedad del INVIAS (bienes de uso público)."/>
    <s v="Incluir en el apéndice predial la obligación contractual de realizar el desenglobe y cambio de destino económico ante el IGAC por parte del contratista de obra._x000a_"/>
    <s v="Apéndice predial"/>
    <n v="1"/>
    <d v="2022-03-20T07:26:24"/>
    <x v="51"/>
    <n v="5.8571428571428568"/>
    <x v="3"/>
    <x v="1"/>
    <n v="1"/>
    <s v="Auditoría de Cumplimiento 2020 y Primer Semestre de 2021"/>
    <d v="2022-04-22T00:00:00"/>
    <n v="-0.27699999999992236"/>
    <x v="1"/>
    <n v="5.8571428571428568"/>
    <n v="5.8571428571428568"/>
    <n v="5.8571428571428568"/>
    <m/>
    <x v="3"/>
    <s v="CUMPLIDO"/>
    <x v="30"/>
    <x v="247"/>
    <n v="1"/>
    <x v="322"/>
  </r>
  <r>
    <n v="249"/>
    <n v="324"/>
    <n v="2021"/>
    <s v="Otros"/>
    <s v="Disciplinario"/>
    <s v="Administrativo con presunta incidencia disciplinaria"/>
    <s v="14 05 004   "/>
    <s v="H7AC2020. Contrato 409 de 2010 – Aplicación de la metodología valuatoria utilizada para determinar el valor del predio 02T._x000a__x000a_El precio de adquisición debe corresponder al valor comercial, el cual para el caso del predio 02T fue determinado por una Lonja de la región, dicho estudio debe circunscribirse con las normas existentes en dicha materia, y en particular lo establecido en Resolución 620 de 2008 expedida por el Instituto Geográfico Agustín Codazzi - IGAC. Al verificar el informe de avalúo se determinó que la Lonja no aplicó los parámetros establecidos en el artículo 11º de Resolución 620 de 2008, lo cual afectó la determinación del valor comercial."/>
    <s v="Deficiencias en la aplicación de controles asignados a la interventoría, orientados a verificar el cumplimiento de las obligaciones en materia de Gestión y Adquisición Predial a fin de que lo actuado por el contratista de obra, se ciña con los lineamientos técnicos y jurídicos, que para tal fin haya establecido la constitución, la ley y decretos aplicables en dicha materia, en concordancia con las obligaciones establecidas en el Manual de Interventoría. Así mismo, con las obligaciones asumidas a través del contrato 409 de 2010, en desarrollo de la elaboración de avalúos comerciales, insumo necesario para establecer el valor comercial del inmueble objeto de adquisición."/>
    <s v="Actualizar en el apéndice predial y el anexo técnico con los requisitos establecidos de la Resolución IGAC No. 620 de 2008, para que haga parte de los puntos a evaluar por la interventoría como cumplimiento de las obligaciones."/>
    <s v="Realizar la actualización del apéndice predial incluyendo los requisitos establecidos en la Resolución IGAC No. 620 de 2008, y el anexo técnico de interventoría."/>
    <s v=" Apéndice predial y_x000a_anexo técnico de interventoría actualizados "/>
    <n v="2"/>
    <d v="2022-03-20T07:26:24"/>
    <x v="51"/>
    <n v="5.8571428571428568"/>
    <x v="3"/>
    <x v="1"/>
    <n v="2"/>
    <s v="Auditoría de Cumplimiento 2020 y Primer Semestre de 2021"/>
    <d v="2022-04-22T00:00:00"/>
    <n v="-0.27699999999992236"/>
    <x v="1"/>
    <n v="5.8571428571428568"/>
    <n v="5.8571428571428568"/>
    <n v="5.8571428571428568"/>
    <m/>
    <x v="3"/>
    <s v="CUMPLIDO"/>
    <x v="30"/>
    <x v="248"/>
    <n v="1"/>
    <x v="323"/>
  </r>
  <r>
    <n v="250"/>
    <n v="325"/>
    <n v="2021"/>
    <s v="Presupuestal"/>
    <s v="Fiscal y disciplinario"/>
    <s v="Administrativo con presunta incidencia disciplinaria y fiscal"/>
    <s v="14 04 100   "/>
    <s v="H8AC2020. Aprobación de ítems no previstos relacionados con actividades de manejo de tráfico y señalización contratos de obra 705, 775 y 780 de 2020._x000a__x000a_Para los contratos de obra 705, 775 y 780 de 2020 se pagaron como ítems de obra no previstos actividades relacionadas con el control de tráfico y señalización, las cuales, según lo establecido contractualmente, estaban a cargo del contratista, de acuerdo con lo estipulado en la Nota 2 incluida en el Formulario 3, correspondiente a la propuesta económica entregada por cada contratista seleccionado para la ejecución del respectivo contrato de obra. Por tanto, dichos costos debieron ser estimados por el contratista al momento de presentar el costo total de su propuesta, entendiéndose incluidas dentro del valor total ofertado a la Entidad para la ejecución del respectivo contrato. Así las cosas, no procedía su incorporación como ítems no previstos en el presupuesto de obra correspondiente ni su posterior pago a través de las respectivas actas parciales de obra."/>
    <s v="De acuerdo a lo establecido en la Nota 2 del Formulario 3 anexo al Pliego de Condiciones, los costos relacionados con las actividades de control de tráfico y señalización necesarias para la ejecución de las obras, son a cuenta y riesgo del contratista. Por lo cual, no es procedente su reconocimiento mediante ítems no previstos, ya que se está vulnerando lo pactado en los respectivos contratos objeto de observación, al no cumplirse con lo fijado en los Pliegos de Condiciones y sus anexos, conforme a los principios de economía y transparencia."/>
    <s v="Aplicar el Manual de Interventoría, donde se aprueben las actividades relacionadas con el control de tráfico del proyecto y señalización."/>
    <s v="Aplicación al Manual de Interventoría, respecto al numeral 8.4 FACULTADES Y OBLIGACIONES ESPECÍFICAS DE LA INTERVENTORÍA - 6. Plan de Manejo de Tránsito (PMT)."/>
    <s v="Manual de Interventoría aplicado"/>
    <n v="1"/>
    <d v="2022-03-03T00:00:00"/>
    <x v="49"/>
    <n v="12.571428571428571"/>
    <x v="2"/>
    <x v="1"/>
    <n v="0"/>
    <s v="Auditoría de Cumplimiento 2020 y Primer Semestre de 2021"/>
    <m/>
    <n v="-1490.3666666666666"/>
    <x v="0"/>
    <n v="0"/>
    <n v="0"/>
    <n v="12.571428571428571"/>
    <m/>
    <x v="0"/>
    <s v="VENCIDO"/>
    <x v="30"/>
    <x v="249"/>
    <n v="1"/>
    <x v="324"/>
  </r>
  <r>
    <n v="251"/>
    <n v="326"/>
    <n v="2021"/>
    <s v="Obra"/>
    <s v="Disciplinario"/>
    <s v="Administrativo con presunta incidencia disciplinaria"/>
    <s v="14 05 004   "/>
    <s v="H9AC2020. Atrasos en la ejecución del contrato de obra 696 de 2020._x000a__x000a_En el informe semanal de interventoría No. 73, último suministrado por la Entidad, con corte al 23 de septiembre de 2021 se reporta una inversión ejecutada acumulada del 82.55%, presentando tan solo un avance del 1.24% respecto del porcentaje reportado con corte a 31 de agosto de 2021, lo que evidencia el bajo rendimiento de ejecución de obra de parte del contratista, teniendo como plazo límite de ejecución el 15 de octubre de 2021._x000a__x000a_El bajo rendimiento en la ejecución de las obras que ha evidenciado el contratista del contrato 696 de 2020, no ha permitido que las obras se finalicen dentro del plazo contractual fijado en la prórroga 4, presentándose atrasos en el avance de las obras y el programa de inversiones."/>
    <s v="No se evidencian acciones oportunas y eficaces de parte de la interventoría y la Entidad tendientes a conminar al contratista de obra con el fin de que mejore sus rendimientos y avance eficientemente en la ejecución de las obras, de tal forma que se culminen dentro del plazo contractual fijado, conforme a la obligación estipulada en la Cláusula Cuarta del Contrato de obra 696 de 2020."/>
    <s v="Fortalecer los instrumentos de supervisión contractual, para el seguimiento de los rendimientos y avances de obra en ejercicio de la supervisión del contrato de interventoría. "/>
    <s v="Revisión y actualización formatos de informes de supervisión."/>
    <s v="Formato de informe de supervisión revisado, actualizado, formalizado y socializado"/>
    <n v="1"/>
    <d v="2022-03-20T00:00:00"/>
    <x v="49"/>
    <n v="10.142857142857142"/>
    <x v="41"/>
    <x v="15"/>
    <n v="1"/>
    <s v="Auditoría de Cumplimiento 2020 y Primer Semestre de 2021"/>
    <d v="2022-07-07T00:00:00"/>
    <n v="1.2666666666666666"/>
    <x v="1"/>
    <n v="10.142857142857142"/>
    <n v="10.142857142857142"/>
    <n v="10.142857142857142"/>
    <m/>
    <x v="3"/>
    <s v="CUMPLIDO"/>
    <x v="30"/>
    <x v="250"/>
    <n v="1"/>
    <x v="325"/>
  </r>
  <r>
    <n v="252"/>
    <n v="327"/>
    <n v="2021"/>
    <s v="Obra"/>
    <s v="Disciplinario"/>
    <s v="Administrativo con presunta incidencia disciplinaria"/>
    <s v="14 05 004   "/>
    <s v="H10AC2020. Atrasos en la ejecución del contrato de obra 775 de 2020._x000a__x000a_En desarrollo del contrato 775 de 2020, se han presentado para los meses de junio a septiembre de 2021 atrasos en la ejecución de las obras por parte del contratista, reportándose una facturación mensual demasiado baja producto de los bajos rendimientos en las actividades ejecutadas, lo cual no ha permitido la oportuna culminación de las obras._x000a_"/>
    <s v="No se evidencian acciones oportunas y eficaces de parte de la interventoría y la Entidad tendientes a conminar al contratista de obra con el fin de que mejore sus rendimientos y avance eficientemente en la ejecución de las obras, de tal forma que se culminen dentro del plazo contractual fijado, conforme a la obligación estipulada en la Cláusula Cuarta del contrato de obra 775 de 2020."/>
    <s v="Fortalecer los instrumentos de supervisión contractual, para el seguimiento de los rendimientos y avances de obra en ejercicio de la supervisión del contrato de interventoría. "/>
    <s v="Revisión y actualización formatos de informes de supervisión."/>
    <s v="Formato de informe de supervisión revisado, actualizado, formalizado y socializado"/>
    <n v="1"/>
    <d v="2022-03-20T00:00:00"/>
    <x v="49"/>
    <n v="10.142857142857142"/>
    <x v="41"/>
    <x v="15"/>
    <n v="1"/>
    <s v="Auditoría de Cumplimiento 2020 y Primer Semestre de 2021"/>
    <d v="2022-07-07T00:00:00"/>
    <n v="1.2666666666666666"/>
    <x v="1"/>
    <n v="10.142857142857142"/>
    <n v="10.142857142857142"/>
    <n v="10.142857142857142"/>
    <m/>
    <x v="3"/>
    <s v="CUMPLIDO"/>
    <x v="30"/>
    <x v="251"/>
    <n v="1"/>
    <x v="326"/>
  </r>
  <r>
    <n v="253"/>
    <n v="328"/>
    <n v="2021"/>
    <s v="Otros"/>
    <s v="Administrativo"/>
    <s v="Administrativo"/>
    <s v="14 05 004   "/>
    <s v="H11AC2020. Circunvalar Isla de San Andrés y de Providencia – Informes mensuales de obra del contratista del contrato 1621 de 2020._x000a__x000a_A partir del informe mensual de Interventoría correspondiente al mes de febrero de 2021, la interventoría de la obras viene reiterando al Contratista que, de acuerdo con lo establecido en los Pliegos de Condiciones del Contrato de obra, el contratista debe entregar a la Interventoría los informes a los cinco (5) días calendario del vencimiento del período respectivo; además, en su informe mensual de mayo 2021, la interventoría comunica que a esa fecha aún no ha recibido en su totalidad de parte del Contratista, el informe completo correspondiente al mes de enero de 2021._x000a__x000a_Por otra parte, los informes mensuales de interventoría remitidos por el INVÍAS a la CGR para su análisis en esta Auditoría de Cumplimiento, correspondientes a los meses de marzo, abril y mayo de 2021, carecen de varios soportes de los anexos relacionados en los mismos; mientras que los informes de los meses de junio, julio y agosto del año en curso, no obstante haberse solicitado mediante oficios AC-INVÍAS-024 de septiembre 29 y AC-INVÍAS-039 de octubre 15 de 2021, no fueron allegados al Equipo Auditor."/>
    <s v="Deficiencias en la gestión por parte del INVIAS e interventor del contrato, para conminar al contratista sobre la oportunidad que se debe tener en el cumplimiento de los términos de entrega de la información a la firma interventora. Situación que le resta eficiencia y eficacia a las labores de seguimiento y control, sobre las obligaciones del contratista y avance de los trabajos, por parte de la Unidad Ejecutora, interventoría de las obras y de los organismos de control, que permita el seguimiento integral al desarrollo del contrato de obra."/>
    <s v="Socializar normativa vigente para el control y seguimiento de la ejecución del contrato."/>
    <s v="Realizar mesa de trabajo con contratistas de obra e interventoría y supervisión para la socialización de normativa vigente para el control y seguimiento de la ejecución del contrato."/>
    <s v="Mesa de trabajo"/>
    <n v="1"/>
    <d v="2022-03-20T00:00:00"/>
    <x v="49"/>
    <n v="10.142857142857142"/>
    <x v="2"/>
    <x v="1"/>
    <n v="0"/>
    <s v="Auditoría de Cumplimiento 2020 y Primer Semestre de 2021"/>
    <m/>
    <n v="-1490.3666666666666"/>
    <x v="0"/>
    <n v="0"/>
    <n v="0"/>
    <n v="10.142857142857142"/>
    <m/>
    <x v="0"/>
    <s v="VENCIDO"/>
    <x v="30"/>
    <x v="252"/>
    <n v="1"/>
    <x v="327"/>
  </r>
  <r>
    <n v="254"/>
    <n v="329"/>
    <n v="2021"/>
    <s v="Contractual"/>
    <s v="Disciplinario"/>
    <s v="Administrativo con presunta incidencia disciplinaria"/>
    <s v="14 04 004   "/>
    <s v="H12AC2020. Definición del plazo contractual y desarrollo de la ejecución contractual del contrato 1973 de 2019._x000a__x000a_Se presentaron deficiencias en el cálculo del tiempo real estimado del contrato 1973 de 2020, en detrimento de la eficiencia, eficacia y las restricciones básicas del proyecto, generando riesgo de afectaciones en el plazo final del mismo. De igual manera, observando la curva de avance físico financiero del contrato, se evidencia que los meses reales de ejecución del contrato fueron 4, de los 10 meses que finalmente se tomaron para la ejecución de las obras, producto de deficiencias en el seguimiento y control de los tiempos del proyecto y problemas de flujo de caja del mismo._x000a__x000a_"/>
    <s v="Deficiencias en la planeación contractual del proyecto, toda vez que se estipularon plazos de ejecución que no correspondían a la realidad del mismo._x000a__x000a_De igual manera, se denotan deficiencias en el proceso de supervisión e interventoría, al no lograr de manera eficaz, que el contratista de obra cumpliera con la implementación de planes de contingencia para disminuir efectivamente el atraso que acumuló durante todo el proyecto._x000a__x000a_Deficiencias en la gestión administrativa por parte del INVÍAS, en cuanto a que 1) gestionó de manera deficiente el inicio de las obras, por deficiencias en su planeación contractual; 2) no informó al contratista oportunamente para que radicara los documentos para el trámite del anticipo antes del cierre de la vigencia; 3) no hubo los canales de comunicación adecuados para que, una vez notificada la glosa al contratista, este tuviera el acceso a dicha notificación para subsanar la misma y no generar mayores retrasos en la consecución del mismo, y por ende, evitar afectaciones a los tiempos del contrato; y 4) demoras en los pagos de las actas 6 y 7, que se sumaron a la falta del pago del anticipo y acentuaron aún más el problema de flujo de caja, impactando en el desarrollo del contrato._x000a__x000a_"/>
    <s v="Elaborar guía para la estructuración de proyectos del INVIAS."/>
    <s v="Documentación y socialización de la guía técnica para la estructuración de proyectos del INVIAS."/>
    <s v="Guía técnica de estructuración de proyectos socializada"/>
    <n v="1"/>
    <d v="2022-03-20T00:00:00"/>
    <x v="42"/>
    <n v="14.571428571428571"/>
    <x v="42"/>
    <x v="3"/>
    <n v="1"/>
    <s v="Auditoría de Cumplimiento 2020 y Primer Semestre de 2021"/>
    <d v="2022-04-11T00:00:00"/>
    <n v="-2.6666666666666665"/>
    <x v="1"/>
    <n v="14.571428571428571"/>
    <n v="14.571428571428571"/>
    <n v="14.571428571428571"/>
    <m/>
    <x v="3"/>
    <s v="CUMPLIDO"/>
    <x v="30"/>
    <x v="253"/>
    <n v="1"/>
    <x v="328"/>
  </r>
  <r>
    <n v="255"/>
    <n v="330"/>
    <n v="2021"/>
    <s v="Presupuestal"/>
    <s v="Fiscal y disciplinario"/>
    <s v="Administrativo con presunta incidencia disciplinaria y fiscal"/>
    <s v="14 04 004   "/>
    <s v="H13AC2020. Mayor permanencia de interventoría para el contrato 1973 de 2019._x000a__x000a_Debido a que el contrato de obra se prorrogó por 4 ocasiones, hasta el 31 de octubre de 2020, se consideró para el contrato de interventoría la necesidad de una adición al valor del contrato por un valor de CIENTO DIECINUEVE MILLONES OCHOCIENTOS VEINTISEIS MIL SETECIENTOS CATORCE PESOS ($119.826.714), con el fin de cubrir a cabalidad los costos de la interventoría para los meses faltantes de la obra (la adición se firmó el 6 de agosto de 2020, hasta el 31 de octubre de 2020), y evitar que el contrato quedara sin supervisión._x000a__x000a_Al evidenciarse que las causas por las que el tiempo real de ejecución de obra superó lo programado, se deben a hechos imputables a las partes intervinientes en el contrato de obra (atrasos por parte del contratista, falencias administrativas por parte del invias para mantener estable el flujo de caja del contratista y falencias en el proceso de supervisión por parte de la interventoría al no tomar acciones contundentes para conminar al contratista a mitigar los atrasos en obra), se colige que era posible ejecutar el contrato de interventoría sin adicionarle valor, ya que se evidencia que la ejecución real del contrato, en términos de facturación, fue de 4 meses, pero se extendió en el tiempo por las fallas imputables a cada una de las partes, tal como se ha señalado."/>
    <s v="Gestión ineficaz y antieconómica de las partes intervinientes en el desarrollo del contrato de obra para lograr la ejecución del mismo en el tiempo señalado, de manera oportuna, lo cual obligó a una mayor permanencia de la interventoría, para no dejar el proyecto sin supervisión."/>
    <s v="Elaborar guía para la estructuración de proyectos del INVIAS."/>
    <s v="Documentación y socialización de la guía técnica para la estructuración de proyectos del INVIAS."/>
    <s v="Guía técnica de estructuración de proyectos socializada"/>
    <n v="1"/>
    <d v="2022-03-20T00:00:00"/>
    <x v="42"/>
    <n v="14.571428571428571"/>
    <x v="42"/>
    <x v="3"/>
    <n v="1"/>
    <s v="Auditoría de Cumplimiento 2020 y Primer Semestre de 2021"/>
    <d v="2022-04-11T00:00:00"/>
    <n v="-2.6666666666666665"/>
    <x v="1"/>
    <n v="14.571428571428571"/>
    <n v="14.571428571428571"/>
    <n v="14.571428571428571"/>
    <m/>
    <x v="3"/>
    <s v="CUMPLIDO"/>
    <x v="30"/>
    <x v="254"/>
    <n v="1"/>
    <x v="329"/>
  </r>
  <r>
    <n v="256"/>
    <n v="331"/>
    <n v="2021"/>
    <s v="Obra"/>
    <s v="Disciplinario"/>
    <s v="Administrativo con presunta incidencia disciplinaria"/>
    <s v="14 01 100   "/>
    <s v="H14AC2020. Desarrollo de la ejecución contractual contrato 1950 de 2019._x000a__x000a_El contrato 1950 de 2019 sufrió varias prórrogas, que ampliaron el plazo establecido en la prórroga en un 266%, pasando de 5,83 meses a 15,53 meses, con evidencia de bajos ritmos de ejecución por parte del contratista, demoras en la consecución de estudios y diseños de actividades que estaban dentro del alcance contractual, deficiencias de calidad de las obras, y falencias en la coordinación con el municipio de Sogamoso para realizar la ejecución de las actividades solicitadas por él, lo cual hizo que permaneciera en atraso durante toda la ejecución del contrato, conforme a lo documentado por la interventoría del proyecto, sin que se lograra una mitigación efectiva de este atraso por parte del contratista._x000a__x000a_"/>
    <s v="Deficiencias en la planeación del desarrollo contractual del proyecto, toda vez que se estipularon plazos de ejecución que no correspondían a la realidad del mismo, el contratista no fue diligente en la ejecución del proyecto (demoró estudios y diseños), ejecutó las obras con calidad deficiente, y en adición, al proyecto se le incluyó una obra que no era de su alcance, pero sin la debida coordinación con el ente territorial para su oportuna consecución, afectando los tiempos del proyecto."/>
    <s v="Elaborar guía para la estructuración de proyectos del INVIAS."/>
    <s v="Documentación y socialización de la guía técnica para la estructuración de proyectos del INVIAS."/>
    <s v="Guía técnica de estructuración de proyectos socializada"/>
    <n v="1"/>
    <d v="2022-03-20T00:00:00"/>
    <x v="42"/>
    <n v="14.571428571428571"/>
    <x v="42"/>
    <x v="3"/>
    <n v="1"/>
    <s v="Auditoría de Cumplimiento 2020 y Primer Semestre de 2021"/>
    <d v="2022-04-11T00:00:00"/>
    <n v="-2.6666666666666665"/>
    <x v="1"/>
    <n v="14.571428571428571"/>
    <n v="14.571428571428571"/>
    <n v="14.571428571428571"/>
    <m/>
    <x v="3"/>
    <s v="CUMPLIDO"/>
    <x v="30"/>
    <x v="255"/>
    <n v="1"/>
    <x v="330"/>
  </r>
  <r>
    <n v="257"/>
    <n v="332"/>
    <n v="2021"/>
    <s v="Otros"/>
    <s v="Administrativo"/>
    <s v="Administrativo"/>
    <s v="14 05 004   "/>
    <s v="H15AC2020. Cumplimiento del PAGA durante el desarrollo del contrato 1950 de 2019._x000a__x000a_Se evidencia en la trazabilidad generada por la interventoría en sus informes, que el contratista no cumplió de manera oportuna con las medidas establecidas en el PAGA (Plan de Adaptación a la Guía Ambiental) del proyecto, siendo objeto de constantes llamados de atención por la interventoría. Entre las actividades observadas se encuentra lo siguiente: Disposición incorrecta de escombros; Disposición incorrecta de sobrantes de mezcla asfáltica, generando afectaciones ambientales; No presentación de documentación relacionada con ZODMES; Deficiente gestión para la consecución de los permisos de ocupación de cauce o concesión de aguas._x000a__x000a_Durante todo el proyecto, los informes ambientales adjuntos a los informes mensuales de interventoría observan estas situaciones que solamente fueron corregidas al final del proyecto."/>
    <s v="Deficiencias en el ejercicio de supervisión y control de las acciones ambientales a ejecutar por parte del contratista, y el no uso de las medidas de apremio estipuladas contractualmente para conminar adecuadamente al contratista, con el riesgo de que se hubiesen generado mayores impactos ambientales por causa de malas prácticas constructivas por parte del contratista."/>
    <s v="Fortalecimiento de  los instrumentos de  supervisión contractual, para  mejorar la evaluación de la calidad de los  trabajos en ejercicio de la  Supervisión del contrato de interventoría. "/>
    <s v="Revisión y actualización formatos de informes de supervisión."/>
    <s v="Formato de informe de supervisión actualizado, formalizado y socializado"/>
    <n v="1"/>
    <d v="2022-03-20T00:00:00"/>
    <x v="49"/>
    <n v="10.142857142857142"/>
    <x v="43"/>
    <x v="0"/>
    <n v="1"/>
    <s v="Auditoría de Cumplimiento 2020 y Primer Semestre de 2021"/>
    <d v="2022-07-07T00:00:00"/>
    <n v="1.2666666666666666"/>
    <x v="1"/>
    <n v="10.142857142857142"/>
    <n v="10.142857142857142"/>
    <n v="10.142857142857142"/>
    <m/>
    <x v="3"/>
    <s v="CUMPLIDO"/>
    <x v="30"/>
    <x v="256"/>
    <n v="1"/>
    <x v="331"/>
  </r>
  <r>
    <n v="258"/>
    <n v="333"/>
    <n v="2021"/>
    <s v="Contractual"/>
    <s v="Disciplinario"/>
    <s v="Administrativo con presunta incidencia disciplinaria"/>
    <s v="14 01 100   "/>
    <s v="H16AC2020. Vía Ocaña – Sardinata - Cúcuta – Planeación de la ejecución contractual del contrato 2182 de 2019._x000a__x000a_El contrato de obra que inicialmente se suscribió por $4.434.767.463, con un plazo hasta 31 de diciembre de 2019, debido al ajuste de cantidades de obra y obras no previstas tales como Geomalla de Refuerzo para Pavimentos y Riego de Liga con Emulsión Asfáltica, termina con un valor ejecutado de $6.785.189.457 y recibido finalmente en octubre 30 de 2020, diez meses después del término de su plazo inicial, restando oportunidad en la entrega y puesta al servicio de las obras, con la consecuente afectación en el plazo y costo inicial contratado."/>
    <s v="Deficiencias en la planeación del contrato 2182 de 2019, toda vez que se estipularon plazos de ejecución que no correspondían a la realidad de los mismos, lo cual generó afectaciones en el tiempo y costos estimados del proyecto."/>
    <s v="Elaborar guía para la estructuración de proyectos del INVIAS."/>
    <s v="Documentación y socialización de la guía técnica para la estructuración de proyectos del INVIAS."/>
    <s v="Guía técnica de estructuración de proyectos socializada"/>
    <n v="1"/>
    <d v="2022-03-20T00:00:00"/>
    <x v="42"/>
    <n v="14.571428571428571"/>
    <x v="42"/>
    <x v="3"/>
    <n v="1"/>
    <s v="Auditoría de Cumplimiento 2020 y Primer Semestre de 2021"/>
    <d v="2022-04-11T00:00:00"/>
    <n v="-2.6666666666666665"/>
    <x v="1"/>
    <n v="14.571428571428571"/>
    <n v="14.571428571428571"/>
    <n v="14.571428571428571"/>
    <m/>
    <x v="3"/>
    <s v="CUMPLIDO"/>
    <x v="30"/>
    <x v="257"/>
    <n v="1"/>
    <x v="332"/>
  </r>
  <r>
    <n v="259"/>
    <n v="334"/>
    <n v="2021"/>
    <s v="Obra"/>
    <s v="Disciplinario"/>
    <s v="Administrativo con presunta incidencia disciplinaria"/>
    <s v="14 05 004   "/>
    <s v="H17AC2020. Fisuras ciclovía puente Pumarejo._x000a__x000a_Durante la visita realizada a la estructura del Puente Pumarejo el día 4 de octubre de 2021, se evidenciaron fisuras en las aletas laterales del puente, que fueron destinadas como ciclovía. Aunque algunas de ellas han sido tratadas superficialmente, la fisura continúa manifestándose en la placa._x000a__x000a_La mayoría de estas fisuras se manifiestan de manera paralela a las juntas de dilatación, pero no cerca de ellas, lo cual presume que la superficie de la misma está siendo afectada por fatiga prematura. Sin embargo, lo evidenciado es que tanto el contratista como el administrador vial no han tomado medidas correctivas efectivas para contrarrestar la situación."/>
    <s v="Deficiencias en el proceso de supervisión e interventoría, al no lograr de manera eficaz, que el contratista de obra entregara obras con la debida calidad y que se encuentran sufriendo de deterioro prematuro."/>
    <s v="Garantizar la calidad de las obras por parte del contratista de la obra Puente Pumarejo."/>
    <s v="Reparación por parte del contratista y recibo por parte de la interventoría como garantía, de los defectos constructivos detectados por el Ente de Control."/>
    <s v="Informe de la interventoría con registro fotográfico del recibo de las obras a satisfacción "/>
    <n v="1"/>
    <d v="2022-03-20T00:00:00"/>
    <x v="52"/>
    <n v="39.285714285714285"/>
    <x v="8"/>
    <x v="0"/>
    <n v="1"/>
    <s v="Pasa de GGP1 a SMCN"/>
    <d v="2023-09-11T00:00:00"/>
    <n v="8.8333333333333339"/>
    <x v="1"/>
    <n v="39.285714285714285"/>
    <n v="39.285714285714285"/>
    <n v="39.285714285714285"/>
    <m/>
    <x v="3"/>
    <s v="CUMPLIDO"/>
    <x v="30"/>
    <x v="258"/>
    <n v="1"/>
    <x v="333"/>
  </r>
  <r>
    <n v="260"/>
    <n v="335"/>
    <n v="2021"/>
    <s v="Obra"/>
    <s v="Fiscal y disciplinario"/>
    <s v="Administrativa con presunta incidencia disciplinaria y fiscal"/>
    <s v="16 04 100   "/>
    <s v="H18AC2020. Iluminación e instrumentación del puente Pumarejo._x000a__x000a_Se observa que, a pesar de tener conocimiento de la problemática social de la zona, el INVÍAS no adoptó medidas pertinentes de manera oportuna para salvaguardar las inversiones realizadas, permitiendo que se presenten actos vandálicos de manera continuada, sin medidas adecuadas de mitigación, y dejando el puente sin una iluminación adecuada y sin el uso de la instrumentación (que hace parte especial del diseño del proyecto), lo cual acentúa los problemas de seguridad (tanto ciudadana como vial) en las inmediaciones del puente._x000a__x000a_De igual manera, en lo relacionado con la instrumentación, al no estar generando los reportes esperados y al no contar con el software para su interpretación, por los daños causados al hardware por causa del vandalismo, la Dirección del INVÍAS no está contando con un insumo importante para la toma de decisiones en el momento de presentarse algún fenómeno natural o estructural que afecte la estabilidad del Puente y/o la seguridad de las personas. _x000a__x000a_Solo hasta después de un año de la puesta en operación (20 de diciembre de 2019) y 4 meses después de la entrega y recibo definitivo de obra (30 de julio de 2020), se contrató un esquema de seguridad privada (...) y, que a la fecha ha sido inocuo y no ha logrado disuadir de manera eficaz a los vándalos y no ha sido una medida efectiva de mitigación para el robo continuado de los elementos del puente. También, a la fecha, el puente se encuentra sin iluminación y sin instrumentación, a pesar de las cuantiosas inversiones realizadas para tal fin, sin haber logrado los beneficios esperados de la aplicación de los recursos públicos invertidos en la implementación de estas obras."/>
    <s v="Gestión antieconómica e ineficaz del recurso, producto del incumplimiento de los deberes de la Entidad estatal para la salvaguarda de los bienes a su cargo (...) lo cual ha conllevado a la no utilización tanto de la iluminación en el puente como la instrumentación de la misma, a la pérdida y deterioro de las inversiones realizadas y a la necesidad de tener que realizar nuevamente inversiones para colocar en funcionamiento la iluminación de la estructura."/>
    <s v="Recuperación de los recursos de los bienes del Puente Pumarejo que fueron afectados por actos de vandalismo y  que están garantizados por las pólizas del INVIAS."/>
    <s v="Hacer  las respectivas reclamaciones para hacer efectivas  las pólizas tomadas por el  INVIAS respecto a los bienes vandalizados en el Puente Pumarejo "/>
    <s v="Reclamaciones ante las aseguradoras "/>
    <n v="1"/>
    <d v="2022-03-20T00:00:00"/>
    <x v="49"/>
    <n v="10.142857142857142"/>
    <x v="8"/>
    <x v="0"/>
    <n v="0"/>
    <s v="Se ajusta área líder. Se cambia GGP1 por SMCN, de acuerdo con mesa e trabajo del 28/08/2023."/>
    <m/>
    <n v="-1490.3666666666666"/>
    <x v="0"/>
    <n v="0"/>
    <n v="0"/>
    <n v="10.142857142857142"/>
    <m/>
    <x v="0"/>
    <s v="VENCIDO"/>
    <x v="30"/>
    <x v="259"/>
    <n v="1"/>
    <x v="334"/>
  </r>
  <r>
    <n v="261"/>
    <n v="336"/>
    <n v="2021"/>
    <s v="Obra"/>
    <s v="Disciplinario e indagación preliminar"/>
    <s v="Administrativo con presunta incidencia disciplinaria, para indagación preliminar"/>
    <s v="14 05 004   "/>
    <s v="H19AC2020. Corrosión en pantallas antiviento nuevo Puente Pumarejo._x000a__x000a_Dentro de las actividades contempladas en el contrato 642 de 2015, se encuentra la instalación de una baranda principal que hace las veces de pantalla antiviento y antisuicidio. (...) Para la construcción y colocación de dichos elementos se consideró que los mismos fueran de acero estructural tipo ASTM A572 G50, y que, para proteger los elementos de una corrosión prematura por agentes externos (agua, ambiente salino, viento), se hiciera pintado de los mismos con pintura alquídica. (...) Sin embargo, con posterioridad a la entrega y recibo definitivo de la obra por parte de la interventoría y el Instituto, el administrador vial evidenció corrosión prematura en las barandas del puente, lo cual fue informado en el mes de septiembre al Instituto. _x000a__x000a_Desde noviembre de 2020 hasta la fecha, el contratista se encuentra en el proceso de la realización de las acciones correctivas para solucionar los eventos de corrosión prematura. Sin embargo, se evidencia que los ritmos de trabajo son lentos, toda vez que se cuenta con un solo frente de trabajo y las actividades son de tipo manual, debido a que los vientos fuertes en la zona impiden el uso de un compresor de aire para la aplicación de la pintura. _x000a__x000a_(...) se pudo constatar que, aunque se están adelantando las labores de reparación de la baranda, en las zonas reparadas ya se empieza a evidenciar nuevamente problemas de corrosión."/>
    <s v="La decisión del contratista en cuanto al tipo de material a colocar no era la más adecuada, toda vez que el ambiente al que se encuentra expuesta dicha estructura es bastante agresivo (…) y se evidencia que la pintura alquídica no es suficiente para evitar la exposición a la abrasión y a la corrosión en el material. Lo anterior obliga a la Entidad encargada del bien a realizar mantenimientos periódicos en lapsos cortos de tiempos._x000a__x000a_De igual manera, se evidencia las deficiencias en el ejercicio de supervisión e interventoría, en donde en su ejercicio de revisión y control no objetó las propuestas técnicas del contratista, para velar por una calidad excelente de las obras a entregar, y adicionalmente no fue acucioso en el recibo de las obras ejecutadas por el contratista, generando reprocesos y riesgos en detrimento de la función administrativa de mantenimiento de la estructura que debe ejercer la Entidad"/>
    <s v="Garantizar la calidad de la pintura aplicada al puente por parte del contratista de la obra. "/>
    <s v="Reparación por parte del contratista y recibo por parte de la interventoría como garantía, de los defectos en la pintura derivados de los eventos de corrección prematura detectados por el Ente de Control."/>
    <s v="Informe de la interventoría con registro fotográfico del recibo de las obras a satisfacción "/>
    <n v="1"/>
    <d v="2022-03-20T00:00:00"/>
    <x v="52"/>
    <n v="39.285714285714285"/>
    <x v="8"/>
    <x v="0"/>
    <n v="1"/>
    <s v="Pasa de GGP1 a SMCN"/>
    <d v="2023-09-11T00:00:00"/>
    <n v="8.8333333333333339"/>
    <x v="1"/>
    <n v="39.285714285714285"/>
    <n v="39.285714285714285"/>
    <n v="39.285714285714285"/>
    <m/>
    <x v="3"/>
    <s v="CUMPLIDO"/>
    <x v="30"/>
    <x v="260"/>
    <n v="1"/>
    <x v="335"/>
  </r>
  <r>
    <n v="262"/>
    <n v="337"/>
    <n v="2021"/>
    <s v="Otros"/>
    <s v="Disciplinario"/>
    <s v="Administrativo con presunta incidencia disciplinaria"/>
    <s v="16 04 100   "/>
    <s v="H20AC2020. Definiciones en torno a la gestión de la información generada por la instrumentación del Puente Pumarejo._x000a__x000a_Con respecto al punto 5, en el 011019_plan_anual_adq_310119.xlsx de 2019 se menciona la “Adquisición de infraestructura en la nube – Azure de Microsoft” mas no se encontró evidencia alguna de la adquisición del software especializado relacionado con la interpretación de los datos generados._x000a__x000a_Con respecto al punto 7, (...) se puede inferir la no existencia de un área funcional específica que maneje la instrumentación. Así mismo, de la información enviada por la Entidad a la solicitud AC-28, no se encontró información alguna con relación a este tema._x000a__x000a_(...) Al no estar generando los reportes esperados y al no contar con el software para su interpretación, la Dirección del INVÍAS no está contando con un insumo importante para la toma de decisiones en el momento de presentarse algún fenómeno natural o estructural que afecte la estabilidad del Puente y/o la seguridad de las personas."/>
    <s v="Debilidades en la gestión del proyecto de instrumentación, al no tener definida un área responsable de su ejecución, la adquisición parcial de las licencias de software para su manejo y lo relacionado con el manejo de la información generada y la toma de decisiones gerenciales."/>
    <s v="Elaborar guía para la gestión, implementación y operación tanto de la instrumentación como de la información que se derive de la infraestructura vial de puentes y viaductos en el país."/>
    <s v="Documentación y socialización de la guía para la gestión, implementación y operación tanto de la instrumentación como de la información que se derive de la infraestructura vial de puentes y viaductos en el país."/>
    <s v="Guía socializada e implementada "/>
    <n v="1"/>
    <d v="2022-03-20T00:00:00"/>
    <x v="53"/>
    <n v="19.142857142857142"/>
    <x v="44"/>
    <x v="3"/>
    <n v="0"/>
    <s v="Auditoría de Cumplimiento 2020 y Primer Semestre de 2021_x000a__x000a_Se excluye a la Dirección de Ejecución y Operación y se vincula a la Subdirección de Modernización de Carreteras Nacionales por lineamiento del Director General, según memorando DG 56561 del 28 de julio de 2022._x000a__x000a_Se excluye a la Oficina TIC ante memorandos OTIC 29455 del 25 de abril de 2022, 37041 del 18 de mayo de 2022 y 45568 del 16 de junio de 2022._x000a__x000a_Se ajusta área líder: queda la Subdirección de Modernización de Carreteras Nacionales, dado que el Grupo Grandes Proyectos 1 ya no existe. Acción compartida con la Dirección Técnica y de Estructuración."/>
    <m/>
    <n v="-1492.4666666666667"/>
    <x v="0"/>
    <n v="0"/>
    <n v="0"/>
    <n v="19.142857142857142"/>
    <m/>
    <x v="0"/>
    <s v="VENCIDO"/>
    <x v="30"/>
    <x v="261"/>
    <n v="1"/>
    <x v="336"/>
  </r>
  <r>
    <n v="263"/>
    <n v="338"/>
    <n v="2021"/>
    <s v="Contractual"/>
    <s v="Disciplinario"/>
    <s v="Administrativo con presunta connotación disciplinaria"/>
    <s v="14 06 100   "/>
    <s v="H1AT232. Publicación en el Sistema Electrónico de Contratación Pública SECOP II del contrato de interventoría No. 1404 de 2018, en el marco de ejecución del Proyecto BPIN 20181301010964._x000a__x000a_Una vez revisado el proceso de selección No. CMA-DT-GGP-150-2018 para el contrato de interventoría No. 1404 del 2018 en el SECOP II, se evidencia documentos que (...) no fueron publicados o fueron publicados extemporáneamente._x000a__x000a_(Ver tabla 1, página 321, informe de Actuación Especial AT 232-2021)._x000a__x000a_Acción 1._x000a_"/>
    <s v="Inobservancia a las normas que rigen la materia y deficiencia en el control y seguimiento a los procesos de contratación por parte de la entidad, generando incumplimiento al principio de publicidad que le permite a la ciudadanía conocer cada una de las actuaciones de la administración pública en el desarrollo de los procesos de contratación estatal y que les permite la participación en aquellas decisiones que los afectan, además de dificultar el ejercicio del control fiscal."/>
    <s v="Acción 1._x000a__x000a_Actualizar y Ajustar el Manual de Contratación del INVIAS a la nueva Estructura Organizacional la cual ya contiene los textos alusivos a la obligatoriedad de la Publicación Total y Oportuna de los Documentos Precontractuales de los procesos que adelante la Entidad en la Plataforma del SECOP II o en la que haga sus veces de conformidad con las normas vigentes estableciendo de igual forma los responsables competentes para la realización de los controles y vigilancia de esta acción."/>
    <s v="Realizar  las modificaciones pertinentes  asociadas a la PUBLICACIÓN DE DOCUMENTOS PRECONTRACTUALES en el SECOP II en el Manual de Contratación ajustado a la nueva Estructura Organizacional de la Entidad."/>
    <s v="Manual de Contratación ajustado"/>
    <n v="1"/>
    <d v="2022-01-02T00:00:00"/>
    <x v="43"/>
    <n v="29.857142857142858"/>
    <x v="45"/>
    <x v="2"/>
    <n v="1"/>
    <s v="Actuación Especial de Fiscalización AT N°. 232 - 2021."/>
    <d v="2024-02-26T00:00:00"/>
    <n v="19.2"/>
    <x v="1"/>
    <n v="29.857142857142858"/>
    <n v="29.857142857142858"/>
    <n v="29.857142857142858"/>
    <m/>
    <x v="3"/>
    <s v="CUMPLIDO"/>
    <x v="31"/>
    <x v="262"/>
    <n v="1"/>
    <x v="337"/>
  </r>
  <r>
    <s v=""/>
    <n v="339"/>
    <n v="2021"/>
    <s v="Contractual"/>
    <m/>
    <m/>
    <s v="14 06 100   "/>
    <s v="H1AT232. Publicación en el Sistema Electrónico de Contratación Pública SECOP II del contrato de interventoría No. 1404 de 2018, en el marco de ejecución del Proyecto BPIN 20181301010964._x000a__x000a_Una vez revisado el proceso de selección No. CMA-DT-GGP-150-2018 para el contrato de interventoría No. 1404 del 2018 en el SECOP II, se evidencia documentos que (...) no fueron publicados o fueron publicados extemporáneamente._x000a__x000a_(Ver tabla 1, página 321, informe de Actuación Especial AT 232-2021)._x000a__x000a_Acción 2._x000a_"/>
    <s v="Inobservancia a las normas que rigen la materia y deficiencia en el control y seguimiento a los procesos de contratación por parte de la entidad, generando incumplimiento al principio de publicidad que le permite a la ciudadanía conocer cada una de las actuaciones de la administración pública en el desarrollo de los procesos de contratación estatal y que les permite la participación en aquellas decisiones que los afectan, además de dificultar el ejercicio del control fiscal."/>
    <s v="Acción 2._x000a__x000a_Preparar y Emitir un Memorando Circular a todas las Direcciones Territoriales y Dependencias Ejecutoras, responsables de la estructuración y publicación de Documentos Precontractuales en el SECOP II, recordando la OBLIGACIÓN de publicar en su totalidad y oportunidad dichos documentos."/>
    <s v="Preparar el contenido del SICOR alusivo al cumplimiento de las normas para la publicación de documentos precontractuales en el SECOP II."/>
    <s v="Memorando"/>
    <n v="1"/>
    <d v="2022-02-15T00:00:00"/>
    <x v="54"/>
    <n v="1"/>
    <x v="45"/>
    <x v="2"/>
    <n v="1"/>
    <s v="Actuación Especial de Fiscalización AT N°. 232 - 2021."/>
    <d v="2022-03-04T00:00:00"/>
    <n v="0.33333333333333331"/>
    <x v="1"/>
    <n v="1"/>
    <n v="1"/>
    <n v="1"/>
    <m/>
    <x v="3"/>
    <s v=""/>
    <x v="31"/>
    <x v="262"/>
    <n v="2"/>
    <x v="338"/>
  </r>
  <r>
    <n v="264"/>
    <n v="340"/>
    <n v="2021"/>
    <s v="Contractual"/>
    <s v="Disciplinario"/>
    <s v=" Administrativo con presunta incidencia disciplinaria"/>
    <s v="14 04 100   "/>
    <s v="H1ACC1234. Pólizas contratos de obra._x000a__x000a_Las garantías únicas de los contratos de obra derivados del Convenio interadministrativo 01234 de 2017, cuyo contratante es la Gobernación de Antioquia, se suscribieron con una vigencia, según el literal d) estabilidad y calidad de la obra, de tres (3) años y no de cinco (5) años, como lo especifican los estudios previos y la minuta del convenio 01234 de 2017 en su cláusula décimo quinta (15ª), por cuanto la administración departamental realizó el cambio unilateralmente y basado en un concepto de Seguros del Estado en el que se argumenta que las actividades no son pavimentación sino mejoramiento, mantenimientos y conservación de vías existentes, lo que incluye mejoramiento de la superficie con carpeta asfáltica. Sin embargo, en visitas técnicas efectuadas por la Contraloría General de la República, se evidenció que las actividades ejecutadas corresponden a construcción de obra nueva, como es el caso de la conformación de la estructura de pavimento, construcción de obras transversales de drenaje, construcción de muros de contención e instalación de señalización vertical y horizontal sobre el pavimento, por lo que se debió expedir la póliza de estabilidad por 5 años."/>
    <s v="Inadecuada decisión por parte de la Gobernación de Antioquia al incumplir con las cláusulas establecidas en el Convenio 01234 de 2017 y a la deficiente supervisión por parte de del Instituto Nacional de Vías INVÍAS al no aplicar las herramientas disponibles en el convenio para conminar a la Gobernación de Antioquia a cumplir con las condiciones pactadas._x000a__x000a_El INVÍAS envió varios requerimientos a la Gobernación de Antioquia, relacionados sobre el incumplimiento de la cláusula Décimo Quinta del convenio, pero nunca tomó decisiones de fondo para corregir el error que cometió la Gobernación de Antioquia, y tampoco utilizó los mecanismos que en el convenio fueron acordados, para la supervisión y control del mismo, entre las dos entidades, por lo que la supervisión realizada por la Subdirección de Red Terciaria y Férrea, no cumplió con lo establecido en el parágrafo 3 del artículo 84 de la Ley 1474 del 2011."/>
    <s v="Capacitar a los supervisores y gestores técnicos de proyectos frente al manual de interventoría y de contratación que incluya las causas de los hallazgos notificados por la Contraloría General de la República.( haciendo énfasis, que en el caso de los convenios interadministrativos, que se debe hacer entrega  por parte del INVIAS de los documentos técnicos, especialmente la guía de estructuración en caso de que aplique)."/>
    <s v="Realizar dos (2) sesiones de capacitaciones a los supervisores y gestores técnicos de proyectos frente al manual de interventoría y de contratación."/>
    <s v="Actas de las capacitaciones "/>
    <n v="2"/>
    <d v="2023-08-01T00:00:00"/>
    <x v="17"/>
    <n v="13"/>
    <x v="0"/>
    <x v="0"/>
    <n v="2"/>
    <s v="Acción de mejora reformulada  y aprobada por la Directora General en mesa de trabajo del 26 de octubre de 2023 y según memorando 2023I-VBOG-019971 del 27 de octubre de 2023."/>
    <d v="2023-12-29T00:00:00"/>
    <n v="1.9666666666666666"/>
    <x v="1"/>
    <n v="13"/>
    <n v="13"/>
    <n v="13"/>
    <m/>
    <x v="3"/>
    <s v="CUMPLIDO"/>
    <x v="32"/>
    <x v="263"/>
    <n v="1"/>
    <x v="339"/>
  </r>
  <r>
    <n v="265"/>
    <n v="341"/>
    <n v="2021"/>
    <s v="Obra"/>
    <s v="Fiscal y disciplinario"/>
    <s v="Administrativo con presunta incidencia disciplinaria y fiscal"/>
    <s v="14 05 004"/>
    <s v="H4ACC1234. Calidad Contrato de Obra 4600008120 VÍA ARMENIA - ALTO EL CHUSCAL._x000a__x000a_En visita realizada el 7 de octubre del 2021 al tramo correspondiente en la vía Armenia- Alto el Chuscal (8 meses y 5 días después de liquidado el contrato), se constataron afectaciones en las propiedades mecánicas y estructurales de la carpeta asfáltica."/>
    <s v="Deficiencias en el seguimiento y control por parte de la supervisión e interventoría, en la verificación del cumplimiento de las especificaciones técnicas del INVÍAS, con el riesgo de generarse pérdidas progresivas en las propiedades de la estructura del pavimento, uniformidad, durabilidad y posibles reprocesos, comprometiendo la estabilidad de la estructura, y conllevar a un deterioro prematuro de la vía y sus obras complementarias. "/>
    <s v="Solicitar a la Gobernación de Antioquia que requiera al contratista de obra para que subsane los hallazgos realizados por la Contraloría General de la Republica y de acuerdo a la respuesta del contratista, proceder en consecuencia, bien sea declarando el siniestro o remitiendo informe correspondientes con el registro fotográfico de los hallazgos subsanados. _x000a__x000a_No obstante lo anterior, de ser procedente se hará una revisión en este punto al sistema de gestión de calidad, a fin de hacer los ajustes si hubiere lugar.  "/>
    <s v="Comunicación escrita dirigida a la Gobernación de Antioquia, requiriendo informe estado actual de las obras y en caso de no haberse subsanado, se exhortara a la Gobernación para que declare el siniestro."/>
    <s v="Radicado comunicación "/>
    <n v="1"/>
    <d v="2022-01-03T00:00:00"/>
    <x v="55"/>
    <n v="12.857142857142858"/>
    <x v="0"/>
    <x v="0"/>
    <n v="1"/>
    <s v="Auditoría de Cumplimiento Convenio 1234 de 2017 suscrito entre el INVÍAS y el Departamento de Antioquia, con recursos de enajenación de Isagen S.A. ESP y contratación derivada."/>
    <d v="2022-08-31T00:00:00"/>
    <n v="5"/>
    <x v="1"/>
    <n v="12.857142857142858"/>
    <n v="12.857142857142858"/>
    <n v="12.857142857142858"/>
    <m/>
    <x v="3"/>
    <s v="CUMPLIDO"/>
    <x v="32"/>
    <x v="264"/>
    <n v="1"/>
    <x v="340"/>
  </r>
  <r>
    <n v="266"/>
    <n v="342"/>
    <n v="2021"/>
    <s v="Obra"/>
    <s v="Disciplinario"/>
    <s v="Administrativo con presunta incidencia _x000a_disciplinaria"/>
    <s v="14 02 003"/>
    <s v="H5ACC1234. Descole Alcantarillas- Contrato de Obra 4600008120 Armenia y Contrato de Obra 4600008157 de 2018 Heliconia. _x000a__x000a_En visita realizada el 21 de octubre del 2021 al tramo correspondiente en la vía Heliconia - Alto el Chuscal, se evidenciaron deficiencias en los estudios y diseños de una obra transversal - Alcantarilla, la cual no está cumpliendo plenamente con su objetivo principal de darle un flujo de terminación adecuado al caudal de agua de escorrentía, dado que no se diseñaron ni construyeron los Disipadores de Energía como lo indica el Manual de Drenaje para Carreteras, razón por la cual se está presentando una acelerada socavación del talud inferior de la calzada."/>
    <s v="Deficiencia en la planeación de viabilidad de los estudios y diseños, con el riesgo que se presenten daños en las alcantarillas y en la estructura del pavimento por posible pérdida de la banca, afectando el tránsito de la vía para el servicio de la comunidad que se beneficia de ella. _x000a__x000a_Falencias en la planeación y viabilidad de los estudios, diseños, y ejecución de la obra por parte de la Gobernación de Antioquia y la interventoría, para las alcantarillas de las abscisas K0+900 y K1+750 de Armenia y la alcantarilla de la abscisa K5+100 de Heliconia."/>
    <s v="Adoptar como mecanismo de seguimiento y control del convenio interadministrativo una lista de chequeo de los términos del proceso de contratación que en cada caso adelante el ente territorial, con el fin de verificar que estos cumplan las especificaciones y anexos técnicos que hacen parte del convenio. "/>
    <s v="Realizar mesas de trabajo, para definir lineamientos, adoptar y formalizar."/>
    <s v="Documentos tipo de anexo técnico y estudios previo de convenio interadministrativo"/>
    <n v="1"/>
    <d v="2022-01-03T00:00:00"/>
    <x v="56"/>
    <n v="21.571428571428573"/>
    <x v="46"/>
    <x v="0"/>
    <n v="1"/>
    <s v="Auditoría de Cumplimiento Convenio 1234 de 2017 suscrito entre el INVÍAS y el Departamento de Antioquia, con recursos de enajenación de Isagen S.A. ESP y contratación derivada."/>
    <d v="2022-08-31T00:00:00"/>
    <n v="2.9666666666666668"/>
    <x v="1"/>
    <n v="21.571428571428573"/>
    <n v="21.571428571428573"/>
    <n v="21.571428571428573"/>
    <m/>
    <x v="3"/>
    <s v="CUMPLIDO"/>
    <x v="32"/>
    <x v="265"/>
    <n v="1"/>
    <x v="341"/>
  </r>
  <r>
    <n v="267"/>
    <n v="343"/>
    <n v="2021"/>
    <s v="Obra"/>
    <s v="Fiscal y disciplinario"/>
    <s v="Administrativo con presunta incidencia disciplinaria y fiscal"/>
    <s v="14 05 004"/>
    <s v="H6ACC1234. Contrato No. 4600008284 de 2018 Municipio de Guarne._x000a__x000a_El Contrato 4600008284 de 2018, tenía como objeto el “Mejoramiento de vías terciarias en la subregión del oriente de Antioquia con recursos provenientes de la enajenación de ISAGEN para las vías Garrido – Toldas y Mosquita - Carmín – Toldas del Municipio de Guarne en la Subregión Oriente de Antioquia”; en visita de inspección se constató la presencia de fisuras longitudinales y transversales, desprendimiento de cunetas del pavimento y pérdida parcial de la banca. (...) Las afectaciones a las obras del Tramo 1 y del Tramo 2 totalizan $14.424.982."/>
    <s v="Deficiencias de seguimiento y control, por parte de la supervisión y la interventoría durante la construcción de las obras, con el riesgo que las afectaciones vayan incrementándose, que se termine de perder la banca en el K0+640 del Tramo 2 (Mosquita – Carmín – Toldas) dejando la obra subutilizada."/>
    <s v="Solicitar a la Gobernación de Antioquia que requiera al contratista de obra para que subsane los hallazgos realizados por la Contraloría General de la Republica y de acuerdo a la respuesta del contratista, proceder en consecuencia, bien sea declarando el siniestro o remitiendo informe con registro fotográfico de los hallazgos subsanados. _x000a__x000a_No obstante lo anterior, de ser procedente se hará una revisión en este punto al sistema de gestión de calidad, a fin de hacer los ajustes si hubiere lugar. "/>
    <s v="Comunicación escrita dirigida a la Gobernación de Antioquia, requiriendo informe estado actual de las obras y en caso de no haberse subsanado, se exhortara a la Gobernación para que declare el siniestro."/>
    <s v="Radicado comunicación "/>
    <n v="1"/>
    <d v="2022-01-03T00:00:00"/>
    <x v="55"/>
    <n v="12.857142857142858"/>
    <x v="0"/>
    <x v="0"/>
    <n v="1"/>
    <s v="Auditoría de Cumplimiento Convenio 1234 de 2017 suscrito entre el INVÍAS y el Departamento de Antioquia, con recursos de enajenación de Isagen S.A. ESP y contratación derivada."/>
    <d v="2022-08-01T00:00:00"/>
    <n v="4"/>
    <x v="1"/>
    <n v="12.857142857142858"/>
    <n v="12.857142857142858"/>
    <n v="12.857142857142858"/>
    <m/>
    <x v="3"/>
    <s v="CUMPLIDO"/>
    <x v="32"/>
    <x v="266"/>
    <n v="1"/>
    <x v="342"/>
  </r>
  <r>
    <n v="268"/>
    <n v="344"/>
    <n v="2021"/>
    <s v="Obra"/>
    <s v="Fiscal y disciplinario"/>
    <s v="Administrativo con presunta incidencia disciplinaria y fiscal "/>
    <s v="14 05 004"/>
    <s v="H7ACC1234. Contrato No. 4600008205 de 2018 Municipio de El Santuario. _x000a__x000a_En visita de inspección realizada el 21 de octubre de 2021, se constata la presencia de fisuras en una longitud de 200 metros en el Tramo 1, lo que, multiplicado por el ancho de referencia de 0,60 metros, arroja un área de afectación de 120 m2 del ítem OE-6 “Suministro, colocación y compactación de mezcla asfáltica  MDC-19, con asfalto normalizado (...)&quot;."/>
    <s v="Deficiencias de seguimiento y control por parte de la supervisión y la interventoría durante la construcción de las obras, con el riesgo que las afectaciones vayan incrementándose."/>
    <s v="Solicitar a la Gobernación de Antioquia que requiera al contratista de obra para que subsane los hallazgos realizados por la Contraloría General de la Republica y de acuerdo a la respuesta del contratista, proceder en consecuencia, bien sea declarando el siniestro o remitiendo informe con registro fotográfico de los hallazgos subsanados. _x000a__x000a_No obstante lo anterior, de ser procedente se hará una revisión en este punto al sistema de gestión de calidad, a fin de hacer los ajustes si hubiere lugar. "/>
    <s v="Comunicación escrita dirigida a la Gobernación de Antioquia, requiriendo informe estado actual de las obras y en caso de no haberse subsanado, se exhortara a la Gobernación para que declare el siniestro."/>
    <s v="Radicado comunicación "/>
    <n v="1"/>
    <d v="2022-01-03T00:00:00"/>
    <x v="55"/>
    <n v="12.857142857142858"/>
    <x v="0"/>
    <x v="0"/>
    <n v="1"/>
    <s v="Auditoría de Cumplimiento Convenio 1234 de 2017 suscrito entre el INVÍAS y el Departamento de Antioquia, con recursos de enajenación de Isagen S.A. ESP y contratación derivada."/>
    <d v="2022-08-01T00:00:00"/>
    <n v="4"/>
    <x v="1"/>
    <n v="12.857142857142858"/>
    <n v="12.857142857142858"/>
    <n v="12.857142857142858"/>
    <m/>
    <x v="3"/>
    <s v="CUMPLIDO"/>
    <x v="32"/>
    <x v="267"/>
    <n v="1"/>
    <x v="343"/>
  </r>
  <r>
    <n v="269"/>
    <n v="345"/>
    <n v="2021"/>
    <s v="Obra"/>
    <s v="Fiscal y disciplinario"/>
    <s v="Administrativo con presunta incidencia disciplinaria y fiscal"/>
    <s v="14 05 004"/>
    <s v="H8ACC1234. Contrato No. 4600008198 de 2018 Municipio de Guatapé. _x000a__x000a_En visita de inspección realizada el 20 de octubre de 2021, se constató la presencia de fisuras en una longitud de 30,3 metros, lo que, multiplicado por el ancho de referencia de 0,60 metros, arroja un área de afectación de 18,18 m2 del ítem OE-19 “Suministro, colocación y compactación de mezcla asfáltica MDC-19, con asfalto normalizado (...)&quot;."/>
    <s v="Deficiencias de seguimiento y control por parte de la supervisión y la interventoría durante la construcción de las obras con el riesgo que las afectaciones vayan incrementándose."/>
    <s v="Solicitar a la Gobernación de Antioquia que requiera al contratista de obra para que subsane los hallazgos realizados por la Contraloría General de la Republica y de acuerdo a la respuesta del contratista, proceder en consecuencia, bien sea declarando el siniestro o remitiendo informe con registro fotográfico de los hallazgos subsanados. _x000a__x000a_No obstante lo anterior, de ser procedente se hará una revisión en este punto al sistema de gestión de calidad, a fin de hacer los ajustes si hubiere lugar. "/>
    <s v="Comunicación escrita dirigida a la Gobernación de Antioquia, requiriendo informe estado actual de las obras y en caso de no haberse subsanado, se exhortara a la Gobernación para que declare el siniestro."/>
    <s v="Radicado comunicación "/>
    <n v="1"/>
    <d v="2022-01-03T00:00:00"/>
    <x v="55"/>
    <n v="12.857142857142858"/>
    <x v="0"/>
    <x v="0"/>
    <n v="1"/>
    <s v="Auditoría de Cumplimiento Convenio 1234 de 2017 suscrito entre el INVÍAS y el Departamento de Antioquia, con recursos de enajenación de Isagen S.A. ESP y contratación derivada."/>
    <d v="2022-08-01T00:00:00"/>
    <n v="4"/>
    <x v="1"/>
    <n v="12.857142857142858"/>
    <n v="12.857142857142858"/>
    <n v="12.857142857142858"/>
    <m/>
    <x v="3"/>
    <s v="CUMPLIDO"/>
    <x v="32"/>
    <x v="268"/>
    <n v="1"/>
    <x v="344"/>
  </r>
  <r>
    <n v="270"/>
    <n v="346"/>
    <n v="2021"/>
    <s v="Obra"/>
    <s v="Fiscal y disciplinario"/>
    <s v="Administrativo con presunta incidencia disciplinaria y fiscal"/>
    <s v="14 05 004"/>
    <s v="H10ACC1234. Calidad contrato de obra 4600008204 vía Caicedo - La Usa del municipio de Caicedo. _x000a__x000a_En visita realizada el 4 de octubre del 2021 al tramo correspondiente en la vía Caicedo – La Usa (11 meses después de liquidado el contrato), se determinaron afectaciones en las propiedades mecánicas y estructurales de la carpeta asfáltica en 299,57 m2 por un valor de $17.147.615,5."/>
    <s v="Deficiencias en el seguimiento y control por parte de la interventoría a la verificación del cumplimiento de las especificaciones técnicas del INVÍAS y a la falta de gestión adicional por parte de la supervisión para corregir y/o preservar la estabilidad de la vía."/>
    <s v="Solicitar a la Gobernación de Antioquia que requiera al contratista de obra para que subsane los hallazgos realizados por la Contraloría General de la Republica y de acuerdo a la respuesta del contratista, proceder en consecuencia, bien sea declarando el siniestro o remitiendo informe con registro fotográfico de los hallazgos subsanados. _x000a__x000a_No obstante lo anterior,  de ser procedente se hará una revisión en este punto al sistema de gestión de calidad, a fin de hacer los ajustes si hubiere lugar. "/>
    <s v="Comunicación escrita dirigida a la Gobernación de Antioquia, requiriendo informe estado actual de las obras y en caso de no haberse subsanado, se exhortara a la Gobernación para que declare el siniestro."/>
    <s v="Radicado comunicación "/>
    <n v="1"/>
    <d v="2022-01-03T00:00:00"/>
    <x v="55"/>
    <n v="12.857142857142858"/>
    <x v="0"/>
    <x v="0"/>
    <n v="1"/>
    <s v="Auditoría de Cumplimiento Convenio 1234 de 2017 suscrito entre el INVÍAS y el Departamento de Antioquia, con recursos de enajenación de Isagen S.A. ESP y contratación derivada."/>
    <d v="2022-08-01T00:00:00"/>
    <n v="4"/>
    <x v="1"/>
    <n v="12.857142857142858"/>
    <n v="12.857142857142858"/>
    <n v="12.857142857142858"/>
    <m/>
    <x v="3"/>
    <s v="CUMPLIDO"/>
    <x v="32"/>
    <x v="269"/>
    <n v="1"/>
    <x v="345"/>
  </r>
  <r>
    <n v="271"/>
    <n v="347"/>
    <n v="2021"/>
    <s v="Obra"/>
    <s v="Fiscal y disciplinario"/>
    <s v="Administrativo con presunta _x000a_incidencia disciplinaria y fiscal"/>
    <s v="14 01 003"/>
    <s v="H11ACC1234. Planeación y ejecución en la vía Frontino - Cañasgordas del Contrato de Obra No. 4600008678 de 2018._x000a__x000a_Durante la visita técnica a las obras ejecutadas del contrato 4600008678 de 2018 en la vía Frontino -Cañasgordas, se encontraron daños sobre la carpeta asfáltica como fisuras longitudinales, transversales y derrumbes. Adicionalmente, se evidenció un punto crítico que impide el paso de vehículos por la vía. "/>
    <s v="Falta de planificación en la fase precontractual de diseños definitivos, que se ve reflejada en la condición actual de la vía como derrumbes, pérdida de banca, problemas de visibilidad y comodidad para usuarios de vehículos debido a que el ancho promedio construido es de 4,5 metros y debería ser de seis (6) metros según el Manual de Diseño Geométrico del INVÍAS 2008, para esta velocidad de operación de 30 km/h y el tipo de terreno._x000a__x000a_La falta de planeación por parte de la entidad contratante se evidencia en la ausencia de obras de contención lateral y estabilización de taludes, entendiendo que la vía atraviesa un terreno montañoso-escarpado y que requiere obras de contención para evitar daños como la perdida de la banca, fisuras generadas por falta de confinamiento y/o estabilización de taludes para evitar derrumbes y así, ofrecer conectividad vial a los dos municipios."/>
    <s v="Adoptar como mecanismo de seguimiento y control del convenio interadministrativo una lista de chequeo de los términos del proceso de contratación que en cada caso adelante el ente territorial, con el fin de verificar que estos cumplan las especificaciones y anexos técnicos que hacen parte del convenio. "/>
    <s v="Realizar mesas de trabajo, para definir lineamientos, adoptar y formalizar."/>
    <s v="Documentos tipo de anexo técnico y estudios previo de convenio interadministrativo"/>
    <n v="2"/>
    <d v="2022-01-03T00:00:00"/>
    <x v="56"/>
    <n v="21.571428571428573"/>
    <x v="46"/>
    <x v="0"/>
    <n v="2"/>
    <s v="Auditoría de Cumplimiento Convenio 1234 de 2017 suscrito entre el INVÍAS y el Departamento de Antioquia, con recursos de enajenación de Isagen S.A. ESP y contratación derivada."/>
    <d v="2022-08-31T00:00:00"/>
    <n v="2.9666666666666668"/>
    <x v="1"/>
    <n v="21.571428571428573"/>
    <n v="21.571428571428573"/>
    <n v="21.571428571428573"/>
    <m/>
    <x v="3"/>
    <s v="CUMPLIDO"/>
    <x v="32"/>
    <x v="270"/>
    <n v="1"/>
    <x v="346"/>
  </r>
  <r>
    <n v="272"/>
    <n v="348"/>
    <n v="2021"/>
    <s v="Obra"/>
    <s v="Fiscal y disciplinario"/>
    <s v="Administrativo con _x000a_presunta incidencia disciplinaria y fiscal"/>
    <s v="14 01 003"/>
    <s v="H12ACC1234. Contrato 4600008774-2018 Marinilla._x000a__x000a_En la revisión de las cantidades ejecutadas en visita de campo, se encontró una diferencia entre las señales existentes que a noviembre de 2021 están prestando servicio y las cantidades acumuladas pagadas en acta de recibo final en cuantía de una (1) unidad, por otro lado, en la revisión del ítem de carpeta asfáltica, se encontró daños prematuros, originados por la falta de previsión de estructuras de contención y drenaje."/>
    <s v="Falencias en la planeación por omitir el diseño y construcción de obras de contención y confinamiento en la vía; deficiencias de seguimiento y control por parte de la interventoría, la Supervisión de la Gobernación de Antioquia y del contratista de obra al no advertir desde la parte técnica que los recursos invertidos se encontraban en riesgo, al no construir las obras de contención y confinamiento requeridas para la estabilidad de las obras."/>
    <s v="Solicitar a la Gobernación de Antioquia que requiera al contratista de obra para que subsane los hallazgos realizados por la Contraloría General de la Republica y de acuerdo a la respuesta del contratista, proceder en consecuencia, bien sea declarando el siniestro o remitiendo informe con registro fotográfico de los hallazgos subsanados. _x000a__x000a_No obstante lo anterior,  de ser procedente se hará una revisión en este punto al sistema de gestión de calidad, a fin de hacer los ajustes si hubiere lugar. "/>
    <s v="Comunicación escrita dirigida a la Gobernación de Antioquia, requiriendo informe estado actual de las obras y en caso de no haberse subsanado, se exhortara a la Gobernación para que declare el siniestro."/>
    <s v="Radicado comunicación "/>
    <n v="1"/>
    <d v="2022-01-03T00:00:00"/>
    <x v="55"/>
    <n v="12.857142857142858"/>
    <x v="46"/>
    <x v="0"/>
    <n v="1"/>
    <s v="Auditoría de Cumplimiento Convenio 1234 de 2017 suscrito entre el INVÍAS y el Departamento de Antioquia, con recursos de enajenación de Isagen S.A. ESP y contratación derivada."/>
    <d v="2022-08-01T00:00:00"/>
    <n v="4"/>
    <x v="1"/>
    <n v="12.857142857142858"/>
    <n v="12.857142857142858"/>
    <n v="12.857142857142858"/>
    <m/>
    <x v="3"/>
    <s v="CUMPLIDO"/>
    <x v="32"/>
    <x v="271"/>
    <n v="1"/>
    <x v="347"/>
  </r>
  <r>
    <n v="273"/>
    <n v="349"/>
    <n v="2021"/>
    <s v="Obra"/>
    <s v="Fiscal y disciplinario"/>
    <s v="Administrativo con presunta connotación disciplinaria y fiscal"/>
    <s v="14 01 003"/>
    <s v="H13ACC1234. Calidad Contrato 4600008766-2018 Concepción._x000a__x000a_En visita de campo se evidenció daños prematuros en ítem de carpeta asfáltica en tramos recibidos por la Interventoría del proyecto y pagados por la Gobernación de Antioquia, se realizó la medición en campo en presencia de interventoría y supervisión de la Gobernación de Antioquia, la cuantificación de los daños prematuros asciende a $10.734.551."/>
    <s v="Falencias en la planeación por omitir el diseño y construcción de obras de contención y confinamiento en la vía, falencias de seguimiento y control por parte del supervisor de la Gobernación de Antioquia y del contratista de obra al no advertir desde la parte técnica que los recursos invertidos se encontraban en riesgo al no construir las obras de contención y confinamiento requeridas para la estabilidad de las obras; de igual manera, a falencias en procesos constructivos que generaron daños tipo piel de cocodrilo, falta de seguimiento y control durante la _x000a_ejecución de la obra por parte de interventoría y falta de seguimiento por parte de la supervisión del contrato de obra al no hacer efectivas las pólizas del contrato evitando que las áreas afectadas se amplíen y se incremente el daño patrimonial que al momento se cuantifica en $10.734.551. "/>
    <s v="Solicitar a la Gobernación de Antioquia que requiera al contratista de obra para que subsane los hallazgos realizados por la Contraloría General de la Republica y de acuerdo a la respuesta del contratista, proceder en consecuencia, bien sea declarando el siniestro o remitiendo informe con registro fotográfico de los hallazgos subsanados. _x000a__x000a_No obstante lo anterior,  de ser procedente se hará una revisión en este punto al sistema de gestión de calidad, a fin de hacer los ajustes si hubiere lugar. "/>
    <s v="Comunicación escrita dirigida a la Gobernación de Antioquia, requiriendo informe estado actual de las obras y en caso de no haberse subsanado, se exhortara a la Gobernación para que declare el siniestro."/>
    <s v="Radicado comunicación "/>
    <n v="1"/>
    <d v="2022-01-03T00:00:00"/>
    <x v="55"/>
    <n v="12.857142857142858"/>
    <x v="46"/>
    <x v="0"/>
    <n v="1"/>
    <s v="Auditoría de Cumplimiento Convenio 1234 de 2017 suscrito entre el INVÍAS y el Departamento de Antioquia, con recursos de enajenación de Isagen S.A. ESP y contratación derivada."/>
    <d v="2022-10-31T00:00:00"/>
    <n v="7.0333333333333332"/>
    <x v="1"/>
    <n v="12.857142857142858"/>
    <n v="12.857142857142858"/>
    <n v="12.857142857142858"/>
    <m/>
    <x v="3"/>
    <s v="CUMPLIDO"/>
    <x v="32"/>
    <x v="272"/>
    <n v="1"/>
    <x v="348"/>
  </r>
  <r>
    <n v="274"/>
    <n v="350"/>
    <n v="2021"/>
    <s v="Obra"/>
    <s v="Fiscal y disciplinario"/>
    <s v="Administrativo con _x000a_presunta incidencia disciplinaria y fiscal"/>
    <s v="14 05 004"/>
    <s v="H14ACC1234. Contrato 4600008761-2018 Pueblorrico._x000a__x000a_En visita de campo se verifica la ejecución de los ítems pagados mediante actas parciales y final de obra, producto de la revisión se encuentra una diferencia entre los metros lineales pagados versus los metros lineales encontrados en terreno del ítem defensas metálicas y un faltante de 2 señales verticales que a la fecha de la visita técnica no se encuentran prestando el servicio para el que fueron contratadas. "/>
    <s v="Debido a la decisión del contratista de cobrar cantidades superiores a las que se ejecutaron y falencias en el seguimiento y control por parte de la interventoría y la supervisión del Departamento de Antioquia, al pagar mayores cantidades a las ejecutadas realmente en obra, lo que ocasiona un daño patrimonial al estado por un valor total de $9.977.804."/>
    <s v="Solicitar a la Gobernación de Antioquia que requiera al contratista de obra para que subsane los hallazgos realizados por la Contraloría General de la Republica y de acuerdo a la respuesta del contratista, proceder en consecuencia, bien sea declarando el siniestro o remitiendo informe con registro fotográfico de los hallazgos subsanados. _x000a__x000a_No obstante lo anterior,  de ser procedente se hará una revisión en este punto al sistema de gestión de calidad, a fin de hacer los ajustes si hubiere lugar. "/>
    <s v="Comunicación escrita dirigida a la Gobernación de Antioquia, requiriendo informe estado actual de las obras y en caso de no haberse subsanado, se exhortara a la Gobernación para que declare el siniestro."/>
    <s v="Radicado comunicación "/>
    <n v="1"/>
    <d v="2022-01-03T00:00:00"/>
    <x v="55"/>
    <n v="12.857142857142858"/>
    <x v="0"/>
    <x v="0"/>
    <n v="1"/>
    <s v="Auditoría de Cumplimiento Convenio 1234 de 2017 suscrito entre el INVÍAS y el Departamento de Antioquia, con recursos de enajenación de Isagen S.A. ESP y contratación derivada."/>
    <d v="2022-08-01T00:00:00"/>
    <n v="4"/>
    <x v="1"/>
    <n v="12.857142857142858"/>
    <n v="12.857142857142858"/>
    <n v="12.857142857142858"/>
    <m/>
    <x v="3"/>
    <s v="CUMPLIDO"/>
    <x v="32"/>
    <x v="273"/>
    <n v="1"/>
    <x v="349"/>
  </r>
  <r>
    <n v="275"/>
    <n v="351"/>
    <n v="2021"/>
    <s v="Obra"/>
    <s v="Fiscal y disciplinario"/>
    <s v="Administrativo con presunta incidencia disciplinaria y fiscal"/>
    <s v="14 05 004"/>
    <s v="H15ACC1234. Calidad contrato de obra 4600008226 vía Abriaquí - Frontino (vía 62an10-2) del municipio de Abriaquí._x000a__x000a_En el marco del Contrato 4600008226 de 2018 derivado del Convenio 01234 de 2017, se pudo constatar mediante visita técnica a las intervenciones en la vía Abriaquí-Frontino, daños en la carpeta asfáltica lo que ha generado riesgo de daño prematuro de la vía y sus obras complementarias."/>
    <s v="Deficiencias en el seguimiento y control por parte de la interventoría y la supervisión a la verificación del cumplimiento de las especificaciones técnicas del INVÍAS y a la falta de gestión adicional por parte de la supervisión para corregir y/o preservar la estabilidad de la vía."/>
    <s v="Solicitar a la Gobernación de Antioquia que requiera al contratista de obra para que subsane los hallazgos realizados por la Contraloría General de la Republica y de acuerdo a la respuesta del contratista, proceder en consecuencia, bien sea declarando el siniestro o remitiendo informe con registro fotográfico de los hallazgos subsanados. _x000a__x000a_No obstante lo anterior, de ser procedente se hará una revisión en este punto al sistema de gestión de calidad, a fin de hacer los ajustes si hubiere lugar"/>
    <s v="Comunicación escrita dirigida a la Gobernación de Antioquia, requiriendo informe estado actual de las obras y en caso de no haberse subsanado, se exhortara a la Gobernación para que declare el siniestro."/>
    <s v="Radicado comunicación "/>
    <n v="1"/>
    <d v="2022-01-03T00:00:00"/>
    <x v="55"/>
    <n v="12.857142857142858"/>
    <x v="0"/>
    <x v="0"/>
    <n v="1"/>
    <s v="Auditoría de Cumplimiento Convenio 1234 de 2017 suscrito entre el INVÍAS y el Departamento de Antioquia, con recursos de enajenación de Isagen S.A. ESP y contratación derivada."/>
    <d v="2022-10-31T00:00:00"/>
    <n v="7.0333333333333332"/>
    <x v="1"/>
    <n v="12.857142857142858"/>
    <n v="12.857142857142858"/>
    <n v="12.857142857142858"/>
    <m/>
    <x v="3"/>
    <s v="CUMPLIDO"/>
    <x v="32"/>
    <x v="274"/>
    <n v="1"/>
    <x v="350"/>
  </r>
  <r>
    <n v="276"/>
    <n v="352"/>
    <n v="2021"/>
    <s v="Obra"/>
    <s v="Fiscal y disciplinario"/>
    <s v="Administrativo con presunta incidencia disciplinaria y fiscal"/>
    <s v="14 05 004"/>
    <s v="H16ACC1234. Calidad contrato de obra 4600008144 vía Galilea – Santa Ana del Municipio de Granada._x000a__x000a_En marco del Contrato 4600008144 de 2018, derivado del Convenio 01234 de 2017, se pudo constatar mediante visita técnica a las intervenciones en la vía Galilea - Santa Ana en Granada Antioquia, daños en la carpeta asfáltica lo que ha generado riesgo de daño prematuro de la vía y sus obras complementarias."/>
    <s v="Deficiencias en el seguimiento y control por parte de la interventoría y la supervisión a la verificación del cumplimiento de las especificaciones técnicas del INVÍAS y a la falta de gestión por parte de la supervisión para corregir y/o preservar la estabilidad de la vía."/>
    <s v="Solicitar a la Gobernación de Antioquia que requiera al contratista de obra para que subsane los hallazgos realizados por la Contraloría General de la Republica y de acuerdo a la respuesta del contratista, proceder en consecuencia, bien sea declarando el siniestro o remitiendo informe con registro fotográfico de los hallazgos subsanados. _x000a__x000a_No obstante lo anterior, de ser procedente se hará una revisión en este punto al sistema de gestión de calidad, a fin de hacer los ajustes si hubiere lugar"/>
    <s v="Comunicación escrita dirigida a la Gobernación de Antioquia, requiriendo informe estado actual de las obras y en caso de no haberse subsanado, se exhortara a la Gobernación para que declare el siniestro."/>
    <s v="Radicado comunicación "/>
    <n v="1"/>
    <d v="2022-01-03T00:00:00"/>
    <x v="55"/>
    <n v="12.857142857142858"/>
    <x v="0"/>
    <x v="0"/>
    <n v="1"/>
    <s v="Auditoría de Cumplimiento Convenio 1234 de 2017 suscrito entre el INVÍAS y el Departamento de Antioquia, con recursos de enajenación de Isagen S.A. ESP y contratación derivada."/>
    <d v="2022-08-31T00:00:00"/>
    <n v="5"/>
    <x v="1"/>
    <n v="12.857142857142858"/>
    <n v="12.857142857142858"/>
    <n v="12.857142857142858"/>
    <m/>
    <x v="3"/>
    <s v="CUMPLIDO"/>
    <x v="32"/>
    <x v="275"/>
    <n v="1"/>
    <x v="351"/>
  </r>
  <r>
    <n v="277"/>
    <n v="353"/>
    <n v="2021"/>
    <s v="Obra"/>
    <s v="Fiscal y disciplinario"/>
    <s v="Administrativo con presunta incidencia disciplinaria y fiscal"/>
    <s v="14 05 004"/>
    <s v="H17ACC1234. Calidad contrato de obra 4600008197 vías Rancho Triste - San José, San José - Nazareth, Tabacal- Alto de San José y La Lucha- San Nicolás del Municipio de La Ceja._x000a__x000a_En el Contrato 4600008197, suscrito en el marco del Convenio 01234 de 2017, cuyo objeto es “Mejoramiento de vías terciarias en la subregión de oriente de Antioquia con recursos provenientes de la enajenación de ISAGEN para las vías Rancho Triste- San José, San José-Nazareth, Tabacal- Alto de San José y La Lucha- San Nicolás del municipio de La Ceja” se constató mediante visita de inspección, daños prematuros en la carpeta asfáltica como fisuras de borde, desgaste superficial, disgregación superficial de la capa de rodadura, entre otros."/>
    <s v="Deficiencias en el seguimiento y control por parte de la interventoría y la supervisión frente al deterioro prematuro de la vía, a la verificación del cumplimiento de las especificaciones técnicas del INVÍAS y a falencias en la planeación por omitir el diseño y construcción de obras de contención y confinamiento."/>
    <s v="Solicitar a la Gobernación de Antioquia que requiera al contratista de obra para que subsane los hallazgos realizados por la Contraloría General de la Republica y de acuerdo a la respuesta del contratista, proceder en consecuencia, bien sea declarando el siniestro o remitiendo informe con registro fotográfico de los hallazgos subsanados. _x000a__x000a_No obstante lo anterior, de ser procedente se hará una revisión en este punto al sistema de gestión de calidad, a fin de hacer los ajustes si hubiere lugar"/>
    <s v="Comunicación escrita dirigida a la Gobernación de Antioquia, requiriendo informe estado actual de las obras y en caso de no haberse subsanado, se exhortara a la Gobernación para que declare el siniestro."/>
    <s v="Radicado comunicación "/>
    <n v="1"/>
    <d v="2022-01-03T00:00:00"/>
    <x v="55"/>
    <n v="12.857142857142858"/>
    <x v="0"/>
    <x v="0"/>
    <n v="1"/>
    <s v="Auditoría de Cumplimiento Convenio 1234 de 2017 suscrito entre el INVÍAS y el Departamento de Antioquia, con recursos de enajenación de Isagen S.A. ESP y contratación derivada."/>
    <d v="2022-08-01T00:00:00"/>
    <n v="4"/>
    <x v="1"/>
    <n v="12.857142857142858"/>
    <n v="12.857142857142858"/>
    <n v="12.857142857142858"/>
    <m/>
    <x v="3"/>
    <s v="CUMPLIDO"/>
    <x v="32"/>
    <x v="276"/>
    <n v="1"/>
    <x v="352"/>
  </r>
  <r>
    <n v="278"/>
    <n v="354"/>
    <n v="2021"/>
    <s v="Obra"/>
    <s v="Fiscal y disciplinario"/>
    <s v="Administrativo _x000a_con presunta incidencia disciplinaria y fiscal"/>
    <s v="14 05 004"/>
    <s v="H18ACC1234. Calidad contrato de obra 4600008240 vías Chaparral - Juan XXIII y Las Hojas - Rio Abajo, y en varias Subregiones de Antioquia para la vía Corral - Santa Rita Chaparral, del Municipio de San Vicente. _x000a__x000a_En el Contrato 4600008240, suscrito en el marco del Convenio 01234 de 2017, cuyo objeto es “Mejoramiento de vías terciarias con recursos provenientes de la enajenación de Isagen en la subregión oriente de Antioquia para las vías Chaparral - Juan XXIII y Las Hojas - Río Abajo, y en varias subregiones de Antioquia para la vía Corral - Santa Rita Chaparral, del municipio de San Vicente” se constató mediante visita de inspección daños prematuros en la carpeta asfáltica como fisuras de borde, media luna en el borde de la calzada, hundimientos, fallos originados por socavación de la base de soporte, entre otras"/>
    <s v="Deficiencias en el seguimiento y control por parte de la interventoría y la supervisión frente al deterioro prematuro de la vía, a la verificación del cumplimiento de las especificaciones técnicas del INVÍAS y a falencias en la planeación por omitir el diseño y construcción de obras de confinamiento y/o diseños inadecuados de obras de contención._x000a__x000a_No se observa gestión por parte de las entidades contratantes y de la interventoría para manifestar que se requerían obras de contención específicas que permitieran mantener la continuidad, calidad y estabilidad de algunos tramos identificados en las vías en cuestión. "/>
    <s v="Solicitar a la Gobernación de Antioquia que requiera al contratista de obra para que subsane los hallazgos realizados por la Contraloría General de la Republica y de acuerdo a la respuesta del contratista, proceder en consecuencia, bien sea declarando el siniestro o remitiendo informe con registro fotográfico de los hallazgos subsanados. _x000a__x000a_No obstante lo anterior, de ser procedente se hará una revisión en este punto al sistema de gestión de calidad, a fin de hacer los ajustes si hubiere lugar"/>
    <s v="Comunicación escrita dirigida a la Gobernación de Antioquia, requiriendo informe estado actual de las obras y en caso de no haberse subsanado, se exhortara a la Gobernación para que declare el siniestro."/>
    <s v="Radicado comunicación "/>
    <n v="1"/>
    <d v="2022-01-03T00:00:00"/>
    <x v="55"/>
    <n v="12.857142857142858"/>
    <x v="0"/>
    <x v="0"/>
    <n v="1"/>
    <s v="Auditoría de Cumplimiento Convenio 1234 de 2017 suscrito entre el INVÍAS y el Departamento de Antioquia, con recursos de enajenación de Isagen S.A. ESP y contratación derivada."/>
    <d v="2022-08-31T00:00:00"/>
    <n v="5"/>
    <x v="1"/>
    <n v="12.857142857142858"/>
    <n v="12.857142857142858"/>
    <n v="12.857142857142858"/>
    <m/>
    <x v="3"/>
    <s v="CUMPLIDO"/>
    <x v="32"/>
    <x v="277"/>
    <n v="1"/>
    <x v="353"/>
  </r>
  <r>
    <n v="279"/>
    <n v="355"/>
    <n v="2021"/>
    <s v="Presupuestal"/>
    <s v="Disciplinario e indagación preliminar"/>
    <s v="Administrativo con _x000a_presunta incidencia disciplinaria para traslado a indagación preliminar"/>
    <s v="14 04 100   "/>
    <s v="H19ACC1234. Reintegro de rendimientos financieros. _x000a__x000a_Para el manejo de los recursos provenientes de la enajenación de ISAGEN S.A ESP, que derivó en el convenio 01234 de 2017 suscrito entre el INVÍAS y la Gobernación, se apertura una cuenta principal y unas subcuentas en la que se evidenció que los rendimientos financieros generados durante el 2018 al 2020, no se transfirieron en su totalidad a la cuenta principal del Tesoro Nacional, los cuales debían ser consignados 10 días después de su causación, como lo ordena la Ley. "/>
    <s v="Falta de seguimiento y control de los rendimientos financieros generados en la cuenta principal y en las subcuentas de los contratos, lo cual es un incumplimiento en la aplicación de la normatividad vigente y lo señalado en el contrato interadministrativo 1234 de 2017. Lo que generó un valor total de $1.780.370.281, que no se consignaron en la cuenta del Tesoro Nacional para hacer parte de los recursos de capital y del presupuesto nacional en dichas vigencias._x000a__x000a_Entre la Gobernación de Antioquia y el INVÍAS se trasladan la responsabilidad de la consignación de los rendimientos financieros, por lo que se evidencian correos entre las entidades donde se reconoce la existencia y necesidad de realizar el trámite de consignación de los rendimientos, donde se requieren las autorizaciones y firmas de los interventores y del Tesorero del Departamento, por lo que se evidencian informes con requerimientos para firma, los cuales no realizaban y se devolvían a destiempo. La situación antes descrita hizo que no se cumpliera con la obligación de consignar los recursos por conceptos de rendimientos financieros generados en la cuenta principal y en las subcuentas conforme a los tiempos de Ley."/>
    <s v="Requerir a la Gobernación de Antioquia para que remita un informe  financiero integral con sus respectivos soportes, de los rendimientos financieros generados en la cuenta principal del convenio interadministrativo 01234 de 2018 y de las subcuentas derivadas. "/>
    <s v="Comunicación escrita dirigida a la Gobernación de Antioquia."/>
    <s v="Radicado comunicación "/>
    <n v="1"/>
    <d v="2022-01-03T00:00:00"/>
    <x v="57"/>
    <n v="4.4285714285714288"/>
    <x v="0"/>
    <x v="0"/>
    <n v="1"/>
    <s v="Auditoría de Cumplimiento Convenio 1234 de 2017 suscrito entre el INVÍAS y el Departamento de Antioquia, con recursos de enajenación de Isagen S.A. ESP y contratación derivada._x000a__x000a_Se advirtió que, aunque se sustenta la observancia de la acción propuesta, el reintegro de los rendimientos financieros no se efectúa en el término y periodicidad preceptuados en los artículos  2.3.5.5 y  2.3.5.6 del Decreto 1853 de 2015; razón por la cual se continúa materializando los riesgos señalados por la Contraloría General de la República en el hallazgo; por ende, la acción formulada no es efectiva. _x000a_"/>
    <d v="2022-08-01T00:00:00"/>
    <n v="5.9666666666666668"/>
    <x v="1"/>
    <n v="4.4285714285714288"/>
    <n v="4.4285714285714288"/>
    <n v="4.4285714285714288"/>
    <s v="NO"/>
    <x v="3"/>
    <s v="CUMPLIDO"/>
    <x v="32"/>
    <x v="278"/>
    <n v="1"/>
    <x v="354"/>
  </r>
  <r>
    <n v="280"/>
    <n v="356"/>
    <n v="2021"/>
    <s v="Contable"/>
    <s v="Administrativo"/>
    <s v="Administrativo"/>
    <s v="18 04 001   "/>
    <s v="H1AF2020. Separación entre terrenos y Bienes de Uso Público._x000a__x000a_El INVIAS no ha separado los terrenos de los bienes de uso público:_x000a__x000a_Del análisis a los libros auxiliares suministrados por la entidad, se evidencia que el INVÍAS no ha identificado la totalidad de los terrenos que hacen parte de los Bienes de Uso Público, por lo que las cuentas 171001 Bienes de Uso Público en Servicio – Red Carretera y 171014 Bienes de Uso Público en Servicio – Terrenos, presentan una limitante o deficiencia que origina la imposibilidad de verificar y comprobar el saldo real de las cuentas en mención._x000a__x000a_Acción 1."/>
    <s v="_x000a_La recepción de esta infraestructura no se realizó mediante una entrega física, documentada y detallada y heredó la información contable de las inversiones, cuya característica generalizada, era que los terrenos correspondientes a la infraestructura formaban parte integral de la misma y no se encontraban individualizados, ni inventariados, ni clasificados, tal como lo revela la entidad en sus Notas Explicativas a los Estados Financieros."/>
    <s v="Acción 1._x000a__x000a_Actualizar la Política Contable incorporando &quot;la metodología para valoración masiva de  terrenos&quot;."/>
    <s v="Actualizar la  Política Contable incorporando &quot;la metodología para valoración masiva de  terrenos&quot;, de conformidad con la hoja de ruta."/>
    <s v="Política Contable actualizada"/>
    <n v="1"/>
    <d v="2021-08-02T00:00:00"/>
    <x v="58"/>
    <n v="21.571428571428573"/>
    <x v="22"/>
    <x v="5"/>
    <n v="1"/>
    <s v="SIN OBSERVACIONES"/>
    <d v="2023-08-16T00:00:00"/>
    <n v="19.766666666666666"/>
    <x v="1"/>
    <n v="21.571428571428573"/>
    <n v="21.571428571428573"/>
    <n v="21.571428571428573"/>
    <m/>
    <x v="3"/>
    <s v="CUMPLIDO"/>
    <x v="33"/>
    <x v="279"/>
    <n v="1"/>
    <x v="355"/>
  </r>
  <r>
    <s v=""/>
    <n v="357"/>
    <n v="2021"/>
    <s v="Contable"/>
    <m/>
    <m/>
    <s v="16 01 004   "/>
    <s v="H1AF2020. Separación entre terrenos y Bienes de Uso Público._x000a__x000a_El INVIAS no ha separado los terrenos de los bienes de uso público:_x000a__x000a_Del análisis a los libros auxiliares suministrados por la entidad, se evidencia que el INVÍAS no ha identificado la totalidad de los terrenos que hacen parte de los Bienes de Uso Público, por lo que las cuentas 171001 Bienes de Uso Público en Servicio – Red Carretera y 171014 Bienes de Uso Público en Servicio – Terrenos, presentan una limitante o deficiencia que origina la imposibilidad de verificar y comprobar el saldo real de las cuentas en mención._x000a__x000a_Acción 2."/>
    <s v="_x000a_La recepción de esta infraestructura no se realizó mediante una entrega física, documentada y detallada y heredó la información contable de las inversiones, cuya característica generalizada, era que los terrenos correspondientes a la infraestructura formaban parte integral de la misma y no se encontraban individualizados, ni inventariados, ni clasificados, tal como lo revela la entidad en sus Notas Explicativas a los Estados Financieros."/>
    <s v="Acción 2._x000a__x000a_Plan piloto &quot;Metodología para valoración masiva de terrenos&quot;."/>
    <s v="Desarrollar el plan piloto  &quot;Metodología para valoración masiva de terrenos&quot;, y analizar el  resultado del mismo para la formalización."/>
    <s v="Informe plan piloto metodología para valoración masiva de terrenos."/>
    <n v="1"/>
    <d v="2021-08-02T00:00:00"/>
    <x v="58"/>
    <n v="21.571428571428573"/>
    <x v="3"/>
    <x v="1"/>
    <n v="1"/>
    <s v="SIN OBSERVACIONES"/>
    <d v="2021-12-24T00:00:00"/>
    <n v="-0.23333333333333334"/>
    <x v="1"/>
    <n v="21.571428571428573"/>
    <n v="21.571428571428573"/>
    <n v="21.571428571428573"/>
    <s v="NO EFECTIVA_x000a__x000a_(Anexo 3 informe de Auditoría Financiera 2022; Oficio 2023EE0095098, radicado INVIAS 57864 del 13/06/2023.)_x000a__x000a_Causa de la no efectividad: Hallazgo persiste en la auditoría de la vigencia 2022."/>
    <x v="3"/>
    <s v=""/>
    <x v="33"/>
    <x v="279"/>
    <n v="2"/>
    <x v="356"/>
  </r>
  <r>
    <n v="281"/>
    <n v="358"/>
    <n v="2021"/>
    <s v="Contable"/>
    <s v="Disciplinario"/>
    <s v="Administrativo con posible incidencia disciplinaria"/>
    <s v="18 04 001   "/>
    <s v="H2AF2020. Oportunidad en el registro del traslado de Bienes de Uso Público en Construcción a Bienes de Uso Público en Servicio. Contratos 407 de 2010, 806 de 2017, 3460 de 2008 y 1344 de 2014._x000a__x000a_Las actas de entrega y recibo definitivo de obra de los cuatro contratos se contabilizaron en la vigencia del 2020, los cuales correspondían a vigencias anteriores:_x000a__x000a_Contrato 407 de 2010: Se evidenció que el acta de entrega y recibo definitivo de obra se contabilizo 2 años y 4 meses después de la suscripción de esta._x000a__x000a_Contrato 806 de 2017: Se estableció que en la descripción del comprobante se menciona que el acta de entrega definitiva (...) es del 22 de diciembre de 2019, sin embargo, al revisar existen dos actas, una del 30 de noviembre de 2019 y otra aclaratoria de fecha 20 de diciembre de 2019, de acuerdo con esta situación, existe una inconsistencia en las fechas de las actas con lo establecido en la descripción del comprobante. El registro contable del acta de entrega y recibo definitivo se realiza el 31 de diciembre de 2020, se contabiliza un año después de suscrita dicha acta._x000a__x000a_Contrato 3460 de 2008: Se evidenció que el acta de entrega y recibo definitivo de obra (...) de fecha 28 de diciembre de 2016 fue registrada contablemente con el comprobante 117012 el 31 de diciembre de 2020, es decir que la contabilización se efectuó 4 años después de suscrita el acta de entrega y recibo definitivo de obra._x000a__x000a_Contrato 1344 de 2014: El registro contable se realizó el 30/12/2020, y la fecha suscripción del acta es del 23 de octubre de 2017, es decir que la contabilización se realizó 3 años y 2 meses después de la fecha del acta."/>
    <s v="_x000a_Deficiencias en los controles para el registro contable oportuno de las actas de entrega y recibo definitivo de obra que se generan mensualmente, además en las actas que se reciben en forma extemporánea, lo que genera la no afectación de los estados financieros de los años 2017, 2018, 2019 y el efecto en los saldos del año 2020._x000a__x000a_En los contratos 407 de 2010, 806 de 2017, 3460 de 2008 y 1344 de 2014 se presentan deficiencias en los controles para el registro contable oportuno de las actas de entrega y recibo definitivo de obra, debido que estas se reciben en forma extemporánea para su registro contable; según lo evidenciado, el procedimiento que se utiliza para el registro contable es sistemático, y por lo tanto las actas de entrega y recibo definitivo de obra que se suscribieron en el año 2020 se reciben en el año 2021 y siguientes, impactando contablemente estos años."/>
    <s v="Revisar, actualizar y fortalecer los controles del &quot;Procedimiento Gestión y Reconocimiento Contable de las Novedades Bienes de Uso Público&quot;, con el fin de registrar oportunamente las actas de entrega y recibo definitivo de las obras."/>
    <s v="Procedimiento revisado, actualizado y socializado"/>
    <s v="Procedimiento formalizado, socializado e implementado"/>
    <n v="1"/>
    <d v="2021-08-02T00:00:00"/>
    <x v="59"/>
    <n v="17.142857142857142"/>
    <x v="47"/>
    <x v="5"/>
    <n v="1"/>
    <s v="SIN OBSERVACIONES"/>
    <d v="2022-01-13T00:00:00"/>
    <n v="1.4666666666666666"/>
    <x v="1"/>
    <n v="17.142857142857142"/>
    <n v="17.142857142857142"/>
    <n v="17.142857142857142"/>
    <s v="NO EFECTIVA_x000a__x000a_(Anexo 3 informe de Auditoría Financiera 2022; Oficio 2023EE0095098, radicado INVIAS 57864 del 13/06/2023.)_x000a__x000a_Causa de la no efectividad: Hallazgo persiste en la auditoría de la vigencia 2022."/>
    <x v="3"/>
    <s v="CUMPLIDO"/>
    <x v="33"/>
    <x v="280"/>
    <n v="1"/>
    <x v="357"/>
  </r>
  <r>
    <n v="282"/>
    <n v="359"/>
    <n v="2021"/>
    <s v="Contable"/>
    <s v="Disciplinario"/>
    <s v="Administrativo con posible incidencia disciplinaria"/>
    <s v="18 04 004   "/>
    <s v="H3AF2020. Oportunidad en el registro de la Depreciación de los Bienes de Uso Público en Servicio._x000a__x000a_En la revisión de los comprobantes contables se detectó que no se inició la contabilización de la depreciación de los Bienes de Uso Público en Servicio de manera oportuna:_x000a__x000a_Contrato 407 de 2010: Acta de entrega y recibo definitivo de obra 22 de diciembre de 2017, inicio de depreciación 01 de abril de 2020, contabilización del traslado de Bienes de Uso público en Construcción a Bienes de Publico en Servicio 30 de abril de 2020._x000a__x000a_Contrato 806 de 2017: Acta de entrega y recibo definitivo de obra 30 de noviembre de 2019, inicio de depreciación 04 de septiembre de 2020, contabilización del traslado de Bienes de Uso público en Construcción a Bienes de Publico en Servicio 31 de diciembre de 2020._x000a__x000a_Contrato 3460 de 2008: Acta de entrega y recibo definitivo de obra 28 de diciembre de 2016, inicio de depreciación 04 de septiembre de 2020, contabilización del traslado de Bienes de Uso público en Construcción a Bienes de Publico en Servicio 31 de diciembre de 2020."/>
    <s v="_x000a_Inadecuada aplicación de la norma contable, por la no contabilización de la depreciación desde la suscripción de las actas de entrega y recibo definitivo de obra de los contratos 407 de 2010, 806 de 2017 y 3460 de 2008."/>
    <s v="Revisar, actualizar y fortalecer los controles del &quot;Procedimiento Gestión y Reconocimiento Contable de las Novedades Bienes de Uso Público&quot;, con el fin de establecer claramente cuál es la fecha de inicio de depreciación de los bienes de uso público."/>
    <s v="Procedimiento revisado, actualizado y socializado"/>
    <s v="Procedimiento formalizado, socializado e implementado"/>
    <n v="1"/>
    <d v="2021-08-02T00:00:00"/>
    <x v="59"/>
    <n v="17.142857142857142"/>
    <x v="47"/>
    <x v="5"/>
    <n v="1"/>
    <s v="SIN OBSERVACIONES"/>
    <d v="2022-01-13T00:00:00"/>
    <n v="1.4666666666666666"/>
    <x v="1"/>
    <n v="17.142857142857142"/>
    <n v="17.142857142857142"/>
    <n v="17.142857142857142"/>
    <s v="NO EFECTIVA_x000a__x000a_(Anexo 3 informe de Auditoría Financiera 2022; Oficio 2023EE0095098, radicado INVIAS 57864 del 13/06/2023.)_x000a__x000a_Causa de la no efectividad: Hallazgo persiste en la auditoría de la vigencia 2022."/>
    <x v="3"/>
    <s v="CUMPLIDO"/>
    <x v="33"/>
    <x v="281"/>
    <n v="1"/>
    <x v="358"/>
  </r>
  <r>
    <n v="283"/>
    <n v="360"/>
    <n v="2021"/>
    <s v="Contable"/>
    <s v="Disciplinario"/>
    <s v="Administrativo con presunta incidencia disciplinaria"/>
    <s v="18 01 002   "/>
    <s v="H4AF2020. Revelaciones Notas a los Estados Financieros._x000a__x000a_Inconsistencias y deficiencias en la revelación y presentación de las notas a los Estados Financieros:_x000a__x000a_Se realizó revisión de cada una de las Notas a los Estados Financieros del Instituto Nacional de Vías a 31 de diciembre de 2020 (...) encontrándose las siguientes situaciones:_x000a__x000a_NOTA 7. CUENTAS POR COBRAR: En las cuentas por multas, sanciones, incapacidades, y cuentas de difícil recaudo, INVIAS no revela la información de fecha constitución del derecho, plazo y fecha de vencimiento; NOTA 10. PROPIEDADES, PLANTA Y EQUIPO: Para la propiedad planta y Equipo no Explotados el INVIAS no presenta el valor en libros, ni la discriminación de la depreciación y el deterioro por cada clase de activos; NOTA 11. BIENES DE USO PÚBLICO E HISTÓRICOS Y CULTURALES: Se presenta incumplimiento respecto a toda la información que se debe revelar para cada clase; NOTA 21. CUENTAS POR PAGAR: El INVIAS en la nota de las cuentas por pagar de inversión no revela las condiciones de plazo y vencimiento en los casos de pagos de intereses corrientes y por mora y tampoco las tasas efectivas con las cuales se están reconociendo; NOTA 23. PROVISIONES: En la nota no se evidencia que se establezca una fecha esperada de cualquier pago resultante (...) y una indicación acerca de las incertidumbres relativas al valor o a las fechas de salida de recursos; NOTA 28. INGRESOS: Para los ingresos sin contraprestación no reveló la (...) información que exige la CGN._x000a__x000a_Acción 1._x000a__x000a__x000a_"/>
    <s v="_x000a_Las deficiencias en la aplicación de las normas en la revelación y presentación de la información financiera de las siguientes cuentas: Cuentas por Cobrar; propiedad Planta y Equipo, Cuentas por Pagar, Bienes de Uso Público, Provisiones, e Ingresos, obedecen a falta de aplicación estricta de las normas establecidas para cada una de las cuentas de los estados financieros del instituto Nacional de Vías a 31 de diciembre de 2020."/>
    <s v="Acción 1._x000a__x000a_Revisar y actualizar la guía AFINCO-GUI-5 - GUIA PARA LA ESTRUCTURACIÓN DE LAS NOTAS DE REVELACIÓN A LOS ESTADOS FINANCIEROS - V1 ."/>
    <s v="Revisión y actualización de  la guía AFINCO-GUI-5 - GUIA PARA LA ESTRUCTURACIÓN DE LAS NOTAS DE REVELACIÓN A LOS ESTADOS FINANCIEROS - V1 ."/>
    <s v="Guía actualizada y socializada"/>
    <n v="1"/>
    <d v="2021-08-02T00:00:00"/>
    <x v="58"/>
    <n v="21.571428571428573"/>
    <x v="47"/>
    <x v="5"/>
    <n v="1"/>
    <s v="SIN OBSERVACIONES"/>
    <d v="2021-12-31T00:00:00"/>
    <n v="0"/>
    <x v="1"/>
    <n v="21.571428571428573"/>
    <n v="21.571428571428573"/>
    <n v="21.571428571428573"/>
    <s v="NO EFECTIVA_x000a__x000a_(Anexo 3 informe de Auditoría Financiera 2022; Oficio 2023EE0095098, radicado INVIAS 57864 del 13/06/2023.)_x000a__x000a_Causa de la no efectividad: Hallazgo persiste en la auditoría de la vigencia 2022."/>
    <x v="3"/>
    <s v="CUMPLIDO"/>
    <x v="33"/>
    <x v="282"/>
    <n v="1"/>
    <x v="359"/>
  </r>
  <r>
    <s v=""/>
    <n v="361"/>
    <n v="2021"/>
    <s v="Contable"/>
    <m/>
    <m/>
    <s v="18 01 002   "/>
    <s v="H4AF2020. Revelaciones Notas a los Estados Financieros._x000a__x000a_Inconsistencias y deficiencias en la revelación y presentación de las notas a los Estados Financieros:_x000a__x000a_Se realizó revisión de cada una de las Notas a los Estados Financieros del Instituto Nacional de Vías a 31 de diciembre de 2020 (...) encontrándose las siguientes situaciones:_x000a__x000a_NOTA 7. CUENTAS POR COBRAR: En las cuentas por multas, sanciones, incapacidades, y cuentas de difícil recaudo, INVIAS no revela la información de fecha constitución del derecho, plazo y fecha de vencimiento; NOTA 10. PROPIEDADES, PLANTA Y EQUIPO: Para la propiedad planta y Equipo no Explotados el INVIAS no presenta el valor en libros, ni la discriminación de la depreciación y el deterioro por cada clase de activos; NOTA 11. BIENES DE USO PÚBLICO E HISTÓRICOS Y CULTURALES: Se presenta incumplimiento respecto a toda la información que se debe revelar para cada clase; NOTA 21. CUENTAS POR PAGAR: El INVIAS en la nota de las cuentas por pagar de inversión no revela las condiciones de plazo y vencimiento en los casos de pagos de intereses corrientes y por mora y tampoco las tasas efectivas con las cuales se están reconociendo; NOTA 23. PROVISIONES: En la nota no se evidencia que se establezca una fecha esperada de cualquier pago resultante (...) y una indicación acerca de las incertidumbres relativas al valor o a las fechas de salida de recursos; NOTA 28. INGRESOS: Para los ingresos sin contraprestación no reveló la (...) información que exige la CGN._x000a__x000a_Acción 2._x000a__x000a__x000a_"/>
    <s v="_x000a_Las deficiencias en la aplicación de las normas en la revelación y presentación de la información financiera de las siguientes cuentas: Cuentas por Cobrar; propiedad Planta y Equipo, Cuentas por Pagar, Bienes de Uso Público, Provisiones, e Ingresos, obedecen a falta de aplicación estricta de las normas establecidas para cada una de las cuentas de los estados financieros del instituto Nacional de Vías a 31 de diciembre de 2020."/>
    <s v="Acción 2._x000a__x000a_Capacitar a los preparadores de las Notas a los Estados Financieros, para una adecuada presentación de las mismas. "/>
    <s v="Realizar capacitación a los integrantes del Grupo de Contabilidad sobre la guía: AFINCO-GUI-5 - GUIA PARA LA ESTRUCTURACIÓN DE LAS NOTAS DE REVELACIÓN A LOS ESTADOS FINANCIEROS - V1 ."/>
    <s v="Programa de capacitación con los registros de los asistentes"/>
    <n v="1"/>
    <d v="2021-08-02T00:00:00"/>
    <x v="58"/>
    <n v="21.571428571428573"/>
    <x v="47"/>
    <x v="5"/>
    <n v="1"/>
    <s v="SIN OBSERVACIONES"/>
    <d v="2022-10-31T00:00:00"/>
    <n v="10.133333333333333"/>
    <x v="1"/>
    <n v="21.571428571428573"/>
    <n v="21.571428571428573"/>
    <n v="21.571428571428573"/>
    <s v="NO EFECTIVA_x000a__x000a_(Anexo 3 informe de Auditoría Financiera 2022; Oficio 2023EE0095098, radicado INVIAS 57864 del 13/06/2023.)_x000a__x000a_Causa de la no efectividad: Hallazgo persiste en la auditoría de la vigencia 2022."/>
    <x v="3"/>
    <s v=""/>
    <x v="33"/>
    <x v="282"/>
    <n v="2"/>
    <x v="360"/>
  </r>
  <r>
    <n v="284"/>
    <n v="362"/>
    <n v="2021"/>
    <s v="Contable"/>
    <s v="Administrativo"/>
    <s v="Administrativo"/>
    <s v="18 02 100   "/>
    <s v="H5AF2020. Reservas presupuestales constituidas vigencia 2020._x000a__x000a_Las reservas constituidas no cumplen con los requisitos mínimos establecidos:_x000a__x000a_INVIAS en la justificación de la constitución de reservas presupuestales para la vigencia 2020, expone que se radicaron cuentas por pagar, en el mes de diciembre, sin embargo, no se logró generar la obligación, por tal razón, se constituyeron reservas presupuestales (...)._x000a__x000a_INVIAS constituyó reservas presupuestales con posterioridad al cumplimiento de los compromisos (...), generándose una sobreestimación de la reserva por $35.532.924.876,28."/>
    <s v="_x000a_No se evidencia la implementación de un plan para el trámite oportuno de las correspondientes cuentas por pagar."/>
    <s v="Elaborar herramienta metodológica para lograr que la radicación de los documentos soportes requeridos para el trámite de pago se realice de manera oportuna."/>
    <s v="Analizar las situaciones particulares de cada dependencia, realizando mesas de trabajo, analizando las causas y consecuencias."/>
    <s v="Documento con la herramienta metodológica"/>
    <n v="1"/>
    <d v="2021-08-02T00:00:00"/>
    <x v="59"/>
    <n v="17.142857142857142"/>
    <x v="48"/>
    <x v="16"/>
    <n v="1"/>
    <m/>
    <d v="2023-12-26T00:00:00"/>
    <n v="25.2"/>
    <x v="1"/>
    <n v="17.142857142857142"/>
    <n v="17.142857142857142"/>
    <n v="17.142857142857142"/>
    <m/>
    <x v="3"/>
    <s v="CUMPLIDO"/>
    <x v="33"/>
    <x v="283"/>
    <n v="1"/>
    <x v="361"/>
  </r>
  <r>
    <n v="285"/>
    <n v="363"/>
    <n v="2021"/>
    <s v="Contable"/>
    <s v="Administrativo"/>
    <s v="Administrativo"/>
    <s v="18 01 002   "/>
    <s v="H6AF2020. Registro, elaboración y control de comprobantes de contabilidad._x000a__x000a_Deficiencias e inconsistencias en la elaboración de comprobantes contables:_x000a__x000a_(...)  De 783 comprobantes revisados, se evidenció que 528 estaban elaborados y aprobados por la misma persona."/>
    <s v="_x000a_Debilidades en el control de los comprobantes de contabilidad y no se detectan la existencia de procedimientos que mitiguen estos casos para evitar reprocesos y optimizar el tiempo de los funcionarios encargados de estas labores; Igualmente se evidencian deficiencias en la aplicación de los controles y supervisión al proceso; falta de segregación de funciones la misma persona que elabora y aprueba el comprobante."/>
    <s v="Revisar, actualizar y fortalecer los controles del procedimiento AFINCO-PR-3 - REGISTRO DE OPERACIONES CONTABLES - V1 ."/>
    <s v="Revisar, actualizar y fortalecer los controles del procedimiento AFINCO-PR-3 - REGISTRO DE OPERACIONES CONTABLES - V1 ."/>
    <s v="Procedimiento formalizado, socializado e implementado"/>
    <n v="1"/>
    <d v="2021-08-02T00:00:00"/>
    <x v="58"/>
    <n v="21.571428571428573"/>
    <x v="47"/>
    <x v="5"/>
    <n v="1"/>
    <s v="SIN OBSERVACIONES"/>
    <d v="2022-01-13T00:00:00"/>
    <n v="0.43333333333333335"/>
    <x v="1"/>
    <n v="21.571428571428573"/>
    <n v="21.571428571428573"/>
    <n v="21.571428571428573"/>
    <s v="NO EFECTIVA_x000a__x000a_(Anexo 3 informe de Auditoría Financiera 2022; Oficio 2023EE0095098, radicado INVIAS 57864 del 13/06/2023.)_x000a__x000a_Causa de la no efectividad: Hallazgo persiste en la auditoría de la vigencia 2022."/>
    <x v="3"/>
    <s v="CUMPLIDO"/>
    <x v="33"/>
    <x v="284"/>
    <n v="1"/>
    <x v="362"/>
  </r>
  <r>
    <n v="286"/>
    <n v="364"/>
    <n v="2021"/>
    <s v="Contable"/>
    <s v="Administrativo"/>
    <s v="Administrativo"/>
    <s v="18 01 002   "/>
    <s v="H7AF2020. Elaboración y control de comprobantes de contabilidad._x000a__x000a_Deficiencias en la contabilización y control de comprobantes:_x000a__x000a_Según información suministrada por el Instituto Nación de Vías, se efectuaron 11.547 comprobantes de contabilidad que contienen ajustes y reclasificaciones durante el año 2020._x000a__x000a_En revisión de los conceptos de los comprobantes de contabilidad la CGR evidenció en 401 comprobantes que existen 240 reclasificaciones, 47 reversiones y 114 correcciones._x000a__x000a_"/>
    <s v="_x000a_Debilidades en el control, supervisión y seguimiento de los registros en los comprobantes de contabilidad, lo que ha generado que se presenten comprobantes con un volumen significativo de registros que son reversados, reclasificados, o corregidos, lo que podría afectar los saldos en los estados financieros, produciendo reprocesos y no optimización del tiempo de los funcionarios encargados de estas labores."/>
    <s v="Revisar, actualizar y fortalecer los controles del procedimiento AFINCO-PR-3 - REGISTRO DE OPERACIONES CONTABLES - V1 ."/>
    <s v="Revisar, actualizar y fortalecer los controles del procedimiento AFINCO-PR-3 - REGISTRO DE OPERACIONES CONTABLES - V1 ."/>
    <s v="Procedimiento formalizado, socializado e implementado"/>
    <n v="1"/>
    <d v="2021-08-02T00:00:00"/>
    <x v="58"/>
    <n v="21.571428571428573"/>
    <x v="47"/>
    <x v="5"/>
    <n v="1"/>
    <s v="SIN OBSERVACIONES"/>
    <d v="2022-01-03T00:00:00"/>
    <n v="0.1"/>
    <x v="1"/>
    <n v="21.571428571428573"/>
    <n v="21.571428571428573"/>
    <n v="21.571428571428573"/>
    <s v="NO EFECTIVA_x000a__x000a_(Anexo 3 informe de Auditoría Financiera 2022; Oficio 2023EE0095098, radicado INVIAS 57864 del 13/06/2023.)_x000a__x000a_Causa de la no efectividad: Hallazgo persiste en la auditoría de la vigencia 2022."/>
    <x v="3"/>
    <s v="CUMPLIDO"/>
    <x v="33"/>
    <x v="285"/>
    <n v="1"/>
    <x v="363"/>
  </r>
  <r>
    <n v="287"/>
    <n v="365"/>
    <n v="2021"/>
    <s v="Presupuestal"/>
    <s v="Disciplinario"/>
    <s v="Administrativo con posible incidencia disciplinaria"/>
    <s v="18 02 100   "/>
    <s v="H8AF2020. Intereses por Mora – Laudo Arbitral._x000a__x000a_INVIAS no ha cancelado el valor de la condena ordenada en el laudo arbitral ejecutoriado el 2 de junio de 2017, ni los respectivos intereses de mora a la tasa comercial, y en consecuencia, sigue generando mayores gastos para la entidad. El laudo presenta una condena de $45.909.629.127 y unos intereses por mora de $30.853.941.573 para un total de $76.763.570.700, con corte al 31 de diciembre de 2020."/>
    <s v="_x000a_Falta de una oportuna y efectiva gestión en la consecución de los recursos necesarios para cumplir con el pago de la condena."/>
    <s v="Revisar y actualizar el procedimiento ALEDEJ-PR-7 PAGO DE CRÉDITOS JUDICIALES, incorporando las acciones de gestión de recursos para pago."/>
    <s v="Revisar y actualizar el procedimiento ALEDEJ-PR-7 PAGO DE CRÉDITOS JUDICIALES, incorporando las acciones de gestión de recursos para pago."/>
    <s v="Procedimiento revisado y actualizado"/>
    <n v="1"/>
    <d v="2021-07-30T00:00:00"/>
    <x v="43"/>
    <n v="52.142857142857146"/>
    <x v="14"/>
    <x v="2"/>
    <n v="1"/>
    <s v="SIN OBSERVACIONES"/>
    <d v="2023-02-05T00:00:00"/>
    <n v="6.333333333333333"/>
    <x v="1"/>
    <n v="52.142857142857146"/>
    <n v="52.142857142857146"/>
    <n v="52.142857142857146"/>
    <m/>
    <x v="3"/>
    <s v="CUMPLIDO"/>
    <x v="33"/>
    <x v="286"/>
    <n v="1"/>
    <x v="364"/>
  </r>
  <r>
    <n v="288"/>
    <n v="366"/>
    <n v="2021"/>
    <s v="Presupuestal"/>
    <s v="Disciplinario e indagación preliminar"/>
    <s v="Administrativo con presunta incidencia disciplinaria e indagación preliminar"/>
    <s v="18 02 100   "/>
    <s v="H9AF2020. Pago de Intereses Moratorios en Laudos Arbitrales y Sentencias Judiciales._x000a__x000a_El INVIAS en el consolidado de 4 casos analizados, se pagaron intereses de mora a la tasa comercial por $2.796.608.696 lo que constituye un presunto detrimento patrimonial y este valor equivale al 155% del valor del capital adeudado por estos conceptos._x000a__x000a_Igualmente de los hechos condenados no se evidencia que la entidad haya adelantado las actuaciones para la determinación e inicio de las acciones de repetición correspondiente a cada caso en comento."/>
    <s v="_x000a_Falta de una oportuna y efectiva gestión en la consecución de los recursos necesarios para cumplir con el pago de estas sentencias condenatorias conforme lo dispone el Decreto 2469 de 2015 en el PARÁGRAFO del artículo 2.8.6.4.2."/>
    <s v="Revisar y actualizar el procedimiento ALEDEJ-PR-7 PAGO DE CRÉDITOS JUDICIALES, incorporando las acciones de gestión de recursos para pago."/>
    <s v="Revisar y actualizar el procedimiento ALEDEJ-PR-7 PAGO DE CRÉDITOS JUDICIALES, incorporando las acciones de gestión de recursos para pago."/>
    <s v="Procedimiento revisado y actualizado"/>
    <n v="1"/>
    <d v="2021-07-30T00:00:00"/>
    <x v="43"/>
    <n v="52.142857142857146"/>
    <x v="14"/>
    <x v="2"/>
    <n v="1"/>
    <s v="SIN OBSERVACIONES"/>
    <d v="2023-02-05T00:00:00"/>
    <n v="6.333333333333333"/>
    <x v="1"/>
    <n v="52.142857142857146"/>
    <n v="52.142857142857146"/>
    <n v="52.142857142857146"/>
    <m/>
    <x v="3"/>
    <s v="CUMPLIDO"/>
    <x v="33"/>
    <x v="287"/>
    <n v="1"/>
    <x v="365"/>
  </r>
  <r>
    <n v="289"/>
    <n v="367"/>
    <n v="2021"/>
    <s v="Presupuestal"/>
    <s v="Administrativo"/>
    <s v="Administrativo"/>
    <s v="18 02 002   "/>
    <s v="H10AF2020. Informe de recaudo de peajes año 2020._x000a__x000a_En el informe de recaudo consolidado del año 2020 de peajes se detectó que el valor consignado a INVIAS es menor que el reportado en el informe consolidado (…) en cuantía de $1.208.219.700._x000a__x000a_Otra situación que se encontró en la revisión de los ingresos por recaudo de peajes es la siguiente: El valor consignado a INVIAS según el informe anterior fue $672.453.005.372 y el valor aforado por este concepto en el presupuesto como recaudo efectivo acumulado en el año 2020 fue $660.121.102.493, no se evidenció la conciliación de estos valores."/>
    <s v="_x000a_Debilidades en la revisión, control y seguimiento de los informes de recaudo del año 2020 y la información presupuestal y sus conciliaciones respectivas, lo que puede generar inconsistencias en la información e incertidumbre en el ingreso de los recursos, contraviniendo el literal “g” de la Cláusula Trigésima del contrato 643 de 2019."/>
    <s v="Actualizar el procedimiento &quot;RECAUDO DE PEAJE Y CONTROL DE  PESO&quot;  del Sistema de Gestión de INVIAS."/>
    <s v="Actualizar el procedimiento &quot;RECAUDO DE PEAJE Y CONTROL DE  PESO&quot;  del Sistema de Gestión de INVIAS  donde se evidencie la revisión, control y seguimiento de los informes de recaudo de peajes  y la información presupuestal y conciliaciones respectivas donde se certifiquen  los traslados correspondientes al Tesoro Nacional producto del recaudo."/>
    <s v="Procedimiento de &quot;RECAUDO DE PEAJE Y CONTROL DE  PESO&quot; actualizado."/>
    <n v="1"/>
    <d v="2021-08-01T00:00:00"/>
    <x v="58"/>
    <n v="21.714285714285715"/>
    <x v="11"/>
    <x v="1"/>
    <n v="0"/>
    <s v="SIN OBSERVACIONES"/>
    <m/>
    <n v="-1485.3666666666666"/>
    <x v="0"/>
    <n v="0"/>
    <n v="0"/>
    <n v="21.714285714285715"/>
    <m/>
    <x v="0"/>
    <s v="VENCIDO"/>
    <x v="33"/>
    <x v="288"/>
    <n v="1"/>
    <x v="366"/>
  </r>
  <r>
    <n v="290"/>
    <n v="368"/>
    <n v="2021"/>
    <s v="Obra"/>
    <s v="Administrativo"/>
    <s v="Administrativo"/>
    <s v="14 06 100   "/>
    <s v="H11AF2020. Repotenciación y reparación en puentes y túneles Cortos. Proyecto Cruce de la Cordillera Central._x000a__x000a_Asunción de costos en contratos nuevos por deficiente calidad de los trabajos realizados por parte del contratista que venía ejecutando el proyecto:_x000a__x000a_En revisión documental a la ejecución de los contratos 877 de 2019, 880 de 2019 y 885 de 2019, se evidencia por parte de la CGR que, para la terminación de las obras al proyecto Cruce de la Cordillera Central, se cargó a cada uno de los contratistas la terminación de las obras que quedaron inconclusas en el contrato 3460 de 2008, conforme con los frentes de trabajo asignados dentro de su alcance contractual._x000a__x000a_Para acometer dichas obras, cada contratista realizó estudios y diseños con el fin de evaluar el estado real de las estructuras que se debían terminar, para saber si se podía continuar en ellas obras o si eran necesarias intervenciones adicionales para asegurar la funcionalidad de las mismas."/>
    <s v="_x000a_Deficiente calidad de los trabajos realizados por parte del contratista que venía ejecutando el Contrato 3460 de 2008, en todos los frentes de trabajo (túnel principal, túneles cortos y cielo abierto), que conllevaron a la contratación de obras con cargo a los contratos 877 de 2019 (Tolima 1), 880 de 2019 (Tolima 2) y 885 de 2019 (Quindío)."/>
    <s v="Fortalecer  los instrumentos de  supervisión contractual, para  mejorar la evaluación de la calidad de los  trabajos en ejercicio de la  supervisión del contrato de interventoría. "/>
    <s v="Revisión y actualización formatos de  informes de supervisión."/>
    <s v="Formato de informe de supervisión actualizado, formalizado y socializado"/>
    <n v="1"/>
    <d v="2021-08-01T00:00:00"/>
    <x v="58"/>
    <n v="21.714285714285715"/>
    <x v="49"/>
    <x v="0"/>
    <n v="1"/>
    <s v="Se reemplazó a GTE (Grupo Túneles Estratégicos) por GGPT (Gerencia Grandes Proyectos y Túneles), de conformidad con la Resolución INVIAS 3536 del 12 de noviembre de 2021._x000a__x000a_Pasa de GGPT a SMCN"/>
    <d v="2022-07-07T00:00:00"/>
    <n v="6.2666666666666666"/>
    <x v="1"/>
    <n v="21.714285714285715"/>
    <n v="21.714285714285715"/>
    <n v="21.714285714285715"/>
    <m/>
    <x v="3"/>
    <s v="CUMPLIDO"/>
    <x v="33"/>
    <x v="289"/>
    <n v="1"/>
    <x v="367"/>
  </r>
  <r>
    <n v="291"/>
    <n v="369"/>
    <n v="2021"/>
    <s v="Obra"/>
    <s v="Administrativo"/>
    <s v="Administrativo"/>
    <s v="14 06 100   "/>
    <s v="H12AF2020. Reparación de obras construidas con el contrato 3460 de 2008._x000a__x000a_Pago de reparaciones por deficiencias de obras ejecutadas en contratos anteriores, por un valor de $11.363.363.720, con corte a 30 de abril de 2021:_x000a__x000a_En revisión documental a la ejecución de los contratos 877 de 2019, 880 de 2019 y 885 de 2019, se evidencia por parte de la CGR que, para la terminación de las obras al proyecto Cruce de la Cordillera Central, se cargó a cada uno de los contratistas la terminación de las obras que quedaron inconclusas en el contrato 3460 de 2008 (...)."/>
    <s v="_x000a_Deficiente calidad de los trabajos realizados por parte del contratista que venía ejecutando el Contrato 3460 de 2008, en especial los trabajos a cielo abierto, que conllevaron a la demolición, reconformación y reparación de obras ya construidas, con cargo a los contratos 880 de 2019 (Tolima 2) y 885 de 2019 (Quindío)."/>
    <s v="Fortalecer  los instrumentos de  supervisión contractual, para contar con una versión mejorada de los informe de supervisión."/>
    <s v="Revisión y actualización formatos de  informes de supervisión actualizados."/>
    <s v="Formato de informe de supervisión actualizado, formalizado y socializado"/>
    <n v="1"/>
    <d v="2021-08-01T00:00:00"/>
    <x v="58"/>
    <n v="21.714285714285715"/>
    <x v="49"/>
    <x v="0"/>
    <n v="1"/>
    <s v="Se reemplazó a GTE (Grupo Túneles Estratégicos) por GGPT (Gerencia Grandes Proyectos y Túneles), de conformidad con la Resolución INVIAS 3536 del 12 de noviembre de 2021._x000a__x000a_Pasa de GGPT a SMCN"/>
    <d v="2022-07-07T00:00:00"/>
    <n v="6.2666666666666666"/>
    <x v="1"/>
    <n v="21.714285714285715"/>
    <n v="21.714285714285715"/>
    <n v="21.714285714285715"/>
    <m/>
    <x v="3"/>
    <s v="CUMPLIDO"/>
    <x v="33"/>
    <x v="290"/>
    <n v="1"/>
    <x v="368"/>
  </r>
  <r>
    <n v="292"/>
    <n v="370"/>
    <n v="2021"/>
    <s v="Obra"/>
    <s v="Fiscal y disciplinario"/>
    <s v="Administrativo con presunta incidencia fiscal y disciplinaria"/>
    <s v="14 06 100   "/>
    <s v="H13AF2020. Movimiento de maquinaria abandonada por contratista del contrato 3460 de 2008._x000a__x000a_Pago por movimiento de maquinaria no perteneciente al Instituto Nacional de Vías por $1.779.550.505, con corte a 30 de abril de 2021:_x000a__x000a_En desarrollo de los trabajos de culminación del proyecto Cruce de la Cordillera Central, para el frente de obra correspondiente a la construcción del Centro de Control de Operaciones18 ubicado en el sector Américas (Quindío), se presentó una situación que impedía el avance del mismo: el contratista anterior dejó maquinaria abandonada en un lote de su propiedad, que estorbaba las labores a realizar en este frente, y aun cuando el lote fue sometido a expropiación judicial para su uso en el proyecto, este contratista no respondió por el retiro de la maquinaria, (...) por lo cual el Invías, junto con el contratista de obra y su respectiva interventoría, toman la decisión de hacer el retiro de los equipos con cargo a los recursos del contrato 1759 de 2015._x000a__x000a_Otros frentes:_x000a_(...) se ejecutaron otras actividades de retiro y desmonte en otros frentes, específicamente en el sector del Puente 12 (La Herradura), en donde se hizo desmontaje de una torre grúa abandonada por el contratista del contrato 3460 de 2008. Dicho desmontaje se hizo con cargo al contrato 885 de 2019."/>
    <s v="_x000a_Negligencia del dueño de los equipos mencionados (que hacía parte de la unión temporal encargada del contrato 3460 de 2008), quien no realizó el retiro formal a su costo (como era su obligación) (...), generando inconvenientes que afectaron directamente el desarrollo de la ejecución de las obras, y conllevaron pagar el retiro de estos equipos, con cargo a los contratos 885 de 2019 (Quindío) y 1759 de 2015 (Equipos electromecánicos), lo cual se constituye en detrimento patrimonial por (...) $1.779.550.505."/>
    <s v="Fortalecer  los instrumentos de  supervisión contractual, para contar con una versión mejorada de los informe de supervisión."/>
    <s v="Revisión y actualización formatos de  informes de supervisión actualizados."/>
    <s v="Formato de informe de supervisión actualizado, formalizado y socializado"/>
    <n v="1"/>
    <d v="2021-08-01T00:00:00"/>
    <x v="58"/>
    <n v="21.714285714285715"/>
    <x v="49"/>
    <x v="0"/>
    <n v="1"/>
    <s v="Se reemplazó a GTE (Grupo Túneles Estratégicos) por GGPT (Gerencia Grandes Proyectos y Túneles), de conformidad con la Resolución INVIAS 3536 del 12 de noviembre de 2021._x000a__x000a_Pasa de GGPT a SMCN"/>
    <d v="2022-07-07T00:00:00"/>
    <n v="6.2666666666666666"/>
    <x v="1"/>
    <n v="21.714285714285715"/>
    <n v="21.714285714285715"/>
    <n v="21.714285714285715"/>
    <m/>
    <x v="3"/>
    <s v="CUMPLIDO"/>
    <x v="33"/>
    <x v="291"/>
    <n v="1"/>
    <x v="369"/>
  </r>
  <r>
    <n v="293"/>
    <n v="371"/>
    <n v="2021"/>
    <s v="Presupuestal"/>
    <s v="Administrativo"/>
    <s v="Administrativo"/>
    <s v="14 06 100   "/>
    <s v="H14AF2020. Pendientes sociales no cerrados en el contrato 3460 de 2008._x000a__x000a_Pago por pasivos sociales dejados por el contratista anterior, por $3.477.080.339, con corte a 30 de abril de 2021:_x000a__x000a_Se evidencia que en desarrollo de los contratos 877 de 2019, 880 de 2019 y 885 de 2019, relacionados con la culminación del proyecto “Cruce de la Cordillera Central”, se han tenido que asumir los casos sociales que estaban a cargo del contratista del contrato 3460 de 2008."/>
    <s v="_x000a_Deficiencias en el control de las gestiones sociales que debía realizar el contratista a cargo del contrato 3460 de 2008, y que tuvieron que ser cargadas a los contratos de culminación de las obras del proyecto “Cruce de la Cordillera Central”. Toda vez que este contrato era un contrato llave en mano, no se puede determinar el valor del cobro de la gestión social realizada por el mismo, y si estos cobros incluían estas obligaciones que no fueron ejecutadas por este contratista."/>
    <s v="Fortalecer  los instrumentos de  supervisión contractual, para  mejorar la evaluación de la calidad de los  trabajos en ejercicio de la  supervisión del contrato de interventoría. "/>
    <s v="Revisión y actualización formatos de  informes de supervisión."/>
    <s v="Formato de informe de supervisión actualizado, formalizado y socializado"/>
    <n v="1"/>
    <d v="2021-08-01T00:00:00"/>
    <x v="58"/>
    <n v="21.714285714285715"/>
    <x v="49"/>
    <x v="0"/>
    <n v="1"/>
    <s v="Se reemplazó a GTE (Grupo Túneles Estratégicos) por GGPT (Gerencia Grandes Proyectos y Túneles), de conformidad con la Resolución INVIAS 3536 del 12 de noviembre de 2021._x000a__x000a_Pasa de GGPT a SMCN"/>
    <d v="2022-07-07T00:00:00"/>
    <n v="6.2666666666666666"/>
    <x v="1"/>
    <n v="21.714285714285715"/>
    <n v="21.714285714285715"/>
    <n v="21.714285714285715"/>
    <m/>
    <x v="3"/>
    <s v="CUMPLIDO"/>
    <x v="33"/>
    <x v="292"/>
    <n v="1"/>
    <x v="370"/>
  </r>
  <r>
    <n v="294"/>
    <n v="372"/>
    <n v="2021"/>
    <s v="Otros"/>
    <s v="Administrativo"/>
    <s v="Administrativo"/>
    <s v="14 06 100   "/>
    <s v="H15AF2020. Manejo de la PTARI Túnel de la Línea posterior a la conclusión del proyecto._x000a__x000a_No se ha definido la destinación de la PTARI (Planta de tratamiento de aguas residuales industriales) ubicada en inmediaciones del Túnel Principal (que ya cumplió con su razón de ser), toda vez que el permiso de vertimientos ya fue archivado por la entidad ambiental:_x000a__x000a_(...) se evidencia (en la respuesta de la entidad) que las gestiones comenzaron después del 20 de mayo de 2021, unos días antes de la generación de la observación. A la fecha no hay respuesta por parte del Invías sobre la decisión definitiva a tomar sobre el tema._x000a_"/>
    <s v="_x000a_Toda vez que se concluye que la utilidad de la PTARI ha finalizado, no se evidencian decisiones definitivas por parte de la entidad en cuanto a su disposición, manejo o desmonte, lo cual puede generar un posible riesgo de gestiones antieconómicas, ya que por la operación de esta PTARI se pagan unos costos con cargo al contrato 1759 de 2015, y el hecho de tenerla mayores tiempos a los establecidos puede generar costos de operación superiores a los ya fijados."/>
    <s v="Formalizar mediante acta la decisión del manejo de la PTARI."/>
    <s v="Suscribir el acta."/>
    <s v="Acta"/>
    <n v="1"/>
    <d v="2021-08-01T00:00:00"/>
    <x v="58"/>
    <n v="21.714285714285715"/>
    <x v="8"/>
    <x v="0"/>
    <n v="0.5"/>
    <s v="Se reemplazó a GTE (Grupo Túneles Estratégicos) por GGPT (Gerencia Grandes Proyectos y Túneles), de conformidad con la Resolución INVIAS 3536 del 12 de noviembre de 2021._x000a__x000a_Pasa de GGPT a SMCN"/>
    <m/>
    <n v="-1485.3666666666666"/>
    <x v="4"/>
    <n v="10.857142857142858"/>
    <n v="10.857142857142858"/>
    <n v="21.714285714285715"/>
    <m/>
    <x v="0"/>
    <s v="VENCIDO"/>
    <x v="33"/>
    <x v="293"/>
    <n v="1"/>
    <x v="371"/>
  </r>
  <r>
    <n v="295"/>
    <n v="373"/>
    <n v="2021"/>
    <s v="Contractual"/>
    <s v="Disciplinario"/>
    <s v="Administrativo con posible incidencia disciplinaria "/>
    <s v="14 04 004   "/>
    <s v="H16AF2020. Proyecto Aguaclara – Gamarra – Pólizas que amparan el Acta de Aprobación Definitiva de Estudios y Diseños y Acta de Entrega y Recibo Definitivo de la Obra – Contrato 1179 de 2018._x000a__x000a_Seis meses después de haberse recibido finalmente las obras, se establecen falencias en la Gestión del INVIAS en cuanto a la revisión y aprobación de las garantías contractuales:_x000a__x000a_En el desarrollo del Contrato 1179 de 201823, evidencia la CGR que, no obstante las obras fueron recibidas el 11 de noviembre de 2020, a la fecha (seis meses después), no se logró establecer la Aprobación de las Pólizas que amparan el Acta de Aprobación Definitiva de Estudios y Diseños y Acta de Entrega y Recibo Definitivo de la Obra."/>
    <s v="_x000a_Deficiencias en el seguimiento contractual que le corresponde ejercer al INVIAS, de acuerdo con lo establecido en el Numeral 25.1.5 y 25.1.6 del Manual de Contratación del Invías, numerales 1 y 2 del Artículo 34 de la Ley 734 de 2002 y Artículo 84 de la Ley 1474 de 2011."/>
    <s v="Fortalecer  los instrumentos de  supervisión contractual, para  mejorar la evaluación de la calidad de los  trabajos en ejercicio de la  supervisión del contrato de interventoría. "/>
    <s v="Revisión y actualización formatos de  informes de supervisión."/>
    <s v="Formato de informe de supervisión actualizado, formalizado y socializado"/>
    <n v="1"/>
    <d v="2021-08-01T00:00:00"/>
    <x v="58"/>
    <n v="21.714285714285715"/>
    <x v="49"/>
    <x v="0"/>
    <n v="1"/>
    <s v="Se reemplazó a GPE (Gerencia de Proyectos Estratégicos) por GGP1 (Gerencia Grandes Proyectos 1), de conformidad con la Resolución INVIAS 3536 del 12 de noviembre de 2021._x000a__x000a_Pasa de GGP1 a SMCN"/>
    <d v="2022-07-07T00:00:00"/>
    <n v="6.2666666666666666"/>
    <x v="1"/>
    <n v="21.714285714285715"/>
    <n v="21.714285714285715"/>
    <n v="21.714285714285715"/>
    <m/>
    <x v="3"/>
    <s v="CUMPLIDO"/>
    <x v="33"/>
    <x v="294"/>
    <n v="1"/>
    <x v="372"/>
  </r>
  <r>
    <n v="296"/>
    <n v="374"/>
    <n v="2021"/>
    <s v="Obra"/>
    <s v="Administrativo"/>
    <s v="Administrativo"/>
    <s v="14 04 004   "/>
    <s v="H17AF2020. Proyecto Aguaclara – Ocaña – Sitios Críticos Corredor Vial - Contrato 1180 de 2018._x000a__x000a_El corredor vial intervenido muestra sitios críticos que requieren la intervención del INVIAS, de acuerdo con el reporte de la interventoría en su informe final de julio de 2020:_x000a__x000a_Actualmente y debido a que el INVIAS no ha priorizado la atención a los sitios críticos, se cuenta con un corredor vial con restricciones de operación, con altas pendientes y pocas zonas con la suficiente distancia para el adelantamiento que pone en riesgo la seguridad, comodidad y tránsito tanto para los vehículos públicos y particulares, como para el alto flujo de vehículos de carga que día a día vienen aumento desde la región del Zulia y Cúcuta hacia la Costa Atlántica y viceversa, con el consecuente riesgo de incremento de los índices de accidentalidad._x000a__x000a_La entidad en su respuesta anexa contratación adelantada para la Administración Vial, Mantenimiento Rutinario y según el Contrato 1728 del 27-12-2020, Mejoramiento, Rehabilitación y Mantenimiento; en los objetos establecidos en dichos contratos, no se observa que se atienda lo recomendado por la interventoría del Contrato 1180 de 2018 específicamente en cuanto a la atención y rehabilitación de realizar una evaluación mediante especialista a la Losa del Puente del PR 00+0090, el cual presenta bache con exposición de refuerzo y pérdida de concreto (...)."/>
    <s v="_x000a_No se vislumbra gestión alguna por parte del INVIAS (...) para atender las recomendaciones de rehabilitación y mantenimiento dejados por la Interventoría en su informe final de julio de 2020, siendo consecuente con la Misión del INVIAS dentro de la política sectorial del Gobierno."/>
    <s v="Adelantar una visita técnica para soportar la decisión a tomar en relación con las recomendaciones de rehabilitación y mantenimiento atendiendo las recomendaciones dejadas por la interventoría del contrato 1180 de 2018."/>
    <s v="Visita técnica a los sitios reportados por el Ente de Control, con el fin de establecer las acciones a tomar."/>
    <s v="Decisión  frente a las recomendaciones de rehabilitación y mantenimiento  dejadas por la interventoría del contrato 1180 de 2018, soportadas en el informe de visita técnica."/>
    <n v="1"/>
    <d v="2021-08-01T00:00:00"/>
    <x v="58"/>
    <n v="21.714285714285715"/>
    <x v="5"/>
    <x v="0"/>
    <n v="0.1"/>
    <s v="SIN OBSERVACIONES"/>
    <m/>
    <n v="-1485.3666666666666"/>
    <x v="9"/>
    <n v="2.1714285714285717"/>
    <n v="2.1714285714285717"/>
    <n v="21.714285714285715"/>
    <m/>
    <x v="0"/>
    <s v="VENCIDO"/>
    <x v="33"/>
    <x v="295"/>
    <n v="1"/>
    <x v="373"/>
  </r>
  <r>
    <n v="297"/>
    <n v="375"/>
    <n v="2021"/>
    <s v="Obra"/>
    <s v="Administrativo"/>
    <s v="Administrativo"/>
    <s v="14 01 100   "/>
    <s v="H18AF2020. Variante Ciénaga Magdalena - Contrato 1200 de 2016. – Deber de Planeación - Modificación de la Cláusula Cuarta - Numeral 1.3._x000a__x000a_Lo pactado y programado en el Alcance del Contrato 1200 de 2016 - Adicional 1. Modificación 4, suscrito el día 13 de diciembre de 2019 que en su Cláusula Cuarta 4, Modificación del numeral 1.3 …alcance del Contrato Apéndice A, del Pliego de Condiciones, dentro de los términos pactados no es viable su cumplimiento ya que para el año 2020, se adelantarían los diseños del Viaducto y obras conexas, lo mismo que la Licencia Ambiental, que a la fecha no han podido concluir y en consecuencia para el año 2021 el inicio de obras de construcción del Viaducto tampoco se han adelantado."/>
    <s v="_x000a_Deficiencias en la maduración de proyectos que garantice el deber de planeación consagrado en el Principio de Economía establecido en el artículo 23 de la Ley 80 de 1993."/>
    <s v="Elaborar guía para la estructuración de proyectos del INVIAS."/>
    <s v="Documentación y socialización de la guía técnica para la estructuración de proyectos del INVIAS."/>
    <s v="Guía técnica de estructuración de proyectos socializada"/>
    <n v="1"/>
    <d v="2021-08-01T00:00:00"/>
    <x v="58"/>
    <n v="21.714285714285715"/>
    <x v="11"/>
    <x v="1"/>
    <n v="1"/>
    <s v="SIN OBSERVACIONES"/>
    <d v="2022-04-11T00:00:00"/>
    <n v="3.3666666666666667"/>
    <x v="1"/>
    <n v="21.714285714285715"/>
    <n v="21.714285714285715"/>
    <n v="21.714285714285715"/>
    <m/>
    <x v="3"/>
    <s v="CUMPLIDO"/>
    <x v="33"/>
    <x v="296"/>
    <n v="1"/>
    <x v="374"/>
  </r>
  <r>
    <n v="298"/>
    <n v="376"/>
    <n v="2021"/>
    <s v="Otros"/>
    <s v="Disciplinario"/>
    <s v="Administrativo con presunta incidencia disciplinaria"/>
    <s v="11 02 001   "/>
    <s v="H19AF2020. Implementación de nuevas tecnologías en proyectos de infraestructura de transporte._x000a__x000a_(...) después de más de dos años de trabajo reuniendo propuestas innovadoras y creando un banco de proyectos, a la fecha aún no se cuenta con un marco normativo para las mismas. El ritmo de ejecución del convenio con la academia (Convenio Interadministrativo 1633 de 2020 con la Universidad del Cauca) no ha sido acorde con lo estipulado en el cronograma de trabajo del convenio._x000a__x000a_El Instituto Nacional de Vías, a través de la Subdirección de Estudios e Innovación, ha venido desarrollando desde el año 2018, una estrategia denominada “ruedas de innovación”, con el fin de incentivar la investigación e implementación de nuevas tecnologías en la construcción de infraestructura de transporte (...)._x000a__x000a_Con cerca de 56 tecnologías clasificadas por grupos para ser analizadas en detalle y gestionar su proceso normativo y de implementación, se evidencia que a la fecha el Invías no ha logrado la implementación de las mismas."/>
    <s v="_x000a_Deficiencias en la planeación administrativa tendiente a la pronta expedición de marcos normativos para nuevas tecnologías en infraestructura de transporte, en virtud de las funciones que le competen, conforme a lo establecido con el numeral 2.16 del artículo 2 del Decreto 2618 de 2013."/>
    <s v="Revisión y actualización del procedimiento para la regulación técnica de nuevas tecnologías para la infraestructura de transporte indicado en la Resolución 263 de 2020."/>
    <s v="En conjunto con la Alta Dirección, adelantar una revisión al procedimiento para la regulación técnica de nuevas tecnologías para la infraestructura de transporte indicado en la Resolución 263 de 2020, a efectos de fortalecer los controles para la expedición del marco normativo."/>
    <s v="Procedimiento ajustado e implementado"/>
    <n v="1"/>
    <d v="2021-07-19T00:00:00"/>
    <x v="58"/>
    <n v="23.571428571428573"/>
    <x v="50"/>
    <x v="1"/>
    <n v="1"/>
    <s v="SIN OBSERVACIONES"/>
    <d v="2022-05-11T00:00:00"/>
    <n v="4.3666666666666663"/>
    <x v="1"/>
    <n v="23.571428571428573"/>
    <n v="23.571428571428573"/>
    <n v="23.571428571428573"/>
    <m/>
    <x v="3"/>
    <s v="CUMPLIDO"/>
    <x v="33"/>
    <x v="297"/>
    <n v="1"/>
    <x v="375"/>
  </r>
  <r>
    <n v="299"/>
    <n v="377"/>
    <n v="2021"/>
    <s v="Contractual"/>
    <s v="Disciplinario"/>
    <s v="Administrativo con presunta incidencia disciplinaria"/>
    <s v="14 01 100   "/>
    <s v="H20AF2020. Planeación de la ejecución contractual de los convenios Programa “Colombia Rural”._x000a__x000a_Para los convenios firmados en virtud del programa “Colombia Rural”, se evidencian contratos de obra suscritos por los Entes Territoriales, con fecha de terminación a 30 de diciembre de 2020 (...) Sin embargo, se evidencia que ni los tiempos ni los costos de las obras se corresponden con una adecuada planeación del proyecto."/>
    <s v="_x000a_Deficiencias en la planeación contractual del programa “Colombia Rural”, y de los contratos de obra asociados a los convenios de este programa, toda vez que se estipularon plazos de ejecución que no correspondían a la realidad de los mismos, lo cual genera incertidumbre sobre el cálculo del tiempo real estimado de los proyectos y los costos reales asociados a los mismos, en detrimento de la eficiencia, eficacia y las restricciones básicas del proyecto, generando riesgo de afectaciones en el plazo y el costo final del mismo, si no se controlan de manera adecuada."/>
    <s v="Elaborar un insumo técnico para subsanar las deficiencias en la planeación contractual del Programa Colombia Rural. Este insumo será incluido en la versión 3 de la guía de estructuración de proyectos."/>
    <s v="Elaboración de un documento de insumo."/>
    <s v="Documento de insumo técnico"/>
    <n v="1"/>
    <d v="2021-08-01T00:00:00"/>
    <x v="53"/>
    <n v="52.142857142857146"/>
    <x v="0"/>
    <x v="0"/>
    <n v="1"/>
    <s v="SIN OBSERVACIONES"/>
    <d v="2023-09-28T00:00:00"/>
    <n v="14.1"/>
    <x v="1"/>
    <n v="52.142857142857146"/>
    <n v="52.142857142857146"/>
    <n v="52.142857142857146"/>
    <m/>
    <x v="3"/>
    <s v="CUMPLIDO"/>
    <x v="33"/>
    <x v="298"/>
    <n v="1"/>
    <x v="376"/>
  </r>
  <r>
    <n v="300"/>
    <n v="378"/>
    <n v="2021"/>
    <s v="Contractual"/>
    <s v="Disciplinario"/>
    <s v="Administrativo con presunta incidencia disciplinaria"/>
    <s v="14 04 004   "/>
    <s v="H21AF2020. Planeación contractual y cumplimiento de metas físicas contrato 1303 de 2019._x000a__x000a_Si bien el contrato sufrió variaciones significativas en tiempo y costo, no redundó en beneficios para el alcance del mismo, ya que el mantenimiento periódico no alcanzó a lograr las metas deseadas (toda vez que hubo muchos frentes de obra que, de acuerdo con los informes de interventoría, se encontraban abandonados o no daban los ritmos de obra suficientes para cumplir los cronogramas propuestos, situación que fue reiterativa y no se evidencia que haya tenido solución a plenitud durante el desarrollo del proyecto), los sitios críticos no se atendieron en su totalidad (de acuerdo con el último informe de interventoría de diciembre de 2020, en virtud de las mismas razones que hicieron que no se cumplieran las metas del mantenimiento periódico), no se colocó la señalización inicialmente presupuestada, y el contrato se convirtió en un contrato exclusivamente de mantenimiento rutinario, transporte de materiales producto de derrumbes y mitigación de emergencias."/>
    <s v="_x000a_Deficiencias en planeación (…), como deficiencias en el control efectivo y la supervisión del proyecto."/>
    <s v="Fortalecer  los instrumentos de  supervisión contractual, para  mejorar la evaluación de la calidad de los  trabajos en ejercicio de la  supervisión del contrato de interventoría. "/>
    <s v="Revisión y actualización formatos de  informes de supervisión."/>
    <s v="Formato de informe de supervisión actualizado, formalizado y socializado"/>
    <n v="1"/>
    <d v="2021-08-01T00:00:00"/>
    <x v="58"/>
    <n v="21.714285714285715"/>
    <x v="51"/>
    <x v="0"/>
    <n v="1"/>
    <s v="SIN OBSERVACIONES"/>
    <d v="2022-07-07T00:00:00"/>
    <n v="6.2666666666666666"/>
    <x v="1"/>
    <n v="21.714285714285715"/>
    <n v="21.714285714285715"/>
    <n v="21.714285714285715"/>
    <m/>
    <x v="3"/>
    <s v="CUMPLIDO"/>
    <x v="33"/>
    <x v="299"/>
    <n v="1"/>
    <x v="377"/>
  </r>
  <r>
    <n v="301"/>
    <n v="379"/>
    <n v="2021"/>
    <s v="Presupuestal"/>
    <s v="Disciplinario"/>
    <s v="Administrativo con presunta incidencia disciplinaria"/>
    <s v="14 04 004   "/>
    <s v="H22AF2020. Pago de servicios al usuario (grúas). Contrato 1303 de 2019._x000a__x000a_Aprobación de pago de actividades sin claridad contractual para el pago del mismo:_x000a__x000a_Al revisar las pre-actas que soportan las actas de costos, en relación a este ítem (Prestación de los Servicios al Usuario de Atención de accidentes, Primeros auxilios a personas y/o servicios médicos de emergencia, y Auxilio mecánico básico a vehículos), se encuentra que para las grúas utilizadas como parte del servicio al usuario, se discriminan los siguientes valores (por día): Grúa camionera - tipo plataforma (Sector 1): $843.333,00; Grúa camionera - tipo gancho - eje trasero sencillo (Sector 2): $1.173.333,33; Grúa camionera - tipo gancho - eje trasero doble (Sector 2): $2.114.200,00._x000a__x000a_Valores que se fueron pagando durante todo el desarrollo del contrato con el Vo.Bo. de la interventoría, desde el mes de diciembre de 2019 (...), aun cuando sobrepasaban los costos estipulados por el apéndice A del pliego de condiciones. (...) toda vez que estos valores incumplían las condiciones contractuales, el contratista solicitó modificación contractual mediante oficio GOMI-0598-2020 del 15 de agosto de 2020._x000a__x000a_Con la justificación del contratista y el Vo.Bo. de la interventoría, el supervisor responsable del contrato (Dirección Territorial de Antioquia), remitió concepto favorable a la modificación contractual mediante memorando DT-ANT 48017 del 21 de agosto de 2020. El Comité de Adiciones y Prórrogas aprobó la modificación solicitada al contrato 1303 de 2019, el 02 de septiembre de 2020 y la modificación fue suscrita el 14 de septiembre de 2020._x000a__x000a_Como se evidencia en la trazabilidad descrita, solamente fue hasta después de un año de firmado el contrato que se hicieron las respectivas gestiones para modificación del Apéndice A del pliego de condiciones, a fin de soportar de manera contractual los pagos hechos por encima de los topes establecidos en el mencionado apéndice."/>
    <s v="_x000a_Falta de oportunidad en la función administrativa y deficiencias en la supervisión e interventoría del proyecto."/>
    <s v="Fortalecer  los instrumentos de supervisión contractual, para  mejorar la evaluación de la calidad de los  trabajos en ejercicio de la supervisión del contrato de interventoría. "/>
    <s v="Revisión y actualización formatos de informes de supervisión."/>
    <s v="Formato de informe de supervisión actualizado, formalizado y socializado"/>
    <n v="1"/>
    <d v="2021-08-01T00:00:00"/>
    <x v="58"/>
    <n v="21.714285714285715"/>
    <x v="51"/>
    <x v="0"/>
    <n v="1"/>
    <s v="SIN OBSERVACIONES"/>
    <d v="2022-07-07T00:00:00"/>
    <n v="6.2666666666666666"/>
    <x v="1"/>
    <n v="21.714285714285715"/>
    <n v="21.714285714285715"/>
    <n v="21.714285714285715"/>
    <m/>
    <x v="3"/>
    <s v="CUMPLIDO"/>
    <x v="33"/>
    <x v="300"/>
    <n v="1"/>
    <x v="378"/>
  </r>
  <r>
    <n v="302"/>
    <n v="380"/>
    <n v="2021"/>
    <s v="Contractual"/>
    <s v="Disciplinario"/>
    <s v="Administrativo con presunta incidencia disciplinaria"/>
    <s v="14 04 004   "/>
    <s v="H23AF2020. Cumplimiento obligaciones contractuales en relación con los Servicios al Usuario Contrato 1303 de 2019._x000a__x000a_Incumplimiento contractual relacionado con el Ítem de Servicio al Usuario del contrato 1303 de 2019:_x000a__x000a_Dentro de las obligaciones del contrato 1303 de 2019, en relación con los Servicios al Usuario, se tenía lo siguiente: (…) 1.4.3.1. Equipos Mínimos requeridos: (...) el contratista dispondrá de mínimo de los siguientes elementos de operación: a) Cinco (5) Carro talleres. b) Cinco (5) Grúas para movilizar vehículos de tipo pesado y liviano. c) Cinco (5) Ambulancias tipo TAB. d) Personal capacitado en atención de emergencias y primeros auxilios._x000a__x000a_Sin embargo, se evidencia que, durante todo el desarrollo del proyecto, el contratista no cumplió con las obligaciones establecidas en el Apéndice A del pliego de condiciones, dado que solamente mantuvo los siguientes equipos, de acuerdo con lo evidenciado en las actas de pago: Sector 1: Una (1) ambulancia, una (1) grúa, 0 (cero) carro taller. Sector 2 - Tramo 1 y 2: Una (1) ambulancia, dos (2) grúas, 0 (cero) carro taller. (Extraído de tabla 55)."/>
    <s v="_x000a_Falta de oportunidad en la función administrativa y deficiencias en la supervisión e interventoría del proyecto, al no hacer cumplir las exigencias contractuales relacionadas con este ítem."/>
    <s v="Fortalecer  los instrumentos de supervisión contractual, para contar con una versión mejorada de los informe de supervisión."/>
    <s v="Revisión y actualización formatos de  informes de supervisión actualizados."/>
    <s v="Formato de informe de supervisión actualizado, formalizado y socializado"/>
    <n v="1"/>
    <d v="2021-08-01T00:00:00"/>
    <x v="58"/>
    <n v="21.714285714285715"/>
    <x v="51"/>
    <x v="0"/>
    <n v="1"/>
    <s v="SIN OBSERVACIONES"/>
    <d v="2022-07-07T00:00:00"/>
    <n v="6.2666666666666666"/>
    <x v="1"/>
    <n v="21.714285714285715"/>
    <n v="21.714285714285715"/>
    <n v="21.714285714285715"/>
    <m/>
    <x v="3"/>
    <s v="CUMPLIDO"/>
    <x v="33"/>
    <x v="301"/>
    <n v="1"/>
    <x v="379"/>
  </r>
  <r>
    <n v="303"/>
    <n v="381"/>
    <n v="2021"/>
    <s v="Presupuestal"/>
    <s v="Administrativo"/>
    <s v="Administrativo"/>
    <s v="14 04 100   "/>
    <s v="H24AF2020. Proyecto Anapoima - Mosquera – Predial, Ambiental y Social - Contrato 1686 de 2015._x000a__x000a_El 30 de noviembre de 2020, el Invías realizó la modificación No. 14, mediante la cual se hizo una redistribución presupuestal y traslado temporal de los Rubros Predial, Ambiental y Social, por $4.823.359.042,00, con el compromiso de que se cancelarían los recursos respectivos una vez se surtiera su reincorporación proyectada para el mes de febrero de 2021. _x000a__x000a_No obstante que el contrato contempla la obligación del contratista de encargarse de todas las actividades de gestión social predial, y ambiental, a mes y medio de finalizar el plazo del mismo (junio 24 de 2021), hasta la fecha no existe la asignación de recursos suficientes para finiquitar las gestiones dentro del plazo contractual, tanto para las áreas Socio - Ambientales, como para el pago por la elaboración de los insumos prediales, el pago de las zonas y/o inmuebles requeridos, y el pago por los trámites necesarios para obtener la titularidad a nombre del INVIAS._x000a_"/>
    <s v="_x000a_No se ha definido el procedimiento a seguir en cuanto al reintegro de los recursos que fueron trasladados temporalmente._x000a__x000a_Al no existir el reintegro de los recursos que fueron trasladados temporalmente y atender las recomendaciones hechas por la Interventoría en sus informes Nos. 59 - enero, 60 – febrero, 61- marzo y 62 de abril de 2021; se pone en riesgo el cumplimiento de las obligaciones contractualmente adquiridas por el Invías y Contratista."/>
    <s v="Elaborar guía para la estructuración de proyectos del INVIAS."/>
    <s v="Documentación y socialización de la guía técnica para la estructuración de proyectos del INVIAS."/>
    <s v="Guía técnica de estructuración de proyectos socializada"/>
    <n v="1"/>
    <d v="2021-08-01T00:00:00"/>
    <x v="58"/>
    <n v="21.714285714285715"/>
    <x v="11"/>
    <x v="1"/>
    <n v="1"/>
    <s v="SIN OBSERVACIONES"/>
    <d v="2022-04-11T00:00:00"/>
    <n v="3.3666666666666667"/>
    <x v="1"/>
    <n v="21.714285714285715"/>
    <n v="21.714285714285715"/>
    <n v="21.714285714285715"/>
    <m/>
    <x v="3"/>
    <s v="CUMPLIDO"/>
    <x v="33"/>
    <x v="302"/>
    <n v="1"/>
    <x v="380"/>
  </r>
  <r>
    <n v="304"/>
    <n v="382"/>
    <n v="2021"/>
    <s v="Presupuestal"/>
    <s v="Fiscal"/>
    <s v="Administrativo con presunta incidencia fiscal"/>
    <s v="14 05 004   "/>
    <s v="H1Denuncia2020-187038. Reintegro recursos no ejecutados del Convenio Interadministrativo 3522 de 2008._x000a__x000a_Indebida gestión fiscal por parte del INVIAS, en la fase contractual y poscontractual del convenio 3522 de 2008 con la Universidad del Pacífico; debido a que el INVIAS no ha logrado la devolución de los recursos no ejecutados por $369.887.830._x000a__x000a_Se evidencia que a la fecha no se han logrado suscribir las actas de entrega y recibo de interventoría; adicionalmente no obra dentro del expediente, certificación de pérdida de competencia para liquidar, expedido por el funcionario competente, obligación derivada del Manual de Contratación del INVIAS, para adelantar las acciones pertinentes._x000a_"/>
    <s v="Ineficiente labor de supervisión del citado convenio, al no hacer uso efectivo de los instrumentos otorgados por la ley para lograr la liquidación de éste y obtener la devolución del total de recursos no ejecutados."/>
    <s v="Fortalecer los controles existentes en el Manual de Contratación de la entidad para la supervisión de convenios y contratos."/>
    <s v="Actualizar y fortalecer las actividades e instrumentos de control a la supervisión de convenios y contratos al interior del Manual de Contratación."/>
    <s v="Manual de Contratación actualizado y formalizado"/>
    <n v="1"/>
    <d v="2021-06-30T00:00:00"/>
    <x v="58"/>
    <n v="26.285714285714285"/>
    <x v="52"/>
    <x v="1"/>
    <n v="0"/>
    <s v="Informe CGR - Respuesta a Denuncia 2020-187038-82111-D. Convenio Interadministrativo 3522 de 2008._x000a__x000a_Se ajusta &quot;Área Líder&quot; al sustituir a la Subdirección de Reglamentación Técnica e Innovación por la Subdirección de Planificación de Infraestructura, de conformidad con el memorando SRT 16147 del 09/03/2022."/>
    <m/>
    <n v="-1485.3666666666666"/>
    <x v="0"/>
    <n v="0"/>
    <n v="0"/>
    <n v="26.285714285714285"/>
    <m/>
    <x v="0"/>
    <s v="VENCIDO"/>
    <x v="34"/>
    <x v="303"/>
    <n v="1"/>
    <x v="381"/>
  </r>
  <r>
    <n v="305"/>
    <n v="383"/>
    <n v="2020"/>
    <s v="Presupuestal"/>
    <s v="Disciplinario"/>
    <s v="Administrativo con incidencia disciplinaria"/>
    <s v="18 02 100   "/>
    <s v="H1AT73. Constitución de reservas presupuestales. Contrato de obra 1734 de 2019._x000a__x000a_Al no ser autorizadas las vigencias futuras para atender el compromiso, debido a que la solicitud no se hizo en las fechas establecidas por el Ministerio de Hacienda  y   Crédito   Público  - MHCP, la entidad se ve sujeta a constituir reserva presupuesta! de forma extemporánea."/>
    <s v="Se evidencia que no existió coordinación entre el supervisor del contrato y el área financiera, primero para solicitar la vigencia futura con el suficiente tiempo, a sabiendas que el contrato sobrepasaría la vigencia y segundo constituyen reservas con _x0009_justificaciones extemporáneas."/>
    <s v="Capacitar a los supervisores de los contratos sobre temas presupuestales tales como recursos presupuestales, definición del presupuesto de los contratos, adiciones presupuestales, justificación y constitución de reservas presupuestales y como evitar tanto su sobreestimación, como la pérdida de la misma, además de los Acuerdos de Nivel de Servicios - ANS 2022 de la DEO, referentes a temas como reprogramación vigencias futuras, saldos de apropiación y rezago presupuestal (reserva),  necesarios para el adecuado y oportuno seguimiento y control a la ejecución presupuestal, permitiendo identificar los entregables, las áreas responsables, los plazos, forma y medio de entrega correspondientes, que incluya las causas de los hallazgos notificados por la Contraloría General de la República."/>
    <s v="Realizar dos (2) sesiones de capacitaciones a los supervisores de las interventorías y gestores técnicos de proyectos."/>
    <s v="Actas de las capacitaciones."/>
    <n v="2"/>
    <d v="2023-08-01T00:00:00"/>
    <x v="17"/>
    <n v="13"/>
    <x v="5"/>
    <x v="0"/>
    <n v="2"/>
    <s v="Acción de mejora reformulada ante inefectividad determinada por la Contraloría General de la República en informe de la Auditoría Financiera 2022. Aprobada por la Directora General en mesa de trabajo del 27/07/2023."/>
    <d v="2024-02-22T00:00:00"/>
    <n v="3.8"/>
    <x v="1"/>
    <n v="13"/>
    <n v="13"/>
    <n v="13"/>
    <m/>
    <x v="3"/>
    <s v="CUMPLIDO"/>
    <x v="35"/>
    <x v="304"/>
    <n v="1"/>
    <x v="382"/>
  </r>
  <r>
    <n v="306"/>
    <n v="384"/>
    <n v="2020"/>
    <s v="Contractual"/>
    <s v="Disciplinario"/>
    <s v="Administrativo con incidencia disciplinaria"/>
    <s v="14 04 004   "/>
    <s v="H2AT73. Selección del oferente, del contrato de obra 1734 de 2019._x000a__x000a_Una vez firmado el contrato el contratista PROTECO ingeniería S.A.S, tenía la obligación de aportar el AIU discriminado junto con la documentación técnica. El cual nunca fue entregado por el contratista al INVIAS."/>
    <s v="Deficiencias en la labor de validación a cargo del INVIAS, la cual, no se desarrolló conforme lo establecido en los pliegos de condiciones y en cumplimiento de la normatividad vigente aplicable. Así mismo, el oferente no cumplió los requisitos de la licitación."/>
    <s v="Fortalecer  los instrumentos de  supervisión contractual, para contar con una versión mejorada de los informe de supervisión."/>
    <s v="Revisión y actualización formatos de  informes de supervisión actualizados."/>
    <s v="Formato de informe de supervisión actualizado, formalizado y socializado"/>
    <n v="1"/>
    <d v="2020-12-20T00:00:00"/>
    <x v="60"/>
    <n v="23"/>
    <x v="53"/>
    <x v="0"/>
    <n v="1"/>
    <s v="Informe Actuación Especial de Fiscalización - AT 73."/>
    <d v="2022-07-07T00:00:00"/>
    <n v="13.433333333333334"/>
    <x v="1"/>
    <n v="23"/>
    <n v="23"/>
    <n v="23"/>
    <m/>
    <x v="3"/>
    <s v="CUMPLIDO"/>
    <x v="35"/>
    <x v="305"/>
    <n v="1"/>
    <x v="383"/>
  </r>
  <r>
    <n v="307"/>
    <n v="385"/>
    <n v="2020"/>
    <s v="Otros"/>
    <s v="Disciplinario"/>
    <s v="Administrativo con incidencia disciplinaria"/>
    <s v="14 04 004   "/>
    <s v="H3AT73. Presentación y aprobación del Instrumento Ambiental. Contrato de obra 1734 de 2019._x000a__x000a_Se evidenció días de atraso en la elaboración, ajuste y aprobación del PAGA, de 29 días calendario, según el plazo de ejecución del contrato estipulado en el &quot;ANEXO 1 - ANEXO TÉCNICO&quot;, el cual fue incumplido en tiempo por el contratista."/>
    <s v="No se evidencia gestión adelantada por parte de la interventoría y del INVIAS para cumplir dichas multas en contra del contratista, en  conformidad con la Resolución 3662 de 2007, activando en respuesta el proceso sancionatorio establecido en Ley 1333 de 2009 ."/>
    <s v="Fortalecer  los instrumentos de  supervisión contractual, para contar con una versión mejorada de los informe de supervisión."/>
    <s v="Revisión y actualización formatos de  informes de supervisión actualizados. "/>
    <s v="Formato de informe de supervisión actualizado, formalizado y socializado"/>
    <n v="1"/>
    <d v="2020-12-20T00:00:00"/>
    <x v="60"/>
    <n v="23"/>
    <x v="53"/>
    <x v="0"/>
    <n v="1"/>
    <s v="Informe Actuación Especial de Fiscalización - AT 73."/>
    <d v="2022-07-07T00:00:00"/>
    <n v="13.433333333333334"/>
    <x v="1"/>
    <n v="23"/>
    <n v="23"/>
    <n v="23"/>
    <m/>
    <x v="3"/>
    <s v="CUMPLIDO"/>
    <x v="35"/>
    <x v="306"/>
    <n v="1"/>
    <x v="384"/>
  </r>
  <r>
    <n v="308"/>
    <n v="386"/>
    <n v="2020"/>
    <s v="Obra"/>
    <s v="Fiscal y disciplinario"/>
    <s v="Administrativo con incidencia fiscal e incidencia disciplinaria"/>
    <s v="14 04 100   "/>
    <s v="H4AT73. Ejecución del ítem &quot;SELLO DE GRIETAS EN PAVIMENTO ASFÁLTICO SIN RUTEO&quot;. Contrato de obra 1734 de 2019._x000a__x000a_Falta precisiones técnicas, económicas y de conveniencia respecto a la ejecución de dicha labor, por lo cual, la misma no debió ser ejecutada hasta no contar con las mencionadas condiciones que garantizaran la pertinencia y calidad de la solución implementada."/>
    <s v="La situación detectada se presenta por la falta de rigurosidad en la conformación de las alternativas de rehabilitación en correspondencia a los pliegos de condiciones y proyecciones establecidas, para la intervención de los tramos objeto de la contratación con el cumplimiento de condiciones técnicas, económicas y de calidad requeridas._x000a__x000a_Así mismo, se debe a la ejecución por parte del contratista de las labores sin contar con las correspondientes especificaciones técnicas, calidad, económicas y conveniencia requeridas, aunado a la falta de seguimiento y control de la situación detectada por parte de la interventoría, situaciones que fueron aprobadas y contaron con el visto bueno por la supervisión generándose el pago solicitado."/>
    <s v="Fortalecer  los instrumentos de supervisión contractual, para contar con una versión mejorada de los informe de supervisión."/>
    <s v="Revisión y actualización formatos de  informes de supervisión actualizados. "/>
    <s v="Formato de informe de supervisión actualizado, formalizado y socializado"/>
    <n v="1"/>
    <d v="2020-12-20T00:00:00"/>
    <x v="60"/>
    <n v="23"/>
    <x v="53"/>
    <x v="0"/>
    <n v="1"/>
    <s v="Informe Actuación Especial de Fiscalización - AT 73."/>
    <d v="2022-07-07T00:00:00"/>
    <n v="13.433333333333334"/>
    <x v="1"/>
    <n v="23"/>
    <n v="23"/>
    <n v="23"/>
    <m/>
    <x v="3"/>
    <s v="CUMPLIDO"/>
    <x v="35"/>
    <x v="307"/>
    <n v="1"/>
    <x v="385"/>
  </r>
  <r>
    <n v="309"/>
    <n v="387"/>
    <n v="2020"/>
    <s v="Contractual"/>
    <s v="Disciplinario"/>
    <s v="Administrativo con incidencia disciplinaria"/>
    <s v="14 02 003   "/>
    <s v="H5AT73. Plazo presentación del ítem &quot;Revisión, ajuste y/o actualización y/o modificación y/o complementación de estudios y diseños&quot;. Contrato de obra 1734 de 2019._x000a__x000a_Del examen, se precisa que para la actividad de &quot;Revisión, Ajuste y/o Actualización_x0009_y/o Modificación_x0009_y/o Complementación de Estudios y Diseños&quot;, se tenía un plazo definido de quince (15) días, el cual según los documentos de soporte allegados a la CGR  no fue cumplido."/>
    <s v="Se evidencian 35 días de atraso en la entrega de este componente, de lo anterior en ningún documento se fundamenta el retraso de esta entrega, ni el atraso para el inicio de los estudios."/>
    <s v="Fortalecer  los instrumentos de supervisión contractual, para contar con una versión mejorada de los informe de supervisión."/>
    <s v="Revisión y actualización formatos de informes de supervisión actualizados."/>
    <s v="Formato de informe de supervisión actualizado, formalizado y socializado"/>
    <n v="1"/>
    <d v="2020-12-20T00:00:00"/>
    <x v="60"/>
    <n v="23"/>
    <x v="53"/>
    <x v="0"/>
    <n v="1"/>
    <s v="Informe Actuación Especial de Fiscalización - AT 73."/>
    <d v="2022-07-07T00:00:00"/>
    <n v="13.433333333333334"/>
    <x v="1"/>
    <n v="23"/>
    <n v="23"/>
    <n v="23"/>
    <m/>
    <x v="3"/>
    <s v="CUMPLIDO"/>
    <x v="35"/>
    <x v="308"/>
    <n v="1"/>
    <x v="386"/>
  </r>
  <r>
    <n v="310"/>
    <n v="388"/>
    <n v="2020"/>
    <s v="Presupuestal"/>
    <s v="Fiscal y disciplinario"/>
    <s v="Administrativo con incidencia fiscal e incidencia disciplinaria"/>
    <s v="14 04 004   "/>
    <s v="H6AT73. Pago ítems de excavación - Derechos de explotación y/o disposición de materiales. Contrato de obra 1734 de 2019._x000a__x000a_Cobro de los &quot;Derechos de explotación y/o disposición de materia/es&quot;, ya que están involucrados dentro de los APU's de los ítems &quot;EXCAVACIÓN SIN CLASIFICAR DE LA EXPLANACIÓN  Y CANALES&quot; y &quot;EXCAVACIÓN PARA REPARACIÓN DE PAVIMENTO ASFÁLTICO EXISTENTE INCLUYENDO EL CORTE Y LA REMOCIÓN DE  LAS CAPAS ASFÁLTICAS SUBYACENTES&quot;, que han sido cobrados y pagados mediante acta número 3 y acta número 7, sin que los RCD se hayan dispuesto en los sitios de disposición final autorizados para su correcta gestión ."/>
    <s v="Lo anterior, se presenta debido a que el contratista PROTECO Ingeniería S.A.S no ajustó sus APU's conforme las condiciones reales presentadas durante la ejecución de las labores contractuales y realizando los cobros sin correspondencia a dichas condiciones. Así mismo, se genera la detección a causa de las deficiencias en el seguimiento y control a cargo de la interventoría, como también, a la ausencia de adecuadas labores de supervisión a cargo del INVIAS."/>
    <s v="Fortalecer los instrumentos de supervisión contractual, para contar con una versión mejorada de los informe de supervisión."/>
    <s v="Revisión y actualización formatos de informes de supervisión actualizados."/>
    <s v="Formato de informe de supervisión actualizado, formalizado y socializado"/>
    <n v="1"/>
    <d v="2020-12-20T00:00:00"/>
    <x v="60"/>
    <n v="23"/>
    <x v="53"/>
    <x v="0"/>
    <n v="1"/>
    <s v="Informe Actuación Especial de Fiscalización - AT 73."/>
    <d v="2022-07-07T00:00:00"/>
    <n v="13.433333333333334"/>
    <x v="1"/>
    <n v="23"/>
    <n v="23"/>
    <n v="23"/>
    <m/>
    <x v="3"/>
    <s v="CUMPLIDO"/>
    <x v="35"/>
    <x v="309"/>
    <n v="1"/>
    <x v="387"/>
  </r>
  <r>
    <n v="311"/>
    <n v="389"/>
    <n v="2020"/>
    <s v="Presupuestal"/>
    <s v="Fiscal y disciplinario"/>
    <s v="Administrativo con incidencia fiscal e incidencia disciplinaria"/>
    <s v="14 04 004   "/>
    <s v="H7AT73. Actividades de rehabilitación PR 48+042 al 48+344. Contrato de obra 1734 de 2019._x000a__x000a_En la visita de inspección física por parte del equipo auditor asignado, los días 9 al 12 de noviembre de 2020, en las cuales se llevaron a cabo las mediciones en campo de las actividades ejecutadas a la fecha por el contratista PROTECO INGENIERÍA S.A .S. que soportan los pagos de cada una de las actas parciales de las actividades de Rehabilitación en el sector comprendido del PR 48+042 al 48+344, se establecieron diferencias de las cantidades pagadas y las verificadas en campo."/>
    <s v="La situación detectada por el ente de control, posiblemente se presenta debido a la inobservancia de los principios de función administrativa y supervisión a las obligaciones contractuales, afectando el deber de monitoreo, seguimiento y control del contrato, por parte de la entidad._x000a__x000a_De igual forma, se debe a la inexistencia de acciones de supervisión oportunas que permitieran la ejecución del contrato de manera eficaz y acorde con las condiciones económicas pactadas contractualmente, con el reconocimiento debido de las labores ejecutadas por parte de la firma contratista."/>
    <s v="Fortalecer los instrumentos de supervisión contractual, para contar con una versión mejorada de los informe de supervisión."/>
    <s v="Revisión y actualización formatos de informes de supervisión actualizados."/>
    <s v="Formato de informe de supervisión actualizado, formalizado y socializado"/>
    <n v="1"/>
    <d v="2020-12-20T00:00:00"/>
    <x v="60"/>
    <n v="23"/>
    <x v="53"/>
    <x v="0"/>
    <n v="1"/>
    <s v="Informe Actuación Especial de Fiscalización - AT 73."/>
    <d v="2022-07-07T00:00:00"/>
    <n v="13.433333333333334"/>
    <x v="1"/>
    <n v="23"/>
    <n v="23"/>
    <n v="23"/>
    <m/>
    <x v="3"/>
    <s v="CUMPLIDO"/>
    <x v="35"/>
    <x v="310"/>
    <n v="1"/>
    <x v="388"/>
  </r>
  <r>
    <n v="312"/>
    <n v="390"/>
    <n v="2020"/>
    <s v="Otros"/>
    <s v="Disciplinario"/>
    <s v="Administrativo con incidencia disciplinaria"/>
    <s v="14 04 004   "/>
    <s v="H1AT74. Programa de Adaptación de la Guía Ambiental - PAGA. Contrato 1772 de 2019._x000a__x000a_Se evidenciaron deficiencias en el seguimiento técnico y administrativo de la interventoría y la supervisión relacionadas con_x0009_la inobservancia de los términos estipulados en los estudios y documentos previos, anexo técnico, el apéndice de gestión ambiental del pliego de condiciones y la Guía de Manejo Ambiental de Proyectos de Infraestructura, Sub - sector Vial. (Versión 2011) en su capítulo 7 sección 7.4, para la entrega, aprobación  y radicación de estudios  y diseños, así como el mencionado  instrumento   ante la Subdirección de Medio Ambiente y Gestión Social­ SMA del INVIAS."/>
    <s v="Debilidades en el cumplimiento de la gestión de supervisión e interventoría materializadas en las faltas de control y seguimiento en desmedro de los fines de la contratación estatal y del Estado."/>
    <s v="Fortalecer los instrumentos de supervisión contractual, para contar con una versión mejorada de los informe de supervisión."/>
    <s v="Revisión y actualización formatos de informes de supervisión actualizados."/>
    <s v="Formato de informe de supervisión actualizado, formalizado y socializado"/>
    <n v="1"/>
    <d v="2020-12-20T00:00:00"/>
    <x v="60"/>
    <n v="23"/>
    <x v="53"/>
    <x v="0"/>
    <n v="1"/>
    <s v="Informe Actuación Especial de Fiscalización - AT 74."/>
    <d v="2022-07-07T00:00:00"/>
    <n v="13.433333333333334"/>
    <x v="1"/>
    <n v="23"/>
    <n v="23"/>
    <n v="23"/>
    <m/>
    <x v="3"/>
    <s v="CUMPLIDO"/>
    <x v="36"/>
    <x v="311"/>
    <n v="1"/>
    <x v="389"/>
  </r>
  <r>
    <n v="313"/>
    <n v="391"/>
    <n v="2020"/>
    <s v="Contractual"/>
    <s v="Disciplinario"/>
    <s v="Administrativo con incidencia disciplinaria"/>
    <s v="14 01 006   "/>
    <s v="H2AT75. Incumplimiento al cronograma establecido para la perfección del contrato e inicio de su ejecución. Contrato de obra 1877 de 2019. _x000a__x000a_Se observa el retardo al desarrollo de las actividades para el perfeccionamiento del contrato e inicio de su ejecución, sin que se aprecien soportes dentro del expediente que justifiquen tales retrasos, no sólo en la firma de los documentos posteriores a la adjudicación del contrato, sino además, a la orden de inicio de las obras. "/>
    <s v="Deficiencias en la planeación y ejecución de las actividades de perfeccionamiento y formalización del contrato, así como la orden de inicio de las obras._x000a__x000a_Se evidencian fallas en la administración y control del proceso contractual, que han dilatado de manera injustificada el cumplimiento del contrato dentro de los plazos pactados previamente."/>
    <s v="Elaborar guía para la estructuración de proyectos del INVIAS."/>
    <s v="Documentación y socialización de la guía técnica para la estructuración de proyectos del INVIAS."/>
    <s v="Guía técnica de estructuración de proyectos socializada"/>
    <n v="1"/>
    <d v="2020-12-20T00:00:00"/>
    <x v="61"/>
    <n v="14.285714285714286"/>
    <x v="11"/>
    <x v="1"/>
    <n v="1"/>
    <s v="Informe Actuación Especial de Fiscalización - AT75."/>
    <d v="2022-04-11T00:00:00"/>
    <n v="12.566666666666666"/>
    <x v="1"/>
    <n v="14.285714285714286"/>
    <n v="14.285714285714286"/>
    <n v="14.285714285714286"/>
    <m/>
    <x v="3"/>
    <s v="CUMPLIDO"/>
    <x v="37"/>
    <x v="312"/>
    <n v="1"/>
    <x v="390"/>
  </r>
  <r>
    <n v="314"/>
    <n v="392"/>
    <n v="2020"/>
    <s v="Contractual"/>
    <s v="Disciplinario"/>
    <s v="Administrativo con incidencia disciplinaria"/>
    <s v="14 05 004   "/>
    <s v="H3AT75. Incumplimiento de las obligaciones del contratista de obra, de la interventoría y omisión de la entidad contratante. Contrato de obra 1877 de 2019. _x000a__x000a_A la luz de los preceptos normativos señalados, a lo pactado por las partes en el contrato No.001877 de 2019, suscrito entre el Instituto Nacional de Vías - INVIAS - con el señor Luis Alberto Coba Chale, y de acuerdo al análisis de los soportes de la ejecución del mismo, se evidencian varios incumplimientos por parte del contratista de la obra, algunos de los cuales fueron dados a conocer por la interventoría en sus informes, sin que se observe la acción por parte de la entidad para conminar al contratista a cumplir debidamente lo pactado._x000a__x000a_Se evidenciaron fallas e incumplimientos en el papel de la interventoría, habida cuenta, que se identificaron algunos incumplimientos de orden técnico y de ciertas obligaciones establecidas para el contratista, las cuales fueron validadas por el interventor como cumplidas. "/>
    <s v="Ausencia de actividad de la entidad para conminar al contratista a cumplir debidamente lo pactado,  así como el ejercicio de la acción sancionatoria contenida en la cláusula Novena del contrato: MULTAS Y CLÁUSULA PENAL PECUNIARIA, y, cláusula Décima: CADUCIDAD, pese a que tales incumplimientos generaron la dilatación injustificada del plazo inicialmente pactado, afectando el logro de la finalidad del contrato."/>
    <s v="Fortalecer los instrumentos de supervisión contractual, para contar con una versión mejorada de los informe de supervisión."/>
    <s v="Revisión y actualización formatos de informes de supervisión actualizados."/>
    <s v="Formato de informe de supervisión actualizado, formalizado y socializado"/>
    <n v="1"/>
    <d v="2020-12-20T00:00:00"/>
    <x v="60"/>
    <n v="23"/>
    <x v="53"/>
    <x v="0"/>
    <n v="1"/>
    <s v="Informe Actuación Especial de Fiscalización - AT75."/>
    <d v="2022-07-07T00:00:00"/>
    <n v="13.433333333333334"/>
    <x v="1"/>
    <n v="23"/>
    <n v="23"/>
    <n v="23"/>
    <m/>
    <x v="3"/>
    <s v="CUMPLIDO"/>
    <x v="37"/>
    <x v="313"/>
    <n v="1"/>
    <x v="391"/>
  </r>
  <r>
    <n v="315"/>
    <n v="393"/>
    <n v="2020"/>
    <s v="Contractual"/>
    <s v="Disciplinario"/>
    <s v="Administrativo con incidencia disciplinaria"/>
    <s v="14 04 100   "/>
    <s v="H4AT75. Modificación al objeto del contrato sin el cumplimiento de los requisitos  legales. Contrato de obra 1877 de 2019. _x000a__x000a_De acuerdo al análisis de los soportes de la ejecución del contrato de obra No. 1877 de 2019, suscrito entre El INSTITUTO NACIONAL DE VÍAS - INVIAS y LUIS ALBERTO COBA CHOLE, cuyo objeto fue &quot;Mejoramiento y mantenimiento de la carretera Lorica - San Onofre (Ruta 9004) Sector Coveñas - Tolú (PR30+0000-PR41 +0000, PR46+01 OO-PR49+0453) y Tofu viejo - San Onofre (Pr65+0937-pr93+0683) en el Departamento de Sucre&quot;, se evidencia la existencia de actuaciones dentro del proceso contractual, que constituyen la posible materialización de una extralimitación de sus funciones y el incumplimiento de requisitos legales para la modificación del objeto del contrato."/>
    <s v="Modificación del objeto del contrato, al parecer por decisión del supervisor del contrato de interventoría, sin tener competencia para ello y sin cumplir los requisitos legales de forma para tal fin."/>
    <s v="Elaborar guía para la estructuración de proyectos del INVIAS."/>
    <s v="Documentación y socialización de la guía técnica para la estructuración de proyectos del INVIAS."/>
    <s v="Guía técnica de estructuración de proyectos socializada"/>
    <n v="1"/>
    <d v="2020-12-20T00:00:00"/>
    <x v="61"/>
    <n v="14.285714285714286"/>
    <x v="53"/>
    <x v="0"/>
    <n v="1"/>
    <s v="Informe Actuación Especial de Fiscalización - AT75."/>
    <d v="2022-04-11T00:00:00"/>
    <n v="12.566666666666666"/>
    <x v="1"/>
    <n v="14.285714285714286"/>
    <n v="14.285714285714286"/>
    <n v="14.285714285714286"/>
    <m/>
    <x v="3"/>
    <s v="CUMPLIDO"/>
    <x v="37"/>
    <x v="314"/>
    <n v="1"/>
    <x v="392"/>
  </r>
  <r>
    <n v="316"/>
    <n v="394"/>
    <n v="2020"/>
    <s v="Contractual"/>
    <s v="Disciplinario"/>
    <s v="Administrativo con incidencia disciplinaria"/>
    <s v="11 02 002  "/>
    <s v="H5AT75. Incumplimiento a las políticas internas de la entidad para la adición y prórroga de los contratos._x000a__x000a_De acuerdo al análisis de los soportes del contrato 1877 de 2019 , aportados por el INVIAS, se establece que, en desarrollo de  la ejecución  del mismo se sometió a consideración del Comité de Adiciones, Modificaciones y Prórrogas de INVIAS, dos prórrogas y una adición a ese contrato de obra, sin la observancia de los criterios establecidos en el Manual de Contratación de dicha entidad para la aprobación de las prórrogas  tramitadas."/>
    <s v="Aprobación de las solicitudes de prórroga del contrato, inobservando lo establecido en el Manual de contratación de la entidad Núm.. 25.2: El  respectivo Comité se abstendrá de aprobar la adición, prórroga o modificación de los contratos o convenios que presenten las siguientes situaciones: i. Cuando se presente un estado crítico injustificable para la Entidad en términos de avance físico, de inversión y/o ejecución.   "/>
    <s v="Que dentro de la información requerida por el comité se encuentre la justificación no solo de las razones por la cuales se realice la respectiva adición modificación y/o prorroga; sino también en caso de presentar un atraso  relevante en el avance físico, de inversión o ejecución, presentar una justificación adicional del por qué el contrato no presenta un estado critico y  las razones de por qué se debe modificar, adicionar y/o prorrogar a pesar de ello.  "/>
    <s v="Revisar y actualizar los formatos de comité MINFRA- MN- 12-FR-1, del comité de adiciones, modificaciones y prorrogas, de tal forma que se incluya que  en caso de presentar un atraso relevante en el avance físico, de inversión o ejecución, presentar una justificación adicional del por qué el contrato no presenta un estado critico y  las razones  de por qué se debe modificar, adicionar y/o prorrogar a pesar de ello.  "/>
    <s v="Formato actualizado y socializado "/>
    <n v="1"/>
    <d v="2021-01-01T00:00:00"/>
    <x v="62"/>
    <n v="26.714285714285715"/>
    <x v="54"/>
    <x v="2"/>
    <n v="1"/>
    <s v="Informe Actuación Especial de Fiscalización - AT75._x000a__x000a_Se reasigna hallazgo de la Dirección de Ejecución y Operación a la Dirección Jurídica y a la Subdirección de Gestión Contractual y Procesos Administrativos por lineamiento del Director General, según memorando DG 56566 del 28 de julio de 2022._x000a__x000a_Se excluye del hallazgo a la Subdirección de Gestión Contractual y Procesos Administrativos ante argumentos de competencia expuestos en el memorando SGCP 106261 del 27 de diciembre de 2022. No obstante, la Subdirección de Gestión Contractual y Procesos Administrativos mediante el memorando 2023I-VBOG-007488 del 19 de septiembre de 2023 es quien allega el formato actualizado._x000a_"/>
    <d v="2023-09-21T00:00:00"/>
    <n v="26.866666666666667"/>
    <x v="1"/>
    <n v="26.714285714285715"/>
    <n v="26.714285714285715"/>
    <n v="26.714285714285715"/>
    <m/>
    <x v="3"/>
    <s v="CUMPLIDO"/>
    <x v="37"/>
    <x v="315"/>
    <n v="1"/>
    <x v="393"/>
  </r>
  <r>
    <n v="317"/>
    <n v="395"/>
    <n v="2020"/>
    <s v="Contractual"/>
    <s v="Disciplinario"/>
    <s v="Administrativo con incidencia disciplinaria"/>
    <s v="11 02 002  "/>
    <s v="H6AT75. Firma suspensión del contrato_x0009_ sin competencia._x000a__x000a_De acuerdo al análisis realizado a los soportes del contrato No. 1877 de 2019, aportado por el INVIAS, se establece que en desarrollo de la ejecución del referido contrato, se firmó un acta de suspensión, y posteriormente, tres actas de ampliación de dicha suspensión, las cuales fueron firmadas por los representantes legales de los contratistas de obra e interventoría y por la Subdirectora (E) de la Red Nacional de Carreteras de INVIAS, quien no tenía  la competencia para ello, de acuerdo a lo previsto en el Manual de Contratación del Instituto, habida cuenta que en el numeral 25.3 SUSPENSIÓN DEL CONTRATO, de dicho manual, la suscripción de las actas de suspensión, en este caso, correspondía al (la) Director (a) Operativo."/>
    <s v="Extralimitación de las funciones por parte del (a) funcionario (a)."/>
    <s v="Revisar jurídicamente la  legalidad  y pertinencia de la resolución de delegación de funciones No. 08121 del 31 de diciembre de 2018  “Por medio de la cual se delegan unas funciones y se dictan otras disposiciones&quot;, respecto lo establecido en el manual de contratación, que establece algo diferente y sus resoluciones modificatorias. "/>
    <s v="Revisión y actualización de la resolución por medio de la cual se delegan las funciones."/>
    <s v="Resolución actualizada “Por medio de la cual se delegan unas funciones y se dictan otras disposiciones&quot;"/>
    <n v="1"/>
    <d v="2021-01-01T00:00:00"/>
    <x v="63"/>
    <n v="22.285714285714285"/>
    <x v="16"/>
    <x v="8"/>
    <n v="1"/>
    <s v="Informe Actuación Especial de Fiscalización - AT75."/>
    <d v="2024-03-07T00:00:00"/>
    <n v="33.5"/>
    <x v="1"/>
    <n v="22.285714285714285"/>
    <n v="22.285714285714285"/>
    <n v="22.285714285714285"/>
    <m/>
    <x v="3"/>
    <s v="CUMPLIDO"/>
    <x v="37"/>
    <x v="316"/>
    <n v="1"/>
    <x v="394"/>
  </r>
  <r>
    <n v="318"/>
    <n v="396"/>
    <n v="2020"/>
    <s v="Presupuestal"/>
    <s v="Disciplinario e indagación preliminar"/>
    <s v="Administrativo con incidencia disciplinaria e indagación preliminar"/>
    <s v="14 01 002   "/>
    <s v="H7AT75. Definición del presupuesto del contrato. Contrato de obra 1877 de 2019. _x000a__x000a_Esta entidad de fiscalización haciendo una revisión y verificación del cumplimiento del objeto contractual contratado evidencia que la definición del presupuesto asignando para la ejecución de mantenimiento de la vía no garantiza la transitabilidad y condiciones de seguridad que se requieren, por otro lado, las priorizaciones realizadas al presupuesto no corresponden a los puntos que se intervinieron de forma definitiva._x000a__x000a_Se evidencia una inconsistencia en lo manifestado por la interventoría, al manifestar que los recursos asignados al contrato para la ejecución del tramo eran insuficientes, toda vez que, si el inventario ejecutado por esa interventoría era con el fin de evidenciar que los recursos destinados para la ejecución de la obra eran insuficientes, el resultado del inventario arrojo un valor menor al contratado toda vez que como ya se ha indicado con anterioridad el objeto del contrato no se ejecutara en su totalidad._x000a__x000a_"/>
    <s v="Lo anterior, debido a la falta de planeación, control  y  supervisión."/>
    <s v="Capacitar a los supervisores de los contratos sobre temas presupuestales tales como recursos presupuestales, definición del presupuesto de los contratos, adiciones presupuestales, justificación y constitución de reservas presupuestales y como evitar tanto su sobreestimación, como la pérdida de la misma, además de los Acuerdos de Nivel de Servicios - ANS 2022 de la DEO, referentes a temas como reprogramación vigencias futuras, saldos de apropiación y rezago presupuestal (reserva),  necesarios para el adecuado y oportuno seguimiento y control a la ejecución presupuestal, permitiendo identificar los entregables, las áreas responsables, los plazos, forma y medio de entrega correspondientes, que incluya las causas de los hallazgos notificados por la Contraloría General de la República."/>
    <s v="Realizar dos (2) sesiones de capacitaciones a los supervisores de las interventorías y gestores técnicos de proyectos."/>
    <s v="Actas de las capacitaciones"/>
    <n v="2"/>
    <d v="2023-08-01T00:00:00"/>
    <x v="17"/>
    <n v="13"/>
    <x v="0"/>
    <x v="0"/>
    <n v="2"/>
    <s v="Acción de mejora reformulada ante inefectividad determinada por la Contraloría General de la República en informe de la Auditoría Financiera 2022. Aprobada por la Directora General en mesa de trabajo del 27/07/2023."/>
    <d v="2024-02-21T00:00:00"/>
    <n v="3.7666666666666666"/>
    <x v="1"/>
    <n v="13"/>
    <n v="13"/>
    <n v="13"/>
    <m/>
    <x v="3"/>
    <s v="CUMPLIDO"/>
    <x v="37"/>
    <x v="317"/>
    <n v="1"/>
    <x v="395"/>
  </r>
  <r>
    <n v="319"/>
    <n v="397"/>
    <n v="2020"/>
    <s v="Otros"/>
    <s v="Disciplinario"/>
    <s v="Administrativo con incidencia disciplinaria"/>
    <s v="21 03 001  "/>
    <s v="H9AT75. Presentación y aprobación del instrumento ambiental._x000a__x000a_En el contrato 1877 de 2019 celebrado entre INVIAS y LUIS ALBERTO COBA CHOLE, cuyo objeto_x0009_fue &quot;Mejoramiento y mantenimiento de la carretera Lorica - San Onofre (Ruta 9004) Sector Coveñas - Tolú (PR30+0000-PR41 +0000, PR46+0100-PR49+0453) y Toluviejo - San Onofre (PR65+0937-PR93+0683) en el Departamento de Sucre&quot;, se evidencia deficiencias en cuanto a la aprobación extra temporánea del instrumento ambiental."/>
    <s v="Ejecución del componente ambiental sin los soportes en su totalidad e inicio tardío del proceso administrativo sancionatorio."/>
    <s v="Fortalecer los instrumentos de supervisión contractual, para contar con una versión mejorada de los informe de supervisión."/>
    <s v="Revisión y actualización formatos de informes de supervisión actualizados."/>
    <s v="Formato de informe de supervisión actualizado, formalizado y socializado"/>
    <n v="1"/>
    <d v="2020-12-20T00:00:00"/>
    <x v="60"/>
    <n v="23"/>
    <x v="53"/>
    <x v="0"/>
    <n v="1"/>
    <s v="Informe Actuación Especial de Fiscalización - AT75."/>
    <d v="2022-07-07T00:00:00"/>
    <n v="13.433333333333334"/>
    <x v="1"/>
    <n v="23"/>
    <n v="23"/>
    <n v="23"/>
    <m/>
    <x v="3"/>
    <s v="CUMPLIDO"/>
    <x v="37"/>
    <x v="318"/>
    <n v="1"/>
    <x v="396"/>
  </r>
  <r>
    <n v="320"/>
    <n v="398"/>
    <n v="2020"/>
    <s v="Obra"/>
    <s v="Indagación preliminar"/>
    <s v="Administrativo e indagación preliminar"/>
    <s v="14 04 100   "/>
    <s v="H10AT75. Ejecución de obra._x000a__x000a_Se realiza visita de campo para revisión y verificación del estado de la obra en la cual se evidencia que la áreas intervenidas mediante el contrato de obra No. 1877 de 2019 cuyo objeto contractual era &quot;Mejoramiento y mantenimiento de la carretera Lorica - San Onofre (Ruta 9004) Sector Coveñas - Tolú (PR30+0000-PR41+0000, PR46+0100-PR49+0453) y Toluviejo - San Onofre (PR65+0937-PR93+0683) en el Departamento de Sucre&quot;, presentan fisuras en bloque, perdida del agregado, descascaramiento, baches y fisuras. Una vez identificados los daños encontrados en la obra, este Ente de Control cuantifica la cantidad del daño en un valor de CUATROCIENTOS SESENTA MILLONES DOSCIENTOS DOS MIL NOVECIENTOS CUARENTA Y DOS PESOS ($460.202.942), correspondiente al 75.20% del presupuesto ejecutado."/>
    <s v="Denota falencias acerca de la calidad de los trabajos realizados."/>
    <s v="Fortalecer los instrumentos de supervisión contractual, para contar con una versión mejorada de los informe de supervisión."/>
    <s v="Revisión y actualización formatos de informes de supervisión actualizados."/>
    <s v="Formato de informe de supervisión actualizado, formalizado y socializado"/>
    <n v="1"/>
    <d v="2020-12-20T00:00:00"/>
    <x v="60"/>
    <n v="23"/>
    <x v="53"/>
    <x v="0"/>
    <n v="1"/>
    <s v="Informe Actuación Especial de Fiscalización - AT75."/>
    <d v="2022-07-07T00:00:00"/>
    <n v="13.433333333333334"/>
    <x v="1"/>
    <n v="23"/>
    <n v="23"/>
    <n v="23"/>
    <m/>
    <x v="3"/>
    <s v="CUMPLIDO"/>
    <x v="37"/>
    <x v="319"/>
    <n v="1"/>
    <x v="397"/>
  </r>
  <r>
    <n v="321"/>
    <n v="399"/>
    <n v="2020"/>
    <s v="Obra"/>
    <s v="Administrativo"/>
    <s v="Administrativo"/>
    <s v="14 04 100   "/>
    <s v="H11AT75. Disposición de residuos de construcción y demolición. Contrato de obra 1877 de 2019. _x000a__x000a_Una vez efectuada la visita de campo se pudo identificar la incorrecta disposición de residuos RCD en el PR 88+490 costado derecho a borde de camino en un trayecto, con una longitud de 21 metros por 2 metros de ancho aproximadamente y otra en el PR 89+801 costado derecho a borde de camino con una longitud de 6.6 metros y 2 metros de ancho aproximadamente._x000a__x000a_(...) los acuerdos de entrega de material (...) tienen fechas del mes de junio, pero las actas parciales donde menciona la actividad de excavaciones tienen fechas de enero, por lo que se desconoce dónde se almaceno temporalmente estos residuos, teniendo en cuenta que el contratista menciona en entrevista que no hubo lugar de almacenamiento temporal._x000a__x000a_Esta situación genera incertidumbre en cuanto al manejo que se le dio a los residuos de excavación, previo a la entrega para la comunidad, ya que en 6 meses (de enero a junio) no se evidencia gestión alguna relacionada a un lugar de almacenamiento temporal."/>
    <s v="Incertidumbre en cuanto al lugar de almacenamiento temporal de residuos de construcción y demolición, puesto que la actividad de excavación se realizó en enero, pero la  donación del material sobrante se hizo en junio."/>
    <s v="Fortalecer los instrumentos de supervisión contractual, para contar con una versión mejorada de los informe de supervisión."/>
    <s v="Revisión y actualización formatos de informes de supervisión actualizados."/>
    <s v="Formato de informe de supervisión actualizado, formalizado y socializado"/>
    <n v="1"/>
    <d v="2020-12-20T00:00:00"/>
    <x v="60"/>
    <n v="23"/>
    <x v="53"/>
    <x v="0"/>
    <n v="1"/>
    <s v="Informe Actuación Especial de Fiscalización - AT75."/>
    <d v="2022-07-07T00:00:00"/>
    <n v="13.433333333333334"/>
    <x v="1"/>
    <n v="23"/>
    <n v="23"/>
    <n v="23"/>
    <m/>
    <x v="3"/>
    <s v="CUMPLIDO"/>
    <x v="37"/>
    <x v="320"/>
    <n v="1"/>
    <x v="398"/>
  </r>
  <r>
    <n v="322"/>
    <n v="400"/>
    <n v="2020"/>
    <s v="Otros"/>
    <s v="Disciplinario"/>
    <s v="Administrativo con incidencia disciplinaria"/>
    <s v="14 04 004   "/>
    <s v="H12AT75. Legalización de actas de recibo parcial de obra extemporáneas. Contrato de obra 1877 de 2019. _x000a__x000a_Este ente de control evidencia que las actas suministradas se encuentran legalizadas extemporáneamente con fecha posterior a la terminación del contrato de obra."/>
    <s v="Falencias en la supervisión por parte del INVIAS e inadecuada interventoría."/>
    <s v="Fortalecer los instrumentos de supervisión contractual, para contar con una versión mejorada de los informe de supervisión."/>
    <s v="Revisión y actualización formatos de informes de supervisión actualizados."/>
    <s v="Formato de informe de supervisión actualizado, formalizado y socializado"/>
    <n v="1"/>
    <d v="2020-12-20T00:00:00"/>
    <x v="60"/>
    <n v="23"/>
    <x v="53"/>
    <x v="0"/>
    <n v="1"/>
    <s v="Informe Actuación Especial de Fiscalización - AT75."/>
    <d v="2022-07-07T00:00:00"/>
    <n v="13.433333333333334"/>
    <x v="1"/>
    <n v="23"/>
    <n v="23"/>
    <n v="23"/>
    <m/>
    <x v="3"/>
    <s v="CUMPLIDO"/>
    <x v="37"/>
    <x v="321"/>
    <n v="1"/>
    <x v="399"/>
  </r>
  <r>
    <n v="323"/>
    <n v="401"/>
    <n v="2020"/>
    <s v="Obra"/>
    <s v="Fiscal y disciplinario"/>
    <s v="Administrativo con presunta incidencia disciplinaria y fiscal"/>
    <s v="14 01 003   "/>
    <s v="H1AC19. Colapso Puente La Orquídea 1 PR 86+485 a 86+595, contrato 807 de 2009._x000a__x000a_El puente La Orquídea I hizo parte del alcance contractual del Contrato 807 de 2009, cuyo objeto principal era “ESTUDIOS Y DISEÑOS, GESTIÓN SOCIAL, PREDIAL, AMBIENTAL Y MEJORAMIENTO DEL PROYECTO “TRANSVERSAL DEL CUSIANA”, cuyo valor final fue de $146.408.005.446. (...) El costo final de la construcción del mismo, de acuerdo con el último informe de interventoría del Contrato 807 de 2009 fue de $5.242.512.315._x000a__x000a_El puente fue puesto en servicio desde finales del año 2011, y la totalidad de las obras del Contrato 807 de 2009, fueron recibidas de manera definitiva el 30 de mayo de 2015, como consta en el recibo definitivo de obra, con el Vo.Bo. de la interventoría . El contrato de obra fue liquidado el 27 de octubre de 2017. _x000a__x000a_El 26 de octubre de 2015, el INVIAS suscribe el Contrato de Obra 1513 de 2015, cuyo objeto consistió en el “Mejoramiento, Gestión Predial, Social y ambiental del corredor Transversal del Cusiana”.  (...) A partir de agosto de 2016, la interventoría contratada para este último contrato de obra , dio cuenta en los correspondientes informes de interventoría de la presentación de fisuraciones, grietas y desplazamientos en el Puente La Orquídea. _x000a__x000a_Dicha situación obligó al cierre de la vía y construcción de una variante alternativa provisional para dar transitabilidad a la misma.  Sin embargo, finalmente se produjo el colapso de la estructura en comento, el 29 de octubre de 2019 sobre las 5:30 p.m.  _x000a__x000a_(...) el Instituto Nacional de Vías, inició proceso administrativo sancionatorio contra el contratista del Contrato 807 de 2009 , por el presunto incumplimiento contractual causado por la calidad de los trabajos en el puente en comento (toda vez que era un puente que llevaba menos de 7 años de servicio)._x000a__x000a_El proceso administrativo por declaratoria de siniestro inicialmente adelantado por el INVIAS, fue cerrado por falta de oportunidad en el adelantamiento de las respectivas diligencias, por lo cual la entidad se vio avocada a acudir a la vía jurisdiccional, cuyo trámite procesal se encuentra en la admisión de la demanda."/>
    <s v="Si bien en la zona existen algunas condiciones geotécnicas desfavorables, que implican afectaciones significativas a las estructuras construidas en la misma, con el colapso del puente se evidenciaron falencias y omisiones en los Estudios y Diseños de dicha estructura (todas anotadas por los especialistas que estudiaron el fenómeno ocurrido en el puente La Orquídea 1), así como deficiencias en las prácticas constructivas (como también lo evidencian los especialistas). _x000a__x000a_Los mecanismos adoptados por INVIAS para el resarcimiento no fueron aplicados de manera eficaz y oportuna, no obstante que en la vigencia 2018 la situación del puente había sido objeto de pronunciamiento por parte de la CGR._x000a__x000a_"/>
    <s v="Elaborar guía para la estructuración de proyectos del INVIAS."/>
    <s v="Documentación y socialización de la guía técnica para la estructuración de proyectos del INVIAS."/>
    <s v="Guía técnica de estructuración de proyectos socializada"/>
    <n v="1"/>
    <d v="2020-12-20T00:00:00"/>
    <x v="61"/>
    <n v="14.285714285714286"/>
    <x v="11"/>
    <x v="1"/>
    <n v="1"/>
    <s v="Acción de mejora considerada No Efectiva por la Contraloría General de la República en el seguimiento al plan de mejoramiento en el desarrollo de la Auditoría de Cumplimiento 2020 y primer semestre de 2021, consolidado en el numeral 4.1.7.1 del informe CGR-CDSI No. 015, comunicado mediante el Oficio 2021EE0209896, con radicado INVIAS 116440 del 06 de diciembre de 2021._x000a__x000a_Razón de la inefectividad: &quot;Las medidas para mitigar las deficiencias que las originan no se adelantaron en el plazo propuesto para su implementación&quot; (Pág. 288)."/>
    <d v="2022-04-11T00:00:00"/>
    <n v="12.566666666666666"/>
    <x v="1"/>
    <n v="14.285714285714286"/>
    <n v="14.285714285714286"/>
    <n v="14.285714285714286"/>
    <m/>
    <x v="3"/>
    <s v="CUMPLIDO"/>
    <x v="38"/>
    <x v="322"/>
    <n v="1"/>
    <x v="400"/>
  </r>
  <r>
    <n v="324"/>
    <n v="402"/>
    <n v="2020"/>
    <s v="Obra"/>
    <s v="Fiscal y disciplinario"/>
    <s v="Administrativo con presunta incidencia disciplinaria y fiscal"/>
    <s v="14 01 003   "/>
    <s v="H2AC19. Obras para manejo de transitabilidad y control de procesos de socavación sector La Orquídea K86+200. Contrato 1513 de 2015._x000a__x000a_(...) mediante Resolución 6429 del 24 de agosto de 2019, el Instituto Nacional de Vías -INVIAS- ordena el cierre preventivo del puente La Orquídea I. (...) Dicho cierre quedó establecido hasta que “se superara la emergencia”  (lo cual nunca se logró), y se debían establecer las medidas de contingencia para dar transitabilidad a la vía. Debido a lo anterior, el INVIAS decidió que a través del Contrato 1513 de 2015, se realizarían todas las obras necesarias para dar la transitabilidad en este punto, como quiera que dentro de este contrato se estableció como parte del alcance que “Durante el plazo del contrato, el contratista será responsable por la transitabilidad, así mismo deberá tomar todas las medidas necesarias a fin de garantizar la seguridad vial del usuario en el sector PR 16+000 (EL CRUCERO) hasta AGUAZUL”._x000a__x000a_De igual forma, el contratista a cargo del Contrato 1513 de 2015 asumió la construcción de obras hidráulicas para la mitigación de procesos de socavación que afectan la estructura en deterioro del puente La Orquídea I, con el fin de evitar una aceleración de un eventual colapso. Las obras hidráulicas para disipar la energía del cauce y evitar procesos de socavación debieron haber sido contempladas dentro de los diseños materializados en el Contrato 807 de 2009, y no ser cargadas como medida correctiva en un contrato posterior. _x000a__x000a_Se considera que los costos asumidos por el INVIAS para dar transitabilidad en la zona, a través de las obras ejecutadas y pagadas dentro del Contrato 1513 de 2015, constituyen un presunto  daño Patrimonial al Estado por un valor superior a $1.376.176.981, causado por las deficiencias en la construcción del puente a cargo del contratista responsable del Contrato 807 de 2009._x000a__x000a__x000a__x000a_"/>
    <s v="(...) el origen del evento (cierre total y posterior colapso del puente la Orquídea I) no debe ser asociado solamente con la inestabilidad geológica de la zona sino con deficiencias en los diseños y construcción del mismo (…) y a falencias en la supervisión e interventoría del Contrato 807 de 2009, las cuales generaron afectaciones en el presupuesto y el alcance del Contrato 1513 de 2015._x000a_"/>
    <s v="Elaborar guía para la estructuración de proyectos del INVIAS."/>
    <s v="Documentación y socialización de la guía técnica para la estructuración de proyectos del INVIAS."/>
    <s v="Guía técnica de estructuración de proyectos socializada"/>
    <n v="1"/>
    <d v="2020-12-20T00:00:00"/>
    <x v="61"/>
    <n v="14.285714285714286"/>
    <x v="11"/>
    <x v="1"/>
    <n v="1"/>
    <s v="Acción de mejora considerada No Efectiva por la Contraloría General de la República en el seguimiento al plan de mejoramiento en el desarrollo de la Auditoría de Cumplimiento 2020 y primer semestre de 2021, consolidado en el numeral 4.1.7.1 del informe CGR-CDSI No. 015, comunicado mediante el Oficio 2021EE0209896, con radicado INVIAS 116440 del 06 de diciembre de 2021._x000a__x000a_Razón de la inefectividad: &quot;Las medidas para mitigar las deficiencias que las originan no se adelantaron en el plazo propuesto para su implementación&quot; (Pág. 288)."/>
    <d v="2022-04-11T00:00:00"/>
    <n v="12.566666666666666"/>
    <x v="1"/>
    <n v="14.285714285714286"/>
    <n v="14.285714285714286"/>
    <n v="14.285714285714286"/>
    <m/>
    <x v="3"/>
    <s v="CUMPLIDO"/>
    <x v="38"/>
    <x v="323"/>
    <n v="1"/>
    <x v="401"/>
  </r>
  <r>
    <n v="325"/>
    <n v="403"/>
    <n v="2020"/>
    <s v="Otros"/>
    <s v="Administrativo"/>
    <s v="Administrativo"/>
    <s v="14 04 100   "/>
    <s v="H3AC19. Seguimiento y control a programaciones de obra con MS-PROJECT, contrato 1513 de 2015._x000a__x000a_Las falencias en el uso de la aplicación se evidencian en lo siguiente:_x000a__x000a_Dentro del cronograma en Project, existen actividades que no están conectadas a la cadena de procesos del proyecto, por lo cual quedan abiertas, sin un control fijo, e independientes de las restricciones propias del tiempo del proyecto. _x000a__x000a_No se evidencia control sobre la ruta crítica (que es la línea de programación que marca la duración del proyecto, y que indica qué actividades no dan lugar a holgura), toda vez que la misma no es resaltada en los informes de interventoría y no se hace mención de ella, aún cuando el mismo programa la calcula por defecto."/>
    <s v="Se evidencia en los informes de interventoría que no se hace un uso adecuado de esta herramienta, lo cual deja entrever posibles debilidades en el control y seguimiento a los tiempos del proyecto. _x000a__x000a_Se evidencia que no se tiene claro el concepto de programación por el método de la ruta crítica y el uso adecuado del método del diagrama de Gantt, en donde una de las premisas es que las actividades que hacen parte del proyecto deben estar conectadas como mínimo al hito de inicio del proyecto a controlar. "/>
    <s v="Gestionar la disponibilidad de una herramienta tecnológica, consistente en un visor de Project para facilitar que los supervisores puedan visualizar y hacer seguimiento a la programación y ejecución de proyectos."/>
    <s v="Adelantar las gestiones pertinentes para contar con la disponibilidad de herramienta tecnológica."/>
    <s v="Herramienta Tecnológica disponible para los supervisores."/>
    <n v="1"/>
    <d v="2021-01-29T00:00:00"/>
    <x v="64"/>
    <n v="17.428571428571427"/>
    <x v="55"/>
    <x v="17"/>
    <n v="1"/>
    <s v="SIN OBSERVACIONES"/>
    <d v="2021-03-02T00:00:00"/>
    <n v="-3"/>
    <x v="1"/>
    <n v="17.428571428571427"/>
    <n v="17.428571428571427"/>
    <n v="17.428571428571427"/>
    <m/>
    <x v="3"/>
    <s v="CUMPLIDO"/>
    <x v="38"/>
    <x v="324"/>
    <n v="1"/>
    <x v="402"/>
  </r>
  <r>
    <n v="326"/>
    <n v="404"/>
    <n v="2020"/>
    <s v="Presupuestal"/>
    <s v="Disciplinario"/>
    <s v="Administrativo con presunta incidencia disciplinaria"/>
    <s v="14 01 002   "/>
    <s v="H4AC19. Planificación de actividades a ejecutar en el contrato 1513 de 2015 – Suministro de material para terraplén y/o pedraplén._x000a__x000a_Dentro del presupuesto del Contrato 1513 de 2015 se contempló un ítem para la conformación de terraplenes y otro para la conformación de pedraplenes. (...), se evidencia que en los APU de los ítems (Tabla 9) no se tuvo en cuenta el suministro de material, el cual era necesario para el desarrollo de la actividad. Para poder cubrir su valor, se hizo necesaria la aprobación de un ítem no previsto, correspondiente a “suministro de material para terraplén y/o pedraplén”."/>
    <s v="Deficiencias en la planeación del presupuesto para este contrato, evidenciada en los desfases de los costos de estas actividades y en el hecho de no tener en cuenta todos los elementos que conforman un Análisis de Precios Unitarios._x000a__x000a_"/>
    <s v="Elaborar guía para la estructuración de proyectos del INVIAS."/>
    <s v="Documentación y socialización de la guía técnica para la estructuración de proyectos del INVIAS."/>
    <s v="Guía técnica de estructuración de proyectos socializada"/>
    <n v="1"/>
    <d v="2020-12-20T00:00:00"/>
    <x v="61"/>
    <n v="14.285714285714286"/>
    <x v="11"/>
    <x v="1"/>
    <n v="1"/>
    <s v="SIN OBSERVACIONES"/>
    <d v="2022-04-11T00:00:00"/>
    <n v="12.566666666666666"/>
    <x v="1"/>
    <n v="14.285714285714286"/>
    <n v="14.285714285714286"/>
    <n v="14.285714285714286"/>
    <m/>
    <x v="3"/>
    <s v="CUMPLIDO"/>
    <x v="38"/>
    <x v="325"/>
    <n v="1"/>
    <x v="403"/>
  </r>
  <r>
    <n v="327"/>
    <n v="405"/>
    <n v="2020"/>
    <s v="Contractual"/>
    <s v="Disciplinario"/>
    <s v="Administrativo con presunta incidencia disciplinaria"/>
    <s v="14 01 100   "/>
    <s v="H5AC19. Planeación de la ejecución contractual del proyecto, contrato 1950 de 2019._x000a__x000a_Las obras relacionadas fueron contratadas por el Instituto Nacional de Vías por un valor de $24.486.827.905, con fecha de terminación el 31 de diciembre de 2019. Sin embargo, de la ejecución efectiva del contrato, se evidencia que los tiempos y los costos de las obras no correspondieron a lo inicialmente estimado._x000a__x000a_El contrato de obra fue firmado el 30 de octubre de 2019, sin modificar la fecha de plazo final (31 de diciembre de 2019), dejando, como condición inicial, un lapso menor a 2 meses para ejecutar una obra que a todas luces implica términos muy superiores, toda vez que el inicio de las obras se supeditó a la firma del acta de inicio de obra , la cual fue suscrita el 09 de diciembre de 2019. Es decir, el tiempo de ejecución, bajo el escenario inicial, correspondió a 22 días._x000a__x000a_Dentro del Anexo técnico del Pliego de Condiciones, se establece que a partir de la suscripción del acta de inicio, el contratista cuenta con 1 mes para “La elaboración de la “revisión, ajuste y/o actualización y/o modificación y/o complementación de los estudios y diseños y/o elaboración del cálculo de la estructura del pavimento y/o cálculos estructurales y/o de obras requeridas para garantizar la estabilidad de la infraestructura vial” . De acuerdo con lo mencionado en la viñeta anterior, era imposible el cumplimiento de esta etapa bajo las condiciones iniciales establecidas, lo cual obligó al INVÍAS a la prórroga contractual hasta el 31 de mayo de 2020 (materializada mediante el Adicional 2 del 30 de diciembre de 2019)._x000a__x000a_(...)"/>
    <s v="Deficiencias en la planeación contractual del proyecto, toda vez que se estipularon plazos de ejecución que no correspondían a la realidad del mismo y no se estimaron a plenitud sus costos."/>
    <s v="Elaborar guía para la estructuración de proyectos del INVIAS."/>
    <s v="Documentación y socialización de la guía técnica para la estructuración de proyectos del INVIAS."/>
    <s v="Guía técnica de estructuración de proyectos socializada"/>
    <n v="1"/>
    <d v="2020-12-20T00:00:00"/>
    <x v="61"/>
    <n v="14.285714285714286"/>
    <x v="11"/>
    <x v="1"/>
    <n v="1"/>
    <s v="Acción de mejora considerada No Efectiva por la Contraloría General de la República en el seguimiento al plan de mejoramiento en el desarrollo de la Auditoría de Cumplimiento 2020 y primer semestre de 2021, consolidado en el numeral 4.1.7.1 del informe CGR-CDSI No. 015, comunicado mediante el Oficio 2021EE0209896, con radicado INVIAS 116440 del 06 de diciembre de 2021._x000a__x000a_Razón de la inefectividad: &quot;Las medidas para mitigar las deficiencias que las originan no se adelantaron en el plazo propuesto para su implementación&quot; (Pág. 288)."/>
    <d v="2022-04-11T00:00:00"/>
    <n v="12.566666666666666"/>
    <x v="1"/>
    <n v="14.285714285714286"/>
    <n v="14.285714285714286"/>
    <n v="14.285714285714286"/>
    <m/>
    <x v="3"/>
    <s v="CUMPLIDO"/>
    <x v="38"/>
    <x v="326"/>
    <n v="1"/>
    <x v="404"/>
  </r>
  <r>
    <n v="328"/>
    <n v="406"/>
    <n v="2020"/>
    <s v="Presupuestal"/>
    <s v="Disciplinario e indagación preliminar"/>
    <s v="Administrativo con presunta incidencia disciplinaria, para indagación preliminar"/>
    <s v="14 01 002   "/>
    <s v="H6AC19. Precios unitarios pactados para el contrato 1950 de 2019._x000a__x000a_Al tomar los valores unitarios aprobados del Contrato 1513 de 2015 indexados al año 2019, como referentes de los cuales se debió partir para contratar obras que continuarían el proceso del mantenimiento de la Transversal de Cusiana, se evidencia una diferencia del 28,43%, entre el valor total de los ítems del Contrato 1950 de 2019 y los mismos ítems con valores indexados al año 2019 del Contrato 1513 de 2015, por un valor total de $5.209.362.732. Esta diferencia representada en el mayor valor pactado por el INVIAS para los ítems del contrato 1950 de 2019, se evidencia principalmente en el valor contratado para el suministro y colocación de mezclas asfálticas, que representa un 81,06% de ese 28,43%, donde la diferencia de precios oscila entre $178.000 y $223.000 por m3 de mezcla._x000a__x000a_La diferencia en el presupuesto expuesta anteriormente, se incrementa a $6.935.633.173 (lo cual equivale a una variación de 30,74% con respecto a la referencia tomada), toda vez que el contrato tuvo una adición por $5.941.116.460._x000a_"/>
    <s v="(…) el contrato fue concebido con sobrecostos, toda vez que se contrató a precios muy superiores a los precios de referencia (hasta un 40% en caso de la mezcla asfáltica) que se tenían del corredor (los del contrato inmediatamente precedente). "/>
    <s v="Elaborar guía para la estructuración de proyectos del INVIAS."/>
    <s v="Documentación y socialización de la guía técnica para la estructuración de proyectos del INVIAS."/>
    <s v="Guía técnica de estructuración de proyectos socializada"/>
    <n v="1"/>
    <d v="2020-12-20T00:00:00"/>
    <x v="61"/>
    <n v="14.285714285714286"/>
    <x v="11"/>
    <x v="1"/>
    <n v="1"/>
    <s v="Acción de mejora considerada No Efectiva por la Contraloría General de la República en el seguimiento al plan de mejoramiento en el desarrollo de la Auditoría de Cumplimiento 2020 y primer semestre de 2021, consolidado en el numeral 4.1.7.1 del informe CGR-CDSI No. 015, comunicado mediante el Oficio 2021EE0209896, con radicado INVIAS 116440 del 06 de diciembre de 2021._x000a__x000a_Razón de la inefectividad: &quot;Las medidas para mitigar las deficiencias que las originan no se adelantaron en el plazo propuesto para su implementación&quot; (Pág. 288)."/>
    <d v="2022-04-11T00:00:00"/>
    <n v="12.566666666666666"/>
    <x v="1"/>
    <n v="14.285714285714286"/>
    <n v="14.285714285714286"/>
    <n v="14.285714285714286"/>
    <m/>
    <x v="3"/>
    <s v="CUMPLIDO"/>
    <x v="38"/>
    <x v="327"/>
    <n v="1"/>
    <x v="405"/>
  </r>
  <r>
    <n v="329"/>
    <n v="407"/>
    <n v="2020"/>
    <s v="Contractual"/>
    <s v="Administrativo"/>
    <s v="Administrativo"/>
    <s v="14 01 100   "/>
    <s v="H7AC19. Plazo contractual interventoría al contrato 1303 de 2019, mediante el contrato 1532 de 2019._x000a__x000a_El contrato de obra (1303 de 2019) fue suscrito con un plazo inicial de “seis (6) meses, a partir de la Orden de Inicio que impartirá el Jefe de la Unidad Ejecutora del INSTITUTO”. La orden de inicio de este contrato fue impartida el 15 de agosto de 2019, de tal forma que el plazo contractual correspondió hasta el 14 de Febrero de 2020._x000a__x000a_Así las cosas, bajo estas condiciones, la interventoría debía ser contratada con un plazo contractual que abarcara toda la ejecución contractual, o sea que como mínimo el contrato de interventoría debía tener como fecha límite el 14 de febrero de 2020. Sin embargo, se evidencia que el Contrato 1532 de 2019 fue suscrito con plazo hasta el 31 de diciembre de 2019, con lo cual a partir del 1 de enero de 2020 el contrato de obra quedaría sin supervisión. Esta situación fue subsanada mediante la suscripción de la prórroga 1, la cual fue solicitada mediante memorando CRA-1-1532-0055-2019 del 13 de diciembre de 2019 por parte el interventor, y aprobada en acta del 16 de diciembre de 2019 por la Subdirección de Red Nacional, para así ser firmada el 31 de diciembre de 2019. "/>
    <s v="Deficiencias en el desarrollo de los procesos asociados a la suscripción y perfeccionamiento de los contratos, toda vez que se tuvo a acudir a una gestión administrativa adicional para subsanar un error que por la naturaleza misma del contrato y a la luz de la Ley 1474 de 2011, no se debió presentar._x000a_"/>
    <s v="Elaborar guía para la estructuración de proyectos del INVIAS."/>
    <s v="Documentación y socialización de la guía técnica para la estructuración de proyectos del INVIAS."/>
    <s v="Guía técnica de estructuración de proyectos socializada"/>
    <n v="1"/>
    <d v="2020-12-20T00:00:00"/>
    <x v="61"/>
    <n v="14.285714285714286"/>
    <x v="11"/>
    <x v="1"/>
    <n v="1"/>
    <s v="Acción de mejora considerada No Efectiva por la Contraloría General de la República en el seguimiento al plan de mejoramiento en el desarrollo de la Auditoría de Cumplimiento 2020 y primer semestre de 2021, consolidado en el numeral 4.1.7.1 del informe CGR-CDSI No. 015, comunicado mediante el Oficio 2021EE0209896, con radicado INVIAS 116440 del 06 de diciembre de 2021._x000a__x000a_Razón de la inefectividad: &quot;Las medidas para mitigar las deficiencias que las originan no se adelantaron en el plazo propuesto para su implementación&quot; (Pág. 288)."/>
    <d v="2022-04-11T00:00:00"/>
    <n v="12.566666666666666"/>
    <x v="1"/>
    <n v="14.285714285714286"/>
    <n v="14.285714285714286"/>
    <n v="14.285714285714286"/>
    <m/>
    <x v="3"/>
    <s v="CUMPLIDO"/>
    <x v="38"/>
    <x v="328"/>
    <n v="1"/>
    <x v="406"/>
  </r>
  <r>
    <n v="330"/>
    <n v="408"/>
    <n v="2020"/>
    <s v="Presupuestal"/>
    <s v="Disciplinario"/>
    <s v="Administrativo con presunta incidencia disciplinaria"/>
    <s v="14 01 100   "/>
    <s v="H8AC19. Planeación y ejecución contractual, contrato de obra 1870 de 2019._x000a__x000a_El Instituto Nacional de Vías – INVIAS, suscribió el Contrato de Obra 1870 del 15 de octubre de 2019, estipulándose un plazo contractual de cuatro (4) meses a partir de la orden de inicio del mismo contrato de obra, sin sobrepasar el 31 de diciembre de 2019.  Sin embargo, sin evidenciarse justificación alguna, las obras dieron inicio el 4 de diciembre de 2019. El contrato de interventoría correspondiente (2174 de 2019) fue suscrito el 25 de noviembre de 2019, restando solo 27 días calendario para el vencimiento del plazo inicialmente pactado para la ejecución de la obra; razón por la cual ambos contratos debieron ser prorrogados en un principio por tres (3) meses._x000a_ _x000a_El 31 de marzo de 2020, suscribieron prórroga 2 del plazo del contrato de obra e interventoría por tres (3) meses._x000a__x000a_(...) con la correspondiente revisión y aprobación de la interventoría, mediante comunicado de interventoría CIR-2174-072 del 5 de junio de 2020, se da aprobación a la Versión 4 de los estudios y diseños geotécnicos y estructurales de sitios críticos PR10+030 Y 25+800 Sector Cauyá- Supía; es decir, con cinco (5) meses de retraso. _x000a__x000a_Posteriormente, el 24 de junio de 2020, (...) la interventoría del contrato de obra, informa a Invias que no se cuenta con disponibilidad presupuestal para atender los sitios críticos proyectados a intervenir, ya que se priorizó la rehabilitación del pavimento. _x000a__x000a_(...) los muros estructurales que se requerían para la estabilización de estos dos sitios (PR10+030 y PR 25+800 Sector Cauyá- Supía) no fueron ejecutados por agotamiento del presupuesto, a pesar de tratarse de sitios críticos de la vía.  _x000a__x000a_(...) el último informe de interventoría (7) del 1 al 31 de julio de 2020, reporta un atraso del 2,74% respecto a la reprogramación del Programa de Inversiones 4; quedando consignado en este mismo informe que la gestora del proyecto solicita esperar aprobación de nuevos ítems no previstos para incluirlos en dicha acta; es decir que, a un mes de la fecha última de terminación de la obra, no se conocían los ítems necesarios para la culminación del contrato ni su respectivo costo. _x000a__x000a_En cuanto al acta de corte 7 de fecha 10 de julio de 2020,el valor acumulado indica que resta por ejecutar un 12% del presupuesto total asignado, especialmente en el departamento de Risaralda, en actividades relacionadas con: demolición de estructura, remoción y transporte de derrumbes, base granular clase A, mezcla densa en caliente tipo MDC 19, concreto de estructuras, llenos, acero de refuerzo, tubería , geotextil NT o similar, y cunetas; (...). Estas actividades corresponden a la estructura de pavimento y obras de contención para estabilización, que fueron determinadas desde el presupuesto oficial y posteriormente eliminadas mediante acta de modificación de cantidades de obra del 21 de julio de 2020; lo anterior en detrimento del cumplimiento a cabalidad del objeto contractual, el cual es el mejoramiento y mantenimiento de la vía. "/>
    <s v="Deficiencias en la planeación, en la ejecución contractual y en la aplicación de controles, específicamente, en los estudios y diseños previos, (...) generaron que los recursos comprometidos (...) no fueran ejecutados oportunamente durante la vigencia 2019, lo que condujo a que al 31 de diciembre de 2019, se crearan cuentas por pagar y se constituyeran reservas presupuestales."/>
    <s v="Elaborar guía para la estructuración de proyectos del INVIAS."/>
    <s v="Documentación y socialización de la guía técnica para la estructuración de proyectos del INVIAS."/>
    <s v="Guía técnica de estructuración de proyectos socializada"/>
    <n v="1"/>
    <d v="2020-12-20T00:00:00"/>
    <x v="61"/>
    <n v="14.285714285714286"/>
    <x v="11"/>
    <x v="1"/>
    <n v="1"/>
    <s v="Acción de mejora considerada No Efectiva por la Contraloría General de la República en el seguimiento al plan de mejoramiento en el desarrollo de la Auditoría de Cumplimiento 2020 y primer semestre de 2021, consolidado en el numeral 4.1.7.1 del informe CGR-CDSI No. 015, comunicado mediante el Oficio 2021EE0209896, con radicado INVIAS 116440 del 06 de diciembre de 2021._x000a__x000a_Razón de la inefectividad: &quot;Las medidas para mitigar las deficiencias que las originan no se adelantaron en el plazo propuesto para su implementación&quot; (Pág. 288)."/>
    <d v="2022-04-11T00:00:00"/>
    <n v="12.566666666666666"/>
    <x v="1"/>
    <n v="14.285714285714286"/>
    <n v="14.285714285714286"/>
    <n v="14.285714285714286"/>
    <m/>
    <x v="3"/>
    <s v="CUMPLIDO"/>
    <x v="38"/>
    <x v="329"/>
    <n v="1"/>
    <x v="407"/>
  </r>
  <r>
    <n v="331"/>
    <n v="409"/>
    <n v="2020"/>
    <s v="Presupuestal"/>
    <s v="Disciplinario"/>
    <s v="Administrativo con presunta incidencia disciplinaria"/>
    <s v="14 05 004   "/>
    <s v="H9AC19. Rendimientos financieros anticipo contrato 1870 de 2019._x000a__x000a_El parágrafo segundo de la cláusula décima del Contrato 1870 de 2019 sobre rendimientos financieros indica que los rendimientos financieros que genere el anticipo entregado por el INSTITUTO al CONTRATISTA serán reintegrados mensualmente por la entidad fiduciaria a la tesorería del instituto cuando se trate de recursos propios o a la Dirección del Tesoro Público cuando se trate de recursos de la Nación._x000a__x000a_En la rendición a junio de 2020 del fideicomiso 3 1 90662 del contrato de fiducia mercantil firmado el 23 de diciembre de 2019 para el manejo del anticipo del Contrato 1870 de 2019 se registra el detalle de los rendimientos financieros generados por el anticipo que ascienden a $2.417.644,43, (...), los cuales no fueron reportados en los informes de interventoría y de supervisión de enero a julio de 2020. Según respuesta de la entidad el reintegro de los mismos fue realizado el 8 de julio de 2020 al BANCO DE LA REPUBLICA cuenta corriente 61011094, a nombre de DIRECCIÓN DEL TESORO NACIONAL_x000a__x000a_La situación evidenciada presuntamente contraria lo establecido en los literales e) de los artículos 2 y 3 de la Ley 87 de 1993 “Asegurar la oportunidad y confiabilidad de la información y de sus registros y Todas las transacciones de las entidades deberán registrarse en forma exacta, veraz y oportuna de forma tal que permita preparar informes operativos, administrativos y financieros”, (...); el artículo 3 de la Ley 1712 de 2014, que establece: Principio de la calidad de la información; el parágrafo segundo de la cláusula décima del Contrato 1870 de 2019 y lo establecido en el Manual de Interventoría y Supervisión de INVIAS."/>
    <s v="Debilidades en la aplicación de los controles, del proceso interventoría y supervisión del contrato generando informes que no evidencian el seguimiento al parágrafo segundo de la cláusula decima del contrato."/>
    <s v="Fortalecer  los instrumentos de supervisión contractual, para contar con una versión mejorada de los informe de supervisión."/>
    <s v="Revisión y actualización formatos de informes de supervisión actualizados."/>
    <s v="Formato de informe de supervisión actualizado, formalizado y socializado."/>
    <n v="1"/>
    <d v="2020-12-20T00:00:00"/>
    <x v="60"/>
    <n v="23"/>
    <x v="53"/>
    <x v="0"/>
    <n v="1"/>
    <s v="SIN OBSERVACIONES"/>
    <d v="2022-07-07T00:00:00"/>
    <n v="13.433333333333334"/>
    <x v="1"/>
    <n v="23"/>
    <n v="23"/>
    <n v="23"/>
    <m/>
    <x v="3"/>
    <s v="CUMPLIDO"/>
    <x v="38"/>
    <x v="330"/>
    <n v="1"/>
    <x v="408"/>
  </r>
  <r>
    <n v="332"/>
    <n v="410"/>
    <n v="2020"/>
    <s v="Presupuestal"/>
    <s v="Administrativo"/>
    <s v="Administrativo"/>
    <s v="14 05 004   "/>
    <s v="H10AC19. Consistencia de la información pagos contrato 1870 de 2019._x000a__x000a_El Instituto Nacional de Vías INVIAS en relación con la ejecución del Contrato1870 de 2019, presenta inconsistencias en el reporte de la información así:_x000a__x000a_Según la información suministrada en el numeral 19 oficio 33725ª el Avance físico fue del 100%, con Metas físicas ejecutadas: 2,74 Kilómetros de mantenimiento periódico; Rehabilitación de 0,58 kilómetros y atención de 2 sitios críticos (incluido Paso Nacional por Riosucio) y Avance financiero a 31 de julio de 2020: $2.252.200.652 que corresponde al 87,9%, lo que significa que, a la citada fecha, el valor sin ejecutar era de $309.126.642._x000a__x000a_Sin embargo, el saldo del contrato registrado en la tabla 21 es de $306.080.988,00."/>
    <s v="Debilidades del proceso de control, seguimiento y monitoreo generando informes inexactos que dificultan la toma de decisiones y conlleva incertidumbre sobre el avance financiero del mismo."/>
    <s v="Fortalecer los instrumentos de supervisión contractual, para contar con una versión mejorada de los informe de supervisión."/>
    <s v="Revisión y actualización formatos de informes de supervisión actualizados."/>
    <s v="Formato de informe de supervisión actualizado, formalizado y socializado."/>
    <n v="1"/>
    <d v="2020-12-20T00:00:00"/>
    <x v="60"/>
    <n v="23"/>
    <x v="53"/>
    <x v="0"/>
    <n v="1"/>
    <s v="SIN OBSERVACIONES"/>
    <d v="2022-07-07T00:00:00"/>
    <n v="13.433333333333334"/>
    <x v="1"/>
    <n v="23"/>
    <n v="23"/>
    <n v="23"/>
    <m/>
    <x v="3"/>
    <s v="CUMPLIDO"/>
    <x v="38"/>
    <x v="331"/>
    <n v="1"/>
    <x v="409"/>
  </r>
  <r>
    <n v="333"/>
    <n v="411"/>
    <n v="2020"/>
    <s v="Contractual"/>
    <s v="Disciplinario"/>
    <s v="Administrativo con presunta incidencia disciplinaria"/>
    <s v="14 05 004   "/>
    <s v="H11AC19. Revisión estudios y diseños, contrato de obra 1433 de 2017._x000a__x000a_Se evidencia que se incumplió por parte del Contratista del Contrato de Obra 1433 de 2017, lo atinente a la revisión, ajuste y/o actualización de los ESTUDIOS Y DISEÑOS conforme a lo previsto en los documentos precontractuales (...); dado que debía hacer entrega de los mismos el 14 de marzo de 2018 y a abril de 2020, esto es, dos (2) años después de haberse vencido el plazo, no había sido entregada y aprobada completamente la documentación correspondiente a los estudios y diseños producto de esta etapa. _x000a__x000a_Aunque para el Contrato de obra, a enero de 2020, el supervisor certifica un avance físico en ejecución del 64% respecto a un 63% programado, y financieramente una ejecución de $53.659.775.733; las obras o tramos que estaban previstas a ejecutarse con base en los estudios y diseños (concreto de 35MPa para estructuras, señalización vial para el sector Peñas Del Olvido, anclaje tipo activo con cuatro (4) cables, berma cuneta, riesgo de imprimación con emulsión asfáltica, base granular clase A) no habían sido ejecutadas; (...) La ejecución física y financiera la reportan con base en obras con cantidades muy superiores a las contempladas inicialmente en el contrato, representadas principalmente en terraplenes, material aluvial mejoramiento de la subrasante y conformación de calzada existente. _x000a__x000a_"/>
    <s v="No se observa por parte de la interventoría de la obra o por parte de la supervisión y del INVIAS las acciones o gestiones tendientes a conminar al contratista al cumplimiento de dicha obligación."/>
    <s v="Fortalecer los instrumentos de supervisión contractual, para contar con una versión mejorada de los informe de supervisión."/>
    <s v="Revisión y actualización formatos de informes de supervisión actualizados."/>
    <s v="Formato de informe de supervisión actualizado, formalizado y socializado."/>
    <n v="1"/>
    <d v="2020-12-20T00:00:00"/>
    <x v="60"/>
    <n v="23"/>
    <x v="53"/>
    <x v="0"/>
    <n v="1"/>
    <s v="SIN OBSERVACIONES"/>
    <d v="2022-07-07T00:00:00"/>
    <n v="13.433333333333334"/>
    <x v="1"/>
    <n v="23"/>
    <n v="23"/>
    <n v="23"/>
    <m/>
    <x v="3"/>
    <s v="CUMPLIDO"/>
    <x v="38"/>
    <x v="332"/>
    <n v="1"/>
    <x v="410"/>
  </r>
  <r>
    <n v="334"/>
    <n v="412"/>
    <n v="2020"/>
    <s v="Obra"/>
    <s v="Administrativo"/>
    <s v="Administrativo"/>
    <s v="14 05 004   "/>
    <s v="H12AC19. Calidad de algunos ítems del contrato de obra 1433 de 2017._x000a__x000a_El Informe Mensual de Interventoría No. 28 correspondiente al período del 1 al 30 de abril de 2020 (último informe de interventoría aportado por Invías al equipo auditor), consigna en su inciso 5.2.5.- NO CONFORMIDADES: durante el control realizado por la interventoría se han encontrado no conformidades (NC) en los diferentes procesos constructivos (…)_x000a_ _x000a_En dicho informe se establecen 34 no conformidades (NC) que, al 30 de abril de 2020, se encontraban abiertas, es decir, pendientes de subsanar, la primera de ellas desde el 3 de octubre de 2018 y hasta al menos el 8 de noviembre de 2019, las cuales han sido reiteradamente solicitadas por la interventoría para subsanación. _x000a__x000a_Todas las no conformidades técnicas fueron relacionadas, en los diferentes informes de interventoría y en las actas de seguimiento al plan de calidad del contrato de obra, a medida que fueron detectadas. Cabe mencionar que, el seguimiento al plan de calidad no registra las firmas de los especialistas en gestión de calidad, ni de parte del contratista de obra ni de parte de la interventoría. _x000a__x000a_"/>
    <s v="(...) el contratista a pesar de que reiteradamente por parte de la interventoría, fue informado y solicitado de dichas no conformidades, no ha realizado oportunamente las pruebas de verificación de la capacidad portante del suelo en box culvert ni la subsanación de las fallas constructivas; la cuales se mantienen por lo menos año y medio después._x000a__x000a_Además, no se observa gestión adicional por parte de la interventoría frente a los hechos y de la supervisión y del INVIAS frente a la situación de presunto incumplimiento del contratista y tendiente a conminar el debido cumplimiento de las obligaciones por parte del mismo._x000a_ "/>
    <s v="Fortalecer los instrumentos de supervisión contractual, para contar con una versión mejorada de los informes de supervisión."/>
    <s v="Revisión y actualización formatos de informes de supervisión actualizados."/>
    <s v="Formato de informe de supervisión actualizado, formalizado y socializado."/>
    <n v="1"/>
    <d v="2020-12-20T00:00:00"/>
    <x v="60"/>
    <n v="23"/>
    <x v="53"/>
    <x v="0"/>
    <n v="1"/>
    <s v="SIN OBSERVACIONES"/>
    <d v="2022-07-07T00:00:00"/>
    <n v="13.433333333333334"/>
    <x v="1"/>
    <n v="23"/>
    <n v="23"/>
    <n v="23"/>
    <m/>
    <x v="3"/>
    <s v="CUMPLIDO"/>
    <x v="38"/>
    <x v="333"/>
    <n v="1"/>
    <x v="411"/>
  </r>
  <r>
    <n v="335"/>
    <n v="413"/>
    <n v="2020"/>
    <s v="Otros"/>
    <s v="Administrativo"/>
    <s v="Administrativo"/>
    <s v="14 05 004   "/>
    <s v="H14AC19. Cumplimiento de las actividades de interventoría._x000a__x000a_De la revisión de los informes de interventoría generados desde diciembre de 2018 a enero de 2020, en desarrollo del Contrato de Interventoría 1756 de 2015 al Contrato de Obra 1639 de 2015, se establecieron las siguientes deficiencias: _x000a_ _x000a_En su contenido, la información es repetitiva y sin revisión, (Léase en los informes. Numeral 6 Reporte ejecución mensual contrato de interventoría._x000a__x000a_Es reiterativa la solicitud de hacer entrega de las pruebas de laboratorio como lo estipula la norma INVIAS, para que sean revisadas, comprobadas y aprobadas por la interventoría._x000a_ _x000a_Se reitera en los informes de la muestra, incumplimiento por parte del contratista en algunos programas contenidos en el PAGA.  _x000a__x000a_Con frecuencia en los informes de la muestra la reincidencia de agilizar el proceso de gestión predial. _x000a__x000a_A pesar de las observaciones señaladas en los informes de la interventoría, aparecen certificaciones suscritas por el director de la interventoría avalando la calidad de la obra por materiales utilizados y el cumplimiento de la normatividad y gestión ambiental de la obra. _x000a__x000a_En el informe 47 que corresponde a diciembre de 2019, periodo en el que la interventoría solicitó la adición del contrato de obra, no se evidencia la inclusión del formato MINFRA-MN-IN-12-FR-1 Solicitud de adición y/o modificación y/o prórroga contrato de obra. La adición tampoco se indica en el informe del supervisor del periodo. _x000a__x000a_Además, durante el periodo examinado no se conminó al contratista para el cumplimiento cabal de sus obligaciones contractuales, solo hasta el 20 de enero de 2020 se solicita iniciar un proceso administrativo por presunto incumplimiento ambiental y el 29 de enero por presunto incumplimiento de la Gestión Social, procesos que se encuentran en etapa probatoria. _x000a__x000a_"/>
    <s v="Debilidades en la aplicación de los controles; en la supervisión y la interventoría en el control y vigilancia de la ejecución del Contrato de Obra 1639 de 2015."/>
    <s v="Fortalecer los instrumentos de supervisión contractual, para contar con una versión mejorada de los informes de supervisión."/>
    <s v="Revisión y actualización formatos de informes de supervisión actualizados."/>
    <s v="Formato de informe de supervisión actualizado, formalizado y socializado."/>
    <n v="1"/>
    <d v="2020-12-20T00:00:00"/>
    <x v="60"/>
    <n v="23"/>
    <x v="53"/>
    <x v="0"/>
    <n v="1"/>
    <s v="SIN OBSERVACIONES"/>
    <d v="2022-07-07T00:00:00"/>
    <n v="13.433333333333334"/>
    <x v="1"/>
    <n v="23"/>
    <n v="23"/>
    <n v="23"/>
    <m/>
    <x v="3"/>
    <s v="CUMPLIDO"/>
    <x v="38"/>
    <x v="334"/>
    <n v="1"/>
    <x v="412"/>
  </r>
  <r>
    <n v="336"/>
    <n v="414"/>
    <n v="2020"/>
    <s v="Otros"/>
    <s v="Disciplinario e indagación preliminar"/>
    <s v="Administrativo con presunta connotación disciplinaria para indagación preliminar"/>
    <s v="14 01 003   "/>
    <s v="H15AC19. Continuidad corredor vial variante San Francisco Mocoa -VSFM-._x000a__x000a_La CGR evidenció que para la continuación del proyecto VSFM, el Instituto carece de diseños, permisos ambientales y cierre financiero. Además, no ha adelantado la consulta previa con las comunidades indígenas, ni ha realizado la Valoración de Costos Ambientales en el entendido que pretende intervenir la Zona de Reserva Forestal Protectora de la Cuenca Alta del Río Mocoa._x000a_ _x000a_Aunado a lo anterior, se observa presunto incumplimiento del principio de Planeación por parte del Instituto, reflejado en las obras inconclusas de la VSFM, algunas de ellas ejecutadas con los Contratos de Obra 0944 y 1184 de 2018, que no se pueden utilizar porque los frentes de Mocoa y San Francisco no se pueden conectar, dado que la zona de Reserva Forestal está en medio; así mismo, el Instituto desconoce el valor de las obras faltantes por estudios y diseños, ingeniería y costos ambientales. "/>
    <s v="El Instituto presuntamente omitió considerar los factores necesarios para adelantar los diferentes procesos de contratación para la VSFM, desconoció real y efectivamente la necesidad a satisfacer, la cuantificación de recursos, la definición, estimación y asignación de riesgos reales, careciendo los Estudios Previos del rigor metodológico que amerita este mega proyecto, por lo que se desconoce el tiempo de terminación de la VSFM, los efectos de la deforestación en la Zona de Reserva Forestal, la inversión adicional que se requiere aunado a la existencia de obras inconclusas que están a merced de la selva."/>
    <s v="Elaborar guía para la estructuración de proyectos del INVIAS."/>
    <s v="Documentación y socialización de la guía técnica para la estructuración de proyectos del INVIAS."/>
    <s v="Guía técnica de estructuración de proyectos socializada"/>
    <n v="1"/>
    <d v="2020-12-20T00:00:00"/>
    <x v="61"/>
    <n v="14.285714285714286"/>
    <x v="11"/>
    <x v="1"/>
    <n v="1"/>
    <s v="Acción de mejora considerada No Efectiva por la Contraloría General de la República en el seguimiento al plan de mejoramiento en el desarrollo de la Auditoría de Cumplimiento 2020 y primer semestre de 2021, consolidado en el numeral 4.1.7.1 del informe CGR-CDSI No. 015, comunicado mediante el Oficio 2021EE0209896, con radicado INVIAS 116440 del 06 de diciembre de 2021._x000a__x000a_Razón de la inefectividad: &quot;Las medidas para mitigar las deficiencias que las originan no se adelantaron en el plazo propuesto para su implementación&quot; (Pág. 288)."/>
    <d v="2022-04-11T00:00:00"/>
    <n v="12.566666666666666"/>
    <x v="1"/>
    <n v="14.285714285714286"/>
    <n v="14.285714285714286"/>
    <n v="14.285714285714286"/>
    <m/>
    <x v="3"/>
    <s v="CUMPLIDO"/>
    <x v="38"/>
    <x v="335"/>
    <n v="1"/>
    <x v="413"/>
  </r>
  <r>
    <n v="337"/>
    <n v="415"/>
    <n v="2020"/>
    <s v="Presupuestal"/>
    <s v="Disciplinario"/>
    <s v="Administrativo con presunta incidencia disciplinaria"/>
    <s v="14 05 004   "/>
    <s v="H17AC19. Rendimientos financieros convenio 2513 de 2019._x000a__x000a_En los informes del supervisor del convenio no se reportan los rendimientos financieros generados por el desembolso realizado por el INVIAS por $685.547.235, autorizado con RADICACIÓN 116831 30/12/2019 REFERENCIA, CUENTA POR PAGAR del 31/01/2020 y ORDEN DE PAGO 24213 del 17/02/2020, ni se evidencia el reintegro de los mismos"/>
    <s v="Deficiencias en la aplicación de los controles, en el desarrollo de la labor de interventoría y supervisión, generando informes inexactos que dificultan la toma de decisiones."/>
    <s v="Fortalecer  los instrumentos de supervisión contractual, para contar con una versión mejorada de los informes de supervisión."/>
    <s v="Revisión y actualización formatos de informes de supervisión actualizados. "/>
    <s v="Formato de informe de supervisión actualizado, formalizado y socializado."/>
    <n v="1"/>
    <d v="2020-12-20T00:00:00"/>
    <x v="60"/>
    <n v="23"/>
    <x v="53"/>
    <x v="0"/>
    <n v="1"/>
    <s v="SIN OBSERVACIONES"/>
    <d v="2022-07-07T00:00:00"/>
    <n v="13.433333333333334"/>
    <x v="1"/>
    <n v="23"/>
    <n v="23"/>
    <n v="23"/>
    <m/>
    <x v="3"/>
    <s v="CUMPLIDO"/>
    <x v="38"/>
    <x v="336"/>
    <n v="1"/>
    <x v="414"/>
  </r>
  <r>
    <n v="338"/>
    <n v="416"/>
    <n v="2020"/>
    <s v="Presupuestal"/>
    <s v="Fiscal y disciplinario"/>
    <s v="Administrativo con incidencia fiscal y disciplinaria"/>
    <s v="14 05 004   "/>
    <s v="H1AT75-OCAD PAZ. BPIN INVIAS Cauca 20181301010001 Contrato N°. 495 de 2018. INVIAS - FEDECAFETEROS._x000a__x000a_En la revisión de los expedientes contractuales se observó (...): _x000a__x000a_A. Mayor valor pagado en concreto hidráulico. En el calculo del precio unitario del ítem concreto de 3000 PSI o 21 MPA, la interventoría y el contratista no tuvieron en cuenta las cantidades de material definidas en las dosificaciones diseñadas por Geofísica S.A.S, presentadas en los informes del 27 y 29 de septiembre de 2018 y en los ensayos de control de calidad, al aplicar las dosificaciones anteriores en el cálculo del precio unitario, incluyendo un 3% de desperdicio de materiales, se observa que el INVIAS pagó un mayor valor de $156.729.010, por concepto de insumos para concreto de 21 MPA y su transporte, sin justa causa, que constituyen detrimento al patrimonio público._x000a__x000a_B. Inventario y caracterización vial. La especificación particular para este ítem, contenida en el capitulo V del anexo técnico, define que para su reconocimiento, la información debía ser validada previamente por el competente en el Ministerio de Transporte, sin embargo al revisar la información (...), no se evidencia que los informes y los anexos de las caracterizaciones llevadas a cabo por el contratista, hayan sido validados por el Ministerio de Transporte, lo que constituye un detrimento por el valor reconocido a la FEDERACIÓN ($172.591.118)._x000a__x000a_C. Reconocimiento de imprevistos. De acuerdo con lo verificado hasta el Acta Parcial N°. 16 de fecha 5 septiembre de 2019, se encontró el reconocimiento y pago al contratista a título de &quot;Imprevistos&quot; por el 2% del valor de  los costos directos de la obra hasta aquí ejecutada; sin que hayan sido objeto de reclamación por parte del contratista, ni analizada su aprobación y reconocimiento por parte del instituto. Lo anterior, teniendo en cuenta que si bien los imprevistos son un componente del costo indirecto de la obra (A.I.), este no hace parte de la utilidad del contratista, y en consecuencia no es factible su reconocimiento sin la existencia de situaciones que concreten la ocurrencia de hechos imprevisibles, y que además hayan sido cuantificados de manera tal, que soporten el valor reconocido._x000a__x000a_D. Calidad de las obras ejecutadas. Balboa: Se evidenció un faltante de obra de 44 ML de tubería plástica de 900 mm. (...) En los tramos visitados se evidencian puntos en donde se han producido fisuras progresivas producto de la actividad de la unión de placa - viga- cuneta - franja de piedra, en algunos puntos se observa una disposición irregular de las juntas (...). Santander de Quilichao, Buenos Aires, El Tambo y Cajibío: se observaron fisuraciones generalizadas en los elementos de la placa huella (...), el porcentaje de losas y vigas averiadas es del orden de un 26% a un 39% (...), cunetas y bordillos, también se evidencia este tipo de daño._x000a__x000a_Se cuantifica un detrimento al patrimonio público por $1.686.687.911._x000a__x000a_Acción 1."/>
    <s v="Fallas en el seguimiento y control de la interventoría y la supervisión del contrato ya que se autorizaron pagos por inventario y caracterización vial sin el aval del Ministerio de Transporte, se avaló el precio unitario del concreto hidráulico de 3000 PSI sin tener en cuenta el diseño de mezclas o fórmula de trabajo, se reconocieron imprevistos sin que hayan sido soportados por el contratista y recibieron placas huellas fisuradas."/>
    <s v="Dar traslado a la Oficina de Control Disciplinario para que inicie las acciones pertinentes al supervisor en atención a lo informado por el ente auditor."/>
    <s v="Informar a la instancia pertinente de los presuntos incumplimientos detectados por la contraloría frente al proceso de supervisión."/>
    <s v="Comunicación"/>
    <n v="1"/>
    <d v="2023-09-15T00:00:00"/>
    <x v="18"/>
    <n v="2.1428571428571428"/>
    <x v="0"/>
    <x v="0"/>
    <n v="1"/>
    <s v="Acción de mejora reformulada  y aprobada por la Directora General en mesa de trabajo del 26 de octubre de 2023 y según memorando 2023I-VBOG-019971 del 27 de octubre de 2023."/>
    <d v="2024-01-30T00:00:00"/>
    <n v="4.0666666666666664"/>
    <x v="1"/>
    <n v="2.1428571428571428"/>
    <n v="2.1428571428571428"/>
    <n v="2.1428571428571428"/>
    <m/>
    <x v="3"/>
    <s v="VENCIDO"/>
    <x v="39"/>
    <x v="337"/>
    <n v="1"/>
    <x v="415"/>
  </r>
  <r>
    <s v=""/>
    <n v="417"/>
    <n v="2020"/>
    <s v="Presupuestal"/>
    <m/>
    <m/>
    <s v="14 05 004   "/>
    <s v="H1AT75-OCAD PAZ. BPIN INVIAS Cauca 20181301010001 Contrato N°. 495 de 2018. INVIAS - FEDECAFETEROS._x000a__x000a_En la revisión de los expedientes contractuales se observó (...): _x000a__x000a_A. Mayor valor pagado en concreto hidráulico. En el calculo del precio unitario del ítem concreto de 3000 PSI o 21 MPA, la interventoría y el contratista no tuvieron en cuenta las cantidades de material definidas en las dosificaciones diseñadas por Geofísica S.A.S, presentadas en los informes del 27 y 29 de septiembre de 2018 y en los ensayos de control de calidad, al aplicar las dosificaciones anteriores en el cálculo del precio unitario, incluyendo un 3% de desperdicio de materiales, se observa que el INVIAS pagó un mayor valor de $156.729.010, por concepto de insumos para concreto de 21 MPA y su transporte, sin justa causa, que constituyen detrimento al patrimonio público._x000a__x000a_B. Inventario y caracterización vial. La especificación particular para este ítem, contenida en el capitulo V del anexo técnico, define que para su reconocimiento, la información debía ser validada previamente por el competente en el Ministerio de Transporte, sin embargo al revisar la información (...), no se evidencia que los informes y los anexos de las caracterizaciones llevadas a cabo por el contratista, hayan sido validados por el Ministerio de Transporte, lo que constituye un detrimento por el valor reconocido a la FEDERACIÓN ($172.591.118)._x000a__x000a_C. Reconocimiento de imprevistos. De acuerdo con lo verificado hasta el Acta Parcial N°. 16 de fecha 5 septiembre de 2019, se encontró el reconocimiento y pago al contratista a título de &quot;Imprevistos&quot; por el 2% del valor de  los costos directos de la obra hasta aquí ejecutada; sin que hayan sido objeto de reclamación por parte del contratista, ni analizada su aprobación y reconocimiento por parte del instituto. Lo anterior, teniendo en cuenta que si bien los imprevistos son un componente del costo indirecto de la obra (A.I.), este no hace parte de la utilidad del contratista, y en consecuencia no es factible su reconocimiento sin la existencia de situaciones que concreten la ocurrencia de hechos imprevisibles, y que además hayan sido cuantificados de manera tal, que soporten el valor reconocido._x000a__x000a_D. Calidad de las obras ejecutadas. Balboa: Se evidenció un faltante de obra de 44 ML de tubería plástica de 900 mm. (...) En los tramos visitados se evidencian puntos en donde se han producido fisuras progresivas producto de la actividad de la unión de placa - viga- cuneta - franja de piedra, en algunos puntos se observa una disposición irregular de las juntas (...). Santander de Quilichao, Buenos Aires, El Tambo y Cajibío: se observaron fisuraciones generalizadas en los elementos de la placa huella (...), el porcentaje de losas y vigas averiadas es del orden de un 26% a un 39% (...), cunetas y bordillos, también se evidencia este tipo de daño._x000a__x000a_Se cuantifica un detrimento al patrimonio público por $1.686.687.911._x000a__x000a_Acción 2."/>
    <s v="Fallas en el seguimiento y control de la interventoría y la supervisión del contrato ya que se autorizaron pagos por inventario y caracterización vial sin el aval del Ministerio de Transporte, se avaló el precio unitario del concreto hidráulico de 3000 PSI sin tener en cuenta el diseño de mezclas o fórmula de trabajo, se reconocieron imprevistos sin que hayan sido soportados por el contratista y recibieron placas huellas fisuradas."/>
    <s v="Elaborar el manual de supervisión de contratos del Instituto Nacional de Vías."/>
    <s v="Contar con un manual de supervisión que le permita a los supervisores disponer de las pautas, metodologías y herramientas de obligatorio cumplimiento en pro de llevar a cabo el debido seguimiento a los contratos de interventoría, convenios, prestación de servicios y demás a su cargo."/>
    <s v="Manual de Supervisión"/>
    <n v="1"/>
    <d v="2023-09-15T00:00:00"/>
    <x v="16"/>
    <n v="15.285714285714286"/>
    <x v="56"/>
    <x v="18"/>
    <n v="0"/>
    <s v="Acción de mejora reformulada  y aprobada por la Directora General en mesa de trabajo del 26 de octubre de 2023 y según memorando 2023I-VBOG-019971 del 27 de octubre de 2023."/>
    <m/>
    <n v="-1509.7"/>
    <x v="0"/>
    <n v="0"/>
    <n v="0"/>
    <n v="15.285714285714286"/>
    <m/>
    <x v="0"/>
    <s v=""/>
    <x v="39"/>
    <x v="337"/>
    <n v="2"/>
    <x v="416"/>
  </r>
  <r>
    <s v=""/>
    <n v="418"/>
    <n v="2020"/>
    <s v="Presupuestal"/>
    <m/>
    <m/>
    <s v="14 05 004   "/>
    <s v="H1AT75-OCAD PAZ. BPIN INVIAS Cauca 20181301010001 Contrato N°. 495 de 2018. INVIAS - FEDECAFETEROS._x000a__x000a_En la revisión de los expedientes contractuales se observó (...): _x000a__x000a_A. Mayor valor pagado en concreto hidráulico. En el calculo del precio unitario del ítem concreto de 3000 PSI o 21 MPA, la interventoría y el contratista no tuvieron en cuenta las cantidades de material definidas en las dosificaciones diseñadas por Geofísica S.A.S, presentadas en los informes del 27 y 29 de septiembre de 2018 y en los ensayos de control de calidad, al aplicar las dosificaciones anteriores en el cálculo del precio unitario, incluyendo un 3% de desperdicio de materiales, se observa que el INVIAS pagó un mayor valor de $156.729.010, por concepto de insumos para concreto de 21 MPA y su transporte, sin justa causa, que constituyen detrimento al patrimonio público._x000a__x000a_B. Inventario y caracterización vial. La especificación particular para este ítem, contenida en el capitulo V del anexo técnico, define que para su reconocimiento, la información debía ser validada previamente por el competente en el Ministerio de Transporte, sin embargo al revisar la información (...), no se evidencia que los informes y los anexos de las caracterizaciones llevadas a cabo por el contratista, hayan sido validados por el Ministerio de Transporte, lo que constituye un detrimento por el valor reconocido a la FEDERACIÓN ($172.591.118)._x000a__x000a_C. Reconocimiento de imprevistos. De acuerdo con lo verificado hasta el Acta Parcial N°. 16 de fecha 5 septiembre de 2019, se encontró el reconocimiento y pago al contratista a título de &quot;Imprevistos&quot; por el 2% del valor de  los costos directos de la obra hasta aquí ejecutada; sin que hayan sido objeto de reclamación por parte del contratista, ni analizada su aprobación y reconocimiento por parte del instituto. Lo anterior, teniendo en cuenta que si bien los imprevistos son un componente del costo indirecto de la obra (A.I.), este no hace parte de la utilidad del contratista, y en consecuencia no es factible su reconocimiento sin la existencia de situaciones que concreten la ocurrencia de hechos imprevisibles, y que además hayan sido cuantificados de manera tal, que soporten el valor reconocido._x000a__x000a_D. Calidad de las obras ejecutadas. Balboa: Se evidenció un faltante de obra de 44 ML de tubería plástica de 900 mm. (...) En los tramos visitados se evidencian puntos en donde se han producido fisuras progresivas producto de la actividad de la unión de placa - viga- cuneta - franja de piedra, en algunos puntos se observa una disposición irregular de las juntas (...). Santander de Quilichao, Buenos Aires, El Tambo y Cajibío: se observaron fisuraciones generalizadas en los elementos de la placa huella (...), el porcentaje de losas y vigas averiadas es del orden de un 26% a un 39% (...), cunetas y bordillos, también se evidencia este tipo de daño._x000a__x000a_Se cuantifica un detrimento al patrimonio público por $1.686.687.911._x000a__x000a_Acción 3."/>
    <s v="Fallas en el seguimiento y control de la interventoría y la supervisión del contrato ya que se autorizaron pagos por inventario y caracterización vial sin el aval del Ministerio de Transporte, se avaló el precio unitario del concreto hidráulico de 3000 PSI sin tener en cuenta el diseño de mezclas o fórmula de trabajo, se reconocieron imprevistos sin que hayan sido soportados por el contratista y recibieron placas huellas fisuradas."/>
    <s v="Capacitar a los supervisores y gestores técnicos de proyectos frente al manual de interventoría y de contratación que incluya las causas de los hallazgos notificados por la Contraloría General de la República.( haciendo énfasis, que en el caso de los convenios interadministrativos, que se debe hacer entrega  por parte del INVIAS de los documentos técnicos, especialmente la guía de estructuración en caso de que aplique)"/>
    <s v="Realizar dos (2) sesiones de capacitaciones a los supervisores y gestores técnicos de proyectos frente al manual de interventoría y de contratación"/>
    <s v="Actas de las capacitaciones "/>
    <n v="2"/>
    <d v="2023-08-01T00:00:00"/>
    <x v="17"/>
    <n v="13"/>
    <x v="0"/>
    <x v="0"/>
    <n v="2"/>
    <s v="Acción de mejora reformulada  y aprobada por la Directora General en mesa de trabajo del 26 de octubre de 2023 y según memorando 2023I-VBOG-019971 del 27 de octubre de 2023._x000a__x000a_Se eliminó Acción 4 - Actividad 1 y Acción 4 - Actividad 2."/>
    <d v="2023-12-29T00:00:00"/>
    <n v="1.9666666666666666"/>
    <x v="1"/>
    <n v="13"/>
    <n v="13"/>
    <n v="13"/>
    <m/>
    <x v="3"/>
    <s v=""/>
    <x v="39"/>
    <x v="337"/>
    <n v="3"/>
    <x v="417"/>
  </r>
  <r>
    <n v="339"/>
    <n v="419"/>
    <n v="2020"/>
    <s v="Presupuestal"/>
    <s v="Fiscal y disciplinario"/>
    <s v="Administrativo con incidencia fiscal y disciplinaria"/>
    <s v="14 05 004   "/>
    <s v="H2AT75-OCAD PAZ. BPIN INVIAS Cauca 20181301010001 Contrato N°. 496 de 2018. INVIAS - FEDECAFETEROS._x000a__x000a_En la revisión de los expedientes contractuales se observó (...): _x000a__x000a_A. Mayor valor pagado en concreto hidráulico. En el cálculo del precio unitario del Ítem concreto de 3000 PSI o 21 MPA, la interventoría y el contratista no tuvieron en cuenta las cantidades de material definidas en las dosificaciones diseñadas por Geozam Laboratorio y Consultoría S.A.S., presentadas en el informe GZ-71P-013 del 15 de enero de 2019. Al aplicar la dosificación del diseño de mezclas en el cálculo del precio unitario, incluyendo desperdicio de materiales del 3%, se observa que el INVIAS pagó un mayor valor de $18.420 por M3 de concreto de 21 MPA sin justa causa (...)._x000a__x000a_B. Inventario y caracterización vial. La especificación particular para este ítem, contenida en el capitulo V del anexo técnico, define que para su reconocimiento, la información debía ser validada previamente por el competente en el Ministerio de Transporte, sin embargo al revisar la información (...), no se evidencia que el informe ejecutivo y los anexos del inventario de características físicas y elementos viales e inventario y caracterización vial de cuatro vías del Municipio de Buenaventura (...), realizado por Geosoluciones DAG, haya sido validado por el Ministerio de Transporte._x000a__x000a_C. Reconocimiento de imprevistos. De acuerdo con el Acta de Recibo Definitivo  de Obra de fecha 30 septiembre de 2019, se encontró el reconocimiento y pago al contratista a título de &quot;Imprevistos&quot; por el 2% del valor de  los costos directos de la obra; sin que hayan sido objeto de reclamación por parte del contratista, ni analizada su aprobación y reconocimiento por parte del instituto. Lo anterior, teniendo en cuenta que si bien los imprevistos son un componente del costo indirecto de la obra (A.I.), este no hace parte de la utilidad del contratista, y en consecuencia no es factible su reconocimiento sin la existencia de situaciones que concreten la ocurrencia de hechos imprevisibles, y que además hayan sido cuantificados de manera tal, que soporten el valor reconocido._x000a__x000a_Se cuantifica un detrimento al patrimonio público por $167.852.771._x000a__x000a_Acción 1."/>
    <s v="Fallas en el seguimiento y control de la interventoría y la supervisión del contrato ya que se autorizaron pagos por inventario y caracterización vial sin el aval del Ministerio de Transporte, se avaló el precio unitario del concreto hidráulico de 3000 PSI sin tener en cuenta el diseño de mezclas o fórmula de trabajo y se reconocieron imprevistos sin que hayan sido soportados por el contratista."/>
    <s v="Acción 1 - Punto A._x000a__x000a_Elaborar Guía de Estructuración de Proyectos del INVIAS."/>
    <s v="Documentación y socialización de la Guía Técnica para la Estructuración de Proyectos del INVIAS, mediante la cual se establecerán lineamientos para fijar precios unitarios de referencia."/>
    <s v="Guía Técnica de Estructuración de Proyectos socializada."/>
    <n v="1"/>
    <d v="2020-09-10T00:00:00"/>
    <x v="65"/>
    <n v="16"/>
    <x v="57"/>
    <x v="3"/>
    <n v="1"/>
    <s v="SIN OBSERVACIONES"/>
    <d v="2022-04-11T00:00:00"/>
    <n v="15.533333333333333"/>
    <x v="1"/>
    <n v="16"/>
    <n v="16"/>
    <n v="16"/>
    <m/>
    <x v="3"/>
    <s v="VENCIDO"/>
    <x v="39"/>
    <x v="338"/>
    <n v="1"/>
    <x v="418"/>
  </r>
  <r>
    <s v=""/>
    <n v="420"/>
    <n v="2020"/>
    <s v="Presupuestal"/>
    <m/>
    <m/>
    <s v="14 05 004   "/>
    <s v="H2AT75-OCAD PAZ. BPIN INVIAS Cauca 20181301010001 Contrato N°. 496 de 2018. INVIAS - FEDECAFETEROS._x000a__x000a_En la revisión de los expedientes contractuales se observó (...): _x000a__x000a_A. Mayor valor pagado en concreto hidráulico. En el cálculo del precio unitario del Ítem concreto de 3000 PSI o 21 MPA, la interventoría y el contratista no tuvieron en cuenta las cantidades de material definidas en las dosificaciones diseñadas por Geozam Laboratorio y Consultoría S.A.S., presentadas en el informe GZ-71P-013 del 15 de enero de 2019. Al aplicar la dosificación del diseño de mezclas en el cálculo del precio unitario, incluyendo desperdicio de materiales del 3%, se observa que el INVIAS pagó un mayor valor de $18.420 por M3 de concreto de 21 MPA sin justa causa (...)._x000a__x000a_B. Inventario y caracterización vial. La especificación particular para este ítem, contenida en el capitulo V del anexo técnico, define que para su reconocimiento, la información debía ser validada previamente por el competente en el Ministerio de Transporte, sin embargo al revisar la información (...), no se evidencia que el informe ejecutivo y los anexos del inventario de características físicas y elementos viales e inventario y caracterización vial de cuatro vías del Municipio de Buenaventura (...), realizado por Geosoluciones DAG, haya sido validado por el Ministerio de Transporte._x000a__x000a_C. Reconocimiento de imprevistos. De acuerdo con el Acta de Recibo Definitivo  de Obra de fecha 30 septiembre de 2019, se encontró el reconocimiento y pago al contratista a título de &quot;Imprevistos&quot; por el 2% del valor de  los costos directos de la obra; sin que hayan sido objeto de reclamación por parte del contratista, ni analizada su aprobación y reconocimiento por parte del instituto. Lo anterior, teniendo en cuenta que si bien los imprevistos son un componente del costo indirecto de la obra (A.I.), este no hace parte de la utilidad del contratista, y en consecuencia no es factible su reconocimiento sin la existencia de situaciones que concreten la ocurrencia de hechos imprevisibles, y que además hayan sido cuantificados de manera tal, que soporten el valor reconocido._x000a__x000a_Se cuantifica un detrimento al patrimonio público por $167.852.771._x000a__x000a_Acción 2."/>
    <s v="Fallas en el seguimiento y control de la interventoría y la supervisión del contrato ya que se autorizaron pagos por inventario y caracterización vial sin el aval del Ministerio de Transporte, se avaló el precio unitario del concreto hidráulico de 3000 PSI sin tener en cuenta el diseño de mezclas o fórmula de trabajo y se reconocieron imprevistos sin que hayan sido soportados por el contratista."/>
    <s v="Dar traslado a la Oficina de Control Disciplinario para que inicie las acciones pertinentes al supervisor en atención a lo informado por el ente auditor"/>
    <s v="Informar a la instancia pertinente de los presuntos incumplimientos detectados por la contraloría frente al proceso de supervisión "/>
    <s v="Comunicación"/>
    <n v="1"/>
    <d v="2023-09-15T00:00:00"/>
    <x v="18"/>
    <n v="2.1428571428571428"/>
    <x v="0"/>
    <x v="0"/>
    <n v="1"/>
    <s v="Acción de mejora reformulada  y aprobada por la Directora General en mesa de trabajo del 26 de octubre de 2023 y según memorando 2023I-VBOG-019971 del 27 de octubre de 2023."/>
    <d v="2024-01-30T00:00:00"/>
    <n v="4.0666666666666664"/>
    <x v="1"/>
    <n v="2.1428571428571428"/>
    <n v="2.1428571428571428"/>
    <n v="2.1428571428571428"/>
    <m/>
    <x v="3"/>
    <s v=""/>
    <x v="39"/>
    <x v="338"/>
    <n v="2"/>
    <x v="419"/>
  </r>
  <r>
    <s v=""/>
    <n v="421"/>
    <n v="2020"/>
    <s v="Presupuestal"/>
    <m/>
    <m/>
    <s v="14 05 004   "/>
    <s v="H2AT75-OCAD PAZ. BPIN INVIAS Cauca 20181301010001 Contrato N°. 496 de 2018. INVIAS - FEDECAFETEROS._x000a__x000a_En la revisión de los expedientes contractuales se observó (...): _x000a__x000a_A. Mayor valor pagado en concreto hidráulico. En el cálculo del precio unitario del Ítem concreto de 3000 PSI o 21 MPA, la interventoría y el contratista no tuvieron en cuenta las cantidades de material definidas en las dosificaciones diseñadas por Geozam Laboratorio y Consultoría S.A.S., presentadas en el informe GZ-71P-013 del 15 de enero de 2019. Al aplicar la dosificación del diseño de mezclas en el cálculo del precio unitario, incluyendo desperdicio de materiales del 3%, se observa que el INVIAS pagó un mayor valor de $18.420 por M3 de concreto de 21 MPA sin justa causa (...)._x000a__x000a_B. Inventario y caracterización vial. La especificación particular para este ítem, contenida en el capitulo V del anexo técnico, define que para su reconocimiento, la información debía ser validada previamente por el competente en el Ministerio de Transporte, sin embargo al revisar la información (...), no se evidencia que el informe ejecutivo y los anexos del inventario de características físicas y elementos viales e inventario y caracterización vial de cuatro vías del Municipio de Buenaventura (...), realizado por Geosoluciones DAG, haya sido validado por el Ministerio de Transporte._x000a__x000a_C. Reconocimiento de imprevistos. De acuerdo con el Acta de Recibo Definitivo  de Obra de fecha 30 septiembre de 2019, se encontró el reconocimiento y pago al contratista a título de &quot;Imprevistos&quot; por el 2% del valor de  los costos directos de la obra; sin que hayan sido objeto de reclamación por parte del contratista, ni analizada su aprobación y reconocimiento por parte del instituto. Lo anterior, teniendo en cuenta que si bien los imprevistos son un componente del costo indirecto de la obra (A.I.), este no hace parte de la utilidad del contratista, y en consecuencia no es factible su reconocimiento sin la existencia de situaciones que concreten la ocurrencia de hechos imprevisibles, y que además hayan sido cuantificados de manera tal, que soporten el valor reconocido._x000a__x000a_Se cuantifica un detrimento al patrimonio público por $167.852.771._x000a__x000a_Acción 3."/>
    <s v="Fallas en el seguimiento y control de la interventoría y la supervisión del contrato ya que se autorizaron pagos por inventario y caracterización vial sin el aval del Ministerio de Transporte, se avaló el precio unitario del concreto hidráulico de 3000 PSI sin tener en cuenta el diseño de mezclas o fórmula de trabajo y se reconocieron imprevistos sin que hayan sido soportados por el contratista."/>
    <s v="Elaborar el manual de supervisión de contratos del Instituto Nacional de Vías."/>
    <s v="Contar con un manual de supervisión que le permita a los supervisores disponer de las pautas, metodologías y herramientas de obligatorio cumplimiento en pro de llevar a cabo el debido seguimiento a los contratos de interventoría, convenios, prestación de servicios y demás a su cargo."/>
    <s v="Manual de Supervisión"/>
    <n v="1"/>
    <d v="2023-09-15T00:00:00"/>
    <x v="16"/>
    <n v="15.285714285714286"/>
    <x v="56"/>
    <x v="1"/>
    <n v="0"/>
    <s v="Acción de mejora reformulada  y aprobada por la Directora General en mesa de trabajo del 26 de octubre de 2023 y según memorando 2023I-VBOG-019971 del 27 de octubre de 2023._x000a__x000a_Se propone esta nueva acción de mejora conscientes de la necesidad de contar con un Manual de Supervisión para la entidad, sin embargo, se deja claridad que es una actividad que debe ser liderada por la Dirección Técnica y de Estructuración."/>
    <m/>
    <n v="-1509.7"/>
    <x v="0"/>
    <n v="0"/>
    <n v="0"/>
    <n v="15.285714285714286"/>
    <m/>
    <x v="0"/>
    <s v=""/>
    <x v="39"/>
    <x v="338"/>
    <n v="3"/>
    <x v="420"/>
  </r>
  <r>
    <n v="340"/>
    <n v="422"/>
    <n v="2020"/>
    <s v="Contractual"/>
    <s v="Fiscal y disciplinario"/>
    <s v="Administrativo con incidencia fiscal y disciplinaria"/>
    <s v="14 06 100   "/>
    <s v="H3AT75-OCAD PAZ. BPIN INVIAS Cauca 20181301010001 Adición Contrato de Interventoría 936 de 2018. _x000a__x000a_La fecha de terminación del contrato de obra estaba prevista hasta el 31 de diciembre de 2018; por la tardanza en la complementación, ajustes y presentación de los diseños definitivos, el plazo del contrato de obra fue ampliado hasta el 31 de agosto de 2019, luego se suspendió y finalmente se amplió la suspensión hasta el 31 de enero de 2020._x000a__x000a_Para la vigilancia de este contrato en los frentes de Jambaló y Cajibío, el INVIAS celebró el contrato de interventoría N°. 936 de 2018 con el Consorcio Doble IN; las ampliaciones de plazo del contrato de obra, originaron que mediante adicional N°. 01 del 9 de enero de 2019 se ampliara el plazo del contrato de interventoría hasta el 28 de febrero de 2019, mediante adicional 02 hasta el 31 de marzo de 2019, mediante adicional 03 del 29 de marzo hasta el 30 de junio de 2019 y se adicionó el valor en $152.939.190; finalmente mediante adicional 04 del 19 de julio de 2019 se amplió el plazo hasta el 31 de agosto de 2019 y se adicionó el valor en $14.383.739. Las adiciones al contrato de interventoría ascienden a $167.322.929._x000a__x000a_Acción 1._x000a__x000a_"/>
    <s v="Los argumentos utilizados para justificar la ampliación del plazo del contrato de obra, dejan en evidencia la falta de planeación porque después de firmado el contrato, no era el momento para concertar con las comunidades, Administraciones Municipales y las interventorías nuevas ubicaciones, puesto que esta actividad es propia de la fase de formulación y planeación del proyecto; aspectos que se tradujeron en retraso en el cronograma de obras y mayores costos de interventoría en $167.322.929 que se constituyen en detrimento al patrimonio público por las fallas de planeación mencionadas._x000a__x000a_Además de las fallas de planeación, se presentaron incumplimientos del contratista, debidamente notificados por el Consorcio Doble IN interventor del proyecto para Jambaló y Cajibío, que se tradujeron en retraso en el cronograma de obras (...)."/>
    <s v="Dar traslado a la Oficina de Control Disciplinario para que inicie las acciones pertinentes de considerarlo necesario, al supervisor en atención a lo informado por el ente auditor"/>
    <s v="Informar a la instancia pertinente de los presuntos incumplimientos detectados por la contraloría frente al proceso de supervisión "/>
    <s v="Comunicación"/>
    <n v="1"/>
    <d v="2023-09-15T00:00:00"/>
    <x v="18"/>
    <n v="2.1428571428571428"/>
    <x v="0"/>
    <x v="0"/>
    <n v="1"/>
    <s v="Acción de mejora reformulada  y aprobada por la Directora General en mesa de trabajo del 26 de octubre de 2023 y según memorando 2023I-VBOG-019971 del 27 de octubre de 2023."/>
    <d v="2024-01-30T00:00:00"/>
    <n v="4.0666666666666664"/>
    <x v="1"/>
    <n v="2.1428571428571428"/>
    <n v="2.1428571428571428"/>
    <n v="2.1428571428571428"/>
    <m/>
    <x v="3"/>
    <s v="VENCIDO"/>
    <x v="39"/>
    <x v="339"/>
    <n v="1"/>
    <x v="421"/>
  </r>
  <r>
    <s v=""/>
    <n v="423"/>
    <n v="2020"/>
    <s v="Contractual"/>
    <m/>
    <m/>
    <s v="14 06 100   "/>
    <s v="H3AT75-OCAD PAZ. BPIN INVIAS Cauca 20181301010001 Adición Contrato de Interventoría 936 de 2018. _x000a__x000a_La fecha de terminación del contrato de obra estaba prevista hasta el 31 de diciembre de 2018; por la tardanza en la complementación, ajustes y presentación de los diseños definitivos, el plazo del contrato de obra fue ampliado hasta el 31 de agosto de 2019, luego se suspendió y finalmente se amplió la suspensión hasta el 31 de enero de 2020._x000a__x000a_Para la vigilancia de este contrato en los frentes de Jambaló y Cajibío, el INVIAS celebró el contrato de interventoría N°. 936 de 2018 con el Consorcio Doble IN; las ampliaciones de plazo del contrato de obra, originaron que mediante adicional N°. 01 del 9 de enero de 2019 se ampliara el plazo del contrato de interventoría hasta el 28 de febrero de 2019, mediante adicional 02 hasta el 31 de marzo de 2019, mediante adicional 03 del 29 de marzo hasta el 30 de junio de 2019 y se adicionó el valor en $152.939.190; finalmente mediante adicional 04 del 19 de julio de 2019 se amplió el plazo hasta el 31 de agosto de 2019 y se adicionó el valor en $14.383.739. Las adiciones al contrato de interventoría ascienden a $167.322.929._x000a__x000a_Acción 2._x000a_"/>
    <s v="Los argumentos utilizados para justificar la ampliación del plazo del contrato de obra, dejan en evidencia la falta de planeación porque después de firmado el contrato, no era el momento para concertar con las comunidades, Administraciones Municipales y las interventorías nuevas ubicaciones, puesto que esta actividad es propia de la fase de formulación y planeación del proyecto; aspectos que se tradujeron en retraso en el cronograma de obras y mayores costos de interventoría en $167.322.929 que se constituyen en detrimento al patrimonio público por las fallas de planeación mencionadas._x000a__x000a_Además de las fallas de planeación, se presentaron incumplimientos del contratista, debidamente notificados por el Consorcio Doble IN interventor del proyecto para Jambaló y Cajibío, que se tradujeron en retraso en el cronograma de obras (...)."/>
    <s v="Elaborar el manual de supervisión de contratos del Instituto Nacional de Vías."/>
    <s v="Contar con un manual de supervisión que le permita a los supervisores disponer de las pautas, metodologías y herramientas de obligatorio cumplimiento en pro de llevar a cabo el debido seguimiento a los contratos de interventoría, convenios, prestación de servicios y demás a su cargo."/>
    <s v="Manual de Supervisión"/>
    <n v="1"/>
    <d v="2023-09-15T00:00:00"/>
    <x v="16"/>
    <n v="15.285714285714286"/>
    <x v="56"/>
    <x v="19"/>
    <n v="0"/>
    <s v="Acción de mejora reformulada  y aprobada por la Directora General en mesa de trabajo del 26 de octubre de 2023 y según memorando 2023I-VBOG-019971 del 27 de octubre de 2023._x000a__x000a_Se propone esta nueva acción de mejora conscientes de la necesidad de contar con un manual de Supervisión para la entidad, sin embargo, se deja claridad que es una actividad que debe ser liderada por la DTE."/>
    <m/>
    <n v="-1509.7"/>
    <x v="0"/>
    <n v="0"/>
    <n v="0"/>
    <n v="15.285714285714286"/>
    <m/>
    <x v="0"/>
    <s v=""/>
    <x v="39"/>
    <x v="339"/>
    <n v="2"/>
    <x v="422"/>
  </r>
  <r>
    <n v="341"/>
    <n v="424"/>
    <n v="2020"/>
    <s v="Contractual"/>
    <s v="Fiscal y disciplinario"/>
    <s v="Administrativo con incidencia fiscal y disciplinaria"/>
    <s v="14 05 004   "/>
    <s v="H20AT75-OCAD PAZ. BPIN BOYACÁ 20171301010085 Contrato de Interventoría N°. 973 - 2018. _x000a__x000a_El Instituto Nacional de Vías suscribió el contrato de interventoría (…) el 23 de julio de 2018, cuyo objeto fue la &quot;Interventoría técnica administrativa, financiera y ambiental para la rehabilitación de la vía Vado Hondo - Labranzagrande Dpto. de Boyacá&quot; (...)._x000a__x000a_No se cumplió a cabalidad con realizar labores de control y vigilancia, incumpliendo lo establecido en la Ley 1474 de 2011, artículo 82, que se refiere a la Responsabilidad de los Interventores (...), toda vez que se evidenciaron fallas en la calidad del contrato de licitación pública N°. 1694 de 2018, minuta principal. También incumpliendo las cláusulas del Contrato de Interventoría N°. 973 de 2018, en la cual se plasman todas las obligaciones a cargo de la interventoría._x000a__x000a_Por aumento en las cantidades y valores en algunos de los ÍTEMS del APU lo cual corresponde al 0,05% del valor total pagado dentro del contrato de obra principal._x000a__x000a_Se presenta un hallazgo por $1.100.700."/>
    <s v="Estos hechos se presentan por que la interventoría no ejerció eficientemente la labor de vigilancia y control sobre los cobros realizados por el contratista (…), falta de control, seguimiento y vigilancia a los recursos destinados, contrariando las obligaciones específicas que debe ejercer el contratante frente al cumplimiento del contrato de interventoría."/>
    <s v="Dar traslado a la Oficina de Control Disciplinario para que inicie las acciones que estimen  pertinentes al supervisor en atención a lo informado por el ente auditor."/>
    <s v="Informar a la instancia pertinente de los presuntos incumplimientos detectados por la contraloría frente al proceso de supervisión."/>
    <s v="Comunicación"/>
    <n v="1"/>
    <d v="2023-09-15T00:00:00"/>
    <x v="18"/>
    <n v="2.1428571428571428"/>
    <x v="0"/>
    <x v="0"/>
    <n v="1"/>
    <s v="Acción de mejora reformulada  y aprobada por la Directora General en mesa de trabajo del 26 de octubre de 2023 y según memorando 2023I-VBOG-019971 del 27 de octubre de 2023."/>
    <d v="2024-01-30T00:00:00"/>
    <n v="4.0666666666666664"/>
    <x v="1"/>
    <n v="2.1428571428571428"/>
    <n v="2.1428571428571428"/>
    <n v="2.1428571428571428"/>
    <m/>
    <x v="3"/>
    <s v="CUMPLIDO"/>
    <x v="39"/>
    <x v="340"/>
    <n v="1"/>
    <x v="423"/>
  </r>
  <r>
    <n v="342"/>
    <n v="425"/>
    <n v="2020"/>
    <s v="Contractual"/>
    <s v="Fiscal y disciplinario"/>
    <s v="Administrativo con incidencia fiscal y disciplinaria"/>
    <s v="14 05 004   "/>
    <s v="H22AT75-OCAD PAZ. BPIN BOLÍVAR 2017000020090 Contrato de Interventoría N°. 935-2018._x000a__x000a_El Instituto Nacional de Vías suscribió el contrato de interventoría 935-2018, el 05 de julio, cuyo objeto fue la &quot;interventoría técnica, administrativa, financiera y ambiental para la construcción de pavimentación en concreto asfáltico de la vía que conduce de la cabecera municipal de Regidor al municipio de Río Viejo._x000a__x000a_No se cumplió a cabalidad con realizar labores de control y vigilancia, incumpliendo lo establecido en la Ley 1474 de 2011, artículo 82, que se refiere a la Responsabilidad de los Interventores (...). También incumpliendo las clausulas del Contrato de Interventoría N°. 935 de 2018, en la cual se plasman todas las obligaciones a cargo de la interventoría._x000a__x000a_Se cobra una cantidad de Km adicional (0.882) lo cual corresponde al 0.16%  del valor total pagado dentro del contrato de obra principal de obra N°. 2483-2018._x000a__x000a_Se configura un hallazgo por un valor de $2.451.190."/>
    <s v="Estos hechos se presentan por que la interventoría no ejerció eficientemente la labor de vigilancia y control sobre los cobros realizados por el contratista (…), falta de control, seguimiento y vigilancia a los recursos destinados, contrariando las obligaciones específicas que debe ejercer el contratante frente al cumplimiento del contrato de interventoría."/>
    <s v="Capacitar a los supervisores y gestores técnicos de proyectos frente al manual de interventoría y de contratación que incluya las causas de los hallazgos notificados por la Contraloría General de la República."/>
    <s v="Realizar dos (2) sesiones de capacitaciones a los supervisores y gestores técnicos de proyectos frente al manual de interventoría y de contratación."/>
    <s v="Actas de las capacitaciones "/>
    <n v="2"/>
    <d v="2023-08-01T00:00:00"/>
    <x v="17"/>
    <n v="13"/>
    <x v="0"/>
    <x v="0"/>
    <n v="2"/>
    <s v="Acción de mejora reformulada  y aprobada por la Directora General en mesa de trabajo del 26 de octubre de 2023 y según memorando 2023I-VBOG-019971 del 27 de octubre de 2023."/>
    <d v="2023-12-29T00:00:00"/>
    <n v="1.9666666666666666"/>
    <x v="1"/>
    <n v="13"/>
    <n v="13"/>
    <n v="13"/>
    <m/>
    <x v="3"/>
    <s v="CUMPLIDO"/>
    <x v="39"/>
    <x v="341"/>
    <n v="1"/>
    <x v="424"/>
  </r>
  <r>
    <n v="343"/>
    <n v="426"/>
    <n v="2020"/>
    <s v="Obra"/>
    <s v="Administrativo"/>
    <s v="Administrativo"/>
    <s v="14 05 004   "/>
    <s v="H11AEFC. Calidad de las obras ejecutadas. Contrato de obra No. 1021 de 2018._x000a__x000a_El proyecto consiste en el mejoramiento de la carretera Puerto Libertador –Ye de Cerromatoso específicamente los tramos, No. 1 del K6+600 hasta K7+100 y No. 2 del K10+880 hasta K19+280 (…). La ejecución del proyecto fue contratada por el Instituto Nacional de Vías (INVIAS), mediante el contrato de obra No. 001021 de 03 de agosto del 2018, por un valor de $27.458.000.000. (...) Se hace la entrega y recibo definitivo de las obras el 2020/01/20._x000a__x000a_De la visita de inspección realizada se evidenciaron diferentes patologías presentadas en las obras ejecutadas (...), entre los tipos de daños se encuentran: 1. Grietas (en los extremos de los pasadores; grieta de esquina; fracturas de losas de cunetas). 2. Deterioro superficial (desportillamiento de juntas; fisura transversal; fisura de esquina; separación de losas de concreto)._x000a__x000a_En lo observado se concluye que las grietas se encuentran en un nivel de severidad media y entre las posibles causas se encontraría asentamientos de la base o la subrasante, lo que podría generar en el futuro incremento en los escalonamientos, fracturas múltiples en la losa, grietas en bloque._x000a__x000a_Acción 1."/>
    <s v="Incumplimiento en el Estatuto de Contratación Pública Ley 80 de 1993, artículos 3, 4, 5, 25, 26, que señalan que las entidades del Estado exigirán la calidad en los bienes y servicios adquiridos y que los contratistas garantizarán la calidad de los bienes y servicios contratados y responderán por ellos, así como también indican el principio de responsabilidad._x000a__x000a_La falta de rigor en el control de la obra permitió que estas se entregaran con deficiencias en la calidad por parte del contratista, como se describió en la condición."/>
    <s v="Tramitar de conformidad con los procesos vigentes, los soportes que dan por recibidas las obras iniciales contratadas y la liquidación del contrato."/>
    <s v=" Contar con  el  acta de entrega y recibo definitivo a satisfacción  de las obras a lugar.  Que evidencie la correcta inversión de los recursos públicos "/>
    <s v="Acta"/>
    <n v="1"/>
    <d v="2023-09-08T00:00:00"/>
    <x v="26"/>
    <n v="7.4285714285714288"/>
    <x v="0"/>
    <x v="0"/>
    <n v="1"/>
    <s v="Acción de mejora reformulada  y aprobada por la Directora General en mesa de trabajo del 26 de octubre de 2023 y según memorando 2023I-VBOG-019971 del 27 de octubre de 2023."/>
    <d v="2024-03-27T00:00:00"/>
    <n v="4.9666666666666668"/>
    <x v="1"/>
    <n v="7.4285714285714288"/>
    <n v="7.4285714285714288"/>
    <n v="7.4285714285714288"/>
    <m/>
    <x v="3"/>
    <s v="CUMPLIDO"/>
    <x v="40"/>
    <x v="342"/>
    <n v="1"/>
    <x v="425"/>
  </r>
  <r>
    <s v=""/>
    <n v="427"/>
    <n v="2020"/>
    <s v="Obra"/>
    <m/>
    <m/>
    <s v="14 05 004   "/>
    <s v="H11AEFC. Calidad de las obras ejecutadas. Contrato de obra No. 1021 de 2018._x000a__x000a_El proyecto consiste en el mejoramiento de la carretera Puerto Libertador –Ye de Cerromatoso específicamente los tramos, No. 1 del K6+600 hasta K7+100 y No. 2 del K10+880 hasta K19+280 (…). La ejecución del proyecto fue contratada por el Instituto Nacional de Vías (INVIAS), mediante el contrato de obra No. 001021 de 03 de agosto del 2018, por un valor de $27.458.000.000. (...) Se hace la entrega y recibo definitivo de las obras el 2020/01/20._x000a__x000a_De la visita de inspección realizada se evidenciaron diferentes patologías presentadas en las obras ejecutadas (...), entre los tipos de daños se encuentran: 1. Grietas (en los extremos de los pasadores; grieta de esquina; fracturas de losas de cunetas). 2. Deterioro superficial (desportillamiento de juntas; fisura transversal; fisura de esquina; separación de losas de concreto)._x000a__x000a_En lo observado se concluye que las grietas se encuentran en un nivel de severidad media y entre las posibles causas se encontraría asentamientos de la base o la subrasante, lo que podría generar en el futuro incremento en los escalonamientos, fracturas múltiples en la losa, grietas en bloque._x000a__x000a_Acción 2."/>
    <s v="Incumplimiento en el Estatuto de Contratación Pública Ley 80 de 1993, artículos 3, 4, 5, 25, 26, que señalan que las entidades del Estado exigirán la calidad en los bienes y servicios adquiridos y que los contratistas garantizarán la calidad de los bienes y servicios contratados y responderán por ellos, así como también indican el principio de responsabilidad._x000a__x000a_La falta de rigor en el control de la obra permitió que estas se entregaran con deficiencias en la calidad por parte del contratista, como se describió en la condición."/>
    <s v="Tramitar de conformidad con los procesos vigentes, los soportes que dan por recibidas las obras iniciales contratadas y la liquidación del contrato."/>
    <s v="Contar con  el  acta de entrega y recibo definitivo a satisfacción  de las obras a lugar.  Que evidencie la correcta inversión de los recursos públicos."/>
    <s v="Acta"/>
    <n v="1"/>
    <d v="2023-09-08T00:00:00"/>
    <x v="26"/>
    <n v="7.4285714285714288"/>
    <x v="0"/>
    <x v="0"/>
    <n v="1"/>
    <s v="Acción de mejora reformulada  y aprobada por la Directora General en mesa de trabajo del 26 de octubre de 2023 y según memorando 2023I-VBOG-019971 del 27 de octubre de 2023."/>
    <d v="2024-03-27T00:00:00"/>
    <n v="4.9666666666666668"/>
    <x v="1"/>
    <n v="7.4285714285714288"/>
    <n v="7.4285714285714288"/>
    <n v="7.4285714285714288"/>
    <m/>
    <x v="3"/>
    <s v=""/>
    <x v="40"/>
    <x v="342"/>
    <n v="2"/>
    <x v="426"/>
  </r>
  <r>
    <n v="344"/>
    <n v="428"/>
    <n v="2020"/>
    <s v="Contable"/>
    <s v="Disciplinario"/>
    <s v="Administrativo con presunta incidencia disciplinaria"/>
    <s v="18 01 003   "/>
    <s v="H2AF19. Terrenos de Bienes de Uso Público. _x000a__x000a_Del análisis de los libros auxiliares suministrado por la entidad de las subcuentas 171001 y 171014, se evidencia que el INVIAS no ha logrado identificar la totalidad de los terrenos que hacen parte de los Bienes de Uso Público, por lo que las cuentas 171001 Bienes de Uso Público en Servicio – Red Carretera y 171014 Bienes de Uso Público en Servicio – Terrenos presentan una limitante o deficiencia que origina la imposibilidad de verificar y comprobar el saldo real de las cuentas en mención."/>
    <s v="Acumulación de situaciones (...), entre las cuales se destacan la información heredada de las entidades que la precedieron, en materia de activos, procesos en curso, información financiera, entre otros, cuya entrega se realizó sin verificación física de las situaciones, ni soportes idóneos; la ausencia de procesos y procedimientos financieros que permitan articular la gestión financiera con las áreas ejecutoras de recursos y procesos con incidencia económica y la carencia de un Sistema Integrado de Información, que permita articular, detallar y controlar la información con impacto financiero."/>
    <s v="Desarrollar el plan de trabajo del proyecto BUPI para la vigencia 2020, correspondiente al estudio del 100% los registros suministrados en el 1 envió de la fuente de información de la SNR,  monitoreada a través de la conciliación contable e informe de gestión de BUPI."/>
    <s v="Adelantar la conciliación contable mensual con los anexos del inventario de predios y el informe de gestión de BUPI."/>
    <s v="Documento mensual de conciliación "/>
    <n v="6"/>
    <d v="2020-08-13T00:00:00"/>
    <x v="66"/>
    <n v="24.285714285714285"/>
    <x v="58"/>
    <x v="20"/>
    <n v="6"/>
    <s v="Acción de mejora considerada no efectiva por la Contraloría General de la República, en anexo 2 del informe de Auditoría Financiera 2020, de junio de 2021."/>
    <d v="2021-03-12T00:00:00"/>
    <n v="1.3666666666666667"/>
    <x v="1"/>
    <n v="24.285714285714285"/>
    <n v="24.285714285714285"/>
    <n v="24.285714285714285"/>
    <s v="NO"/>
    <x v="3"/>
    <s v="CUMPLIDO"/>
    <x v="41"/>
    <x v="343"/>
    <n v="1"/>
    <x v="427"/>
  </r>
  <r>
    <n v="345"/>
    <n v="429"/>
    <n v="2020"/>
    <s v="Contable"/>
    <s v="Disciplinario"/>
    <s v="Administrativo con presunto alcance disciplinario"/>
    <s v="18 01 001   "/>
    <s v="H4AF19. Análisis de Notas Explicativas. _x000a__x000a_Las Notas Explicativas que presenta INVIAS, evidencian algunos errores de forma que no permiten una adecuada comprensibilidad, entre las que se encuentran las siguientes:_x000a__x000a_De 119 cuadros que se presentan en las notas, tan sólo 6 cuentan con número y nombre, los nombres de los capítulos se confunden con el título de los cuadros, cuadros cortados por saltos de página y títulos al final de la página sin texto, entre otros._x000a__x000a_En el numeral 11.1.2 se menciona 8.228 predios registrados contablemente, distribuidos de la siguiente manera: al proyecto de depuración de BUPI corresponden (6.360) y a registros de reversiones y otros plenamente sustentadas (1.929), suma que no totaliza 8.228 sino 8289 con lo cual se registra una diferencia de 61 predios._x000a__x000a_En el acápite de antecedentes se informa que la Políticas Contables se actualizó mediante la Resolución 3807 de 2019. Sin embargo, esta resolución se encuentra derogada por la Resolución 7150 de 2019, con la que se adopta el nuevo manual."/>
    <s v="Falta de aplicación efectiva de controles, lo que conlleva también a un presunto incumplimiento del Marco Normativo para Entidades de Gobierno. "/>
    <s v="Elaborar formato guía para la elaboración de las notas a los Estados Financieros, para su aplicación a partir de la vigencia 2020."/>
    <s v="Elaboración de formato guía para la elaboración de las notas a los Estados Financieros, , para su aplicación a partir de la vigencia 2020."/>
    <s v="Formato guía elaborado e implementado"/>
    <n v="1"/>
    <d v="2020-08-13T00:00:00"/>
    <x v="67"/>
    <n v="15.571428571428571"/>
    <x v="47"/>
    <x v="5"/>
    <n v="1"/>
    <s v="Acción de mejora considerada no efectiva por la Contraloría General de la República, en anexo 2 del informe de Auditoría Financiera 2020, de junio de 2021."/>
    <d v="2021-03-05T00:00:00"/>
    <n v="3.1666666666666665"/>
    <x v="1"/>
    <n v="15.571428571428571"/>
    <n v="15.571428571428571"/>
    <n v="15.571428571428571"/>
    <s v="NO EFECTIVA_x000a__x000a_(Anexo 3 informe de Auditoría Financiera 2022; Oficio 2023EE0095098, radicado INVIAS 57864 del 13/06/2023.)_x000a__x000a_Causa de la no efectividad: Hallazgo persiste en la auditoría de la vigencia 2022."/>
    <x v="3"/>
    <s v="CUMPLIDO"/>
    <x v="41"/>
    <x v="344"/>
    <n v="1"/>
    <x v="428"/>
  </r>
  <r>
    <n v="346"/>
    <n v="430"/>
    <n v="2020"/>
    <s v="Contable"/>
    <s v="Administrativo"/>
    <s v="Administrativo"/>
    <s v="18 01 001   "/>
    <s v="H9AF19. Nota 11.1.1 Bienes de Uso Público en Construcción. _x000a__x000a_La Nota 11.1. Bienes de Uso Público en Construcción estableció en su conciliación como entrada por predios adquiridos por contratos en ejecución de la vigencia 2019, la suma de $63.096.942 miles, los cuales al ser contrastados o comparados con la información entregada por el INVIAS se determinó por $15.353.635 miles que comprende un total de 113 predios adquiridos en la ejecución de los Contratos 1686, 1639, 1647 y 1515 de 2015, relacionados a los proyectos en los departamentos de Cundinamarca, Santander y Cauca, y que conllevó a establecer una diferencia por $47.743.307 miles. "/>
    <s v="Debilidades del sistema de control interno contable como de su sistema de información que administra toda la documentación soporte, que le permite a la organización realizar las actividades mínimas administrativas y operativas que en lo funcional y contable se debieron desarrollar para el cierre de cada vigencia conforme a lo dispuesto en las Resoluciones 193 de 2016 y 625 de 2019 en concordancia con las instrucciones del Instructivo 001 de 2019 expedidas por la Contaduría General de la Nación."/>
    <s v="_x000a__x000a_Desarrollar el plan de trabajo del proyecto BUPI, correspondiente a los predios adquiridos en la vigencia 2020, monitoreado a través de la conciliación contable e informe de gestión de BUPI. _x000a__x000a__x000a_"/>
    <s v="Adelantar la conciliación contable mensual con los anexos del inventario de predios y el informe de gestión de BUPI."/>
    <s v="Documento mensual de conciliación "/>
    <n v="6"/>
    <d v="2020-08-13T00:00:00"/>
    <x v="66"/>
    <n v="24.285714285714285"/>
    <x v="59"/>
    <x v="20"/>
    <n v="6"/>
    <s v="Acción de mejora considerada no efectiva por la Contraloría General de la República, en anexo 2 del informe de Auditoría Financiera 2020, de junio de 2021."/>
    <d v="2021-03-12T00:00:00"/>
    <n v="1.3666666666666667"/>
    <x v="1"/>
    <n v="24.285714285714285"/>
    <n v="24.285714285714285"/>
    <n v="24.285714285714285"/>
    <s v="NO EFECTIVA_x000a__x000a_(Anexo 3 informe de Auditoría Financiera 2022; Oficio 2023EE0095098, radicado INVIAS 57864 del 13/06/2023.)_x000a__x000a_Causa de la no efectividad: Hallazgo persiste en la auditoría de la vigencia 2022."/>
    <x v="3"/>
    <s v="CUMPLIDO"/>
    <x v="41"/>
    <x v="345"/>
    <n v="1"/>
    <x v="429"/>
  </r>
  <r>
    <n v="347"/>
    <n v="431"/>
    <n v="2020"/>
    <s v="Presupuestal"/>
    <s v="Disciplinario"/>
    <s v="Administrativo con presunta incidencia disciplinaria"/>
    <s v="18 02 100   "/>
    <s v="H17AF19. Refrendación Reservas Presupuestales. _x000a__x000a_Teniendo como base los valores de reserva presupuestal, el objeto contractual y las justificaciones registradas por INVIAS; y consultado el Contrato 642 de 2015 se tiene lo siguiente:_x000a__x000a_De acuerdo con lo reportado por el INVIAS en la columna “Objeto Contractual” Adición 3 y confrontado el valor de la reserva con la información contractual en lo que respecta al Adicionales 3 de 2019, se tiene que el monto adicionado fue de $16.150.5 millones el cual no corresponde con la reserva por $21.132.9 millones; de tal manera que el valor de la reserva presupuestal y la justificación esgrimida por INVIAS no corresponden a la realidad del contrato y de manera general no es consistente el monto de la reserva con el monto de las adiciones que se hicieron al contrato durante la vigencia 2019. _x000a__x000a_De otro lado, se observa que aplicaron recursos de la vigencia 2019, cuando las vigencias futuras para el desarrollo del contrato estaban hasta el 2018, sin que se evidencie gestión y aprobación de vigencia futura para hacer uso de los recursos del presupuesto de la vigencia 2019._x000a__x000a_Así las cosas, no procedería la refrendación de esas cuentas correspondiente al referido contrato."/>
    <s v="Se incumplió la parte pertinente del Decreto 111 de 1996, el Decreto 1068 de 2015 y la Ley 819 de 2003."/>
    <s v="Capacitar a los supervisores de los contratos sobre temas presupuestales tales como recursos presupuestales, definición del presupuesto de los contratos, adiciones presupuestales, justificación y constitución de reservas presupuestales y como evitar tanto su sobreestimación, como la pérdida de la misma, además de los Acuerdos de Nivel de Servicios - ANS 2022 de la DEO, referentes a temas como reprogramación vigencias futuras, saldos de apropiación y rezago presupuestal (reserva),  necesarios para el adecuado y oportuno seguimiento y control a la ejecución presupuestal, permitiendo identificar los entregables, las áreas responsables, los plazos, forma y medio de entrega correspondientes, que incluya las causas de los hallazgos notificados por la Contraloría General de la República."/>
    <s v="Realizar dos (2) sesiones de capacitaciones a los supervisores de las interventorías y gestores técnicos de proyectos."/>
    <s v="Actas de las capacitaciones"/>
    <n v="2"/>
    <d v="2023-08-01T00:00:00"/>
    <x v="17"/>
    <n v="13"/>
    <x v="8"/>
    <x v="0"/>
    <n v="2"/>
    <s v="Acción de mejora reformulada ante inefectividad determinada por la Contraloría General de la República en informe de la Auditoría Financiera 2022. Aprobada por la Directora General en mesa de trabajo del 27/07/2023."/>
    <d v="2024-02-28T00:00:00"/>
    <n v="4"/>
    <x v="1"/>
    <n v="13"/>
    <n v="13"/>
    <n v="13"/>
    <m/>
    <x v="3"/>
    <s v="CUMPLIDO"/>
    <x v="41"/>
    <x v="346"/>
    <n v="1"/>
    <x v="430"/>
  </r>
  <r>
    <n v="348"/>
    <n v="432"/>
    <n v="2020"/>
    <s v="Presupuestal"/>
    <s v="Disciplinario"/>
    <s v="Administrativo con incidencia disciplinaria"/>
    <s v="18 02 100   "/>
    <s v="H18AF19. Saldos por utilizar de las reservas presupuestal 2018 no ejecutadas en el 2019._x000a__x000a_De conformidad con la información presupuestal del INVIAS, registrada en el aplicativo SIIF Nación, correspondiente a la vigencia fiscal de 2018, a 31 de diciembre de dicho año se constituyeron Reservas Presupuestales en cuantía total de $622.866.5 millones; que, durante la vigencia fiscal de 2019, la Reserva Presupuestal de 2018, presentó la siguiente afectación: Valor Reserva Presupuestal cancelada $3.530.6 millones, Valor Reserva Presupuestal Definitiva $619.335.8 millones, Valor Reserva Presupuestal Obligada $593.944 millones, Valor Reserva Presupuestal NO ejecutada $25.391.8 millones._x000a__x000a_(…) las cuentas o compromisos correspondientes a 248 contratos que dieron origen a esas reservas presupuestales por $25.391.8 millones, fenecieron._x000a__x000a_De otra parte, el artículo 2.8.1.7.3.4. del Decreto 1068 de 2015 determina que al haberse terminado el compromiso o la obligación que las originó, se deberá proceder a su cancelación y remisión mediante acta a la DGCPTN (Dirección General de Crédito Público y Tesoro Nacional del Ministerio de Hacienda y Crédito Público) para que se efectúen los ajustes respectivos, debido a que ya procedió el fenecimiento del rubro, como lo establece el artículo 2.8.1.7.3.3 del mismo decreto, sin embargo, no se tiene evidencia del cumplimiento de esta normatividad por parte de INVIAS para los casos correspondientes."/>
    <s v="Debilidades en la planeación y ejecución contractual, con lo cual no se aplicó oportunamente los recursos para el desarrollo de los contratos y de los proyectos a los cuales pertenecen y se genera tramites adicionales."/>
    <s v="Capacitar a los supervisores de los contratos sobre temas presupuestales tales como recursos presupuestales, definición del presupuesto de los contratos, adiciones presupuestales, justificación y constitución de reservas presupuestales y como evitar tanto su sobreestimación, como la pérdida de la misma, además de los Acuerdos de Nivel de Servicios - ANS 2022 de la DEO, referentes a temas como reprogramación vigencias futuras, saldos de apropiación y rezago presupuestal (reserva),  necesarios para el adecuado y oportuno seguimiento y control a la ejecución presupuestal, permitiendo identificar los entregables, las áreas responsables, los plazos, forma y medio de entrega correspondientes, que incluya las causas de los hallazgos notificados por la Contraloría General de la República."/>
    <s v="Realizar dos (2) sesiones de capacitaciones a los supervisores de las interventorías y gestores técnicos de proyectos."/>
    <s v="Actas de las capacitaciones"/>
    <n v="2"/>
    <d v="2023-08-01T00:00:00"/>
    <x v="17"/>
    <n v="13"/>
    <x v="60"/>
    <x v="0"/>
    <n v="2"/>
    <s v="Acción de mejora reformulada ante inefectividad determinada por la Contraloría General de la República en informe de la Auditoría Financiera 2022. Aprobada por la Directora General en mesa de trabajo del 27/07/2023."/>
    <d v="2024-02-21T00:00:00"/>
    <n v="3.7666666666666666"/>
    <x v="1"/>
    <n v="13"/>
    <n v="13"/>
    <n v="13"/>
    <m/>
    <x v="3"/>
    <s v="CUMPLIDO"/>
    <x v="41"/>
    <x v="347"/>
    <n v="1"/>
    <x v="431"/>
  </r>
  <r>
    <n v="349"/>
    <n v="433"/>
    <n v="2020"/>
    <s v="Obra"/>
    <s v="Disciplinario"/>
    <s v="Administrativo con presunta incidencia disciplinaria"/>
    <s v="14 01 100   "/>
    <s v="H19AF19. Desarrollo en la etapa de preconstrucción. Contrato de obra 1019 de 2018 y Contrato de interventoría 1022 de 2018, para la Variante San Gil._x000a__x000a_Conforme a lo estipulado en el Pliego de Condiciones, el contratista de obra tenía un plazo de tres meses para presentar el Estudio de Impacto Ambiental (EIA) a partir del Acta de Inicio (28 de agosto de 2018), hecho que no se cumplió y por lo cual se solicitó al INSTITUTO el inicio de un proceso sancionatorio, el cual no prosperó porque se aceptó que el EIA se entregara para revisión y aprobación en enero de 2019, radicándose en la ANLA el 13 de febrero de 2019. _x000a__x000a_Así mismo, la interventoría (…) presenta informes mensuales al INSTITUTO registrando la ejecución y avances del contrato, a pesar de ello, sus procedimientos y acciones no han asegurado el control y vigilancia para que el desarrollo contractual se cumpla en los términos establecidos._x000a__x000a_Conforme a la programación contractual la Revisión, Ajuste y/o Actualización y/o Modificación y/o Complementación de Estudios y Diseños, debió haberse cumplido el 18 de abril de 2019 y de acuerdo con la información del INSTITUTO el primer volumen aprobado por la interventoría fue el 12 de agosto de 2019 y el acta definitiva de aprobación de estudios y diseños se suscribió el 13 de diciembre de 2019, hechos que demuestran el atraso en la etapa de preconstrucción._x000a__x000a_Se evidencia en el informe de Interventoría 16 del 04 de diciembre de 2019, la baja ejecución de la gestión predial donde, se habían entregado 33 expedientes de fichas prediales de 149 en el sector de San Gil y cero expedientes de 42 en el sector de Pinchote, siendo que esta es la actividad inicial, faltando las modificaciones y actualizaciones de las fichas prediales ajustadas al proyecto, estudio de títulos, aclaraciones de cabidas y/o linderos, la elaboración de avalúos y tramites de ofertas, elaboración de escrituras, entre otras."/>
    <s v="Debilidades de la planeación y ejecución del proyecto Variante de San Gil, deficiencias en las acciones realizadas por la interventoría en su ejercicio de control y vigilancia del contrato, así como del INSTITUTO, que conociendo de los atrasos no conminaron a tiempo al contratista para el cumplimiento de sus obligaciones contractuales. _x000a_"/>
    <s v="Elaborar guía para la estructuración de proyectos del INVIAS."/>
    <s v="Documentación y socialización de la guía técnica para la estructuración de proyectos del INVIAS."/>
    <s v="Guía técnica de estructuración de proyectos socializada"/>
    <n v="1"/>
    <d v="2020-08-13T00:00:00"/>
    <x v="65"/>
    <n v="20"/>
    <x v="61"/>
    <x v="21"/>
    <n v="1"/>
    <s v="Acción de mejora considerada No Efectiva por la Contraloría General de la República en el seguimiento al plan de mejoramiento en el desarrollo de la Auditoría de Cumplimiento 2020 y primer semestre de 2021, consolidado en el numeral 4.1.7.1 del informe CGR-CDSI No. 015, comunicado mediante el Oficio 2021EE0209896, con radicado INVIAS 116440 del 06 de diciembre de 2021._x000a__x000a_Razón de la inefectividad: &quot;Las medidas para mitigar las deficiencias que las originan no se adelantaron en el plazo propuesto para su implementación&quot; (Pág. 288)."/>
    <d v="2022-04-11T00:00:00"/>
    <n v="15.533333333333333"/>
    <x v="1"/>
    <n v="20"/>
    <n v="20"/>
    <n v="20"/>
    <m/>
    <x v="3"/>
    <s v="CUMPLIDO"/>
    <x v="41"/>
    <x v="348"/>
    <n v="1"/>
    <x v="432"/>
  </r>
  <r>
    <n v="350"/>
    <n v="434"/>
    <n v="2020"/>
    <s v="Otros"/>
    <s v="Disciplinario e indagación preliminar"/>
    <s v="Administrativo con presunta incidencia disciplinaria e indagación preliminar"/>
    <s v="14 05 001   "/>
    <s v="H21AF19. Pérdida de competencia para liquidar los contratos y convenios. _x000a__x000a_De acuerdo con la información aportada por el INVIAS (…), relacionada con liquidación de contratos y contratos certificados con pérdida de competencia para liquidar, se extrae lo siguiente: Contratos y convenios liquidados con un saldo a favor de INVIAS por un monto de $40.226.8 millones ($26.664.3 millones por concepto de convenios y $13.562.6 millones por concepto de contratos), Contratos Certificados con un saldo a favor de INVIAS por $12.879.2 millones y Contratos con Certificación de Pérdida de Competencia en el 2019 por $1.761.0 millones (Ver anexo 3. Informe de Auditoría Financiera 2019).  _x000a__x000a_Se observó en algunos casos, que la información aportada inicialmente no es consistente con lo respondido a la observación.  A pesar de la depuración, se mantiene que, algunos contratos y convenios liquidados y certificados con pérdida de competencia, registran saldos a favor de INVIAS (Ver anexo 4. Informe de Auditoría financiera 2019)._x000a__x000a_En relación con los contratos y convenios certificados y con pérdida de competencia, se resumen los siguientes hechos: 1. (...) los contratos y convenios de los anexos 3 y 4 no fueron liquidados dentro del plazo contractual y legal previsto, de tal manera que se produjo la pérdida de competencia para proceder a su liquidación. 2. (...) al haber perdido la administración de la competencia para liquidar el contrato y al estar caducadas las acciones contractuales que de él se derivan, se consideró extinguida la relación contractual que existió entre las partes, por lo cual el INVIAS procedió a cerrar el expediente. 3. (...) al parecer, el balance financiero del contrato/convenio se proyectó de acuerdo con la documentación que reposa en el expediente contractual. 4.No se logró evidenciar la realización de actividades tendientes a obtener la devolución de recursos. 5. No se puso en conocimiento a este (Ente) de control para que se investigaran las presuntas incidencias fiscales que se hayan podido configurar. _x000a__x000a_(..) de cara al acta de cierre de los contratos o convenios suscritos por el INVIAS, es oportuno precisar que este documento (Certificado de pérdida de competencia para liquidar) no es el idóneo para recaudar los posibles saldos en favor de la entidad a través del procedimiento de cobro coactivo. (...) las actas de cierre suscritas por el INVIAS carecen de los elementos esenciales para prestar mérito ejecutivo (...)._x000a__x000a_Respecto a los contratos y convenios liquidados con un saldo a favor de INVIAS, no se tiene la certeza que esos recursos se hayan reintegrado en debida forma a las arcas del INVIAS, por efecto mismo de la liquidación, o por proceso de cobro coactivo._x000a__x000a_Acción 1."/>
    <s v="_x000a_Los términos establecidos para liquidar resultan obligatorios pues se derivan de mandatos legales y de acuerdos contractuales que no puede desconocer la administración._x000a__x000a_(…) el deber de liquidar a cargo del funcionario responsable debe realizarse sin falta dentro de los plazos establecidos, pues de lo contrario, la pérdida de competencia para liquidar, (…) podría acarrear daño patrimonial al estado como consecuencia de la omisión y falta de control por parte de quien ejerció la supervisión._x000a__x000a_(…) no solamente se omite un deber legal, sino que se pone en riesgo el patrimonio público al perder la posibilidad de ejecutar vía coactiva los posibles saldos a favor del INVIAS derivados de anticipos no ejecutados, rendimientos financieros o cualquier otro concepto que pudiera establecerse en el balance financiero del contrato."/>
    <s v="Acción 1. _x000a__x000a_Revisar, actualizar y socializar el Manual de Contratación en lo concerniente al proceso de liquidación de contratos._x000a__x000a_"/>
    <s v="Revisión, actualización y socialización del Manual de Contratación en lo concerniente al proceso de liquidación de contratos._x000a__x000a__x000a__x000a_"/>
    <s v="Manual de Contratación revisado, actualizado y socializado._x000a__x000a__x000a_"/>
    <n v="1"/>
    <d v="2020-08-13T00:00:00"/>
    <x v="67"/>
    <n v="15.571428571428571"/>
    <x v="62"/>
    <x v="2"/>
    <n v="1"/>
    <s v="En atención de lo acordado en mesa de trabajo realizada con la Oficina Asesora Jurídica el 07 de octubre de 2020, se excluye a esta dependencia del “Área Líder”. _x000a__x000a_Acción de mejora considerada No Efectiva por la Contraloría General de la República en el seguimiento al plan de mejoramiento en el desarrollo de la Auditoría de Cumplimiento 2020 y primer semestre de 2021, consolidado en el numeral 4.1.7.1 del informe CGR-CDSI No. 015, comunicado mediante el Oficio 2021EE0209896, con radicado INVIAS 116440 del 06 de diciembre de 2021._x000a__x000a_Razón de la inefectividad: &quot;Las medidas para mitigar las deficiencias que las originan no se adelantaron en el plazo propuesto para su implementación&quot; (Pág. 288)._x000a__x000a_Se excluye a la Dirección de Ejecución y Operación y a la Dirección Técnica y de Estructuración, se reasigna a la Subdirección de Gestión Contractual y Procesos Administrativos, permanece Dirección Jurídica, por lineamiento del Director General, según memorando DG 56553 del 28 de julio de 2022."/>
    <d v="2024-02-05T00:00:00"/>
    <n v="38.733333333333334"/>
    <x v="1"/>
    <n v="15.571428571428571"/>
    <n v="15.571428571428571"/>
    <n v="15.571428571428571"/>
    <m/>
    <x v="3"/>
    <s v="VENCIDO"/>
    <x v="41"/>
    <x v="349"/>
    <n v="1"/>
    <x v="433"/>
  </r>
  <r>
    <s v=""/>
    <n v="435"/>
    <n v="2020"/>
    <s v="Otros"/>
    <m/>
    <m/>
    <s v="14 05 001   "/>
    <s v="H21AF19. Pérdida de competencia para liquidar los contratos y convenios. _x000a__x000a_De acuerdo con la información aportada por el INVIAS (…), relacionada con liquidación de contratos y contratos certificados con pérdida de competencia para liquidar, se extrae lo siguiente: Contratos y convenios liquidados con un saldo a favor de INVIAS por un monto de $40.226.8 millones ($26.664.3 millones por concepto de convenios y $13.562.6 millones por concepto de contratos), Contratos Certificados con un saldo a favor de INVIAS por $12.879.2 millones y Contratos con Certificación de Pérdida de Competencia en el 2019 por $1.761.0 millones (Ver anexo 3. Informe de Auditoría Financiera 2019).  _x000a__x000a_Se observó en algunos casos, que la información aportada inicialmente no es consistente con lo respondido a la observación.  A pesar de la depuración, se mantiene que, algunos contratos y convenios liquidados y certificados con pérdida de competencia, registran saldos a favor de INVIAS (Ver anexo 4. Informe de Auditoría financiera 2019)._x000a__x000a_En relación con los contratos y convenios certificados y con pérdida de competencia, se resumen los siguientes hechos: 1. (...) los contratos y convenios de los anexos 3 y 4 no fueron liquidados dentro del plazo contractual y legal previsto, de tal manera que se produjo la pérdida de competencia para proceder a su liquidación. 2. (...) al haber perdido la administración de la competencia para liquidar el contrato y al estar caducadas las acciones contractuales que de él se derivan, se consideró extinguida la relación contractual que existió entre las partes, por lo cual el INVIAS procedió a cerrar el expediente. 3. (...) al parecer, el balance financiero del contrato/convenio se proyectó de acuerdo con la documentación que reposa en el expediente contractual. 4.No se logró evidenciar la realización de actividades tendientes a obtener la devolución de recursos. 5. No se puso en conocimiento a este (Ente) de control para que se investigaran las presuntas incidencias fiscales que se hayan podido configurar. _x000a__x000a_(..) de cara al acta de cierre de los contratos o convenios suscritos por el INVIAS, es oportuno precisar que este documento (Certificado de pérdida de competencia para liquidar) no es el idóneo para recaudar los posibles saldos en favor de la entidad a través del procedimiento de cobro coactivo. (...) las actas de cierre suscritas por el INVIAS carecen de los elementos esenciales para prestar mérito ejecutivo (...)._x000a__x000a_Respecto a los contratos y convenios liquidados con un saldo a favor de INVIAS, no se tiene la certeza que esos recursos se hayan reintegrado en debida forma a las arcas del INVIAS, por efecto mismo de la liquidación, o por proceso de cobro coactivo._x000a__x000a_Acción 2."/>
    <s v="_x000a_Los términos establecidos para liquidar resultan obligatorios pues se derivan de mandatos legales y de acuerdos contractuales que no puede desconocer la administración._x000a__x000a_(…) el deber de liquidar a cargo del funcionario responsable debe realizarse sin falta dentro de los plazos establecidos, pues de lo contrario, la pérdida de competencia para liquidar, (…) podría acarrear daño patrimonial al estado como consecuencia de la omisión y falta de control por parte de quien ejerció la supervisión._x000a__x000a_(…) no solamente se omite un deber legal, sino que se pone en riesgo el patrimonio público al perder la posibilidad de ejecutar vía coactiva los posibles saldos a favor del INVIAS derivados de anticipos no ejecutados, rendimientos financieros o cualquier otro concepto que pudiera establecerse en el balance financiero del contrato."/>
    <s v="Acción 2. _x000a__x000a_Formular acuerdos de niveles de servicios entre la Oficina Asesora Jurídica y las unidades ejecutoras respecto al proceso de liquidación de contratos."/>
    <s v="Implementar acuerdos de niveles de servicios entre la Oficina Asesora Jurídica y las unidades ejecutoras respecto al proceso de liquidación de contratos."/>
    <s v="Acuerdos de niveles de servicios entre la Oficina Asesora Jurídica y las unidades ejecutoras respecto al proceso de liquidación de contratos, implementado y socializado."/>
    <n v="1"/>
    <d v="2020-08-13T00:00:00"/>
    <x v="65"/>
    <n v="20"/>
    <x v="63"/>
    <x v="2"/>
    <n v="0"/>
    <s v="Acción de mejora considerada No Efectiva por la Contraloría General de la República en el seguimiento al plan de mejoramiento en el desarrollo de la Auditoría de Cumplimiento 2020 y primer semestre de 2021, consolidado en el numeral 4.1.7.1 del informe CGR-CDSI No. 015, comunicado mediante el Oficio 2021EE0209896, con radicado INVIAS 116440 del 06 de diciembre de 2021._x000a__x000a_Razón de la inefectividad: &quot;Las medidas para mitigar las deficiencias que las originan no se adelantaron en el plazo propuesto para su implementación&quot; (Pág. 288)._x000a__x000a_Se excluye a la Subdirección de Gestión Contractual y Procesos Administrativos ante argumentos de competencia expuestos en el memorando SGCP 106261 del 27 de diciembre de 2022. "/>
    <m/>
    <n v="-1473.2"/>
    <x v="0"/>
    <n v="0"/>
    <n v="0"/>
    <n v="20"/>
    <m/>
    <x v="0"/>
    <s v=""/>
    <x v="41"/>
    <x v="349"/>
    <n v="2"/>
    <x v="434"/>
  </r>
  <r>
    <s v=""/>
    <n v="436"/>
    <n v="2020"/>
    <s v="Otros"/>
    <m/>
    <m/>
    <s v="14 05 001   "/>
    <s v="H21AF19. Pérdida de competencia para liquidar los contratos y convenios. _x000a__x000a_De acuerdo con la información aportada por el INVIAS (…), relacionada con liquidación de contratos y contratos certificados con pérdida de competencia para liquidar, se extrae lo siguiente: Contratos y convenios liquidados con un saldo a favor de INVIAS por un monto de $40.226.8 millones ($26.664.3 millones por concepto de convenios y $13.562.6 millones por concepto de contratos), Contratos Certificados con un saldo a favor de INVIAS por $12.879.2 millones y Contratos con Certificación de Pérdida de Competencia en el 2019 por $1.761.0 millones (Ver anexo 3. Informe de Auditoría Financiera 2019).  _x000a__x000a_Se observó en algunos casos, que la información aportada inicialmente no es consistente con lo respondido a la observación.  A pesar de la depuración, se mantiene que, algunos contratos y convenios liquidados y certificados con pérdida de competencia, registran saldos a favor de INVIAS (Ver anexo 4. Informe de Auditoría financiera 2019)._x000a__x000a_En relación con los contratos y convenios certificados y con pérdida de competencia, se resumen los siguientes hechos: 1. (...) los contratos y convenios de los anexos 3 y 4 no fueron liquidados dentro del plazo contractual y legal previsto, de tal manera que se produjo la pérdida de competencia para proceder a su liquidación. 2. (...) al haber perdido la administración de la competencia para liquidar el contrato y al estar caducadas las acciones contractuales que de él se derivan, se consideró extinguida la relación contractual que existió entre las partes, por lo cual el INVIAS procedió a cerrar el expediente. 3. (...) al parecer, el balance financiero del contrato/convenio se proyectó de acuerdo con la documentación que reposa en el expediente contractual. 4.No se logró evidenciar la realización de actividades tendientes a obtener la devolución de recursos. 5. No se puso en conocimiento a este (Ente) de control para que se investigaran las presuntas incidencias fiscales que se hayan podido configurar. _x000a__x000a_(..) de cara al acta de cierre de los contratos o convenios suscritos por el INVIAS, es oportuno precisar que este documento (Certificado de pérdida de competencia para liquidar) no es el idóneo para recaudar los posibles saldos en favor de la entidad a través del procedimiento de cobro coactivo. (...) las actas de cierre suscritas por el INVIAS carecen de los elementos esenciales para prestar mérito ejecutivo (...)._x000a__x000a_Respecto a los contratos y convenios liquidados con un saldo a favor de INVIAS, no se tiene la certeza que esos recursos se hayan reintegrado en debida forma a las arcas del INVIAS, por efecto mismo de la liquidación, o por proceso de cobro coactivo._x000a__x000a_Acción 3."/>
    <s v="_x000a_Los términos establecidos para liquidar resultan obligatorios pues se derivan de mandatos legales y de acuerdos contractuales que no puede desconocer la administración._x000a__x000a_(…) el deber de liquidar a cargo del funcionario responsable debe realizarse sin falta dentro de los plazos establecidos, pues de lo contrario, la pérdida de competencia para liquidar, (…) podría acarrear daño patrimonial al estado como consecuencia de la omisión y falta de control por parte de quien ejerció la supervisión._x000a__x000a_(…) no solamente se omite un deber legal, sino que se pone en riesgo el patrimonio público al perder la posibilidad de ejecutar vía coactiva los posibles saldos a favor del INVIAS derivados de anticipos no ejecutados, rendimientos financieros o cualquier otro concepto que pudiera establecerse en el balance financiero del contrato."/>
    <s v="Acción 3. _x000a__x000a_Formular acuerdos de niveles de servicios entre la Subdirección de Medio Ambiente y Gestión Social y las unidades ejecutoras  respecto al proceso de liquidación de contratos."/>
    <s v="Implementar acuerdos de niveles de servicios entre la Subdirección de Medio Ambiente y Gestión Social y las unidades ejecutoras  respecto al proceso de liquidación de contratos."/>
    <s v="Acuerdos de niveles de servicios entre la Subdirección de Medio Ambiente y Gestión Social y las unidades ejecutoras  respecto al proceso de liquidación de contratos, implementado y socializado."/>
    <n v="1"/>
    <d v="2020-08-13T00:00:00"/>
    <x v="65"/>
    <n v="20"/>
    <x v="64"/>
    <x v="3"/>
    <n v="0"/>
    <s v="Acción de mejora considerada No Efectiva por la Contraloría General de la República en el seguimiento al plan de mejoramiento en el desarrollo de la Auditoría de Cumplimiento 2020 y primer semestre de 2021, consolidado en el numeral 4.1.7.1 del informe CGR-CDSI No. 015, comunicado mediante el Oficio 2021EE0209896, con radicado INVIAS 116440 del 06 de diciembre de 2021._x000a__x000a_Razón de la inefectividad: &quot;Las medidas para mitigar las deficiencias que las originan no se adelantaron en el plazo propuesto para su implementación&quot; (Pág. 288)._x000a__x000a_Se excluye a la Subdirección de Gestión Contractual y Procesos Administrativos ante argumentos de competencia expuestos en el memorando SGCP 106261 del 27 de diciembre de 2022. "/>
    <m/>
    <n v="-1473.2"/>
    <x v="0"/>
    <n v="0"/>
    <n v="0"/>
    <n v="20"/>
    <m/>
    <x v="0"/>
    <s v=""/>
    <x v="41"/>
    <x v="349"/>
    <n v="3"/>
    <x v="435"/>
  </r>
  <r>
    <n v="351"/>
    <n v="437"/>
    <n v="2020"/>
    <s v="Contractual"/>
    <s v="Disciplinario"/>
    <s v="Administrativo con presunta incidencia disciplinaria"/>
    <s v="14 05 003   "/>
    <s v="H1ACPP. Suscripción del Otrosí modificatorio al contrato de obra No. 0642 de 2015 – inclusión y suscripción de una cláusula compromisoria. _x000a__x000a_Mediante otrosí modificatorio firmado el 18 de diciembre de 2019, el INVÍAS como entidad contratante y el contratista, acordaron la inclusión de una cláusula compromisoria, para someter ante un tribunal de arbitramento las 18 divergencias expuestas por el contratista, y que ya habían merecido concepto del INVÍAS y del interventor del contrato._x000a__x000a_(...) dentro de los pliegos estaba explícito el procedimiento mediante el cual debían solucionarse las divergencias surgidas en la ejecución contractual. Dicho procedimiento consiste en reclamación escrita ante el INVÍAS, documentada y consultada previamente con el interventor. En caso de persistir las discrepancias entre el concepto del interventor y el contratista de obra, este debe acudir al procedimiento contemplado en el numeral 7.50 del pliego, el cual dispone que las divergencias que ocurran entre el interventor y el contratista, relacionadas con la supervisión, control y dirección de los trabajos, serán dirimidas por el Jefe de la Unidad Ejecutora del INVÍAS, en caso de no llegarse a un acuerdo, se acudirá al Director Operativo, cuya decisión será definitiva._x000a__x000a_Además de lo anterior consideró que la inclusión de una cláusula compromisoria no solo no era conveniente ad portas de la terminación del plazo contractual, sino que además debía observarse de manera detallada la Directiva Presidencial No. 04 de 2018, en la materia, por cuanto el procedimiento arbitral sería mucho más oneroso para el INVÍAS."/>
    <s v="De acuerdo con lo considerado por el Órgano de Control &quot;Se deben documentar dentro de los antecedentes contractuales las razones por las cuales se justifica la procedencia del pacto arbitral y de acuerdo con la información y documentación aportada por el INVIAS, no se observa que exista esa justificación documentada y, en consecuencia, no se comparte lo expuesto por el INVIAS en cuanto a que su decisión sí correspondió a una decisión de gerencia pública explícita. No puede negarse que a posteriori la entidad ha tratado de explicar la toma de la decisión, pero claramente una decisión como la exigida por la Directiva Presidencial, debía, de forma imperativa, contar con la plena e inequívoca justificación y además esta debía estar documentada, previamente&quot;."/>
    <s v="Como acción complementaria, de formalización y protocolización, incorporar en el manual de contratación una disposición y buena práctica que establezca que tratándose de pactos arbitrales (cláusula compromisoria y compromisos) sobre contratos en curso suscritos por el INVIAS, se elaborará una ficha técnica con los debidos soportes y conceptos técnicos, económicos o jurídicos para su correspondiente aprobación en el Comité de Adiciones, Modificaciones y Prórrogas. Lo anterior, en consideración a la Directiva Presidencial N°. 04 de 2018."/>
    <s v="Incorporar en el Manual de Contratación del INVIAS y en el Reglamento del Comité de Adiciones, Modificaciones y Prórrogas lo estipulado en la acción de mejora."/>
    <s v="Manual de Contratación actualizado incorporando la acción descrita"/>
    <n v="1"/>
    <d v="2020-07-20T00:00:00"/>
    <x v="67"/>
    <n v="19"/>
    <x v="54"/>
    <x v="2"/>
    <n v="0.3"/>
    <s v="En virtud de los memorandos OAJ 21896 del 30 de marzo de 2021, DO-GPE 26066 del 01 de abril de 2021 y OCI 49354 del 12 de julio de 2021, así como de lo acordado en la mesa de trabajo realizada el 20 de abril de 2021, a la cual asistieron representantes de la Oficina Asesora Jurídica, del Grupo Gerencia de Proyectos Estratégicos, de la Dirección de Contratación y de la Oficina de Control Interno, se excluye del &quot;Área Líder o Responsable&quot; a la OAJ y al GPE._x000a__x000a_Acción de mejora considerada No Efectiva por la Contraloría General de la República en el seguimiento al plan de mejoramiento en el desarrollo de la Auditoría de Cumplimiento 2020 y primer semestre de 2021, consolidado en el numeral 4.1.7.1 del informe CGR-CDSI No. 015, comunicado mediante el Oficio 2021EE0209896, con radicado INVIAS 116440 del 06 de diciembre de 2021._x000a__x000a_Razón de la inefectividad: &quot;Las medidas para mitigar las deficiencias que las originan no se adelantaron en el plazo propuesto para su implementación&quot; (Pág. 288)."/>
    <m/>
    <n v="-1472.1666666666667"/>
    <x v="10"/>
    <n v="5.7"/>
    <n v="5.7"/>
    <n v="19"/>
    <m/>
    <x v="0"/>
    <s v="VENCIDO"/>
    <x v="42"/>
    <x v="350"/>
    <n v="1"/>
    <x v="436"/>
  </r>
  <r>
    <n v="352"/>
    <n v="438"/>
    <n v="2020"/>
    <s v="Presupuestal"/>
    <s v="Administrativo"/>
    <s v="Administrativo"/>
    <s v="14 01 007   "/>
    <s v="H2ACPP. Presupuesto de obra._x000a__x000a_Los legisladores en el año 1993, consideraron que no era pertinente publicar el presupuesto oficial detallado en el contenido de los pliegos de condiciones, en consideración a que no era conveniente para la entidad pública al momento de seleccionar la oferta económica más favorable. Lo anterior, porque los proponentes pueden hacer cálculos que les permita llegar a los precios de manera artificial._x000a__x000a_En los documentos allegados a la CGR, con ocasión de la auditoria de cumplimiento se evidenció que de los 175 ítems requeridos para la ejecución del proyecto 67 fueron ofertados por un valor inferior al referido en los pliegos y los restantes ítems se ofrecieron al precio máximo al presupuesto oficial, haciendo que el valor fuera inferior al oficial en 1.80%. _x000a__x000a__x000a_"/>
    <s v="Publicar el presupuesto oficial detallado en el contenido de los pliegos de condiciones. _x000a__x000a_(…) mostrar el presupuesto detallado, facilita el ajuste de APU’s, para llegar al máximo permitido en cada ítem. "/>
    <s v="Implementación de Pliego Tipo, formulario 1, desagregando los ítems - Presupuesto Oficial."/>
    <s v="Realizar informe de seguimiento  que evidencie la aplicación del Decreto 1082 de 2015 Guía de Colombia Eficiente y la implementación de los pliegos tipo, en los procesos de selección que adelante la Entidad en las dependencias involucradas en el proceso &quot;Gestión de la Infraestructura vial&quot;. "/>
    <s v="Informe"/>
    <n v="1"/>
    <d v="2020-07-20T00:00:00"/>
    <x v="65"/>
    <n v="23.428571428571427"/>
    <x v="54"/>
    <x v="2"/>
    <n v="0"/>
    <s v="Se reasigna de la Dirección de Ejecución y Operación a la Dirección Jurídica por lineamiento del Director General, según memorando DG 56551 del 28 de julio de 2022."/>
    <m/>
    <n v="-1473.2"/>
    <x v="0"/>
    <n v="0"/>
    <n v="0"/>
    <n v="23.428571428571427"/>
    <m/>
    <x v="0"/>
    <s v="VENCIDO"/>
    <x v="42"/>
    <x v="351"/>
    <n v="1"/>
    <x v="437"/>
  </r>
  <r>
    <n v="353"/>
    <n v="439"/>
    <n v="2020"/>
    <s v="Presupuestal"/>
    <s v="Administrativo"/>
    <s v=" Administrativo"/>
    <s v="17 02 003   "/>
    <s v="H3ACPP. Efecto económico del cambio de norma diseño de puentes._x000a__x000a_Desde el comienzo de la estructuración de la licitación para el puente Pumarejo, se identificaba la necesidad de ajustar el diseño elaborado con la norma de 1995 a la CCP-2014, el cual contenía mayores requerimientos técnicos que se traducirían en un costo del proyecto superior al inicialmente establecido. Así las cosas, resultaba evidente que para el momento de la suscripción de contrato 0642 de 2015 del 29 de abril el proyecto estaba desfinanciado._x000a__x000a_Los ítems nuevos (No previstos) que se aprobaron fueron 268 y el presupuesto asociado a los mismos es de $222.824,73 millones de pesos, lo que corresponde al 40,30% aproximadamente de lo presupuestado originalmente por el INVIAS. Siendo pertinente indicar que, una vez ajustados los ítems nuevos contra los originales, se encontró que se requerían aproximadamente $120.291,72 millones de pesos más para darle un cierre financiero al proyecto._x000a__x000a_(…) del total de ítems nuevos por $222.824.729.861,34, el 92% está representado en OBRAS NO PREVISTAS – ESTRUCTURAS, por valor de $204.868.905.698, sustentado principalmente en la actualización de los diseños a la Norma Colombiana de Diseños de Puentes. Por su parte, la disminución del valor del capítulo de estructuras sobre la base de los ítems inicialmente contratados, fue de $91.657.072.057,1."/>
    <s v="Presunta falta de previsión por parte del Instituto, puesto que conocedora del inminente ajuste de los diseños y con el consecuente aumento de costo por ajuste a la nueva norma, no inició oportunamente el trámite para conseguir los recursos adicionales y esperó hasta el 28 de diciembre de 2018, para adicionar los recursos necesarios que garantizaran la culminación de las obras."/>
    <s v="Elaborar guía para la estructuración de proyectos del INVIAS."/>
    <s v="Documentación y socialización de la guía técnica para la estructuración de proyectos del INVIAS"/>
    <s v="Guía técnica de estructuración de proyectos socializada"/>
    <n v="1"/>
    <d v="2020-07-20T00:00:00"/>
    <x v="65"/>
    <n v="23.428571428571427"/>
    <x v="11"/>
    <x v="1"/>
    <n v="1"/>
    <s v="SIN OBSERVACIONES"/>
    <d v="2022-04-11T00:00:00"/>
    <n v="15.533333333333333"/>
    <x v="1"/>
    <n v="23.428571428571427"/>
    <n v="23.428571428571427"/>
    <n v="23.428571428571427"/>
    <m/>
    <x v="3"/>
    <s v="CUMPLIDO"/>
    <x v="42"/>
    <x v="352"/>
    <n v="1"/>
    <x v="438"/>
  </r>
  <r>
    <n v="354"/>
    <n v="440"/>
    <n v="2020"/>
    <s v="Presupuestal"/>
    <s v="Disciplinario"/>
    <s v="Administrativo con presunta incidencia disciplinaria"/>
    <s v="18 02 100   "/>
    <s v="H5ACPP. Justificaciones en la Constitución de Reservas Presupuestales dentro del Contrato de Obra No. 0642 de 2015. _x000a__x000a_En el desarrollo de la ejecución de las apropiaciones presupuestales determinadas para el Contrato de Obra No. 0642 de 2015, se estableció que para el cierre de las vigencias 2015, 2016, 2017, 2018 y 2019 se constituyeron un total de trece (13) reservas presupuestales por un monto de $377.370.572.011,21._x000a__x000a_Las situaciones expuestas no corresponden a fuerza mayor o caso fortuito, sino a situaciones inherentes al desarrollo de la obra, que permitían determinar que no se ejecutaría dentro del plazo inicialmente establecido._x000a__x000a_Los hechos evaluados, permiten consecuentemente evidenciar que las falencias determinadas anteriormente, han generado la constitución en exceso de reservas presupuestales por parte del INVÍAS, año tras año que conllevan el riesgo de recorte de su presupuesto de inversión para adelantar o desarrollar a nivel nacional los proyectos de importancia estratégica que requiere el país y sus regiones. Enfatizándose que de acuerdo con lo establecido en el Decreto 1957 de 2007, modificado por el Decreto 4836 de 2011 y en concordancia con lo dispuesto en el Decreto Único Reglamentario – DUR 1068 de 2015, se establece que los recursos apropiados en cada vigencia deben ejecutarse al 31 de diciembre del año en cuestión. "/>
    <s v="La entidad optó por la constitución de reservas presupuestales sin cumplir las justificaciones que como requisitos se deben establecer para estas. Aunado a las falencias del Sistema de Control Interno relacionadas a la falta de planeación, control y seguimiento de cada una de las actividades previas y posteriores relacionadas con la ejecución del mencionado Contrato de Obra por parte de cada una de las Unidades Ejecutoras encargadas del Proyecto de Construcción del Puente Pumarejo al no informar al área de presupuesto del INVIAS, sobre las situaciones propias del desarrollo de la obra que no permitían su ejecución total dentro de los plazos previstos, y que ameritaban la constitución o reprogramación de recursos de vigencias futuras. "/>
    <s v="Capacitar a los supervisores de los contratos sobre temas presupuestales tales como recursos presupuestales, definición del presupuesto de los contratos, adiciones presupuestales, justificación y constitución de reservas presupuestales y como evitar tanto su sobreestimación, como la pérdida de la misma, además de los Acuerdos de Nivel de Servicios - ANS 2022 de la DEO, referentes a temas como reprogramación vigencias futuras, saldos de apropiación y rezago presupuestal (reserva),  necesarios para el adecuado y oportuno seguimiento y control a la ejecución presupuestal, permitiendo identificar los entregables, las áreas responsables, los plazos, forma y medio de entrega correspondientes, que incluya las causas de los hallazgos notificados por la Contraloría General de la República."/>
    <s v="Realizar dos (2) sesiones de capacitaciones a los supervisores de las interventorías y gestores técnicos de proyectos."/>
    <s v="Actas de las capacitaciones"/>
    <n v="2"/>
    <d v="2023-08-01T00:00:00"/>
    <x v="17"/>
    <n v="13"/>
    <x v="8"/>
    <x v="0"/>
    <n v="2"/>
    <s v="Acción de mejora reformulada ante inefectividad determinada por la Contraloría General de la República en informe de la Auditoría Financiera 2022. Aprobada por la Directora General en mesa de trabajo del 27/07/2023."/>
    <d v="2024-02-28T00:00:00"/>
    <n v="4"/>
    <x v="1"/>
    <n v="13"/>
    <n v="13"/>
    <n v="13"/>
    <m/>
    <x v="3"/>
    <s v="CUMPLIDO"/>
    <x v="42"/>
    <x v="353"/>
    <n v="1"/>
    <x v="439"/>
  </r>
  <r>
    <n v="355"/>
    <n v="441"/>
    <n v="2019"/>
    <s v="Otros"/>
    <s v="Disciplinario y penal"/>
    <s v="Disciplinario y penal"/>
    <s v="22 02 004   "/>
    <s v="H2ACTL. D2. P2. Conformación y estabilidad en zonas de disposición de sobrantes ZODMES - ANLA - INVIAS._x000a__x000a_Como se evidencia por la CGR en visita realizada los días del 11 al 15 de marzo en el departamento del Quindío y del 22 al 26 de abril de 2019 en el departamento del Tolima y se registra (...) que no se han tomado las medidas eficaces, en cuanto a las estructuras exigidas en LA y que las fallas y movimientos en masa, afectan las zonas de depósito así como las zonas aledañas._x000a__x000a_Así mismo, es relevante precisar que en la construcción del proyecto cruce de la cordillera central Túnel de la Línea, contempla obras (la nueva calzada, túneles, puentes, viaductos) en donde se han generado volúmenes superiores a los autorizados en la Licencia Ambiental y se continúa depositando en las zonas de disposición agravando aún más la situación._x000a__x000a_(...) Es así, que en la visita de la CGR en los días del 11 al 15/03/2019 y del 22 al 26 de abril de 2019, se observó cómo éstas obras posteriores no funcionaron, pues no mejoraron las condiciones de la zona de los depósito, como se observa en el registro fotográfico de la presente observación estas zonas se encuentran falladas."/>
    <s v="Como se evidenció en las distintas comunicaciones realizadas por la Corporación Autónoma Regional del Quindío — CRQ, frente a los posibles incumplimientos en la disposición de materiales; INVIAS, no fue eficiente en el manejo ambiental del proyecto y omitió sus funciones en el cumplimiento ambiental y seguimiento de las obras del proyecto._x000a__x000a_"/>
    <s v="La unidad ejecutora solicitará  a la interventoría  un reporte mensual  de los volúmenes de materiales sobrantes programados (proyectados) y ejecutados (generados y dispuestos en ZODMES),  así como la actualización de volúmenes por contingencias, constatando los volúmenes dispuestos y autorizados por el licenciamiento ambiental. "/>
    <s v="La unidad ejecutora remitirá a la SMA los reportes mensuales."/>
    <s v="Reporte Mensual"/>
    <n v="6"/>
    <d v="2019-09-02T00:00:00"/>
    <x v="68"/>
    <n v="25.857142857142858"/>
    <x v="40"/>
    <x v="15"/>
    <n v="6"/>
    <s v="Se reemplazó a GPE (Gerencia de Proyectos Estratégicos) por GGP1 (Gerencia Grandes Proyectos 1), de conformidad con la Resolución INVIAS 3536 del 12 de noviembre de 2021._x000a__x000a_Pasa de GGP1 a SMCN"/>
    <m/>
    <n v="-1463.0333333333333"/>
    <x v="1"/>
    <n v="25.857142857142858"/>
    <n v="25.857142857142858"/>
    <n v="25.857142857142858"/>
    <m/>
    <x v="3"/>
    <s v="CUMPLIDO"/>
    <x v="43"/>
    <x v="354"/>
    <n v="1"/>
    <x v="440"/>
  </r>
  <r>
    <n v="356"/>
    <n v="442"/>
    <n v="2019"/>
    <s v="Otros"/>
    <s v="Disciplinario, fiscal y penal"/>
    <s v="Disciplinario, penal y fiscal"/>
    <s v="22 02 004   "/>
    <s v="H4ACTL. D4.P4.F1. Sistema de Tratamiento de Aguas Residuales Industriales - STARI - INVIAS._x000a__x000a_Las medidas de manejo ambiental relacionadas con el tratamiento de las aguas que drena el túnel piloto y el túnel principal del proyecto &quot;cruce de la cordillera central&quot;, popularmente conocido como túnel de la línea, han sido ineficaces, ineficientes y han representado pasivos ambientales que finalmente han sido asumidos por el estado a través del Instituto Nacional de Vías —INVÍAS-._x000a__x000a_Este ente de control considera que la gestión fiscal adelantada por el INVIAS, frente al tratamiento de las aguas residuales industriales del túnel piloto y principal del proyecto &quot;cruce de la cordillera central&quot;, fue ineficaz, ineficiente, inoportuna y antieconómica, toda vez que el INVIAS celebro el contrato No. 1883 de 2014 con Conlínea 3, en el cual se incluye la optimización del STARI, desconociendo lo pactado con la UTSC en el contrato No. 3460 de 2008, en el sentido de que era responsabilidad, de la UTSC, bajo su costa y riesgo toda la gestión, manejo ambiental y social de las obras y el cumplimiento de la normatividad vigente._x000a__x000a_(...) frente a lo planteado por la entidad en cuanto a imposición de multa y declaración de siniestro amparado por póliza, no es posible precisar (i) si los hechos señalados como lesión al patrimonio del estado fueron incorporados a estas actuaciones; (ii) si se hizo efectivo por parte de INVÍAS el recaudo de estos recursos; (iii) si están inmersos dentro de la demanda de la reforma a la demanda de reconvención presentada por el INVÍAS."/>
    <s v="Falencias en los mecanismos de control interno del INVIAS que no permiten advertir frente a el reconocimiento y pago de ítems contratados, que son responsabilidad de otros acuerdos contractuales._x000a__x000a_La ineficacia en la planeación por parte de INVIAS del Contrato No. 1883 de 2014, no permite advertir, las obligaciones contractuales del contratista UTSC como titular del permiso de vertimientos otorgado mediante Resolución CRQ No. 1633 de 2011."/>
    <s v="Elaborar y formalizar un informe acerca de las obligaciones ambientales del contrato, como experiencia hacia otros contratos. "/>
    <s v="Documentación de informe sobre obligaciones ambientales del contrato. "/>
    <s v=" Informe sobre obligaciones ambientales del contrato."/>
    <n v="1"/>
    <d v="2019-08-13T00:00:00"/>
    <x v="69"/>
    <n v="46"/>
    <x v="40"/>
    <x v="15"/>
    <n v="1"/>
    <s v="Se reemplazó a GPE (Gerencia de Proyectos Estratégicos) por GGP1 (Gerencia Grandes Proyectos 1), de conformidad con la Resolución INVIAS 3536 del 12 de noviembre de 2021._x000a__x000a_Acción de mejora considerada No Efectiva por la Contraloría General de la República en el seguimiento al plan de mejoramiento en el desarrollo de la Auditoría de Cumplimiento 2020 y primer semestre de 2021, consolidado en el numeral 4.1.7.1 del informe CGR-CDSI No. 015, comunicado mediante el Oficio 2021EE0209896, con radicado INVIAS 116440 del 06 de diciembre de 2021._x000a__x000a_Razón de la inefectividad: &quot;En la presente auditoría se evidenciaron deficiencias relacionadas con los hallazgos que motivaron las acciones del Plan de Mejoramiento dispuesto por la entidad&quot; (Pág. 288)._x000a__x000a_Pasa de GGP1 a SMCN"/>
    <m/>
    <n v="-1467.0666666666666"/>
    <x v="1"/>
    <n v="46"/>
    <n v="46"/>
    <n v="46"/>
    <m/>
    <x v="3"/>
    <s v="CUMPLIDO"/>
    <x v="43"/>
    <x v="355"/>
    <n v="1"/>
    <x v="441"/>
  </r>
  <r>
    <n v="357"/>
    <n v="443"/>
    <n v="2019"/>
    <s v="Contable"/>
    <s v="Administrativo"/>
    <s v="Administrativo"/>
    <n v="1801001"/>
    <s v="H10AF18. Cuenta 1710 Bienes de Uso Público en Servicio, inventario vías secundarias y terciarias._x000a__x000a_A 31 de diciembre de 2018, el valor registrado en las cuentas “1710 Bienes de uso Público e Históricos y Culturales – Bienes de Uso Público en Servicio y 3105 Patrimonio de las Entidades de Gobierno – Capital Fiscal o 3110 Patrimonio de las Entidades de Gobierno – Resultados del ejercicio” según corresponda, por $22.864.045.3 millones, los cuales presentan incertidumbre en cuantía indeterminada, por falta de gestión efectiva de la Entidad, actualización de la base de datos y/o  inventarios de las vías de orden secundario y terciario a lo largo del país; así como falta de una debida y oportuna articulación con los demás actores involucrados para tal efecto. Las vías que han identificado a 31/12/2018, son en su mayoría las primarias, Lo anterior afecta la razonabilidad de los estados financieros. _x000a__x000a_Acción 1 - Actividad 1."/>
    <s v="Para la CGR el Instituto cuenta es con un auxiliar donde se encuentran relacionados los bienes que están registrados en la contabilidad, pero no con un inventario físico que le permita cruzar cifras para determinar su consistencia y razonabilidad."/>
    <s v="Generar flujos de información con las áreas origen y establecer los criterios necesarios,  para el reconocimiento contable y/o revelación."/>
    <s v="Actualizar, socializar e Implementar las políticas contables en lo referente a los predios de uso publico._x000a_"/>
    <s v="Política Contable actualizada"/>
    <n v="1"/>
    <d v="2019-08-13T00:00:00"/>
    <x v="70"/>
    <n v="33"/>
    <x v="65"/>
    <x v="16"/>
    <n v="1"/>
    <s v="Acción de mejora considerada no efectiva por la Contraloría General de la República, en anexo 2 del informe de Auditoría Financiera 2020, de junio de 2021."/>
    <m/>
    <n v="-1464.0333333333333"/>
    <x v="1"/>
    <n v="33"/>
    <n v="33"/>
    <n v="33"/>
    <s v="NO"/>
    <x v="3"/>
    <s v="CUMPLIDO"/>
    <x v="44"/>
    <x v="356"/>
    <n v="1"/>
    <x v="442"/>
  </r>
  <r>
    <s v=""/>
    <n v="444"/>
    <n v="2019"/>
    <s v="Contable"/>
    <m/>
    <m/>
    <n v="1801001"/>
    <s v="H10AF18. Cuenta 1710 Bienes de Uso Público en Servicio, inventario vías secundarias y terciarias. _x000a__x000a_A 31 de diciembre de 2018, el valor registrado en las cuentas “1710 Bienes de uso Público e Históricos y Culturales – Bienes de Uso Público en Servicio y 3105 Patrimonio de las Entidades de Gobierno – Capital Fiscal o 3110 Patrimonio de las Entidades de Gobierno – Resultados del ejercicio” según corresponda, por $22.864.045.3 millones, los cuales presentan incertidumbre en cuantía indeterminada, por falta de gestión efectiva de la Entidad, actualización de la base de datos y/o  inventarios de las vías de orden secundario y terciario a lo largo del país; así como falta de una debida y oportuna articulación con los demás actores involucrados para tal efecto. Las vías que han identificado a 31/12/2018, son en su mayoría las primarias, Lo anterior afecta la razonabilidad de los estados financieros. _x000a__x000a_Acción 1 - Actividad 2."/>
    <s v="Para la CGR el Instituto cuenta es con un auxiliar donde se encuentran relacionados los bienes que están registrados en la contabilidad, pero no con un inventario físico que le permita cruzar cifras para determinar su consistencia y razonabilidad."/>
    <s v="Generar flujos de información con las áreas origen y establecer los criterios necesarios,  para el reconocimiento contable y/o revelación."/>
    <s v="Establecer criterios y parámetros de información en la caracterización del Proceso Control Financiero y Contable"/>
    <s v="Caracterización del proceso Control Financiero y Contable actualizada"/>
    <n v="1"/>
    <d v="2019-08-13T00:00:00"/>
    <x v="71"/>
    <n v="20"/>
    <x v="65"/>
    <x v="16"/>
    <n v="1"/>
    <s v="Acción de mejora considerada no efectiva por la Contraloría General de la República, en anexo 2 del informe de Auditoría Financiera 2020, de junio de 2021."/>
    <d v="2021-03-03T00:00:00"/>
    <n v="14.266666666666667"/>
    <x v="1"/>
    <n v="20"/>
    <n v="20"/>
    <n v="20"/>
    <s v="NO"/>
    <x v="3"/>
    <s v=""/>
    <x v="44"/>
    <x v="356"/>
    <n v="2"/>
    <x v="443"/>
  </r>
  <r>
    <s v=""/>
    <n v="445"/>
    <n v="2019"/>
    <s v="Contable"/>
    <m/>
    <m/>
    <n v="1801001"/>
    <s v="H10AF18. Cuenta 1710 Bienes de Uso Público en Servicio, inventario vías secundarias y terciarias. _x000a__x000a_A 31 de diciembre de 2018, el valor registrado en las cuentas “1710 Bienes de uso Público e Históricos y Culturales – Bienes de Uso Público en Servicio y 3105 Patrimonio de las Entidades de Gobierno – Capital Fiscal o 3110 Patrimonio de las Entidades de Gobierno – Resultados del ejercicio” según corresponda, por $22.864.045.3 millones, los cuales presentan incertidumbre en cuantía indeterminada, por falta de gestión efectiva de la Entidad, actualización de la base de datos y/o  inventarios de las vías de orden secundario y terciario a lo largo del país; así como falta de una debida y oportuna articulación con los demás actores involucrados para tal efecto. Las vías que han identificado a 31/12/2018, son en su mayoría las primarias, Lo anterior afecta la razonabilidad de los estados financieros. _x000a__x000a_Acción 1 - Actividad 3."/>
    <s v="Para la CGR el Instituto cuenta es con un auxiliar donde se encuentran relacionados los bienes que están registrados en la contabilidad, pero no con un inventario físico que le permita cruzar cifras para determinar su consistencia y razonabilidad."/>
    <s v="Generar flujos de información con las áreas origen y establecer los criterios necesarios,  para el reconocimiento contable y/o revelación."/>
    <s v="Documentar los criterios para el flujo de información con las áreas encargadas."/>
    <s v="Acuerdo de servicio con las áreas responsables."/>
    <n v="2"/>
    <d v="2019-08-13T00:00:00"/>
    <x v="71"/>
    <n v="20"/>
    <x v="66"/>
    <x v="16"/>
    <n v="2"/>
    <s v="Acción de mejora considerada no efectiva por la Contraloría General de la República, en anexo 2 del informe de Auditoría Financiera 2020, de junio de 2021."/>
    <m/>
    <n v="-1461"/>
    <x v="1"/>
    <n v="20"/>
    <n v="20"/>
    <n v="20"/>
    <s v="NO"/>
    <x v="3"/>
    <s v=""/>
    <x v="44"/>
    <x v="356"/>
    <n v="3"/>
    <x v="444"/>
  </r>
  <r>
    <n v="358"/>
    <n v="446"/>
    <n v="2019"/>
    <s v="Contable"/>
    <s v="Administrativo"/>
    <s v="Administrativo"/>
    <n v="1801001"/>
    <s v="H12AF18. Reconocimiento Terrenos subcuentas de la cuenta 1710 Bienes de Uso Público en Servicio. _x000a__x000a_Existe incertidumbre en cuanto al valor que se encuentra registrado a 31/12/2018 en las subcuentas 171001 Bienes de Uso Público Red Carretera por $21.672.040 millones, 171006 Red Férrea por $86.704.9 millones, 171007 Red Fluvial por $474.035.3 millones y 171008 Red Marítima por $496.997.2 millones y menor valor registrado en la cuenta 171014 Bienes de Uso Público en Servicio  – Terrenos con saldo $134.267.8 millones, pues el valor registrado contablemente para los tramos de las vías no muestran por separado el valor de los terrenos sobre los cuales se encuentran construidos._x000a__x000a_Acción 1 - Actividad 1."/>
    <s v="Lo establecido en la Resolución 484 de 2017 por la cual se modifica la Resolución 533 de 2015 y el numeral 1.1.10 del instructivo 002 del 8 de octubre de 2015 de la Contaduría General de la Nación, que dice textualmente: “Los terrenos sobre los que se construyen los bienes de uso público se reconocerán por separado”. Lo anterior por deficiencias en la gestión para acogerse al nuevo marco normativo contable, lo cual afecta la razonabilidad de los estados financieros."/>
    <s v="Generar flujos de información con las áreas origen y establecer los criterios necesarios,  para el reconocimiento contable y/o revelación."/>
    <s v="Actualizar, socializar e Implementar las Políticas Contables en lo referente al registro contable de los Predios de Uso Público._x000a_"/>
    <s v="Política Contable actualizada"/>
    <n v="1"/>
    <d v="2019-08-13T00:00:00"/>
    <x v="70"/>
    <n v="33"/>
    <x v="67"/>
    <x v="22"/>
    <n v="1"/>
    <s v="Acción de mejora considerada no efectiva por la Contraloría General de la República, en anexo 2 del informe de Auditoría Financiera 2020, de junio de 2021."/>
    <m/>
    <n v="-1464.0333333333333"/>
    <x v="1"/>
    <n v="33"/>
    <n v="33"/>
    <n v="33"/>
    <s v="NO"/>
    <x v="3"/>
    <s v="CUMPLIDO"/>
    <x v="44"/>
    <x v="357"/>
    <n v="1"/>
    <x v="445"/>
  </r>
  <r>
    <s v=""/>
    <n v="447"/>
    <n v="2019"/>
    <s v="Contable"/>
    <m/>
    <m/>
    <n v="1801001"/>
    <s v="H12AF18. Reconocimiento Terrenos subcuentas de la cuenta 1710 Bienes de Uso Público en Servicio. _x000a__x000a_Existe incertidumbre en cuanto al valor que se encuentra registrado a 31/12/2018 en las subcuentas 171001 Bienes de Uso Público Red Carretera por $21.672.040 millones, 171006 Red Férrea por $86.704.9 millones, 171007 Red Fluvial por $474.035.3 millones y 171008 Red Marítima por $496.997.2 millones y menor valor registrado en la cuenta 171014 Bienes de Uso Público en Servicio  – Terrenos con saldo $134.267.8 millones, pues el valor registrado contablemente para los tramos de las vías no muestran por separado el valor de los terrenos sobre los cuales se encuentran construidos._x000a__x000a__x000a_Acción 1 - Actividad 2."/>
    <s v="Lo establecido en la Resolución 484 de 2017 por la cual se modifica la Resolución 533 de 2015 y el numeral 1.1.10 del instructivo 002 del 8 de octubre de 2015 de la Contaduría General de la Nación, que dice textualmente: “Los terrenos sobre los que se construyen los bienes de uso público se reconocerán por separado”. Lo anterior por deficiencias en la gestión para acogerse al nuevo marco normativo contable, lo cual afecta la razonabilidad de los estados financieros."/>
    <s v="Generar flujos de información con las áreas origen y establecer los criterios necesarios,  para el reconocimiento contable y/o revelación."/>
    <s v="Establecer criterios y parámetros de información en la caracterización del Proceso Control Financiero y Contable"/>
    <s v="Caracterización del proceso Control Financiero y Contable actualizada"/>
    <n v="1"/>
    <d v="2019-08-13T00:00:00"/>
    <x v="71"/>
    <n v="20"/>
    <x v="67"/>
    <x v="22"/>
    <n v="1"/>
    <s v="Acción de mejora considerada no efectiva por la Contraloría General de la República, en anexo 2 del informe de Auditoría Financiera 2020, de junio de 2021."/>
    <d v="2021-03-03T00:00:00"/>
    <n v="14.266666666666667"/>
    <x v="1"/>
    <n v="20"/>
    <n v="20"/>
    <n v="20"/>
    <s v="NO"/>
    <x v="3"/>
    <s v=""/>
    <x v="44"/>
    <x v="357"/>
    <n v="2"/>
    <x v="446"/>
  </r>
  <r>
    <s v=""/>
    <n v="448"/>
    <n v="2019"/>
    <s v="Contable"/>
    <m/>
    <m/>
    <n v="1801001"/>
    <s v="H12AF18. Reconocimiento Terrenos subcuentas de la cuenta 1710 Bienes de Uso Público en Servicio. _x000a__x000a_Existe incertidumbre en cuanto al valor que se encuentra registrado a 31/12/2018 en las subcuentas 171001 Bienes de Uso Público Red Carretera por $21.672.040 millones, 171006 Red Férrea por $86.704.9 millones, 171007 Red Fluvial por $474.035.3 millones y 171008 Red Marítima por $496.997.2 millones y menor valor registrado en la cuenta 171014 Bienes de Uso Público en Servicio  – Terrenos con saldo $134.267.8 millones, pues el valor registrado contablemente para los tramos de las vías no muestran por separado el valor de los terrenos sobre los cuales se encuentran construidos._x000a__x000a__x000a_Acción 1 - Actividad 3."/>
    <s v="Lo establecido en la Resolución 484 de 2017 por la cual se modifica la Resolución 533 de 2015 y el numeral 1.1.10 del instructivo 002 del 8 de octubre de 2015 de la Contaduría General de la Nación, que dice textualmente: “Los terrenos sobre los que se construyen los bienes de uso público se reconocerán por separado”. Lo anterior por deficiencias en la gestión para acogerse al nuevo marco normativo contable, lo cual afecta la razonabilidad de los estados financieros."/>
    <s v="Generar flujos de información con las áreas origen y establecer los criterios necesarios,  para el reconocimiento contable y/o revelación."/>
    <s v="Documentar los criterios para el flujo de información con las áreas encargadas."/>
    <s v="Acuerdo de servicio con la Subdirección de Medio Ambiente."/>
    <n v="1"/>
    <d v="2019-08-13T00:00:00"/>
    <x v="71"/>
    <n v="20"/>
    <x v="67"/>
    <x v="22"/>
    <n v="1"/>
    <s v="Acción de mejora considerada no efectiva por la Contraloría General de la República, en anexo 2 del informe de Auditoría Financiera 2020, de junio de 2021."/>
    <m/>
    <n v="-1461"/>
    <x v="1"/>
    <n v="20"/>
    <n v="20"/>
    <n v="20"/>
    <s v="NO"/>
    <x v="3"/>
    <s v=""/>
    <x v="44"/>
    <x v="357"/>
    <n v="3"/>
    <x v="447"/>
  </r>
  <r>
    <n v="359"/>
    <n v="449"/>
    <n v="2019"/>
    <s v="Contable"/>
    <s v="Disciplinario"/>
    <s v="Administrativo con presunta incidencia disciplinaria"/>
    <n v="1801001"/>
    <s v="H23AF18. Notas a los Estados Financieros. _x000a__x000a_Las Notas a los Estados Financieros de  las, Propiedades, Planta y Equipo; de los Bienes de Uso Público y de las Provisiones y Pasivos contingentes, producto de la revelación de los procesos en contra del INVÍAS a 31 de diciembre de 2018, no reflejan la información suficiente que sirva de complemento a la interpretación y entendimiento de las cifras plasmadas en los estados financieros, como se debe hacer en cumplimiento a las normas internacionales para el sector público NICSP y al manual de políticas contables para esta entidad. No se cumple ninguna de las siguientes disposiciones del Manual de Políticas Contables de la Entidad sobre el contenido de estas notas a los estados financieros:_x000a__x000a_Propiedades, Planta y Equipo:_x000a_Bienes de Uso Público en Construcción:_x000a_Bienes de Uso Público en Servicio:_x000a_Sobre Provisiones:_x000a_Sobre Pasivos Contingentes: _x000a_Este hallazgo tiene una presunta incidencia disciplinaria, toda vez que pudo haberse incumplido la Resolución 484 de 2017 por la cual se modifica la Resolución 533 de 2015 y el Instructivo 002 Numeral 3. Revelaciones, expedido por la Contaduría General de la Nación._x000a__x000a_Acción 1 - Actividad 1."/>
    <s v="Lo anterior por deficiencias en la conciliación con las diferentes dependencias administrativas y ejecutoras así como en la aplicación efectiva de los controles y trae como consecuencia que los Estados Financieros no sean claros y comprensibles para la ciudadanía, entidades y órganos de control interesados. Todo lo anterior afecta la razonabilidad de los estados financieros."/>
    <s v="Aplicar el nuevo marco normativo para entidades de gobierno en lo relacionado a las Notas de los Estados Financieros."/>
    <s v="Establecer una lista de chequeo de revelaciones a diligenciar al momento de la elaboración de los Estados Financieros."/>
    <s v="Lista de chequeo"/>
    <n v="1"/>
    <d v="2019-08-13T00:00:00"/>
    <x v="71"/>
    <n v="20"/>
    <x v="22"/>
    <x v="5"/>
    <n v="1"/>
    <s v="Acción de mejora considerada no efectiva por la Contraloría General de la República en Informe de Auditoría Financiera 2019, página 88._x000a__x000a_Acción de mejora considerada no efectiva por la Contraloría General de la República, en anexo 2 del informe de Auditoría Financiera 2020, de junio de 2021."/>
    <m/>
    <n v="-1461"/>
    <x v="1"/>
    <n v="20"/>
    <n v="20"/>
    <n v="20"/>
    <s v="NO EFECTIVA_x000a__x000a_(Anexo 3 informe de Auditoría Financiera 2022; Oficio 2023EE0095098, radicado INVIAS 57864 del 13/06/2023.)_x000a__x000a_Causa de la no efectividad: Hallazgo persiste en la auditoría de la vigencia 2022."/>
    <x v="3"/>
    <s v="CUMPLIDO"/>
    <x v="44"/>
    <x v="358"/>
    <n v="1"/>
    <x v="448"/>
  </r>
  <r>
    <s v=""/>
    <n v="450"/>
    <n v="2019"/>
    <s v="Contable"/>
    <m/>
    <m/>
    <n v="1801001"/>
    <s v="H23AF18. Notas a los Estados Financieros. _x000a__x000a_Las Notas a los Estados Financieros de  las, Propiedades, Planta y Equipo; de los Bienes de Uso Público y de las Provisiones y Pasivos contingentes, producto de la revelación de los procesos en contra del INVÍAS a 31 de diciembre de 2018, no reflejan la información suficiente que sirva de complemento a la interpretación y entendimiento de las cifras plasmadas en los estados financieros, como se debe hacer en cumplimiento a las normas internacionales para el sector público NICSP y al manual de políticas contables para esta entidad. No se cumple ninguna de las siguientes disposiciones del Manual de Políticas Contables de la Entidad sobre el contenido de estas notas a los estados financieros:_x000a__x000a_Propiedades, Planta y Equipo:_x000a_Bienes de Uso Público en Construcción:_x000a_Bienes de Uso Público en Servicio:_x000a_Sobre Provisiones:_x000a_Sobre Pasivos Contingentes: _x000a_Este hallazgo tiene una presunta incidencia disciplinaria, toda vez que pudo haberse incumplido la Resolución 484 de 2017 por la cual se modifica la Resolución 533 de 2015 y el Instructivo 002 Numeral 3. Revelaciones, expedido por la Contaduría General de la Nación._x000a__x000a_Acción 1 - Actividad 2."/>
    <s v="Lo anterior por deficiencias en la conciliación con las diferentes dependencias administrativas y ejecutoras así como en la aplicación efectiva de los controles y trae como consecuencia que los Estados Financieros no sean claros y comprensibles para la ciudadanía, entidades y órganos de control interesados. Todo lo anterior afecta la razonabilidad de los estados financieros."/>
    <s v="Aplicar el nuevo marco normativo para entidades de gobierno en lo relacionado a las notas de los estados financieros."/>
    <s v="Aplicar la lista de chequeo al momento de realizar los Estados Financieros."/>
    <s v="Notas y revelaciones en la presentación de los Estados Financieros del Instituto."/>
    <n v="1"/>
    <d v="2019-08-13T00:00:00"/>
    <x v="70"/>
    <n v="33"/>
    <x v="22"/>
    <x v="5"/>
    <n v="1"/>
    <s v="Acción de mejora considerada no efectiva por la Contraloría General de la República en Informe de Auditoría Financiera 2019, página 88._x000a__x000a_Acción de mejora considerada no efectiva por la Contraloría General de la República, en anexo 2 del informe de Auditoría Financiera 2020, de junio de 2021."/>
    <m/>
    <n v="-1464.0333333333333"/>
    <x v="1"/>
    <n v="33"/>
    <n v="33"/>
    <n v="33"/>
    <s v="NO EFECTIVA_x000a__x000a_(Anexo 3 informe de Auditoría Financiera 2022; Oficio 2023EE0095098, radicado INVIAS 57864 del 13/06/2023.)_x000a__x000a_Causa de la no efectividad: Hallazgo persiste en la auditoría de la vigencia 2022."/>
    <x v="3"/>
    <s v=""/>
    <x v="44"/>
    <x v="358"/>
    <n v="2"/>
    <x v="449"/>
  </r>
  <r>
    <n v="360"/>
    <n v="451"/>
    <n v="2019"/>
    <s v="Contractual"/>
    <s v="Administrativo"/>
    <s v="Administrativo"/>
    <s v="14 05 001   "/>
    <s v="H30AF18. Gestión en la liquidación de contratos. _x000a__x000a_De la revisión de 198 contratos ejecutados  por  algunas  Direcciones  Técnicas (DT) del INVIAS  y 1.301 por la Dirección Operativa, así como también como resultado  de las visitas administrativas  realizadas  por la auditoría de la CGR  en marzo de 2019 a las Direcciones Territoriales (DT) del Meta y Valle,  se  identificó que 44 contratos  habían terminado su ejecución sin que  se evidencie gestión  tendiente a su liquidación."/>
    <s v="Situación originada por deficiencias en la gestión, en la aplicación de controles, de supervisión y seguimiento , que genera riesgo de incumplimiento a los términos estipulados en los respectivos contratos, del artículo 11 de la Ley 1150 de 2007  y lo establecido en el procedimiento interno ACONTR-PTR-5. "/>
    <s v="Acción 2: Realizar seguimiento a la liquidación de los contratos observados por la CGR, con el fin de proceder a la liquidación de los mismos."/>
    <s v="Efectuar seguimiento y presentar la liquidación de los contratos en los cuales procede la misma. (se informaran a medida que se tenga notificación del proceso judicial)."/>
    <s v="Documento  de Liquidación"/>
    <n v="29"/>
    <d v="2019-08-13T00:00:00"/>
    <x v="72"/>
    <n v="24.428571428571427"/>
    <x v="68"/>
    <x v="21"/>
    <n v="26"/>
    <s v="Mediante memorando DC 22989 del 24 de abril de 2020 se excluye a la Dirección de Contratación dado que se evidenció la gestión realizada para el alcance de la acción de mejora propuesta, dentro de sus competencias._x000a__x000a_Se excluye al Grupo Grandes Proyectos (GGP) dado que se reestructuró, se denomina ahora Gerencia de Grandes Proyectos y forma parte de la Dirección Operativa. Los hallazgos en que participaba se trasladaron a la Dirección Técnica, de conformidad con el memorando DT 30227 del 04 de mayo de 2021._x000a__x000a_La Subdirección de Vías Regionales mediante el memorando 2024I-VBOG-016193 del 22/03/2024 presentó el acta de liquidación del convenio 1724 de 2013; por lo cual sustenta el cumplimiento de la acción de mejora. Se encuentra pendiente la liquidación de los contratos 1404, 1744 y 1531 de 2015, asignados a la Dirección Técnica y de Estructuración._x000a__x000a_Se excluye a la Dirección de Ejecución y Operación ante argumentos presentados en el memorando DEO 77290 del 27/09/2022._x000a__x000a_Acción de mejora considerada No Efectiva por la Contraloría General de la República en el seguimiento al plan de mejoramiento en el desarrollo de la Auditoría de Cumplimiento 2020 y primer semestre de 2021, consolidado en el numeral 4.1.7.1 del informe CGR-CDSI No. 015, comunicado mediante el Oficio 2021EE0209896, con radicado INVIAS 116440 del 06 de diciembre de 2021._x000a__x000a_Razón de la inefectividad: &quot;Las medidas para mitigar las deficiencias que las originan no se adelantaron en el plazo propuesto para su implementación&quot; (Pág. 288)._x000a__x000a_Acción 1 reportada en informe de Acciones Cumplidas, segundo semestre de 2021."/>
    <m/>
    <n v="-1462.0333333333333"/>
    <x v="11"/>
    <n v="21.901477832512313"/>
    <n v="21.901477832512313"/>
    <n v="24.428571428571427"/>
    <m/>
    <x v="0"/>
    <s v="VENCIDO"/>
    <x v="44"/>
    <x v="359"/>
    <n v="1"/>
    <x v="450"/>
  </r>
  <r>
    <n v="361"/>
    <n v="452"/>
    <n v="2019"/>
    <s v="Presupuestal"/>
    <s v="Fiscal y disciplinario"/>
    <s v=" Administrativo con presunta incidencia fiscal y disciplinaria"/>
    <s v="14 04 100   "/>
    <s v="H31AF18. Intereses moratorios fallos judiciales._x000a__x000a_El INVIAS en la vigencia 2018 pagó 105 fallos condenatorios, por $46.462.7 millones, por los cuales reconoció  y pagó  intereses moratorios  por  $9.945.2 millones,  correspondientes a los causados por fuera del término legal de 10 meses posteriores a su ejecutoria (Ley 1437 de 2011, artículos 192,195 y 308). _x000a__x000a_Con lo identificado, además, presuntamente se contraviene el artículo 209 de la Constitución Política de Colombia (Principios Eficacia, Economía) y el artículo 3 de la Ley 489 de 1998 (Principios de Eficacia, Economía, Eficiencia). Por tanto, podría configurarse un presunto  daño patrimonial al Estado   en cuantía de $9.945.2 millones."/>
    <s v="Situación que se  traduce  en una gestión deficiente  para la consecución  y provisión oportuna de los recursos necesarios para atender los pagos y deficiencias en la articulación entre las áreas que tienen que ver con el proceso"/>
    <s v="Revisar y actualizar el procedimiento ALEDEJ-PR-7 PAGO DE CRÉDITOS JUDICIALES, incorporando las acciones de gestión de recursos para  pago."/>
    <s v="Revisar y actualizar el procedimiento ALEDEJ-PR-7 PAGO DE CRÉDITOS JUDICIALES, incorporando las acciones de gestión de recursos para  pago."/>
    <s v="Procedimiento revisado y actualizado"/>
    <n v="1"/>
    <d v="2021-07-30T00:00:00"/>
    <x v="58"/>
    <n v="22"/>
    <x v="14"/>
    <x v="2"/>
    <n v="1"/>
    <s v="La Contraloría General de la República consideró efectiva la acción de mejora en el Informe de Auditoría Financiera 2019, página 88, pero esta acción no presenta avance debido a que a la fecha la Oficina Asesora Jurídica no ha remitido los soportes concertados. Por lo cual, se presume que es un error involuntario del Ente de Control._x000a__x000a_Acción de mejora considerada no efectiva por la Contraloría General de la República en Informe de Auditoría Financiera 2019, página 88._x000a__x000a_Acción de mejora considerada no efectiva por la Contraloría General de la República, en anexo 2 del informe de Auditoría Financiera 2020, de junio de 2021._x000a__x000a_Acción reformulada por la Oficina Asesora Jurídica según memorando OAJ 56118 del 05/08/2021, aprobada por el Director General en memorando DG 56019 del 05/08/2021."/>
    <d v="2023-02-05T00:00:00"/>
    <n v="13.366666666666667"/>
    <x v="1"/>
    <n v="22"/>
    <n v="22"/>
    <n v="22"/>
    <m/>
    <x v="3"/>
    <s v="CUMPLIDO"/>
    <x v="44"/>
    <x v="360"/>
    <n v="1"/>
    <x v="451"/>
  </r>
  <r>
    <n v="362"/>
    <n v="453"/>
    <n v="2019"/>
    <s v="Otros"/>
    <s v="Disciplinario"/>
    <s v="Administrativo con presunta incidencia disciplinaria"/>
    <s v="14 04 100   "/>
    <s v="H32AF18. Información, seguimiento, control y gestión de Defensa Judicial._x000a__x000a_(...) de los soportes de gestión allegados y en visitas administrativas a las DT, se pudo observar que, en la vigencia 2018 los soportes de evidencia de control e información de gestión es deficiente y la reportada por la administración central, cotejada, frente a la registrada en los aplicativos sistematizados de la entidad, los soportes existentes en las DT, los registros de otras áreas al respecto, presenta en algunos casos inconsistencias, desactualización e incoherencias._x000a__x000a_1.- Bases de datos que reportan provisiones contables incoherentes, pues la pretensión comporta valores muy pequeños frente a la provisión reportada (...)_x000a_2.- Controles que no se pueden evidenciar en el aplicativo eKogui (...)_x000a_3.- Incoherencia en las pretensiones reportadas a contabilidad(...)_x000a_4.- Provisiones que no son coincidentes con las reportadas por la administración central (OAJ) (...)_x000a_5.- Procesos no provisionados contablemente a pesar de estar calificados en el eKogui con riesgo medio alto y alto (...)_x000a_6.- Reporte de última actuación, que no coincide, con lo reportado por la administración central (OAJ) (...)_x000a_7.- Direcciones Territoriales donde no se cuenta con un abogado de representación en la jurisdicción o estos se redujeron (...)_x000a_8 - (...) no se encontró en las DT, evidencia de control o información derivado del seguimiento, actuación y/o coordinación de la Representación judicial que debe adelantar la OAJ (...)_x000a_(...) aspectos que vulneran lo consagrado en el numeral 1 del artículo 34 de la Ley 734 de 2002 (...)_x000a__x000a_Acción 1."/>
    <s v="Lo anterior pues tal como indico la entidad “que respecto del flujo de información de los procesos de conocimiento de los Abogados de defensa Judicial hacia la OAJ, esta se solicita permanentemente vía correo electrónico o teléfono”, sin que del desarrollo de dicho procedimiento, se derive un soporte evidencia del control, que permita tener certeza e inmediatez respecto de la información del estado o desarrollo del proceso (...)"/>
    <s v="Emitir certificación de pago a los contratistas de prestación de servicios profesionales y de apoyo a la gestión (abogados) respecto del cumplimiento de la obligación contractual del cargue de información en el aplicativo de información Ekogui, previo aval del jefe de la Oficina Asesora Jurídica."/>
    <s v="Certificación de pago que incorpora el aval por parte del jefe de la Oficina Asesora Jurídica respecto del diligenciamiento de todas las casilla a las que esta obligado cada abogado contractualmente a diligenciar en el aplicativo de información Ekogui. "/>
    <s v="Certificación de pago que incorpora el aval por parte del jefe de la Oficina Asesora Jurídica_x000a__x000a_Numero de certificaciones = número de contratistas de prestación de servicios (abogados)"/>
    <n v="1"/>
    <d v="2019-08-13T00:00:00"/>
    <x v="73"/>
    <n v="52.142857142857146"/>
    <x v="14"/>
    <x v="2"/>
    <n v="100"/>
    <s v="SIN OBSERVACIONES"/>
    <d v="2021-08-26T00:00:00"/>
    <n v="12.633333333333333"/>
    <x v="1"/>
    <n v="52.142857142857146"/>
    <n v="52.142857142857146"/>
    <n v="52.142857142857146"/>
    <m/>
    <x v="3"/>
    <s v="VENCIDO"/>
    <x v="44"/>
    <x v="361"/>
    <n v="1"/>
    <x v="452"/>
  </r>
  <r>
    <s v=""/>
    <n v="454"/>
    <n v="2019"/>
    <s v="Otros"/>
    <m/>
    <m/>
    <s v="14 04 100   "/>
    <s v="H32AF18. Información, seguimiento, control y gestión de Defensa Judicial._x000a__x000a_(...) de los soportes de gestión allegados y en visitas administrativas a las DT, se pudo observar que, en la vigencia 2018 los soportes de evidencia de control e información de gestión es deficiente y la reportada por la administración central, cotejada, frente a la registrada en los aplicativos sistematizados de la entidad, los soportes existentes en las DT, los registros de otras áreas al respecto, presenta en algunos casos inconsistencias, desactualización e incoherencias._x000a__x000a_1.- Bases de datos que reportan provisiones contables incoherentes, pues la pretensión comporta valores muy pequeños frente a la provisión reportada (...)_x000a_2.- Controles que no se pueden evidenciar en el aplicativo eKogui (...)_x000a_3.- Incoherencia en las pretensiones reportadas a contabilidad(...)_x000a_4.- Provisiones que no son coincidentes con las reportadas por la administración central (OAJ) (...)_x000a_5.- Procesos no provisionados contablemente a pesar de estar calificados en el eKogui con riesgo medio alto y alto (...)_x000a_6.- Reporte de última actuación, que no coincide, con lo reportado por la administración central (OAJ) (...)_x000a_7.- Direcciones Territoriales donde no se cuenta con un abogado de representación en la jurisdicción o estos se redujeron (...)_x000a_8 - (...) no se encontró en las DT, evidencia de control o información derivado del seguimiento, actuación y/o coordinación de la Representación judicial que debe adelantar la OAJ (...)_x000a_(...) aspectos que vulneran lo consagrado en el numeral 1 del artículo 34 de la Ley 734 de 2002 (...)_x000a__x000a_Acción 2."/>
    <s v="Lo anterior pues tal como indico la entidad “que respecto del flujo de información de los procesos de conocimiento de los Abogados de defensa Judicial hacia la OAJ, esta se solicita permanentemente vía correo electrónico o teléfono”, sin que del desarrollo de dicho procedimiento, se derive un soporte evidencia del control, que permita tener certeza e inmediatez respecto de la información del estado o desarrollo del proceso (...)"/>
    <s v="Verificar por parte de la OAJ, el diligenciamiento de todos los campos en el aplicativo de información Ekogui por parte de los servidores públicos (abogados de planta de la DT) a que están obligados, so pena de las acciones disciplinarias a que haya lugar."/>
    <s v="Realizar reporte semestral de verificación del debido diligenciamiento del sistema de información Ekogui, por parte de los servidores públicos (abogados de planta de la DT)."/>
    <s v="Reporte semestral de verificación"/>
    <n v="2"/>
    <d v="2019-08-13T00:00:00"/>
    <x v="73"/>
    <n v="52.142857142857146"/>
    <x v="14"/>
    <x v="2"/>
    <n v="1"/>
    <s v="SIN OBSERVACIONES"/>
    <m/>
    <n v="-1468.5"/>
    <x v="4"/>
    <n v="26.071428571428573"/>
    <n v="26.071428571428573"/>
    <n v="52.142857142857146"/>
    <m/>
    <x v="0"/>
    <s v=""/>
    <x v="44"/>
    <x v="361"/>
    <n v="2"/>
    <x v="453"/>
  </r>
  <r>
    <n v="363"/>
    <n v="455"/>
    <n v="2019"/>
    <s v="Obra"/>
    <s v="Fiscal y disciplinario"/>
    <s v="Administrativo con presunta incidencia fiscal y disciplinaria"/>
    <s v="14 05 004   "/>
    <s v="H33AF18. Variación en actividades y en cantidades en Análisis de Precios Unitarios, Contrato de Obra 1516 de 2015.  _x000a__x000a_Aunque si bien, el Contrato 1516 de 2015 , se suscribió para mejorar la ruta Ánimas-Pueblo Rico, desde la fase inicial del proyecto, se tenía previsto un pavimento asfáltico, se  evidenció en visita de la CGR efectuada en marzo de 2019, que se pavimentó y se realizaron las intervenciones de sitios críticos y ventanas en concreto hidráulico, tanto para los sectores de la Ruta 5003 SANTA CECILIA-PUEBLO RICO, como para los de la Ruta 5002 ÁNIMAS-SANTA CECILIA._x000a__x000a_De igual manera se tenían previstos desde la planeación del contrato, dos (2)  ítems para efectuar en forma parcial la intervención de las ventanas pendientes en pavimento hidráulico (ítems  27 y 28) (...)_x000a__x000a_Se observa que aun cuando los dos (2) concretos hidráulicos tienen especificaciones de resistencia a la flexión similar para ser utilizados como pavimento, para el ítem 27 verificada el Acta de entrega y recibo final de obra, no se efectuó ninguna cantidad;  en el caso del segundo, esto es, el ítem 28, se realizaron más de 33.000 m3, siendo a la postre la actividad más representativa del contrato. _x000a__x000a_En concordancia con lo anteriormente expuesto, y de acuerdo a los análisis Unitarios de precios y al acta de entrega y recibo de obra, presuntamente se generó una lesión al patrimonio público en cuantía de $2.152.2 millones (...)"/>
    <s v="Lo identificado por deficiencias en la planeación y ejecución del contrato y en la aplicación de los controles, por lo cual hay un posible alcance fiscal y disciplinario, ya que presuntamente se contraviene lo estipulado en el artículo 209 de la CN; artículo 3 de la Ley 489 de 1998 (Principios de Economía, Eficiencia y Eficacia);  los artículos 3,  4 y 26 de la Ley 80 de 1993; Artículo 82 y 83 de la Ley 1474 de 2011 en concordancia con el artículo 3 de la Ley 610 de 2000. "/>
    <s v="Elaborar e implementar una bitácora para la estructuración de proyectos de la Subdirección de la Red Nacional de Carreteras."/>
    <s v="Elaboración y aprobación de la bitácora  para la estructuración de proyectos de la Subdirección de la Red Nacional de Carreteras (la cuál reposará dentro del expediente documental.), para su cumplimiento a partir de la socialización."/>
    <s v="Bitácora elaborada, aprobada y socializada  para la estructuración de proyectos de la Subdirección de la Red Nacional de Carreteras."/>
    <n v="1"/>
    <d v="2019-08-13T00:00:00"/>
    <x v="74"/>
    <n v="11.142857142857142"/>
    <x v="5"/>
    <x v="0"/>
    <n v="1"/>
    <s v="SIN OBSERVACIONES"/>
    <d v="2022-05-12T00:00:00"/>
    <n v="30.833333333333332"/>
    <x v="1"/>
    <n v="11.142857142857142"/>
    <n v="11.142857142857142"/>
    <n v="11.142857142857142"/>
    <m/>
    <x v="3"/>
    <s v="CUMPLIDO"/>
    <x v="44"/>
    <x v="362"/>
    <n v="1"/>
    <x v="454"/>
  </r>
  <r>
    <n v="364"/>
    <n v="456"/>
    <n v="2019"/>
    <s v="Obra"/>
    <s v="Administrativo"/>
    <s v="Administrativo"/>
    <s v="14 05 004   "/>
    <s v="H35AF18. Proceso constructivo, Contrato 1632 de 2015. _x000a__x000a_El Contrato tiene por objeto: Mejoramiento, gestión predial, social y ambiental mediante la construcción de segundas calzadas, intersecciones y mejoramiento del corredor vial existente Honda-Manizales en el departamento de Caldas para el Programa &quot;Vías para la Equidad” (...)_x000a__x000a_En la visita de la CGR  llevada a cabo en marzo de 2019  se  evidenciaron  los siguientes deterioros en varios sitios del tramo anotado, así:_x000a_a. Ondulaciones en la estructura del pavimento o presencia de ondas en el sentido longitudinal al eje de la vía (...)_x000a_b. Pérdida parcial de la capa de rodadura (descascaramiento), por riego de liga deficiente o por  permeabilidad de la mezcla asfáltica. _x000a_c. Afloramiento  de  agua. No obstante haberse realizado corrección anterior en varios sitios mediante parcheo, se observó que en las juntas del citado parcheo o en otros sitios, de forma aleatoria aflora el agua, sin que haya lluvia. Lo anterior puede manifestarse por subdrenaje insuficiente  o inexistente o por filtración de aguas._x000a_d. Desgaste superficial prematuro con pérdida gradual de ligante y agregados; en varios  sitios ya se evidencia la desintegración superficial de la rodadura por insuficiencia  en la adherencia del asfalto con los granulares, o deficiencias en la dosificación de la mezcla.  _x000a__x000a_Acción 1._x000a_"/>
    <s v="Las situaciones identificadas por deficiencias tanto en la planificación, como en el proceso constructivo, por insuficiencia  en la aplicación de controles efectivos, que podrían generar  mayores costos en el proyecto y  riesgos: de aumento de los indicadores de accidentalidad  por  incremento en el IRI, de  aceleración en el deterioro general del sector, pudiéndose propagar a las áreas aledañas tanto a los parches como a los sitios ya intervenidos con la estructura de concreto asfáltico."/>
    <s v="1. Se crearan protocolos de avance técnicos de  obra, que garanticen que las especificaciones  técnicas y diseños de obras, cumplen con la establecido. en garantía de las obras que se reciben. _x000a_"/>
    <s v="1. Fortalecer la supervisión mediante un protocolo inmerso en el Manual de Contratación ejerciendo mas control sobre la garantía de la interventoría."/>
    <s v="1. Protocolo técnico de avance creado_x000a_"/>
    <n v="1"/>
    <d v="2019-09-01T00:00:00"/>
    <x v="75"/>
    <n v="12.857142857142858"/>
    <x v="11"/>
    <x v="1"/>
    <n v="0"/>
    <s v="Se excluye al Grupo Grandes Proyectos (GGP) dado que se reestructuró, se denomina ahora Gerencia de Grandes Proyectos y forma parte de la Dirección Operativa. Los hallazgos en que participaba se trasladaron a la Dirección Técnica, de conformidad con el memorando DT 30227 del 04 de mayo de 2021."/>
    <m/>
    <n v="-1459.9666666666667"/>
    <x v="0"/>
    <n v="0"/>
    <n v="0"/>
    <n v="12.857142857142858"/>
    <m/>
    <x v="0"/>
    <s v="VENCIDO"/>
    <x v="44"/>
    <x v="363"/>
    <n v="1"/>
    <x v="455"/>
  </r>
  <r>
    <s v=""/>
    <n v="457"/>
    <n v="2019"/>
    <s v="Obra"/>
    <m/>
    <m/>
    <s v="14 05 004   "/>
    <s v="H35AF18. Proceso constructivo, Contrato 1632 de 2015. _x000a__x000a_El Contrato tiene por objeto: Mejoramiento, gestión predial, social y ambiental mediante la construcción de segundas calzadas, intersecciones y mejoramiento del corredor vial existente Honda-Manizales en el departamento de Caldas para el Programa &quot;Vías para la Equidad” (...)_x000a__x000a_En la visita de la CGR  llevada a cabo en marzo de 2019  se  evidenciaron  los siguientes deterioros en varios sitios del tramo anotado, así:_x000a_a. Ondulaciones en la estructura del pavimento o presencia de ondas en el sentido longitudinal al eje de la vía (...)_x000a_b. Pérdida parcial de la capa de rodadura (descascaramiento), por riego de liga deficiente o por  permeabilidad de la mezcla asfáltica. _x000a_c. Afloramiento  de  agua. No obstante haberse realizado corrección anterior en varios sitios mediante parcheo, se observó que en las juntas del citado parcheo o en otros sitios, de forma aleatoria aflora el agua, sin que haya lluvia. Lo anterior puede manifestarse por subdrenaje insuficiente  o inexistente o por filtración de aguas._x000a_d. Desgaste superficial prematuro con pérdida gradual de ligante y agregados; en varios  sitios ya se evidencia la desintegración superficial de la rodadura por insuficiencia  en la adherencia del asfalto con los granulares, o deficiencias en la dosificación de la mezcla.  _x000a__x000a_Acción 2._x000a_"/>
    <s v="Las situaciones identificadas por deficiencias tanto en la planificación, como en el proceso constructivo, por insuficiencia  en la aplicación de controles efectivos, que podrían generar  mayores costos en el proyecto y  riesgos: de aumento de los indicadores de accidentalidad  por  incremento en el IRI, de  aceleración en el deterioro general del sector, pudiéndose propagar a las áreas aledañas tanto a los parches como a los sitios ya intervenidos con la estructura de concreto asfáltico."/>
    <s v="2. Realizar auditorías de seguimiento técnico en obra, en garantía de verificar la calidad de las obras que se están ejecutando  la fecha de inicio del presente plan de mejoramiento, como medida de control preventiva._x000a_"/>
    <s v="_x000a_2. Realizar auditorías de seguimiento técnico en obra, en garantía de verificar la calidad de las obras que se están ejecutando._x000a_"/>
    <s v="_x000a_2. Informes de auditoria de avance técnico de las obras en ejecución._x000a_"/>
    <n v="8"/>
    <d v="2019-09-10T00:00:00"/>
    <x v="69"/>
    <n v="42"/>
    <x v="11"/>
    <x v="1"/>
    <n v="8"/>
    <s v="Se excluye al Grupo Grandes Proyectos (GGP) dado que se reestructuró, se denomina ahora Gerencia de Grandes Proyectos y forma parte de la Dirección Operativa. Los hallazgos en que participaba se trasladaron a la Dirección Técnica, de conformidad con el memorando DT 30227 del 04 de mayo de 2021."/>
    <m/>
    <n v="-1467.0666666666666"/>
    <x v="1"/>
    <n v="42"/>
    <n v="42"/>
    <n v="42"/>
    <m/>
    <x v="3"/>
    <s v=""/>
    <x v="44"/>
    <x v="363"/>
    <n v="2"/>
    <x v="456"/>
  </r>
  <r>
    <s v=""/>
    <n v="458"/>
    <n v="2019"/>
    <s v="Obra"/>
    <m/>
    <m/>
    <s v="14 05 004   "/>
    <s v="H35AF18. Proceso constructivo, Contrato 1632 de 2015. _x000a__x000a_El Contrato tiene por objeto: Mejoramiento, gestión predial, social y ambiental mediante la construcción de segundas calzadas, intersecciones y mejoramiento del corredor vial existente Honda-Manizales en el departamento de Caldas para el Programa &quot;Vías para la Equidad” (...)_x000a__x000a_En la visita de la CGR  llevada a cabo en marzo de 2019  se  evidenciaron  los siguientes deterioros en varios sitios del tramo anotado, así:_x000a_a. Ondulaciones en la estructura del pavimento o presencia de ondas en el sentido longitudinal al eje de la vía (...)_x000a_b. Pérdida parcial de la capa de rodadura (descascaramiento), por riego de liga deficiente o por  permeabilidad de la mezcla asfáltica. _x000a_c. Afloramiento  de  agua. No obstante haberse realizado corrección anterior en varios sitios mediante parcheo, se observó que en las juntas del citado parcheo o en otros sitios, de forma aleatoria aflora el agua, sin que haya lluvia. Lo anterior puede manifestarse por subdrenaje insuficiente  o inexistente o por filtración de aguas._x000a_d. Desgaste superficial prematuro con pérdida gradual de ligante y agregados; en varios  sitios ya se evidencia la desintegración superficial de la rodadura por insuficiencia  en la adherencia del asfalto con los granulares, o deficiencias en la dosificación de la mezcla.  _x000a__x000a_Acción 3._x000a_"/>
    <s v="Las situaciones identificadas por deficiencias tanto en la planificación, como en el proceso constructivo, por insuficiencia  en la aplicación de controles efectivos, que podrían generar  mayores costos en el proyecto y  riesgos: de aumento de los indicadores de accidentalidad  por  incremento en el IRI, de  aceleración en el deterioro general del sector, pudiéndose propagar a las áreas aledañas tanto a los parches como a los sitios ya intervenidos con la estructura de concreto asfáltico."/>
    <s v="_x000a_3. Se requerirá a la interventoría y al contratista para efectuar las respectivas correcciones, los defectos y deficiencias constructivos detectados por la contraloría. "/>
    <s v="_x000a_3. Informe técnico  de la interventoría con registro fotográfico que demuestre la corrección al problema evidenciado. "/>
    <s v="_x000a_3.  Informe del supervisor  con registro fotográfico."/>
    <n v="1"/>
    <d v="2019-09-05T00:00:00"/>
    <x v="71"/>
    <n v="16.714285714285715"/>
    <x v="11"/>
    <x v="1"/>
    <n v="1"/>
    <s v="Acción de  mejora cumplida por presentación de la unidad de medida. Sin embargo, las evidencias registradas en papel de trabajo elaborado el 10 de octubre de 2020 sustentan la no efectivad de la actividad emprendida. _x000a__x000a_Se excluye al Grupo Grandes Proyectos (GGP) dado que se reestructuró, se denomina ahora Gerencia de Grandes Proyectos y forma parte de la Dirección Operativa. Los hallazgos en que participaba se trasladaron a la Dirección Técnica, de conformidad con el memorando DT 30227 del 04 de mayo de 2021."/>
    <m/>
    <n v="-1461"/>
    <x v="1"/>
    <n v="16.714285714285715"/>
    <n v="16.714285714285715"/>
    <n v="16.714285714285715"/>
    <m/>
    <x v="3"/>
    <s v=""/>
    <x v="44"/>
    <x v="363"/>
    <n v="3"/>
    <x v="457"/>
  </r>
  <r>
    <n v="365"/>
    <n v="459"/>
    <n v="2019"/>
    <s v="Presupuestal"/>
    <s v="Fiscal y disciplinario"/>
    <s v="Administrativo con presunta a incidencia fiscal y disciplinaria "/>
    <s v="14 05 004   "/>
    <s v="H37AF18. Contrato de Obra 544 de 2012. Pago correspondiente a derechos de botadero. _x000a__x000a_Al verificar el Análisis de Precios Unitarios (APU) del Ítem 3P, elaborado por el contratista de obra y avalado por el Interventor, se identifica que este no corresponde a una actividad de ejecución de obra y que el valor unitario descrito como un material referente a “derechos de botadero” no es un insumo de construcción. Además, de acuerdo con lo observado durante la visita al sitio de ejecución de las obras por parte de la CGR en marzo de 2019, se identificó que el material sobrante producto de excavaciones, cortes y remoción de derrumbes no fue dispuesto en escombreras autorizadas que cobraran una tasa por la disposición y manejo de dicho material. Este material fue dispuesto en los diferentes ZODMES  autorizados; los cuales corresponden a terrenos propiedad de terceros que aceptaban utilizar estas áreas como zonas de depósito, previa autorización por parte de la autoridad competente, con el objeto de realizar el relleno y conformación del material, en algunos casos beneficiándose de esta operación o recibiendo una contraprestación por parte del contratista, pero no por unidad de volumen o metro cúbico depositado._x000a__x000a_Conforme a todo lo expuesto, se establece que el pago al contratista de obra del Ítem 3P “Derechos de botadero” no era procedente, ya que este no corresponde a una actividad de ejecución de obra y su reconocimiento genera un mayor valor pagado al contratista, ya que el consorcio en su propuesta económica debía estimar todos los costos relacionados con la ejecución de la actividad de disposición de material sobrante de excavaciones, cortes y remoción de derrumbes a través del ítem 2P “Conformación de sitios de disposición de sobrantes”. Por tanto, se configura un posible daño patrimonial al Estado por  $4.505.2 millones, correspondiente al valor total pagado al contratista por concepto de ejecución del Ítem 3P, incluido en el Acta de Recibo Final de Obra."/>
    <s v="Lo identificado por deficiencias en el desarrollo del contrato y en la aplicación de los controles, con lo cual presuntamente se incumplió lo previsto en el artículo 209 de la CN; artículo 3 de la Ley 489 de 1998 (Principios de Economía, Eficiencia y Eficacia); numerales 8 y 9 del Artículo 4 y numeral 1 del Artículo 26 de la Ley 80 de 1993 y Artículos 83 y 84 de la Ley 1474 de 2011 en concordancia con el artículo 3 de la Ley 610 de 2000. Por tanto, el hallazgo tiene presunta incidencia fiscal y disciplinaria."/>
    <s v="Elaborar e implementar una bitácora para la estructuración de proyectos de la Subdirección de la Red Nacional de Carreteras."/>
    <s v="Elaboración y aprobación de la bitácora  para la estructuración de proyectos de la Subdirección de la Red Nacional de Carreteras (la cuál reposará dentro del expediente documental.), para su cumplimiento a partir de la socialización."/>
    <s v="Bitácora elaborada, aprobada y socializada  para la estructuración de proyectos de la Subdirección de la Red Nacional de Carreteras."/>
    <n v="1"/>
    <d v="2019-08-13T00:00:00"/>
    <x v="74"/>
    <n v="11.142857142857142"/>
    <x v="5"/>
    <x v="0"/>
    <n v="1"/>
    <s v="SIN OBSERVACIONES"/>
    <d v="2022-05-12T00:00:00"/>
    <n v="30.833333333333332"/>
    <x v="1"/>
    <n v="11.142857142857142"/>
    <n v="11.142857142857142"/>
    <n v="11.142857142857142"/>
    <m/>
    <x v="3"/>
    <s v="CUMPLIDO"/>
    <x v="44"/>
    <x v="364"/>
    <n v="1"/>
    <x v="458"/>
  </r>
  <r>
    <n v="366"/>
    <n v="460"/>
    <n v="2019"/>
    <s v="Presupuestal"/>
    <s v="Fiscal y disciplinario"/>
    <s v="Administrativo con presunta a incidencia fiscal y disciplinaria"/>
    <s v="14 05 004   "/>
    <s v="H38AF18. Contrato de Obra 544 de 2012. Elaboración de estudios y diseños nuevos. _x000a__x000a_Una vez analizada la información adjunta a la respuesta de la Entidad, se establece que los estudios y diseños citados anteriormente sí fueron entregados por el Contratista, sin embargo estos productos no corresponden a la partida de pago “Elaboración de Estudios y Diseños nuevos” incluida en el Acta de recibo de obra. _x000a__x000a_Lo anterior conforme a lo informado por la Entidad en la respuesta al oficio de solicitud de documentos AF-INVIAS-039 radicado por la CGR el 29 de marzo de 2019, donde se anexan tres (3) unidades de DVD que contienen la información acerca de los productos que corresponden a la partida de pago “Elaboración de Estudios y Diseños nuevos” y de igual forma los que corresponden a la partida de pago “Revisión, ajuste y/o actualización  y/o modificación y/o complementación de estudios y diseños”; donde se puede evidenciar que los componentes relacionados en el presente hallazgo corresponden a los  entregados por el Contratista como producto de la ejecución del ítem de revisión y ajuste a estudios y diseños._x000a__x000a_Conforme a todo lo anterior, se concluye que los productos citados en el presente hallazgo corresponden al ítem de pago “Revisión, ajuste y/o actualización y/o modificación y/o complementación de estudios y diseños”, por lo cual no debieron ser pagados adicionalmente como productos de la partida de pago “Elaboración de Estudios y Diseños nuevos”. Por tanto, se establece un presunto detrimento fiscal por $772.6 millones. "/>
    <s v="Lo identificado por deficiencias en el desarrollo del contrato y en la aplicación de los controles, con lo cual presuntamente se incumplió lo previsto en el artículo 209 de la CN; artículo 3 de la Ley 489 de 1998 (Principios de Economía, Eficiencia y Eficacia); los numerales 1, 4 y 9 del Artículo 4 y en el numeral 1 del Artículo 26 de la Ley 80 de 1993 y Artículos 83 y 84 de la Ley 1474 de 2011 en concordancia con el artículo 3 de la Ley 610 de 2000. Por tanto, el hallazgo tiene presunta incidencia fiscal y disciplinaria."/>
    <s v="Elaborar e implementar una bitácora para la estructuración de proyectos de la Subdirección de la Red Nacional de Carreteras."/>
    <s v="Elaboración y aprobación de la bitácora  para la estructuración de proyectos de la Subdirección de la Red Nacional de Carreteras (la cuál reposará dentro del expediente documental.), para su cumplimiento a partir de la socialización."/>
    <s v="Bitácora elaborada, aprobada y socializada  para la estructuración de proyectos de la Subdirección de la Red Nacional de Carreteras."/>
    <n v="1"/>
    <d v="2019-08-13T00:00:00"/>
    <x v="74"/>
    <n v="11.142857142857142"/>
    <x v="5"/>
    <x v="0"/>
    <n v="1"/>
    <s v="SIN OBSERVACIONES"/>
    <d v="2022-05-12T00:00:00"/>
    <n v="30.833333333333332"/>
    <x v="1"/>
    <n v="11.142857142857142"/>
    <n v="11.142857142857142"/>
    <n v="11.142857142857142"/>
    <m/>
    <x v="3"/>
    <s v="CUMPLIDO"/>
    <x v="44"/>
    <x v="365"/>
    <n v="1"/>
    <x v="459"/>
  </r>
  <r>
    <n v="367"/>
    <n v="461"/>
    <n v="2019"/>
    <s v="Presupuestal"/>
    <s v="Fiscal y disciplinario"/>
    <s v="Administrativo con presunta incidencia fiscal y disciplinaria"/>
    <s v="14 05 004   "/>
    <s v="H39AF18. Contrato de Obra 1638 de 2015. Mayor valor pagado por concepto de vigilancia, operación y mantenimiento de túneles sector Cisneros – Loboguerrero. _x000a__x000a_Se observó que las actividades de vigilancia, operación y mantenimiento de túneles que se adicionaron en el presupuesto no corresponden a obras complementarias, puesto que no obedecen a actividades de obra como tal y no son actividades necesarias y/o complementarias que se requirieran para la ejecución de las obras incluidas dentro del alcance contractual . Siendo finalmente estas actividades, un componente contractual independiente a la ejecución de las obras objeto del contrato, que debieron ser adicionadas para garantizar la operación y seguridad de los usuarios de la vía en el tramo Cisneros – Loboguerrero, pero que no hacen parte del alcance contractual incluido en el Contrato de Obra 1638 de 2015._x000a__x000a_Por lo anterior se establece que se pagó al Contratista una mayor cantidad que la ejecutada por concepto de vigilancia en el Centro de Control de Operaciones del sistema de túneles, ubicado en el túnel 10 izquierdo del tramo Cisneros – Loboguerrero. El valor del presunto detrimento fiscal corresponde a la suma de $73.3 millones, por concepto del pago de 8 meses de vigilancia para los cuales no se determina su ejecución._x000a__x000a_De acuerdo con todo lo descrito anteriormente, se establece que el valor total del posible detrimento fiscal es de $337.0 millones, correspondiente al mayor valor pagado al Contratista por concepto de operación, mantenimiento y vigilancia de túneles._x000a__x000a_Acción 1._x000a_"/>
    <s v="Lo identificado por deficiencias en la planeación y ejecución del contrato y en la aplicación de los controles, por lo cual el presente hallazgo tiene presunto alcance disciplinario, ya que se contraviene lo estipulado en el artículo 209 de la CN; artículo 3 de la Ley 489 de 1998 (Principios de Economía, Eficiencia y Eficacia); numerales 3 y 9 del Artículo 4 de la Ley 80 de 1993; Artículo 82 de la Ley 1474 de 2011 en concordancia con el artículo 3 de la Ley 610 de 2000."/>
    <s v="Desligar el tema contractivo del tema operativo mediante la suscripción de contratos exclusivamente para operación vigilancia y mantenimiento de los túneles, lo cual se incorporará en el anexo técnico para futuros contratos."/>
    <s v="Anexo técnico en el cuál se desliga el tema constructivo del tema operativo."/>
    <s v="Anexo técnico ajustado"/>
    <n v="1"/>
    <d v="2019-08-13T00:00:00"/>
    <x v="71"/>
    <n v="20"/>
    <x v="57"/>
    <x v="3"/>
    <n v="1"/>
    <s v="Se excluye al Grupo Grandes Proyectos (GGP) dado que se reestructuró, se denomina ahora Gerencia de Grandes Proyectos y forma parte de la Dirección Operativa. Los hallazgos en que participaba se trasladaron a la Dirección Técnica, de conformidad con el memorando DT 30227 del 04 de mayo de 2021."/>
    <d v="2020-12-21T00:00:00"/>
    <n v="11.866666666666667"/>
    <x v="1"/>
    <n v="20"/>
    <n v="20"/>
    <n v="20"/>
    <m/>
    <x v="3"/>
    <s v="VENCIDO"/>
    <x v="44"/>
    <x v="366"/>
    <n v="1"/>
    <x v="460"/>
  </r>
  <r>
    <s v=""/>
    <n v="462"/>
    <n v="2019"/>
    <s v="Presupuestal"/>
    <m/>
    <m/>
    <s v="14 05 004   "/>
    <s v="H39AF18. Contrato de Obra 1638 de 2015. Mayor valor pagado por concepto de vigilancia, operación y mantenimiento de túneles sector Cisneros – Loboguerrero._x000a__x000a_Se observó que las actividades de vigilancia, operación y mantenimiento de túneles que se adicionaron en el presupuesto no corresponden a obras complementarias, puesto que no obedecen a actividades de obra como tal y no son actividades necesarias y/o complementarias que se requirieran para la ejecución de las obras incluidas dentro del alcance contractual . Siendo finalmente estas actividades, un componente contractual independiente a la ejecución de las obras objeto del contrato, que debieron ser adicionadas para garantizar la operación y seguridad de los usuarios de la vía en el tramo Cisneros – Loboguerrero, pero que no hacen parte del alcance contractual incluido en el Contrato de Obra 1638 de 2015._x000a__x000a_Por lo anterior se establece que se pagó al Contratista una mayor cantidad que la ejecutada por concepto de vigilancia en el Centro de Control de Operaciones del sistema de túneles, ubicado en el túnel 10 izquierdo del tramo Cisneros – Loboguerrero. El valor del presunto detrimento fiscal corresponde a la suma de $73.3 millones, por concepto del pago de 8 meses de vigilancia para los cuales no se determina su ejecución._x000a__x000a_De acuerdo con todo lo descrito anteriormente, se establece que el valor total del posible detrimento fiscal es de $337.0 millones, correspondiente al mayor valor pagado al Contratista por concepto de operación, mantenimiento y vigilancia de túneles._x000a__x000a_Acción 2._x000a_"/>
    <s v="Lo identificado por deficiencias en la planeación y ejecución del contrato y en la aplicación de los controles, por lo cual el presente hallazgo tiene presunto alcance disciplinario, ya que se contraviene lo estipulado en el artículo 209 de la CN; artículo 3 de la Ley 489 de 1998 (Principios de Economía, Eficiencia y Eficacia); numerales 3 y 9 del Artículo 4 de la Ley 80 de 1993; Artículo 82 de la Ley 1474 de 2011 en concordancia con el artículo 3 de la Ley 610 de 2000."/>
    <s v="Los recursos pagados incorrectamente se descontaran en la correspondiente acta  liquidación."/>
    <s v="Descuento de mayor valor pagado en acta  liquidación."/>
    <s v="2. Acta de liquidación "/>
    <n v="1"/>
    <d v="2019-08-13T00:00:00"/>
    <x v="71"/>
    <n v="20"/>
    <x v="11"/>
    <x v="1"/>
    <n v="0.2"/>
    <s v="Se excluye al Grupo Grandes Proyectos (GGP) dado que se reestructuró, se denomina ahora Gerencia de Grandes Proyectos y forma parte de la Dirección Operativa. Los hallazgos en que participaba se trasladaron a la Dirección Técnica, de conformidad con el memorando DT 30227 del 04 de mayo de 2021."/>
    <m/>
    <n v="-1461"/>
    <x v="3"/>
    <n v="4"/>
    <n v="4"/>
    <n v="20"/>
    <m/>
    <x v="0"/>
    <s v=""/>
    <x v="44"/>
    <x v="366"/>
    <n v="2"/>
    <x v="461"/>
  </r>
  <r>
    <n v="368"/>
    <n v="463"/>
    <n v="2019"/>
    <s v="Obra"/>
    <s v="Administrativo"/>
    <s v="Administrativo"/>
    <s v="14 05 004   "/>
    <s v="H45AF18. Mantenimiento a las Obras de pavimento flexible. Contrato de Obra 1404 de 09-10-2015. _x000a__x000a_Como resultado de la visita practicada por la CGR el 14 de marzo del 2019 a las obras ejecutadas, se estableció que en varios tramos de la vía intervenida, el pavimento flexible presenta en ambos lados fisuramientos longitudinales, así como en el centro del corredor vial intervenido. Varias de estas fisuras se han venido sellando con emulsión asfáltica y asfalto sólido para posteriormente, según el Contratista, presentarse a la Interventoría antes de la entrega final y liquidación del Contrato.  _x000a__x000a_En varios sectores de la vía se presenta invasión de maleza y material de suelo desprendido de la zona. Situación que además de limitar la normal circulación de las aguas lluvias, pone en riesgo la circulación vehicular y durabilidad de los sectores de pavimento de la vía intervenida. _x000a__x000a_Acción 1._x000a_"/>
    <s v="Situación por debilidades en el mantenimiento oportuno por parte del Contratista a las obras que han sido ejecutadas, así como en el mantenimiento de la vía, con lo cual se genera riesgo  de daños mayores o deterioro prematuro después del recibo final de las obras."/>
    <s v="1. Se efectuará una  auditoria  posventa de obra, en garantía de verificar la calidad y estado de las obras recibidas._x000a__x000a_"/>
    <s v="1. Auditoria posventa de obra para verificación de calidad y estado."/>
    <s v="1. Informe de auditoria "/>
    <n v="1"/>
    <d v="2019-09-10T00:00:00"/>
    <x v="69"/>
    <n v="42"/>
    <x v="11"/>
    <x v="1"/>
    <n v="0"/>
    <s v="Se excluye al Grupo Grandes Proyectos (GGP) dado que se reestructuró, se denomina ahora Gerencia de Grandes Proyectos y forma parte de la Dirección Operativa. Los hallazgos en que participaba se trasladaron a la Dirección Técnica, de conformidad con el memorando DT 30227 del 04 de mayo de 2021."/>
    <m/>
    <n v="-1467.0666666666666"/>
    <x v="0"/>
    <n v="0"/>
    <n v="0"/>
    <n v="42"/>
    <m/>
    <x v="0"/>
    <s v="VENCIDO"/>
    <x v="44"/>
    <x v="367"/>
    <n v="1"/>
    <x v="462"/>
  </r>
  <r>
    <s v=""/>
    <n v="464"/>
    <n v="2019"/>
    <s v="Obra"/>
    <m/>
    <m/>
    <s v="14 05 004   "/>
    <s v="H45AF18. Mantenimiento a las Obras de pavimento flexible. Contrato de Obra 1404 de 09-10-2015. _x000a__x000a_Como resultado de la visita practicada por la CGR el 14 de marzo del 2019 a las obras ejecutadas, se estableció que en varios tramos de la vía intervenida, el pavimento flexible presenta en ambos lados fisuramientos longitudinales, así como en el centro del corredor vial intervenido. Varias de estas fisuras se han venido sellando con emulsión asfáltica y asfalto sólido para posteriormente, según el Contratista, presentarse a la Interventoría antes de la entrega final y liquidación del Contrato.  _x000a__x000a_En varios sectores de la vía se presenta invasión de maleza y material de suelo desprendido de la zona. Situación que además de limitar la normal circulación de las aguas lluvias, pone en riesgo la circulación vehicular y durabilidad de los sectores de pavimento de la vía intervenida. _x000a__x000a_Acción 2._x000a_"/>
    <s v="Situación por debilidades en el mantenimiento oportuno por parte del Contratista a las obras que han sido ejecutadas, así como en el mantenimiento de la vía, con lo cual se genera riesgo  de daños mayores o deterioro prematuro después del recibo final de las obras."/>
    <s v="_x000a_2. Se requerirá a la interventoría y al contratista para  que efectúen las respectivas correcciones y deficiencias constructivos resultantes de los hallazgos de contraloría y la auditoria técnica posventa efectuada por el INVIAS. _x000a__x000a_"/>
    <s v="2. Informe técnico  de la interventoría con registro fotográfico que demuestre la corrección al problema evidenciado. "/>
    <s v="2. Informe del supervisor  con registro fotográfico."/>
    <n v="1"/>
    <d v="2019-08-13T00:00:00"/>
    <x v="71"/>
    <n v="20"/>
    <x v="11"/>
    <x v="1"/>
    <n v="0"/>
    <s v="Se excluye al Grupo Grandes Proyectos (GGP) dado que se reestructuró, se denomina ahora Gerencia de Grandes Proyectos y forma parte de la Dirección Operativa. Los hallazgos en que participaba se trasladaron a la Dirección Técnica, de conformidad con el memorando DT 30227 del 04 de mayo de 2021."/>
    <m/>
    <n v="-1461"/>
    <x v="0"/>
    <n v="0"/>
    <n v="0"/>
    <n v="20"/>
    <m/>
    <x v="0"/>
    <s v=""/>
    <x v="44"/>
    <x v="367"/>
    <n v="2"/>
    <x v="463"/>
  </r>
  <r>
    <s v=""/>
    <n v="465"/>
    <n v="2019"/>
    <s v="Obra"/>
    <m/>
    <m/>
    <s v="14 05 004   "/>
    <s v="H45AF18. Mantenimiento a las Obras de pavimento flexible. Contrato de Obra 1404 de 09-10-2015. _x000a__x000a_Como resultado de la visita practicada por la CGR el 14 de marzo del 2019 a las obras ejecutadas, se estableció que en varios tramos de la vía intervenida, el pavimento flexible presenta en ambos lados fisuramientos longitudinales, así como en el centro del corredor vial intervenido. Varias de estas fisuras se han venido sellando con emulsión asfáltica y asfalto sólido para posteriormente, según el Contratista, presentarse a la Interventoría antes de la entrega final y liquidación del Contrato.  _x000a__x000a_En varios sectores de la vía se presenta invasión de maleza y material de suelo desprendido de la zona. Situación que además de limitar la normal circulación de las aguas lluvias, pone en riesgo la circulación vehicular y durabilidad de los sectores de pavimento de la vía intervenida._x000a__x000a_Acción 3._x000a_"/>
    <s v="Situación por debilidades en el mantenimiento oportuno por parte del Contratista a las obras que han sido ejecutadas, así como en el mantenimiento de la vía, con lo cual se genera riesgo  de daños mayores o deterioro prematuro después del recibo final de las obras."/>
    <s v="_x000a_3. Se gestionará mesas de trabajo con los entes territoriales responsables del mantenimiento de las vías para que efectúen el correspondiente y periódico mantenimiento de la vía_x000a_"/>
    <s v="_x000a_3. Mesas de trabajo con entes territoriales para gestionar mantenimiento  de la vía._x000a_"/>
    <s v="_x000a_3. Acta de mesa de trabajo_x000a_"/>
    <s v="1"/>
    <d v="2019-08-13T00:00:00"/>
    <x v="71"/>
    <n v="20"/>
    <x v="11"/>
    <x v="1"/>
    <n v="0"/>
    <s v="Se excluye al Grupo Grandes Proyectos (GGP) dado que se reestructuró, se denomina ahora Gerencia de Grandes Proyectos y forma parte de la Dirección Operativa. Los hallazgos en que participaba se trasladaron a la Dirección Técnica, de conformidad con el memorando DT 30227 del 04 de mayo de 2021."/>
    <m/>
    <n v="-1461"/>
    <x v="0"/>
    <n v="0"/>
    <n v="0"/>
    <n v="20"/>
    <m/>
    <x v="0"/>
    <s v=""/>
    <x v="44"/>
    <x v="367"/>
    <n v="3"/>
    <x v="464"/>
  </r>
  <r>
    <n v="369"/>
    <n v="466"/>
    <n v="2019"/>
    <s v="Obra"/>
    <s v="Administrativo"/>
    <s v="Administrativo"/>
    <s v="14 05 004   "/>
    <s v="H46AF18. Reductores de Velocidad. Contrato de Obra 1647 de 30-11-2015._x000a__x000a_En el sector del pavimento flexible comprendido entre TCC – Tele Bucaramanga en el cual se encuentran instalados estoperoles por parte del Contratista, se presenta desprendimiento prematuro de varios de estos elementos (...)_x000a__x000a_Acción 2."/>
    <s v="Deficiencias en la instalación, calidad y funcionalidad de los estoperoles, con lo cual se genera riesgo en la seguridad operacional del corredor."/>
    <s v="Realizar auditorías de seguimiento técnico en obra, en garantía de verificar la calidad de las obras que se están ejecutando  la fecha de inicio del presente plan de mejoramiento, como medida de control preventiva._x000a_"/>
    <s v="_x000a_Realizar auditorías de seguimiento técnico en obra, en garantía de verificar la calidad de las obras que se están ejecutando._x000a_"/>
    <s v="_x000a_Informes de auditoria de avance técnico de las obras en ejecución._x000a_"/>
    <n v="8"/>
    <d v="2019-09-10T00:00:00"/>
    <x v="69"/>
    <n v="42"/>
    <x v="11"/>
    <x v="1"/>
    <n v="8"/>
    <s v="La Acción 1 se consideró cumplida en virtud de la Circular N° 05 del 11 de marzo 2019, cuyo asunto es: &quot;Lineamiento Acciones Cumplidas - Planes de Mejoramiento - Sujetos de Control Fiscal&quot;, expedida por la Contraloría General de la República._x000a__x000a_Se excluye al Grupo Grandes Proyectos (GGP) dado que se reestructuró, se denomina ahora Gerencia de Grandes Proyectos y forma parte de la Dirección Operativa. Los hallazgos en que participaba se trasladaron a la Dirección Técnica, de conformidad con el memorando DT 30227 del 04 de mayo de 2021."/>
    <m/>
    <n v="-1467.0666666666666"/>
    <x v="1"/>
    <n v="42"/>
    <n v="42"/>
    <n v="42"/>
    <m/>
    <x v="3"/>
    <s v="CUMPLIDO"/>
    <x v="44"/>
    <x v="368"/>
    <n v="1"/>
    <x v="465"/>
  </r>
  <r>
    <n v="370"/>
    <n v="467"/>
    <n v="2019"/>
    <s v="Obra"/>
    <s v="Disciplinario"/>
    <s v="Administrativo con presunta incidencia disciplinaria"/>
    <s v="14 05 004   "/>
    <s v="H48AF18. Calidad de las obras en el Corredor Vial del Contrato de Obra 1510 de 26-10-2015. _x000a__x000a_En los sectores pavimentados, el pavimento flexible muestra en algunos tramos fisuras longitudinales de borde._x000a__x000a_Existe presencia de derrumbes a lo largo de la vía intervenida, los cuales invaden parte de la calzada pavimentada y cubren las cunetas en concreto, construidas._x000a__x000a_En el K1+020 se observó levantamiento y ondulación de la capa de pavimento en un tramo de aproximadamente 25 m. _x000a__x000a_En varios sectores, el pavimento flexible carece de cunetas en concreto que brinden entre otros un confinamiento y encauzamiento de las aguas._x000a__x000a_El tramo en pavimento flexible, no cuenta con la respectiva demarcación horizontal._x000a__x000a_Lo anterior en presunta contravención del Manual de Interventoría y Supervisión del INVÍAS. Así mismo, presuntamente contraviene los numerales 1 y 8 del artículo 26 y 51 de la Ley 80 de 1993, los artículos 82, 84 y 86 de la Ley 1474 de 2011._x000a__x000a_Acción 1._x000a__x000a_"/>
    <s v="Deficiencias en la ejecución, seguimiento y control, así como la falta de mantenimiento y reparación oportuna orientada a proteger la estructura de pavimento y obras de drenaje construidas, con lo cual se genera posible afectación en la estabilidad de las obras ejecutadas y de los recursos invertidos, así como respecto de la seguridad y operación del tramo intervenido."/>
    <s v="_x000a_1. Se efectuará auditoria de estado técnico en obra, en garantía de verificar el estado de las obra ejecutadas, como medida de control posventa._x000a_"/>
    <s v="_x000a_1. Auditoria de obra posventa._x000a_"/>
    <s v="_x000a_2. Informe de auditoria_x000a__x000a_"/>
    <s v="1"/>
    <d v="2019-08-13T00:00:00"/>
    <x v="71"/>
    <n v="20"/>
    <x v="11"/>
    <x v="1"/>
    <n v="0"/>
    <s v="Se excluye al Grupo Grandes Proyectos (GGP) dado que se reestructuró, se denomina ahora Gerencia de Grandes Proyectos y forma parte de la Dirección Operativa. Los hallazgos en que participaba se trasladaron a la Dirección Técnica, de conformidad con el memorando DT 30227 del 04 de mayo de 2021."/>
    <m/>
    <n v="-1461"/>
    <x v="0"/>
    <n v="0"/>
    <n v="0"/>
    <n v="20"/>
    <m/>
    <x v="0"/>
    <s v="VENCIDO"/>
    <x v="44"/>
    <x v="369"/>
    <n v="1"/>
    <x v="466"/>
  </r>
  <r>
    <s v=""/>
    <n v="468"/>
    <n v="2019"/>
    <s v="Obra"/>
    <m/>
    <m/>
    <s v="14 05 004   "/>
    <s v="H48AF18. Calidad de las obras en el Corredor Vial del Contrato de Obra 1510 de 26-10-2015. _x000a__x000a_En los sectores pavimentados, el pavimento flexible muestra en algunos tramos fisuras longitudinales de borde._x000a__x000a_Existe presencia de derrumbes a lo largo de la vía intervenida, los cuales invaden parte de la calzada pavimentada y cubren las cunetas en concreto, construidas._x000a__x000a_En el K1+020 se observó levantamiento y ondulación de la capa de pavimento en un tramo de aproximadamente 25 m. _x000a__x000a_En varios sectores, el pavimento flexible carece de cunetas en concreto que brinden entre otros un confinamiento y encauzamiento de las aguas._x000a__x000a_El tramo en pavimento flexible, no cuenta con la respectiva demarcación horizontal._x000a__x000a_Lo anterior en presunta contravención del Manual de Interventoría y Supervisión del INVÍAS. Así mismo, presuntamente contraviene los numerales 1 y 8 del artículo 26 y 51 de la Ley 80 de 1993, los artículos 82, 84 y 86 de la Ley 1474 de 2011._x000a__x000a_Acción 2._x000a__x000a_"/>
    <s v="Deficiencias en la ejecución, seguimiento y control, así como la falta de mantenimiento y reparación oportuna orientada a proteger la estructura de pavimento y obras de drenaje construidas, con lo cual se genera posible afectación en la estabilidad de las obras ejecutadas y de los recursos invertidos, así como respecto de la seguridad y operación del tramo intervenido."/>
    <s v="2. Requerir al interventor y contratista con copia a la aseguradora para que se repararen los defectos constructivos detectados tanto por la Contraloría a, como por la auditoria de control posventa bajo la supervisión de la interventoría y documentar las reparaciones mediante informe con registro fotográfico._x000a__x000a_"/>
    <s v="_x000a_2, Requerimiento a interventoría y contratista para hacer efectiva la póliza de cumplimiento y estabilidad de obra y documentar las reparaciones mediante informe con registro fotográfico._x000a_"/>
    <s v="Informe con registro fotográfico"/>
    <s v="1"/>
    <d v="2019-08-13T00:00:00"/>
    <x v="71"/>
    <n v="20"/>
    <x v="11"/>
    <x v="1"/>
    <n v="0"/>
    <s v="Se excluye al Grupo Grandes Proyectos (GGP) dado que se reestructuró, se denomina ahora Gerencia de Grandes Proyectos y forma parte de la Dirección Operativa. Los hallazgos en que participaba se trasladaron a la Dirección Técnica, de conformidad con el memorando DT 30227 del 04 de mayo de 2021."/>
    <m/>
    <n v="-1461"/>
    <x v="0"/>
    <n v="0"/>
    <n v="0"/>
    <n v="20"/>
    <m/>
    <x v="0"/>
    <s v=""/>
    <x v="44"/>
    <x v="369"/>
    <n v="2"/>
    <x v="467"/>
  </r>
  <r>
    <n v="371"/>
    <n v="469"/>
    <n v="2019"/>
    <s v="Obra"/>
    <s v="Fiscal y disciplinario"/>
    <s v="Administrativo con presunta incidencia disciplinaria y fiscal"/>
    <s v="14 05 004   "/>
    <s v="H50AF18. Demolición Puente “Artura” y Construcción Puente “Bermellón I” (Terminación Túnel de la Línea). _x000a__x000a_Se observó en visita realizada por la CGR a las obras de terminación del Túnel de la Línea que dicha estructura se encuentra en ejecución. El origen de esta solución hace parte de un reproceso generado por las deficiencias presentadas en los diseños y construcción de la solución vial por parte del contratista del Contrato 3460 de 2008, causando un costos adicionales con cargo al Contrato 806 de 2017, para subsanar las deficiencias generadas en desarrollo del Contrato 3460 de 2008._x000a__x000a_Las situaciones expuestas se generaron por la deficiente calidad de los trabajos realizados por parte del contratista que venía ejecutando el Contrato 3460 de 2008, en todos los frentes de trabajo (túnel principal, túneles corto y cielo abierto), que conllevaron a la contratación de obras con cargo al Contrato 806 de 2017 tendientes a subsanar obras contratadas y pagadas a través del Contrato 3460 de 2008.  Por tanto ello constituye un presunto daño patrimonial al Estado en cuantía de $680.0 millones. Por tanto ello constituye un presunto daño patrimonial al Estado en cuantía de $680.0 millones._x000a__x000a_Sin embargo, lo evidenciado muestra un presunto incumplimiento de acuerdo a lo establecido en el Contrato 3460 de 2008 y su respectivo contrato de interventoría, Artículo 209 de la Constitución Política (Principio de Economía); Artículo 3 Ley 489 de 1998 (Principios de Eficiencia, Economía y Responsabilidad); numeral 8 del artículo 26 de la Ley 80 de 1993; Artículos 83 y 84 de la Ley 1474 de 2011 y numeral 9 del capítulo 8.3 del Manual de Interventoría del INVÍAS, por lo cual este hallazgo tiene  presunta incidencia  fiscal y disciplinaria._x000a__x000a_Acción 1."/>
    <s v="Las situaciones expuestas se generaron por la deficiente calidad de los trabajos realizados por parte del contratista que venía ejecutando el Contrato 3460 de 2008, en todos los frentes de trabajo (túnel principal, túneles corto y cielo abierto) (…)_x000a__x000a_(...) presunto incumplimiento de acuerdo a lo establecido en el Contrato 3460 de 2008 y su respectivo contrato de interventoría (...) "/>
    <s v="Realizar acompañamiento técnico al proceso arbitral en cabeza de la Oficina Asesora Jurídica."/>
    <s v="Efectuar el acompañamiento técnico a la Oficina Asesora Jurídica, para el seguimiento al proceso arbitral No. 4980."/>
    <s v="Informe semestral sobre el seguimiento al proceso arbitral No. 4980."/>
    <n v="2"/>
    <d v="2019-08-13T00:00:00"/>
    <x v="73"/>
    <n v="52.142857142857146"/>
    <x v="8"/>
    <x v="0"/>
    <n v="2"/>
    <s v="Se reemplazó a GPE (Gerencia de Proyectos Estratégicos) por GGP1 (Gerencia Grandes Proyectos 1), de conformidad con la Resolución INVIAS 3536 del 12 de noviembre de 2021._x000a__x000a_Cumplimiento de la acción consolidado en un reporte._x000a__x000a_Pasa de GGP1 a SMCN"/>
    <d v="2022-09-30T00:00:00"/>
    <n v="25.966666666666665"/>
    <x v="1"/>
    <n v="52.142857142857146"/>
    <n v="52.142857142857146"/>
    <n v="52.142857142857146"/>
    <m/>
    <x v="3"/>
    <s v="CUMPLIDO"/>
    <x v="44"/>
    <x v="370"/>
    <n v="1"/>
    <x v="468"/>
  </r>
  <r>
    <s v=""/>
    <n v="470"/>
    <n v="2019"/>
    <s v="Obra"/>
    <m/>
    <m/>
    <s v="14 05 004   "/>
    <s v="H50AF18. Demolición Puente “Artura” y Construcción Puente “Bermellón I” (Terminación Túnel de la Línea). _x000a__x000a_Se observó en visita realizada por la CGR a las obras de terminación del Túnel de la Línea que dicha estructura se encuentra en ejecución. El origen de esta solución hace parte de un reproceso generado por las deficiencias presentadas en los diseños y construcción de la solución vial por parte del contratista del Contrato 3460 de 2008, causando un costos adicionales con cargo al Contrato 806 de 2017, para subsanar las deficiencias generadas en desarrollo del Contrato 3460 de 2008._x000a_Las situaciones expuestas se generaron por la deficiente calidad de los trabajos realizados por parte del contratista que venía ejecutando el Contrato 3460 de 2008, en todos los frentes de trabajo (túnel principal, túneles corto y cielo abierto), que conllevaron a la contratación de obras con cargo al Contrato 806 de 2017 tendientes a subsanar obras contratadas y pagadas a través del Contrato 3460 de 2008.  Por tanto ello constituye un presunto daño patrimonial al Estado en cuantía de $680.0 millones. Por tanto ello constituye un presunto daño patrimonial al Estado en cuantía de $680.0 millones._x000a__x000a_Sin embargo, lo evidenciado muestra un presunto incumplimiento de acuerdo a lo establecido en el Contrato 3460 de 2008 y su respectivo contrato de interventoría, Artículo 209 de la Constitución Política (Principio de Economía); Artículo 3 Ley 489 de 1998 (Principios de Eficiencia, Economía y Responsabilidad); numeral 8 del artículo 26 de la Ley 80 de 1993; Artículos 83 y 84 de la Ley 1474 de 2011 y numeral 9 del capítulo 8.3 del Manual de Interventoría del INVÍAS, por lo cual este hallazgo tiene  presunta incidencia  fiscal y disciplinaria._x000a__x000a_Acción 2."/>
    <s v="Las situaciones expuestas se generaron por la deficiente calidad de los trabajos realizados por parte del contratista que venía ejecutando el Contrato 3460 de 2008, en todos los frentes de trabajo (túnel principal, túneles corto y cielo abierto) (…)_x000a__x000a_(...) presunto incumplimiento de acuerdo a lo establecido en el Contrato 3460 de 2008 y su respectivo contrato de interventoría (...) "/>
    <s v="Adelantar seguimiento en tiempo real para verificar el avance de las obras de los contratos en ejecución para la terminación del proyecto Cruce de la Cordillera Central, que permita advertir alertas ante posibles incumplimientos y deficiencias en los procesos constructivos."/>
    <s v="Realizar visitas de seguimiento en tiempo real para verificar el avance de las obras de los contratos en ejecución para la terminación del proyecto Cruce de la Cordillera Central, que permita advertir alertas ante posibles incumplimientos y deficiencias en los procesos constructivos."/>
    <s v="Actas de comité"/>
    <n v="40"/>
    <d v="2019-08-13T00:00:00"/>
    <x v="69"/>
    <n v="46"/>
    <x v="8"/>
    <x v="0"/>
    <n v="40"/>
    <s v="Se reemplazó a GPE (Gerencia de Proyectos Estratégicos) por GGP1 (Gerencia Grandes Proyectos 1), de conformidad con la Resolución INVIAS 3536 del 12 de noviembre de 2021._x000a__x000a_Acción de mejora considerada No Efectiva por la Contraloría General de la República en el seguimiento al plan de mejoramiento en el desarrollo de la Auditoría de Cumplimiento 2020 y primer semestre de 2021, consolidado en el numeral 4.1.7.1 del informe CGR-CDSI No. 015, comunicado mediante el Oficio 2021EE0209896, con radicado INVIAS 116440 del 06 de diciembre de 2021._x000a__x000a_Razón de la inefectividad: &quot;En la presente auditoría se evidenciaron deficiencias relacionadas con los hallazgos que motivaron las acciones del Plan de Mejoramiento dispuesto por la entidad&quot; (Pág. 288)._x000a__x000a_Pasa de GGP1 a SMCN"/>
    <d v="2020-11-27T00:00:00"/>
    <n v="5"/>
    <x v="1"/>
    <n v="46"/>
    <n v="46"/>
    <n v="46"/>
    <m/>
    <x v="3"/>
    <s v=""/>
    <x v="44"/>
    <x v="370"/>
    <n v="2"/>
    <x v="469"/>
  </r>
  <r>
    <n v="372"/>
    <n v="471"/>
    <n v="2019"/>
    <s v="Obra"/>
    <s v="Disciplinario"/>
    <s v="Administrativo con presunta Incidencia disciplinaria"/>
    <s v="14 05 004   "/>
    <s v="H51AF18. Revestimiento Túnel Principal Sector Falla la Soledad. _x000a__x000a_En visita realizada por la CGR a las obras que se adelantan para la terminación del Túnel de la Línea, Contrato 806 de 2017, se evidenció que en los sectores que fueron revestidos durante la ejecución del Contrato 3460 de 2008 dentro de la zona de influencia de la falla de La Soledad, se presentan fallas con evidentes grietas y fisuras (....)._x000a__x000a_Los problemas evidenciados se generaron por deficiencias en las obras ejecutadas por parte del anterior contratista del Contrato 3460 de 2008, lo que ha obligado al planteamiento de soluciones por parte del contratista del Contrato 806 de 2017 para subsanar dichas deficiencias, a cargo del contrato de obra vigente, implicando que, al asumir los costos de estas obras no contempladas, sea necesario reducir el alcance para ciertos puntos de la obra._x000a__x000a_"/>
    <s v="Lo expuesto tiene presunta incidencia disciplinaria por inobservancia de lo previsto en el Contrato 3460 de 2008 y su respectivo Contrato de interventoría; numeral 8 del artículo 26 de la ley 80 de 1993; Artículos 83 y 84 de la Ley 1474 de 2011 y numeral 9 del capítulo 8.3 del Manual de Interventoría del INVÍAS."/>
    <s v="Realizar acompañamiento técnico al proceso arbitral en cabeza de la Oficina Asesora Jurídica."/>
    <s v="Efectuar el acompañamiento técnico a la Oficina Asesora Jurídica, para el seguimiento al proceso arbitral No. 4980."/>
    <s v="Informe semestral sobre el seguimiento al proceso arbitral No. 4980."/>
    <n v="2"/>
    <d v="2019-08-13T00:00:00"/>
    <x v="73"/>
    <n v="52.142857142857146"/>
    <x v="8"/>
    <x v="0"/>
    <n v="2"/>
    <s v="Se reemplazó a GPE (Gerencia de Proyectos Estratégicos) por GGP1 (Gerencia Grandes Proyectos 1), de conformidad con la Resolución INVIAS 3536 del 12 de noviembre de 2021._x000a__x000a_Cumplimiento de la acción consolidado en un reporte._x000a__x000a_Acción 2 reportada en informe de Acciones Cumplidas, segundo semestre de 2021._x000a__x000a_Pasa de GGP1 a SMCN"/>
    <d v="2022-09-30T00:00:00"/>
    <n v="25.966666666666665"/>
    <x v="1"/>
    <n v="52.142857142857146"/>
    <n v="52.142857142857146"/>
    <n v="52.142857142857146"/>
    <m/>
    <x v="3"/>
    <s v="CUMPLIDO"/>
    <x v="44"/>
    <x v="371"/>
    <n v="1"/>
    <x v="470"/>
  </r>
  <r>
    <n v="373"/>
    <n v="472"/>
    <n v="2019"/>
    <s v="Contractual"/>
    <s v="Administrativo"/>
    <s v="Administrativo"/>
    <s v="14 05 004   "/>
    <s v="H52AF18. Alcance Contrato 806 de 2017 y Adición de Cláusula Compromisoria. _x000a__x000a_(…) disminución del alcance contractual inicial y aumento de los recursos necesarios para la terminación del proyecto. "/>
    <s v="_x000a_El INVIAS no tuvo en cuenta en el proceso de planeación del Contrato 806 de 2017, una cuantificación detallada y precisa de las actividades y costos reales de los faltantes del proyecto, lo que conllevó a una serie de ajustes y modificaciones al alcance del mismo, por debilidades en el proceso de estructuración contractual (...)"/>
    <s v="Elaborar y formalizar un documento guía para la planeación y estructuración de proyectos estratégicos."/>
    <s v="Documentación de la guía &quot;Planeación y estructuración de proyectos estratégicos.&quot;"/>
    <s v="Guía &quot;Planeación y estructuración de proyectos estratégicos.&quot;"/>
    <n v="1"/>
    <d v="2019-08-13T00:00:00"/>
    <x v="69"/>
    <n v="46"/>
    <x v="8"/>
    <x v="0"/>
    <n v="1"/>
    <s v="Se reemplazó a GPE (Gerencia de Proyectos Estratégicos) por GGP1 (Gerencia Grandes Proyectos 1), de conformidad con la Resolución INVIAS 3536 del 12 de noviembre de 2021._x000a__x000a_Pasa de GGP1 a SMCN"/>
    <d v="2022-05-12T00:00:00"/>
    <n v="22.7"/>
    <x v="1"/>
    <n v="46"/>
    <n v="46"/>
    <n v="46"/>
    <m/>
    <x v="3"/>
    <s v="CUMPLIDO"/>
    <x v="44"/>
    <x v="372"/>
    <n v="1"/>
    <x v="471"/>
  </r>
  <r>
    <n v="374"/>
    <n v="473"/>
    <n v="2019"/>
    <s v="Obra"/>
    <s v="Disciplinario"/>
    <s v="Administrativo con presunta incidencia disciplinaria"/>
    <s v="14 05 004   "/>
    <s v="H53AF18. Transitabilidad Quebrada Agua Blanca – Otanche. _x000a__x000a_Para el INVIAS, se han incumplido los numerales 6 y 10 de la cláusula cuarta del convenio, toda vez que no ejerció un control y vigilancia oportuna sobre las actuaciones del Fondo, permitiendo que se ejecutara la obra fallida sin exigir que se tuviera en cuenta las condiciones técnicas y los antecedentes geológicos previamente detectados por los contratistas de Fase I y Fase II del proyecto Transversal de Boyacá, y a la fecha no ha conminado de manera efectiva al FONDO para que defina las condiciones en las cuales va a dar cumplimiento a las estipulaciones del convenio para este sitio crítico (bien sea devolviendo el sitio o dando solución definitiva a la problemática presentada)._x000a__x000a_Así las cosas, lo anteriormente expuesto se constituye en una presunta falta disciplinaria por las deficiencias en el cumplimiento de las obligaciones del Convenio 020 por parte de las dos entidades que lo suscribieron, lo cual está afectando los recursos del Contrato 1699 de 2015._x000a__x000a_"/>
    <s v="Deficiencias en la coordinación institucional entre entidades para la definición de la solución del sitio crítico conocido como Quebrada Blanca (PR 93+000 al PR 93+200). Incumplimiento de obligaciones contraídas en el convenio interadministrativo por parte de las entidades intervinientes."/>
    <s v="Estructurar una guía para la coordinación interinstitucional, a manera de herramienta  metodológica, de manera que se establezcan claramente las  competencias y responsabilidades de los intervinientes en los convenios a suscribir "/>
    <s v="Guía Metodológica de Cooperación."/>
    <s v="Una (1) Guía Metodológica."/>
    <n v="1"/>
    <d v="2019-08-13T00:00:00"/>
    <x v="71"/>
    <n v="20"/>
    <x v="2"/>
    <x v="1"/>
    <n v="0"/>
    <s v="SIN OBSERVACIONES"/>
    <m/>
    <n v="-1461"/>
    <x v="0"/>
    <n v="0"/>
    <n v="0"/>
    <n v="20"/>
    <m/>
    <x v="0"/>
    <s v="VENCIDO"/>
    <x v="44"/>
    <x v="373"/>
    <n v="1"/>
    <x v="472"/>
  </r>
  <r>
    <n v="375"/>
    <n v="474"/>
    <n v="2019"/>
    <s v="Otros"/>
    <s v="Disciplinario"/>
    <s v="Administrativo con presunta incidencia disciplinaria"/>
    <s v="14 05 004   "/>
    <s v="_x000a__x000a_H54AF18. Reasentamiento comunidad en Ciénaga por trazado de la Variante de Ciénaga. _x000a__x000a_Uno de los fundamentos de este convenio es el ofrecimiento realizado por la alcaldía de Ciénaga mediante oficio del 20 de mayo de 2016, con radicado INVIAS 64282  del 21 de julio de 2016, el alcalde de Ciénaga manifiesta textualmente: “… El Municipio se compromete para el año 2017 a la consecución de 400 viviendas y para el año 2018 otras 400 viviendas, las cuales serán entregadas a la población suscrita al ceso para el reasentamiento de las familias …”._x000a__x000a_(...) a la fecha de hoy no se cuenta con información sobre la consecución de recursos para este reasentamiento o el avance en algún proyecto de vivienda que beneficie a la comunidad afectada por el proyecto (...)_x000a__x000a__x000a__x000a__x000a__x000a_"/>
    <s v="La situación expuesta evidencia deficiencias en los procesos de planeación de la gestión predial del proyecto, que no fue correctamente dimensionada ni por el Ente Nacional ni por el Ente Territorial, dando lugar a esta situación de indefinición que de no solucionarse puede afectar el alcance del proyecto contratado mediante el Contrato de Obra 1200 de 2016 (se podría llegar a tener un corredor inoperativo que no conecte los puntos de llegada y destino), lo cual constituye una presunta falta disciplinaria al no cumplirse lo establecido en el Artículo 209 de la CN (Principio de Economía); Artículo 3 Ley 489 de 1998 (Principios de Eficiencia, Economía y Responsabilidad) y los numerales 1 y 3 del artículo 26 de la Ley 80 de 1993."/>
    <s v="Requerir a la interventoría para que presente un informe detallado de las razones por las cuales se modificó el proyecto, las licencias ambientales y las evidencias  que lo soporten."/>
    <s v="Requerir a la interventoría para que presente un informe detallado de las razón por las cuales se modificó el proyecto, las licencias ambientales y las evidencias  que lo soporten."/>
    <s v="Informe de interventoría_x000a_"/>
    <n v="1"/>
    <d v="2023-09-07T00:00:00"/>
    <x v="17"/>
    <n v="7.7142857142857144"/>
    <x v="11"/>
    <x v="23"/>
    <n v="0"/>
    <s v="Acción de mejora reformulada  y aprobada por la Directora General en mesa de trabajo del 26 de octubre de 2023 y según memorando 2023I-VBOG-019971 del 27 de octubre de 2023._x000a__x000a_DTE solicita que se comparta esta acción con la DEO toda vez que, el proyecto se encuentra en ejecución y es esta dependencia la gestora del mismo."/>
    <m/>
    <n v="-1507.6666666666667"/>
    <x v="0"/>
    <n v="0"/>
    <n v="0"/>
    <n v="7.7142857142857144"/>
    <s v="NO"/>
    <x v="0"/>
    <s v="VENCIDO"/>
    <x v="44"/>
    <x v="374"/>
    <n v="1"/>
    <x v="473"/>
  </r>
  <r>
    <n v="376"/>
    <n v="475"/>
    <n v="2019"/>
    <s v="Obra"/>
    <s v="Disciplinario e indagación preliminar"/>
    <s v="Administrativo con presunta incidencia disciplinaria e indagación preliminar"/>
    <s v="14 05 004   "/>
    <s v="H55AF18. Conexión Variante de Ciénaga con Ruta del Sol III.  _x000a__x000a_El Contrato 1200 de 2016 contempla también la conexión de la Variante de Ciénaga con la Ruta del Sol III en lo que se conoce como la Ye de Ciénaga (PR 14+550). Sin embargo se evidencia en los informes de Interventoría que la conexión entre la obra en construcción y la Ruta de Sol III se encuentra en proceso de indefinición porque en el alcance del proyecto no se contempló este empate sino que se partió del supuesto de que “las calzadas proyectadas empatarían con la Ye de Ciénaga (este último tramo será construido y asumido por la Concesión Ruta del Sol II)._x000a__x000a_Lo anterior repercute directamente en el alcance del proyecto y lo puede afectar de manera significativa, como ya se ha mencionado, lo cual se constituye en una presunta falta disciplinaria al no cumplirse lo establecido en el Artículo 209 de la Constitución Política (Principio de Economía); Artículo 3 Ley 489 de 1998 (Principios de Eficiencia, Economía y Responsabilidad) y los numerales 1 y 3 del artículo 26 de la Ley 80 de 1993._x000a__x000a_"/>
    <s v="(…) se debe a las deficiencias en planeación que presenta el proyecto, al partir de supuestos que no se iban a realizar (…)."/>
    <s v="Modificar el alcance del contrato 1200 de 2016 donde se incluye la conexión a &quot;Ye de Ciénaga&quot;."/>
    <s v="Modificar el alcance del contrato 1200 de 2016 donde se incluye la conexión a &quot;Ye de Ciénaga&quot;."/>
    <s v="Documento de modificación contrato 1200 de 2016"/>
    <n v="1"/>
    <d v="2023-10-04T00:00:00"/>
    <x v="17"/>
    <n v="3.8571428571428572"/>
    <x v="11"/>
    <x v="23"/>
    <n v="0"/>
    <s v="Acción de mejora reformulada  y aprobada por la Directora General en mesa de trabajo del 26 de octubre de 2023 y según memorando 2023I-VBOG-019971 del 27 de octubre de 2023._x000a__x000a_DTE solicita que se comparta esta acción con la DEO toda vez que, el proyecto se encuentra en ejecución y es esta dependencia la gestora del mismo."/>
    <m/>
    <n v="-1507.6666666666667"/>
    <x v="0"/>
    <n v="0"/>
    <n v="0"/>
    <n v="3.8571428571428572"/>
    <s v="NO"/>
    <x v="0"/>
    <s v="VENCIDO"/>
    <x v="44"/>
    <x v="375"/>
    <n v="1"/>
    <x v="474"/>
  </r>
  <r>
    <n v="377"/>
    <n v="476"/>
    <n v="2019"/>
    <s v="Presupuestal"/>
    <s v="Administrativo"/>
    <s v="Administrativo"/>
    <s v="14 05 004   "/>
    <s v="H57AF18. Cumplimiento Contrato Obra 2179 de 2016. _x000a__x000a_(...) no existe certeza de que se haya extraído la totalidad de los restos del buque Tritonia, y en consecuencia, tampoco sobre el cumplimiento de este ítem del Contrato de Obra 2179 de 2016._x000a__x000a_Para la CGR, además, se produjo afectación presupuestal, toda vez que  los recursos  que debían ser ejecutados en el 2017 y 2018,  no se ejecutaron. Situación que afectó el presupuesto de 2017 y 2018, genera riesgo de controversia contractual, y recursos no ejecutados oportunamente ($10.474.0 millones), monto que, según lo informado por la entidad, actualmente no cuenta con respaldo presupuestal para su pago. "/>
    <s v="(…) existe un nivel de incertidumbre en todas las mediciones realizadas en las distintas campañas (…)"/>
    <s v="Elaborar e implementar una bitácora para la estructuración de proyectos de la Subdirección Marítima y Fluvial."/>
    <s v="Elaboración y aprobación de la bitácora  para la estructuración de proyectos de la Subdirección Marítima y Fluvial (la cuál reposará dentro del expediente documental.), para su cumplimiento a partir de la socialización."/>
    <s v="Bitácora elaborada, aprobada y socializada  para la estructuración de proyectos de la Subdirección Marítima y Fluvial."/>
    <n v="1"/>
    <d v="2019-08-13T00:00:00"/>
    <x v="76"/>
    <n v="9"/>
    <x v="10"/>
    <x v="0"/>
    <n v="1"/>
    <s v="SIN OBSERVACIONES"/>
    <d v="2022-10-11T00:00:00"/>
    <n v="36.4"/>
    <x v="1"/>
    <n v="9"/>
    <n v="9"/>
    <n v="9"/>
    <m/>
    <x v="3"/>
    <s v="CUMPLIDO"/>
    <x v="44"/>
    <x v="376"/>
    <n v="1"/>
    <x v="475"/>
  </r>
  <r>
    <n v="378"/>
    <n v="477"/>
    <n v="2018"/>
    <s v="P1"/>
    <s v="Disciplinario, fiscal y penal"/>
    <s v="Fiscal, disciplinario y penal"/>
    <s v="14 04 004   "/>
    <s v="H1APCSMF18. Mayores cantidades de obras pagadas contrato 688 de 2015. De 2016-100263-80914-D._x000a__x000a_Acción 1.Mediante factura número 28 de fecha 30/12/2015, por valor de $1.009.298.938, correspondiente al acta de avance de obras número tres (03) de 28/12/2015, se incluyeron 70.000 m3 de dragado, a pesar que los informes semanales, evidencian que para ese momento (28/12/2015), solo se habían dragado 3.865 m3 correspondiente a 17,33 horas que la draga PILCAS llevó a cabo en la semana 11, que cubrió el periodo comprendido del 07/12/2015 al 14/12/2015.En los Subsiguientes informes semanales 12 a 14 que cubrieron el periodo comprendido entre el 15/12/2015 al 03/01/2016, no se reportan horas efectivas de actividades de dragado._x000a__x000a_Acción 2. Mediante factura número 30 de 24 de junio de 2016, se facturó por concepto de Provisión por Gestión Medioambiental un monto de $57.171.806 (incluye AIU e IVA), esto sin que se evidencie en el expediente contractual aportado las actividades llevadas a cabo y los análisis de precios unitarios presentados y las actas de aprobación por parte de la interventoría._x000a__x000a_Acción 3. En el informe mensual número siete (7) se manifiesta que “el contratista lleva un volumen acumulado de 165.000m3” de dragado, valor que coincide medianamente con lo dicho en el informe semanal número veintinueve (29), en el que dice: “A la fecha se han dragado aproximadamente 170.000 m3”. Posteriormente, en el informe semanal número treinta (30), que va desde el 02 de al 10 mayo de 2015 e incluye 82 horas efectivas de dragado de la DRAGA PILCAS y 77 horas que efectivas de dragado de la Draga La Hermandad, se dice que el dragado no supera los 200.000 m3. A pesar de lo anterior, en la factura número 30 se incluyeron 132.229 m3 de dragado de los cuales 52.000 m3 nos e encuentran soportados y/o guardan correlación con lo manifestado en los informes semanales 29 y 30, y el informe mensual número 7, ni con los rendimientos reportados (180 m3/h PILCAS y 200m3/h la Hermandad) por las Dragas utilizadas."/>
    <s v="Incumplimiento de los deberes funcionales del interventor del contrato, referido a las funciones de vigencia técnica y de los deberes del contratista establecidos en el Numeral 2 del artículo 5 de la Ley 80 de 1993."/>
    <s v="                                                                                             _x000a_Hacer exigibles los informes (bajo parámetros técnicos) que los supervisores de los contratos y convenios  deben presentar en relación con el cumplimiento de las obligaciones contractuales, entendiendo que se  configura responsabilidad disciplinaria de la ejecución insuficiente de las funciones, en el reporte insuficiente de información y/o ausencia de evidencias y/o soportes documentales."/>
    <s v="_x000a_                                                                                                 _x000a_Documentar un procedimiento para garantizar la integralidad de los expedientes contractuales, exigiendo documentos mínimos, incluido el Informe Mensual de Supervisión.  En cumplimiento de lo establecido en el parágrafo segundo del artículo 39 de la Ley 80 de 1993.  "/>
    <s v="Procedimiento documentado"/>
    <n v="1"/>
    <d v="2019-01-15T00:00:00"/>
    <x v="77"/>
    <n v="6.2857142857142856"/>
    <x v="10"/>
    <x v="0"/>
    <n v="0.4"/>
    <s v="SIN OBSERVACIONES"/>
    <m/>
    <n v="-1450.8"/>
    <x v="12"/>
    <n v="2.5142857142857142"/>
    <n v="2.5142857142857142"/>
    <n v="6.2857142857142856"/>
    <m/>
    <x v="0"/>
    <s v="VENCIDO"/>
    <x v="45"/>
    <x v="377"/>
    <n v="1"/>
    <x v="476"/>
  </r>
  <r>
    <n v="379"/>
    <n v="478"/>
    <n v="2018"/>
    <s v="Contractual"/>
    <s v="Disciplinario"/>
    <s v="Disciplinario"/>
    <s v="14 04 004   "/>
    <s v="H2APCSMF18. Cronología pliegos contrato 688 de 2015. _x000a_      _x000a_Acción 1. En el parágrafo tercero de la cláusula segunda del contrato dice: “El contrato de obra NO se encuentra sujeto a ajustes de conformidad con lo establecido en el memorando SMF 27596 del 27 de abril de 2015”. Esto a pesar de que la minuta establecida en los pliegos definitivos dice en la cláusula segunda lo siguiente: “PARÁGRAFO TERCERO: AJUSTE. – El contrato de obra se encuentra sujeto a ajustes de conformidad con lo establecido en el Pliego de Condiciones de la Licitación Publica”. Este asunto es un cambio sustancial realizado a los pliegos, el cual se hizo fuera de los tiempos establecidos para las adendas y que no fue conocido de manera previa por los demás participantes del proceso de selección._x000a__x000a_Acción 2 .En el parágrafo primero de la Cláusula Tercera dice: “PARÁGRAFO PRIMERO: Mediante memorando SMF 28637 del 30 de abril de 2015 la Subdirección marítima fluvial manifiesta: “ (…) Hacer aclaraciones al proceso LP-DO-SMF-002-2015, CONSTRUCCIÓN DE OBRAS DE ADECUACIONES Y REHABILITACIÓN DEL MUELLE DE LETICIA AMAZONAS, en el documento PRESUPUESTO OFICIAL, en el sentido de confirmar que el ítem Provisión para Gestión Social Ambiental se tiene estimado utilizar para obras. (…)”. Asunto que cambia de manera sustancial el panorama financiero del contrato y de lo cual no tuvieron conocimiento, por lo menos en el proceso de selección los demás participantes._x000a__x000a_Acción 3.  Los pliegos dicen: “Salvo fuerza mayor o caso fortuito, debidamente comprobados (a juicio del INVIAS), si el Adjudicatario se negare a cumplir con las obligaciones establecidas en el Pliego y específicamente las de suscribir y perfeccionar el contrato durante el término señalado, el INVIAS hará efectiva la Garantía de Seriedad constituida para responder por la seriedad de la Propuesta, sin menoscabo de las acciones legales consecuentes al reconocimiento de perjuicios causados y no cubiertos por el valor de la citada garantía y sin perjuicio de la inhabilidad para contratar por el termino de cinco (5) años, de conformidad con lo previsto en el ordinal (e) del numeral 1º del Art 8 de la Ley 80 de 1993.”, (subrayado fuera de texto) pero contrario a esto el contrato 688 se suscribió el día 07 de mayo de 2015, cuando la fecha limite era el día 23 de abril de 2015, es decir tres días después de la fecha de publicación de acto adjudicación, el cual se llevó a cabo el día 20 de abril de 2015._x000a__x000a_Acción 4. Los pliegos dicen: “La construcción de la garantía y del seguro, deberá efectuarla el contratista dentro de los tres (3) días hábiles siguientes a la firma del contrato, so pena de incurrir en causal de incumplimiento del contrato sancionable con multa, o de que el Instituto pueda hacer efectiva la póliza de seriedad de la oferta.”. Contrariando lo anterior, la póliza de cumplimiento 45-44-101063046 de Seguros del estado S.A. fue expedida el día 19 de mayo de 2015, es decir siete (7) días hábiles después de la fecha de suscripción (07/05/2015) del contrato, y la póliza de responsabilidad civil extracontractual 45-40-101028956 de la misma firma aseguradora en mención se expidió el 04 de junio de 2015."/>
    <s v="Las irregularidades señaladas denotan debilidades en el sistema de control interno con respecto al cumplimiento de los tiempos establecidos para las etapas del proceso contractual."/>
    <s v="Fortalecer la etapa de planeación y estructuración de los proyectos (Convenios Interadministrativos o contratos), formulando un procedimiento documentado que oriente el ejercicio y establezca los controles para mejorar aspectos tales como:_x000a_ _x000a_Análisis de todas las variables inmersas en el proyecto._x000a_Correcta verificación de estudios y diseños._x000a_Adecuada construcción de presupuestos de obra e interventoría._x000a_Correcta formulación de alcances y condiciones técnicas._x000a_Correcta coordinación y comunicación interinstitucional entre entidades involucradas._x000a_"/>
    <s v="Procedimiento documentado que oriente el ejercicio y establezca los controles para fortalecer la gestión contractual y mitigar la materialización de los riesgos inherentes a la actividad."/>
    <s v="Procedimiento documentado"/>
    <n v="1"/>
    <d v="2019-01-15T00:00:00"/>
    <x v="77"/>
    <n v="6.2857142857142856"/>
    <x v="10"/>
    <x v="0"/>
    <n v="1"/>
    <s v="SIN OBSERVACIONES"/>
    <d v="2023-08-31T00:00:00"/>
    <n v="54.833333333333336"/>
    <x v="1"/>
    <n v="6.2857142857142856"/>
    <n v="6.2857142857142856"/>
    <n v="6.2857142857142856"/>
    <m/>
    <x v="3"/>
    <s v="CUMPLIDO"/>
    <x v="45"/>
    <x v="378"/>
    <n v="1"/>
    <x v="477"/>
  </r>
  <r>
    <n v="380"/>
    <n v="479"/>
    <n v="2018"/>
    <s v="Contractual"/>
    <s v="Administrativo"/>
    <s v="Administrativo"/>
    <s v="14 01 012   "/>
    <s v="H5APCSMF18. Garantías  necesarias del contrato No 688 de 2015. _x000a__x000a_Se observa que el contratista no constituyo la garantía que ampare los riesgos que en este sentido son imputables al mismo tampoco las mismas le fueron exigidas a pesar de lo establecido en los pliegos definitivos."/>
    <s v="Debilidades en el análisis jurídico del proyecto de contrato a suscribir, dado que no existe congruencia en el análisis de riesgos, lo dicho en los pliegos y el contrato finalmente suscrito respectivamente de la suficiencia de las garantías exigidas. Como consecuencia la entidad asume riesgos que están a cargo del contratista por la inexistencia de las garantías que derivan amparar los mismos."/>
    <s v="Revisión y actualización de la matriz de riesgos._x000a__x000a_"/>
    <s v="Documentar el riesgo inherente y el residual en obras de dragado, soportando jurídicamente el apetito del riesgo  y las garantías a exigir."/>
    <s v="Matriz de riesgo actualizada"/>
    <n v="1"/>
    <d v="2019-01-15T00:00:00"/>
    <x v="77"/>
    <n v="6.2857142857142856"/>
    <x v="10"/>
    <x v="0"/>
    <n v="1"/>
    <s v="SIN OBSERVACIONES"/>
    <d v="2022-11-01T00:00:00"/>
    <n v="44.733333333333334"/>
    <x v="1"/>
    <n v="6.2857142857142856"/>
    <n v="6.2857142857142856"/>
    <n v="6.2857142857142856"/>
    <m/>
    <x v="3"/>
    <s v="CUMPLIDO"/>
    <x v="45"/>
    <x v="379"/>
    <n v="1"/>
    <x v="478"/>
  </r>
  <r>
    <n v="381"/>
    <n v="480"/>
    <n v="2018"/>
    <s v="Presupuestal"/>
    <s v="Disciplinario, fiscal y penal"/>
    <s v="Fiscal, disciplinario y penal"/>
    <s v="14 04 004   "/>
    <s v="H6APCSMF18. Pagos por movilización y desmovilización equipos de dragado.  En la ejecución del Contrato 688 de 2015 se realizaron pagos por concepto de movilización y desmovilización de equipos de dragado por valor de $371.667.823 pesos, de los cuales no se encuentran soportes idóneos en el expediente contractual aportado por la entidad que permitan verificar y comprobar las operaciones y transacciones que justifiquen dicha erogación.  "/>
    <s v="Incumplimiento de los deberes funcionales del interventor del contrato, referidos a las funciones de seguimiento y de los deberes del contratista establecidos en Numeral 2 del artículo 5 de la Ley 80 de 1993."/>
    <s v="                                                                                             _x000a_Hacer exigibles los informes (bajo parámetros técnicos) que los supervisores de los contratos y convenios  deben presentar en relación con el cumplimiento de las obligaciones contractuales, entendiendo que se  configura responsabilidad disciplinaria de la ejecución insuficiente de las funciones, en el reporte insuficiente de información, y/o, ausencia de evidencias y/o soportes documentales."/>
    <s v="_x000a_                                                                                                 _x000a_Documentar un procedimiento para garantizar la integralidad de los expedientes contractuales, exigiendo documentos mínimos entre los que debe estar el informe mensual del supervisor. En cumplimiento de lo establecido en el Parágrafo segundo del artículo 39 de la Ley 80 de 1993.  "/>
    <s v="Procedimiento documentado"/>
    <n v="1"/>
    <d v="2019-01-15T00:00:00"/>
    <x v="77"/>
    <n v="6.2857142857142856"/>
    <x v="10"/>
    <x v="0"/>
    <n v="0.4"/>
    <s v="SIN OBSERVACIONES"/>
    <m/>
    <n v="-1450.8"/>
    <x v="12"/>
    <n v="2.5142857142857142"/>
    <n v="2.5142857142857142"/>
    <n v="6.2857142857142856"/>
    <m/>
    <x v="0"/>
    <s v="VENCIDO"/>
    <x v="45"/>
    <x v="380"/>
    <n v="1"/>
    <x v="479"/>
  </r>
  <r>
    <n v="382"/>
    <n v="481"/>
    <n v="2018"/>
    <s v="Contractual"/>
    <s v="Fiscal y disciplinario"/>
    <s v="Administrativo con presunta incidencia fiscal y disciplinaria"/>
    <s v="14 01 007   "/>
    <s v="H1ACSRT17. Contrato de Interventoría 1109 de 2015._x000a__x000a_La Subdirección Red Terciaria[1] impartió orden de inicio al contrato de interventoría 1109 de 2015[2] el 25 de noviembre de 2015, siendo suspendido por 90 días desde el día 30 de noviembre de 2015 y luego por 53 días más, reanudándose el 21 de mayo de 2016. De otra parte, sólo hasta el 15 de abril de 2016 se adjudicó el correspondiente contrato de obra objeto de la interventoría, suscribiéndose el acta de inicio el 27 de junio de 2016, extendiéndose los términos de ejecución hasta enero de 2017, que llevó a la interventoría a ser prorrogada 4 veces, incrementándose el valor de esta en la suma de $28,6 millones, tal como se desprende la Adición 03 del 21 de noviembre de 2016."/>
    <s v="Deficiencias y debilidades, respecto de la observancia normativa, a tener en cuenta para el desarrollo de la interventoría y que estaba reglamentada en los en los ítems 8.2, 8.3 y 8.22 de los pliegos de condiciones del concurso de méritos, "/>
    <s v="_x000a__x000a_Fortalecer la etapa de planeación y estructuración de los proyectos, formulando un procedimiento documentado que oriente el ejercicio y establezca los controles para mejorar aspectos tales como: Análisis de todas las variables inmersas en el proyecto; correcta verificación de estudios y diseños; adecuada construcción de presupuestos de obra e interventoría; correcta formulación de alcances y condiciones técnicas; correcta coordinación y comunicación interinstitucional entre entidades involucradas, entre otros."/>
    <s v="_x000a_Procedimiento documentado que oriente el ejercicio y establezca los controles para fortalecer la gestión contractual y mitigar la materialización de los riesgos inherentes a la actividad._x000a_"/>
    <s v="_x000a__x000a_Procedimiento documentado"/>
    <n v="1"/>
    <d v="2019-01-02T00:00:00"/>
    <x v="77"/>
    <n v="8.1428571428571423"/>
    <x v="0"/>
    <x v="0"/>
    <n v="1"/>
    <s v="SIN OBSERVACIONES"/>
    <d v="2023-09-29T00:00:00"/>
    <n v="55.8"/>
    <x v="1"/>
    <n v="8.1428571428571423"/>
    <n v="8.1428571428571423"/>
    <n v="8.1428571428571423"/>
    <m/>
    <x v="3"/>
    <s v="CUMPLIDO"/>
    <x v="46"/>
    <x v="381"/>
    <n v="1"/>
    <x v="480"/>
  </r>
  <r>
    <n v="383"/>
    <n v="482"/>
    <n v="2018"/>
    <s v="Presupuestal"/>
    <s v="Disciplinario"/>
    <s v="Administrativo con presunta incidencia disciplinaria"/>
    <s v="17 02 003   "/>
    <s v="H2ACSRT17. Recursos del Convenio 2219 de 2013 en riesgo._x000a__x000a_Efectuado un análisis al Convenio 2219 de 2013 que el INVIAS suscribió con la alcaldía de Riohacha, con un plazo inicial hasta el 31 de diciembre de 2014 y valor de  $6.750 millones, se encontró que el mismo presentó 9 modificaciones, que adicionó su valor en $2.000 millones y extendió el plazo contractual hasta el 30 de mayo de 2016, a pesar de lo cual, según informe de la interventoría efectuada mediante el contrato 275 de 2014, el contratista a la fecha estipulada para la finalización del contrato de obra, no cumplió con las metas físicas."/>
    <s v="Debilidades en la ejecución de las obligaciones de la interventoría, quienes a pesar de los retrasos e inconsistencias de obra, no efectuaron las alertas oportunamente, o efectuadas estas, no se tomaron las medidas correctivas por parte de Ente Territorial."/>
    <s v="_x000a__x000a_Hacer exigibles los informes (bajo parámetros técnicos) que los supervisores deben presentar en relación con el cumplimiento de las obligaciones contractuales de los interventores y contratistas, so pena de adelantar las correspondientes acciones disciplinarias por la omisión de su deberes o la deficiencia en la información reportada y la ausencia de evidencias y soportes documentales."/>
    <s v="_x000a_Documentar un Procedimiento para garantizar la integralidad de los expedientes contractuales, exigiendo documentos mínimos entre los que debe estar el informe mensual del supervisor. En cumplimiento de lo establecido en el Parágrafo segundo del artículo 39 de la Ley 80 de 1993. "/>
    <s v="_x000a_Procedimiento documentado"/>
    <n v="1"/>
    <d v="2019-01-02T00:00:00"/>
    <x v="77"/>
    <n v="8.1428571428571423"/>
    <x v="0"/>
    <x v="0"/>
    <n v="0"/>
    <s v="SIN OBSERVACIONES"/>
    <m/>
    <n v="-1450.8"/>
    <x v="0"/>
    <n v="0"/>
    <n v="0"/>
    <n v="8.1428571428571423"/>
    <m/>
    <x v="0"/>
    <s v="VENCIDO"/>
    <x v="46"/>
    <x v="382"/>
    <n v="1"/>
    <x v="481"/>
  </r>
  <r>
    <n v="384"/>
    <n v="483"/>
    <n v="2018"/>
    <s v="Obra"/>
    <s v="Disciplinario"/>
    <s v="Administrativo con presunta incidencia disciplinaria"/>
    <s v="14 04 004   "/>
    <s v="H3ACSRT17.  Intervención del Tramo Vía Valledupar vereda Cerro Peralta _x000a__x000a_En la visita administrativa adelantada por la auditoría para verificar la ejecución del contrato derivado de obra, del Convenio Interadministrativo 2219 de 2013 en el tramo Valledupar vereda Cerro Peralta en el municipio de Riohacha - Guajira, se evidenció que se realizó  un mejoramiento de la vía con material de afirmado, no obstante que, en los pliegos de condiciones y por ende en el presupuesto, se tenía contemplado, que la intervención de la vía se efectuaría, a nivel de pavimento con la “Construcción de Placa Huella, La Construcción de Piedra Pegada y Cunetas revestidas en Concreto”  y que de requerirse obras a nivel de afirmado “estas serán financiadas con recursos del municipio"/>
    <s v="Fallas en los controles de supervisión y de seguimiento por parte de la Entidad, dado que al no dar cumplimiento a las especificaciones establecidas por Invías y en el pliego de condiciones del contrato de obra y las modificaciones que finalmente realizó el ente territorial a los ítems del contrato, llevó a que se efectuará una intervención a nivel de afirmado en cantidad de 6.664.14 m3 por $1.012,6 millones"/>
    <s v="_x000a__x000a_Hacer exigibles los informes (bajo parámetros técnicos) que los supervisores deben presentar en relación con el cumplimiento de las obligaciones contractuales de los interventores y contratistas, so pena de adelantar las correspondientes acciones disciplinarias por la omisión de su deberes o la deficiencia en la información reportada y la ausencia de evidencias y soportes documentales."/>
    <s v="_x000a__x000a_Documentar un Procedimiento para garantizar la integralidad de los expedientes contractuales, exigiendo documentos mínimos entre los que debe estar el informe mensual del supervisor. En cumplimiento de lo establecido en el Parágrafo segundo del artículo 39 de la Ley 80 de 1993. "/>
    <s v="_x000a_Procedimiento documentado"/>
    <n v="1"/>
    <d v="2019-01-02T00:00:00"/>
    <x v="77"/>
    <n v="8.1428571428571423"/>
    <x v="0"/>
    <x v="0"/>
    <n v="0"/>
    <s v="SIN OBSERVACIONES"/>
    <m/>
    <n v="-1450.8"/>
    <x v="0"/>
    <n v="0"/>
    <n v="0"/>
    <n v="8.1428571428571423"/>
    <m/>
    <x v="0"/>
    <s v="VENCIDO"/>
    <x v="46"/>
    <x v="383"/>
    <n v="1"/>
    <x v="482"/>
  </r>
  <r>
    <n v="385"/>
    <n v="484"/>
    <n v="2018"/>
    <s v="Obra"/>
    <s v="Disciplinario"/>
    <s v="Administrativo con presunta incidencia disciplinaria"/>
    <s v="14 02 002   "/>
    <s v="H4ACSRT17. Convenio 1216 de 2014 – Alcance Plan de Obras y Liquidación _x000a__x000a_En visita administrativa realizada el 24 de octubre de 2018 a las obras realizadas, se evidenció que no se intervino los 22.1 km ya que la Gobernación priorizó la construcción de placa huella de manera continua e ininterrumpida en un tramo de 8.2 km desde el PR 22+090 al PR 13+790[1], dejando sin intervenir tramos como el de Minca K 0+000 al K 7+900 m, el Campano del K 7+ 900 m al K13+900 m, encontrando que a lo largo del corredor de la vía no hay uniformidad ni homogeneidad que permita la movilidad a más de 10 km/hora, continuo deterioro que dificulta el tránsito vehicular y fallos en el talud (derrumbes) en algunos lugares que deterioraron la placa huella construida "/>
    <s v="Es la falta de asignación de recursos para el proyecto de manera total"/>
    <s v="_x000a__x000a_Fortalecer la etapa de planeación y estructuración de los proyectos, formulando un procedimiento documentado que oriente el ejercicio y establezca los controles para mejorar aspectos tales como: Análisis de todas las variables inmersas en el proyecto; correcta verificación de estudios y diseños; adecuada construcción de presupuestos de obra e interventoría; correcta formulación de alcances y condiciones técnicas; correcta coordinación y comunicación interinstitucional entre entidades involucradas, entre otros._x000a__x000a_"/>
    <s v="_x000a__x000a_Procedimiento documentado que oriente el ejercicio y establezca los controles para fortalecer la gestión contractual y mitigar la materialización de los riesgos inherentes a la actividad._x000a__x000a__x000a__x000a__x000a_"/>
    <s v="_x000a__x000a_Procedimiento documentado"/>
    <n v="1"/>
    <d v="2019-01-02T00:00:00"/>
    <x v="77"/>
    <n v="8.1428571428571423"/>
    <x v="0"/>
    <x v="0"/>
    <n v="1"/>
    <s v="SIN OBSERVACIONES"/>
    <d v="2023-09-29T00:00:00"/>
    <n v="55.8"/>
    <x v="1"/>
    <n v="8.1428571428571423"/>
    <n v="8.1428571428571423"/>
    <n v="8.1428571428571423"/>
    <m/>
    <x v="3"/>
    <s v="CUMPLIDO"/>
    <x v="46"/>
    <x v="384"/>
    <n v="1"/>
    <x v="483"/>
  </r>
  <r>
    <n v="386"/>
    <n v="485"/>
    <n v="2018"/>
    <s v="Obra"/>
    <s v="Administrativo"/>
    <s v="Administrativo"/>
    <s v="14 04 003   "/>
    <s v="H5ACSRT17. Estado de las obras construidas en desarrollo del convenio 2219 de 2013._x000a__x000a_El Contrato de Obra Pública No. 082 de 2014. a. En el tramo en concreto hidráulico construido para el acceso a la Comunidad Indígena Las Delicias se presentan discontinuidades en los bordillos en algunos casos han sido demolidos o destruidos por acción del tránsito, existe desgaste en las placas que limitan con las obras transversales (box culvert) b. En el tramo Florida Tomarrazón se observó un fallo con asentamiento junto al box culvert y en un tramo de carpeta c. En el tramo Valledupar Cerro Peralta, por ser una intervención de mejoramiento de subrasante donde se dejó la superficie con material de afirmado en algunos sectores se ha perdido el material de conformación de la superficie, generando discontinuidades en el sentido longitudinal y transversal. d. En el sector de la vereda Cerro Peralta donde se construyó el canal longitudinal en concreto se observa la presencia de fisuras y grietas en paredes y la losa del canalE6:F20."/>
    <s v="Deficiencias constructivas o de calidad de los materiales que aunado a la falta de mantenimiento, disminuyen el periodo de diseño o vida útil de las intervenciones realizadas."/>
    <s v="Dar traslado a la Oficina de Control Disciplinario para que inicie las acciones  que considere pertinentes al supervisor en atención a lo informado por el ente auditor."/>
    <s v="Informar a la instancia pertinente de los presuntos incumplimientos detectados por la contraloría frente al proceso de supervisión."/>
    <s v="Comunicación"/>
    <n v="1"/>
    <d v="2023-09-15T00:00:00"/>
    <x v="18"/>
    <n v="2.1428571428571428"/>
    <x v="0"/>
    <x v="0"/>
    <n v="1"/>
    <s v="Acción de mejora reformulada  y aprobada por la Directora General en mesa de trabajo del 26 de octubre de 2023 y según memorando 2023I-VBOG-019971 del 27 de octubre de 2023."/>
    <d v="2024-01-30T00:00:00"/>
    <n v="4.0666666666666664"/>
    <x v="1"/>
    <n v="2.1428571428571428"/>
    <n v="2.1428571428571428"/>
    <n v="2.1428571428571428"/>
    <m/>
    <x v="3"/>
    <s v="CUMPLIDO"/>
    <x v="46"/>
    <x v="385"/>
    <n v="1"/>
    <x v="484"/>
  </r>
  <r>
    <n v="387"/>
    <n v="486"/>
    <n v="2018"/>
    <s v="Contractual"/>
    <s v="Disciplinario"/>
    <s v="Administrativo con presunta incidencia disciplinaria"/>
    <s v="18 02 001   "/>
    <s v="H6ACSRT17. Frente adicional, contratos de Interventoría, convenio Agencia de Renovación del Territorio._x000a__x000a_En desarrollo del Convenio Interadministrativo 677 de 2017 se ejecutaron 20 contratos de interventoría, para la vigilancia y seguimiento de los contratos para el  mejoramiento, intervención y rehabilitación de la red terciaria Se evidenció que en los pliegos de condiciones y, por ende, en la propuesta económica, los contratistas incluyeron dentro del presupuesto, como costo adicional del contrato de obra, “La provisión para segundo frente de trabajo”, valor que en 4 contratos revisados, representa un porcentaje entre el 45% y 100% del valor de los costos básicos de la interventoría. La Entidad, al momento de definir el presupuesto oficial, no tenía claro todos y cada uno de los ítems necesarios para cumplir con el objeto contractual en el tiempo o plazo estimado."/>
    <s v="Denota debilidades de planeación y deficiencias en la estructuración de los proyectos, afectándose el principio de Planeación como principio rector de la contratación estatal, que es una manifestación del Principio de Eficacia._x000a__x000a_"/>
    <s v="_x000a__x000a_Fortalecer la etapa de planeación y estructuración de los proyectos, formulando un procedimiento documentado que oriente el ejercicio y establezca los controles para mejorar aspectos tales como: Análisis de todas las variables inmersas en el proyecto; correcta verificación de estudios y diseños; adecuada construcción de presupuestos de obra e interventoría; correcta formulación de alcances y condiciones técnicas; correcta coordinación y comunicación interinstitucional entre entidades involucradas, entre otros."/>
    <s v="_x000a__x000a_Procedimiento documentado que oriente el ejercicio y establezca los controles para fortalecer la gestión contractual y mitigar la materialización de los riesgos inherentes a la actividad."/>
    <s v="_x000a__x000a_Procedimiento documentado"/>
    <n v="1"/>
    <d v="2019-01-02T00:00:00"/>
    <x v="77"/>
    <n v="8.1428571428571423"/>
    <x v="0"/>
    <x v="0"/>
    <n v="1"/>
    <s v="SIN OBSERVACIONES"/>
    <d v="2023-09-29T00:00:00"/>
    <n v="55.8"/>
    <x v="1"/>
    <n v="8.1428571428571423"/>
    <n v="8.1428571428571423"/>
    <n v="8.1428571428571423"/>
    <m/>
    <x v="3"/>
    <s v="CUMPLIDO"/>
    <x v="46"/>
    <x v="386"/>
    <n v="1"/>
    <x v="485"/>
  </r>
  <r>
    <n v="388"/>
    <n v="487"/>
    <n v="2018"/>
    <s v="Contractual"/>
    <s v="Disciplinario"/>
    <s v="Administrativo con presunta incidencia disciplinaria"/>
    <s v="14 04 010   "/>
    <s v="H8ACSRT17. Pago del A.I.U. en Acta de recibo final de obra del contrato de obra derivado del Convenio interadministrativo No. 825 de 2013. _x000a__x000a_Efectuado el análisis al desarrollo del contrato de obra No. 057 de 2014, se evidenció que los costos del A.I.U. (Administración, Imprevistos y Utilidad) liquidados en el Acta de Recibo Final de Obra No. 6 del 31 de marzo de 2015, no corresponden a los porcentajes contractuales, generando una diferencia a favor del contratista en monto de $3,6 millones."/>
    <s v="Fallas en los controles de supervisión y de seguimiento por parte de la Interventoría del contrato, dado que aprobó y dio aval a la mencionada acta, sin percatarse y glosar la utilidad por mayor valor, que se le estaba reconociendo al contratista en la suma de $3,6 millones."/>
    <s v="_x000a__x000a_Hacer exigibles los informes (bajo parámetros técnicos) que los supervisores deben presentar en relación con el cumplimiento de las obligaciones contractuales de los interventores y contratistas, so pena de adelantar las correspondientes acciones disciplinarias por la omisión de su deberes o la deficiencia en la información reportada y la ausencia de evidencias y soportes documentales."/>
    <s v="_x000a__x000a_Documentar un Procedimiento para garantizar la integralidad de los expedientes contractuales, exigiendo documentos mínimos entre los que debe estar el informe mensual del supervisor. En cumplimiento de lo establecido en el Parágrafo segundo del artículo 39 de la Ley 80 de 1993. "/>
    <s v="_x000a_Procedimiento documentado"/>
    <n v="1"/>
    <d v="2019-01-02T00:00:00"/>
    <x v="77"/>
    <n v="8.1428571428571423"/>
    <x v="0"/>
    <x v="0"/>
    <n v="0"/>
    <s v="SIN OBSERVACIONES"/>
    <m/>
    <n v="-1450.8"/>
    <x v="0"/>
    <n v="0"/>
    <n v="0"/>
    <n v="8.1428571428571423"/>
    <m/>
    <x v="0"/>
    <s v="VENCIDO"/>
    <x v="46"/>
    <x v="387"/>
    <n v="1"/>
    <x v="486"/>
  </r>
  <r>
    <n v="389"/>
    <n v="488"/>
    <n v="2018"/>
    <s v="Contractual"/>
    <s v="Disciplinario"/>
    <s v="Administrativo con presunta incidencia disciplinaria"/>
    <s v="14 01 013   "/>
    <s v="H9ACSRT17. Efectuado un análisis al contrato de interventoría 1293 de 2017, se estableció en la cláusula cuarta: “El plazo para la ejecución del presente contrato hasta el treinta y uno de diciembre de 2017, a partir de la fecha de la Orden de Inicio”, sin tener en cuenta que, derivado del presupuesto oficial, el Plan de cargas y por ende la propuesta económica, era necesaria una dedicación por parte del personal del contratista de mínimo dos (2) meses, adicional a que se estableció como un costo a los básicos el de “Provisión Segundo Frente de Trabajo” por valor de $98,4 millones, en caso de ser necesario para cumplir con los rendimientos de los contratos de obra; evidenciando que el plazo de 13 días de ejecución, no está acorde a los términos de planeación, pues de dichos ítems, se deriva que se requería un mayor término de vigencia, a fin de dar cumplimiento a la función de seguimiento y verificación para los 3 contratos objeto de la interventoría, la cual debía vigilar aspectos de localización, acopio de materiales, desplazamiento de maquinaria, ejecución de obra, cumplimiento de especificaciones técnicas, etc."/>
    <s v="Se presenta ya que el fundamento de la adopción del plazo inicial en los dos contratos, no tuvieron en cuenta, los tiempos de dedicación estipulados para el personal técnico establecido en la propuesta económica del contratista, y tampoco consideró el tiempo en que se debía adelantar, las actividades de seguimiento que en cumplimiento a la función de vigilancia y control debía efectuar la interventoría en tres y dos contratos, a desarrollarse en diferentes municipios, falta de concordancia en tiempo, que llevó a que la labor de control fuera prorrogada inmediatamente después del inicio de su ejecución._x000a__x000a_... &quot;afectándose el principio de Planeación como principio rector de la contratación estatal&quot;...&quot;vulnerando aspectos normados en el Articulo 25 del Estatuto General de Contratación Administrativa, así como a principios de la Función Administrativa consagrados en el Artículo 3 de la Ley 489 de 1998&quot;."/>
    <s v="Fortalecer la etapa de planeación y estructuración de los proyectos, formulando un procedimiento documentado que oriente el ejercicio y establezca los controles para mejorar aspectos tales como: Análisis de todas las variables inmersas en el proyecto; correcta verificación de estudios y diseños; adecuada construcción de presupuestos de obra e interventoría; correcta formulación de alcances y condiciones técnicas; correcta coordinación y comunicación interinstitucional entre entidades involucradas, entre otros."/>
    <s v="Procedimiento documentado que oriente el ejercicio y establezca los controles para fortalecer la gestión contractual y mitigar la materialización de los riesgos inherentes a la actividad."/>
    <s v="_x000a__x000a_Procedimiento documentado"/>
    <n v="1"/>
    <d v="2019-01-02T00:00:00"/>
    <x v="77"/>
    <n v="8.1428571428571423"/>
    <x v="0"/>
    <x v="0"/>
    <n v="1"/>
    <s v="SIN OBSERVACIONES"/>
    <d v="2023-09-29T00:00:00"/>
    <n v="55.8"/>
    <x v="1"/>
    <n v="8.1428571428571423"/>
    <n v="8.1428571428571423"/>
    <n v="8.1428571428571423"/>
    <m/>
    <x v="3"/>
    <s v="CUMPLIDO"/>
    <x v="46"/>
    <x v="388"/>
    <n v="1"/>
    <x v="487"/>
  </r>
  <r>
    <n v="390"/>
    <n v="489"/>
    <n v="2018"/>
    <s v="Otros"/>
    <s v="Disciplinario"/>
    <s v="Administrativo con presunta incidencia disciplinaria"/>
    <s v="14 04 004   "/>
    <s v="H10ACSRT17. Se observa que en la cláusula quinta, parágrafo primero del Convenio No 1216 de 2014, se le está dando la facultad al interventor del Contrato de Obra derivado del Convenio, de ser pagador del gasto al establecer: “(… y que se requiere para el pago de cheques únicamente, la firma del Interventor contratado por el Instituto y del Tesorero de EL DEPARTAMENTO…)”_x000a__x000a_Se observa que mediante oficio No DT MAG 23295 del 11 de mayo de 2015, el Director Territorial del Magdalena solicita, “que el representante legal del consorcio regional, (Interventoría). Como persona autorizada por parte de la interventoría para firmar la cuenta de apertura dejara el manejo de los recursos del convenio 1216 de 2014”. Es así que a partir de dicha autorización, el interventor del convenio junto con el jefe de la Oficina de Tesorería del Departamento viene ejerciendo funciones de pagador._x000a__x000a_A nivel del diseño de controles, lo evidenciado en el Convenio Interadministrativo, constituye a criterio de la CGR una falencia en la segregación de funciones, entendiendo por esto, “el separar las responsabilidades incompatibles que pueden crear la posibilidad para una acción no deseada (Ej.: Separar la autoridad de firmar cheques, de la autoridad para hacer aprobaciones de pagos)” , al delegar en un mismo sujeto la realización de las labores de interventoría y a su vez, ser ordenador del gasto de una cuenta conjunta."/>
    <s v="No se está dando cumplimiento a lo establecido en la Resolución 780 del 10 de febrero de 2014 del INVIAS, por medio de la cual se delegan funciones, toda vez que en el artículo 7 numeral 1, se delega en los Directores Territoriales del Instituto, la ordenación del gasto y del pago, quien a su vez, está delegando en el Interventor dicha labor._x000a__x000a_Podría constituir un posible riesgo de conflicto de intereses para el Interventor, y por ende, constituye una observación con presunta incidencia disciplinaria, al inobservar lo definido en el artículo 40 de la Ley 80 de 1993 parágrafo único, así como del artículo 28 de la ley 1150 de 2007, los artículos 33 y 34 del título IV de la Ley 734 de 2002 y el párrafo del parágrafo 3 del artículo 84 de la Ley 1474 de 2011."/>
    <s v="Capacitar a los supervisores y gestores técnicos de proyectos frente al manual de interventoría y de contratación que incluya las causas de los hallazgos notificados por la Contraloría General de la República.( haciendo énfasis, que en el caso de los convenios interadministrativos, que se debe hacer entrega  por parte del INVIAS de los documentos técnicos, especialmente la guía de estructuración en caso de que aplique)."/>
    <s v="Realizar dos (2) sesiones de capacitaciones a los supervisores y gestores técnicos de proyectos frente al manual de interventoría y de contratación."/>
    <s v="Actas de las capacitaciones "/>
    <n v="2"/>
    <d v="2023-08-01T00:00:00"/>
    <x v="17"/>
    <n v="13"/>
    <x v="0"/>
    <x v="0"/>
    <n v="2"/>
    <s v="Acción de mejora reformulada  y aprobada por la Directora General en mesa de trabajo del 26 de octubre de 2023 y según memorando 2023I-VBOG-019971 del 27 de octubre de 2023."/>
    <d v="2023-12-29T00:00:00"/>
    <n v="1.9666666666666666"/>
    <x v="1"/>
    <n v="13"/>
    <n v="13"/>
    <n v="13"/>
    <m/>
    <x v="3"/>
    <s v="CUMPLIDO"/>
    <x v="46"/>
    <x v="389"/>
    <n v="1"/>
    <x v="488"/>
  </r>
  <r>
    <n v="391"/>
    <n v="490"/>
    <n v="2018"/>
    <s v="Contractual"/>
    <s v="Administrativo"/>
    <s v="Administrativo"/>
    <s v="14 04 001   "/>
    <s v="H11ACSRT17. Efectuado el análisis al desarrollo del contrato de obra No. 672 de 2016, el cual tenía como objetivo la construcción de los accesos y rehabilitación del puente sobre el río Páez, se pudo evidenciar que los elementos estructurales del puente fueron construidos mediante el contrato de obra No. 3408 de 2013 , con un plazo inicial de 6,5 meses e inversión total por $8.953,79 millones y a pesar de haber superado los términos y montos inicialmente previstos respecto de un presupuesto inicial, se liquidó y recibió a satisfacción por parte del INVÍAS, sin que se hubiera cumplido con el objeto de mejora de la movilidad y conectividad para las poblaciones circunvecinas, y tampoco que hubiere servido a la superación de las circunstancias de la emergencia en las que fue justificada y planeada su construcción, ya que quedaron pendiente los aproches  de la vía que permitiera su utilización."/>
    <s v="Esto, en razón a que la gestión adelantada por la Entidad, logró una respuesta de mejoramiento de la viabilidad y conectividad de la zona, así como de los motivos que generaron la urgencia manifiesta, solo cinco (05) años después de que se presentaran las circunstancias que motivaron a esta, ya que en desarrollo del ítem de estudios y diseños, debió cambiarse la alternativa inicial , y debiera ajustar las cantidades y  especificaciones del diseño, mediante la suscripción de diez (10) adiciones, que aumentaron el valor inicialmente previsto en un 50%, sin que se lograra por déficit presupuestal, cumplir con la construcción de todos los ítems contractuales iniciales, ya que se priorizó la estructura dejando de lado otros elementos como los aproches y al ser jurídicamente imposible adicionarlo en más del 50% de su valor inicial, se procedió a su liquidación y a efectuar un nuevo contrato  para su terminación."/>
    <s v="_x000a__x000a_1. Fortalecer la etapa de planeación y estructuración de los proyectos(CONVENIOS INTERADMINISTRATIVOS), formulando un procedimiento documentado que oriente el ejercicio y establezca los controles para mejorar aspectos tales como: Análisis de todas las variables inmersas en el proyecto; correcta verificación de estudios y diseños; adecuada construcción de presupuestos de obra e interventoría; correcta formulación de alcances y condiciones técnicas; correcta coordinación y comunicación interinstitucional entre entidades involucradas, seguimiento a rendimientos financieros, entre otros.                                                                                               _x000a__x000a_2. Hacer exigibles los informes (bajo parámetros técnicos) que los supervisores de los convenios  deben presentar en relación con el cumplimiento de las obligaciones contractuales , so pena de adelantar las correspondientes acciones disciplinarias por la omisión de su deberes o la deficiencia en la información reportada y la ausencia de evidencias y soportes documentales._x000a__x000a_"/>
    <s v="1. Procedimiento documentado que oriente el ejercicio y establezca los controles para fortalecer la gestión contractual y mitigar la materialización de los riesgos inherentes a la actividad.                                                                                                  _x000a__x000a_2. Documentar un Procedimiento para garantizar la integralidad de los expedientes contractuales, exigiendo documentos mínimos entre los que debe estar el informe mensual del supervisor. En cumplimiento de lo establecido en el Parágrafo segundo del artículo 39 de la Ley 80 de 1993.  "/>
    <s v="Procedimiento documentado"/>
    <n v="2"/>
    <d v="2019-01-02T00:00:00"/>
    <x v="77"/>
    <n v="8.1428571428571423"/>
    <x v="0"/>
    <x v="0"/>
    <n v="0"/>
    <s v="SIN OBSERVACIONES"/>
    <m/>
    <n v="-1450.8"/>
    <x v="0"/>
    <n v="0"/>
    <n v="0"/>
    <n v="8.1428571428571423"/>
    <m/>
    <x v="0"/>
    <s v="VENCIDO"/>
    <x v="46"/>
    <x v="390"/>
    <n v="1"/>
    <x v="489"/>
  </r>
  <r>
    <n v="392"/>
    <n v="491"/>
    <n v="2018"/>
    <s v="Obra"/>
    <s v="Disciplinario"/>
    <s v="Administrativo con presunta incidencia disciplinaria"/>
    <s v="14 02 014   "/>
    <s v="H12ACSRT17. Acorde con lo estipulado en el ítem número 22 de la Propuesta Económica del contrato de obra derivado del Convenio interadministrativo No. 476 de 2015, ejecutado por el municipio de Valle de San José, Santander, se evidenció que a pesar que se tenía contemplado el suministro e instalación de 4 señales verticales no se instalaron, en razón a que la interventoría  aprobó la eliminación del ítem con la finalidad de completar otras cantidades faltantes, desconociendo lo indicado en el Manual de “Señalización Vial Dispositivos Uniformes para la regulación del tránsito en calles, carreteras y ciclo rutas de Colombia 2015” que establece que los puentes largos o cortos requieren ser señalizados."/>
    <s v="La falta de señalización conlleva a que se genere el riesgo de accidentes y responsabilidades civiles extracontractuales, por incumplimiento de los artículos 2  y 3  de la Resolución No. 1885 del 17 de junio de 2015 , que podría comprometer a la entidad en eventos de catástrofes que deban ser indemnizadas, dado que el manual mencionado contiene aspectos técnicos y administrativos, que se constituyen en un documento técnico-obligatorio."/>
    <s v="_x000a_1. Fortalecer la etapa de planeación y estructuración de los proyectos(CONVENIOS INTERADMINISTRATIVOS), formulando un procedimiento documentado que oriente el ejercicio y establezca los controles para mejorar aspectos tales como: Análisis de todas las variables inmersas en el proyecto; correcta verificación de estudios y diseños; adecuada construcción de presupuestos de obra e interventoría; correcta formulación de alcances y condiciones técnicas; correcta coordinación y comunicación interinstitucional entre entidades involucradas, seguimiento a rendimientos financieros, entre otros.                                                                                               _x000a__x000a_2. Hacer exigibles los informes (bajo parámetros técnicos) que los supervisores de los convenios  deben presentar en relación con el cumplimiento de las obligaciones contractuales , so pena de adelantar las correspondientes acciones disciplinarias por la omisión de su deberes o la deficiencia en la información reportada y la ausencia de evidencias y soportes documentales."/>
    <s v="1. Procedimiento documentado que oriente el ejercicio y establezca los controles para fortalecer la gestión contractual y mitigar la materialización de los riesgos inherentes a la actividad.                                                                                                  _x000a__x000a_2. Documentar un Procedimiento para garantizar la integralidad de los expedientes contractuales, exigiendo documentos mínimos entre los que debe estar el informe mensual del supervisor. En cumplimiento de lo establecido en el Parágrafo segundo del artículo 39 de la Ley 80 de 1993.  "/>
    <s v="Procedimiento documentado"/>
    <n v="2"/>
    <d v="2019-01-02T00:00:00"/>
    <x v="77"/>
    <n v="8.1428571428571423"/>
    <x v="0"/>
    <x v="0"/>
    <n v="0"/>
    <s v="SIN OBSERVACIONES"/>
    <m/>
    <n v="-1450.8"/>
    <x v="0"/>
    <n v="0"/>
    <n v="0"/>
    <n v="8.1428571428571423"/>
    <m/>
    <x v="0"/>
    <s v="VENCIDO"/>
    <x v="46"/>
    <x v="391"/>
    <n v="1"/>
    <x v="490"/>
  </r>
  <r>
    <n v="393"/>
    <n v="492"/>
    <n v="2018"/>
    <s v="Obra"/>
    <s v="Administrativo"/>
    <s v="Administrativo"/>
    <s v="14 02 014   "/>
    <s v="H13ACSRT17. Obligaciones Convenio Interadministrativo No.1739 de 2014, celebrado con el Municipio de Puerto Parra, se dio inicio al contrato de obra, sin que tuviera finalizado la gestión predial y ambiental estipulada lo que llevo a justificar las prorrogas."/>
    <s v="Debilidades en la ejecución de controles asociados a la identificación, seguimiento y verificación de todos los aspectos que afectan el desarrollo de los convenios suscritos."/>
    <s v="_x000a_Hacer exigibles los informes (bajo parámetros técnicos) que los supervisores de los convenios  deben presentar en relación con el cumplimiento de las obligaciones contractuales , so pena de adelantar las correspondientes acciones disciplinarias por la omisión de su deberes o la deficiencia en la información reportada y la ausencia de evidencias y soportes documentales."/>
    <s v="Documentar un Procedimiento para garantizar la integralidad de los expedientes contractuales, exigiendo documentos mínimos entre los que debe estar el informe mensual del supervisor. En cumplimiento de lo establecido en el Parágrafo segundo del artículo 39 de la Ley 80 de 1993. "/>
    <s v="Procedimiento documentado"/>
    <n v="1"/>
    <d v="2019-01-02T00:00:00"/>
    <x v="77"/>
    <n v="8.1428571428571423"/>
    <x v="0"/>
    <x v="0"/>
    <n v="0"/>
    <s v="SIN OBSERVACIONES"/>
    <m/>
    <n v="-1450.8"/>
    <x v="0"/>
    <n v="0"/>
    <n v="0"/>
    <n v="8.1428571428571423"/>
    <m/>
    <x v="0"/>
    <s v="VENCIDO"/>
    <x v="46"/>
    <x v="392"/>
    <n v="1"/>
    <x v="491"/>
  </r>
  <r>
    <n v="394"/>
    <n v="493"/>
    <n v="2018"/>
    <s v="Presupuestal"/>
    <s v="Disciplinario"/>
    <s v="Administrativo con presunta incidencia disciplinaria"/>
    <s v="17 02 012   "/>
    <s v="H14ACSRT17. Contrato de Obra No.672 de 2016. El parágrafo segundo de la clausula quinta del contrato de obra No.672 de 2016,establecio el procedimiento para el pago de las actas de obra, sin embargo se evidencio que el consorcio INZA3, superó los plazos predefinidos para su presentación tal como se observo en las actas parciales de obra números 1,8,9,11 y 12 las cuales no se tramitaron dentro de los términos  reglamentadas es decir 5 días después a la finalización del mes de ejecución."/>
    <s v="Se limita el conocimiento inmediato de la información respecto a la ejecución e incidencias operativa en el cumplimiento del objeto del contrato y genera el riesgo de que por acumulación de facturas se afecte el flujo de caja para el periodo en el cual se haya radicado denotando debilidades de control por parte de la supervisión que realiza la Entidad."/>
    <s v="_x000a__x000a_Hacer exigibles los informes (bajo parámetros técnicos) que los supervisores de los convenios  deben presentar en relación con el cumplimiento de las obligaciones contractuales , so pena de adelantar las correspondientes acciones disciplinarias por la omisión de su deberes o la deficiencia en la información reportada y la ausencia de evidencias y soportes documentales."/>
    <s v="_x000a_Documentar un Procedimiento para garantizar la integralidad de los expedientes contractuales, exigiendo documentos mínimos entre los que debe estar el informe mensual del supervisor. En cumplimiento de lo establecido en el Parágrafo segundo del artículo 39 de la Ley 80 de 1993. "/>
    <s v="_x000a_Procedimiento documentado"/>
    <n v="1"/>
    <d v="2019-01-02T00:00:00"/>
    <x v="77"/>
    <n v="8.1428571428571423"/>
    <x v="0"/>
    <x v="0"/>
    <n v="0"/>
    <s v="SIN OBSERVACIONES"/>
    <m/>
    <n v="-1450.8"/>
    <x v="0"/>
    <n v="0"/>
    <n v="0"/>
    <n v="8.1428571428571423"/>
    <m/>
    <x v="0"/>
    <s v="VENCIDO"/>
    <x v="46"/>
    <x v="393"/>
    <n v="1"/>
    <x v="492"/>
  </r>
  <r>
    <n v="395"/>
    <n v="494"/>
    <n v="2018"/>
    <s v="Otros"/>
    <s v="Administrativo"/>
    <s v="Administrativo"/>
    <s v="14 04 004   "/>
    <s v="H15ACSRT17. Actuaciones de Vigilancia y Control de las Direcciones Territoriales en desarrollo de los Convenios Interadministrativos. Los convenios suscritos con los municipios para mejoramiento, construcción de vías de la red  terciaria se pudo evidenciar que de los controles establecidos en los convenios y en el procedimiento MINFRA-PR-2 para la vigilancia y control implementados por el INVIAS y que deben ser adelantadas por los gestores o directores territoriales, no hay soportes de documental o reporte sistematizado, que verifique el cumplimiento de estos._x000a__x000a_Acción 1."/>
    <s v="No existe un procedimiento o lineamiento Institucional respecto a la forma como se desarrollan los documentos que se deben incluir que evidencie la trazabilidad de la gestión respecto de los controles que deben adelantar las direcciones territoriales."/>
    <s v="Revisar y actualizar las Tablas de Retención documental de la Subdirección de vías Regionales, para fortalecer los controles en materia de gestión documental y disponibilidad de la información."/>
    <s v="Revisión y actualización de las Tablas de Retención documental de la Subdirección de vías Regionales,  a partir de los lineamientos brindados por la Subdirección administrativa en mesa de trabajo."/>
    <s v="TRD que incorpore la serie de contratos revisada y aprobada"/>
    <n v="1"/>
    <d v="2023-09-12T00:00:00"/>
    <x v="17"/>
    <n v="7"/>
    <x v="0"/>
    <x v="0"/>
    <n v="0"/>
    <s v="Acción de mejora reformulada  y aprobada por la Directora General en mesa de trabajo del 26 de octubre de 2023 y según memorando 2023I-VBOG-019971 del 27 de octubre de 2023."/>
    <m/>
    <n v="-1507.6666666666667"/>
    <x v="0"/>
    <n v="0"/>
    <n v="0"/>
    <n v="7"/>
    <m/>
    <x v="0"/>
    <s v="VENCIDO"/>
    <x v="46"/>
    <x v="394"/>
    <n v="1"/>
    <x v="493"/>
  </r>
  <r>
    <s v=""/>
    <n v="495"/>
    <n v="2018"/>
    <s v="Otros"/>
    <m/>
    <m/>
    <s v="14 04 004   "/>
    <s v="H15ACSRT17. Actuaciones de Vigilancia y Control de las Direcciones Territoriales en desarrollo de los Convenios Interadministrativos. Los convenios suscritos con los municipios para mejoramiento, construcción de vías de la red  terciaria se pudo evidenciar que de los controles establecidos en los convenios y en el procedimiento MINFRA-PR-2 para la vigilancia y control implementados por el INVIAS y que deben ser adelantadas por los gestores o directores territoriales, no hay soportes de documental o reporte sistematizado, que verifique el cumplimiento de estos._x000a__x000a_Acción 2."/>
    <s v="No existe un procedimiento o lineamiento Institucional respecto a la forma como se desarrollan los documentos que se deben incluir que evidencie la trazabilidad de la gestión respecto de los controles que deben adelantar las direcciones territoriales."/>
    <s v="Capacitar a los servidores de la Subdirección de vías regionales en TRD."/>
    <s v="Gestionar ante la subdirección administrativa capacitación en TRD//Participar en la jornada de capacitación en TRD."/>
    <s v="Registro de la capacitación (registro de participantes o grabación)  "/>
    <n v="1"/>
    <d v="2023-09-12T00:00:00"/>
    <x v="17"/>
    <n v="7"/>
    <x v="0"/>
    <x v="0"/>
    <n v="0"/>
    <s v="Acción de mejora reformulada  y aprobada por la Directora General en mesa de trabajo del 26 de octubre de 2023 y según memorando 2023I-VBOG-019971 del 27 de octubre de 2023."/>
    <m/>
    <n v="-1507.6666666666667"/>
    <x v="0"/>
    <n v="0"/>
    <n v="0"/>
    <n v="7"/>
    <m/>
    <x v="0"/>
    <s v=""/>
    <x v="46"/>
    <x v="394"/>
    <n v="2"/>
    <x v="494"/>
  </r>
  <r>
    <n v="396"/>
    <n v="496"/>
    <n v="2018"/>
    <s v="Contable"/>
    <s v="Administrativo"/>
    <s v="Administrativo"/>
    <s v="17 01 011   "/>
    <s v="H17ACSRT17. En la cuenta 1470 – Otros deudores, el Invías registra los derechos de cobro derivados de los saldos no ejecutados de los convenios._x000a__x000a_En el caso del Convenio Interadministrativo 2058 de 2014, firmado el 29 de diciembre de 2014 con el Municipio de Manizales; mediante el acta de entrega y recibo definitivo de convenio, elaborada el 12 de julio de 2016, se determinó un saldo no ejecutado por valor de $38 millones; valor que fue legalizado por la Subdirección de Red Terciaria y Férrea a la Subdirección Financiera el día 19 de abril de 2017 y reconocido contablemente, como una cuenta por cobrar al Municipio de Manizales el día 27 del mismo mes."/>
    <s v="Inoportunidad en la causación de un valor a favor de la Entidad de ocho (8) meses."/>
    <s v="_x000a__x000a_Hacer exigibles los informes (bajo parámetros técnicos) que los supervisores de los convenios  deben presentar en relación con el cumplimiento de las obligaciones contractuales , so pena de adelantar las correspondientes acciones disciplinarias por la omisión de su deberes o la deficiencia en la información reportada y la ausencia de evidencias y soportes documentales._x000a__x000a_"/>
    <s v="_x000a_Documentar un Procedimiento para garantizar la integralidad de los expedientes contractuales, exigiendo documentos mínimos entre los que debe estar el informe mensual del supervisor. En cumplimiento de lo establecido en el Parágrafo segundo del artículo 39 de la Ley 80 de 1993. (El procedimiento incluirá la remisión  oportuna de  las actas de entrega y recibo definitivo, la legalización de los recursos por parte de la Unidad ejecutora  a la Sub. Financiera.)"/>
    <s v="_x000a_Procedimiento documentado"/>
    <n v="1"/>
    <d v="2019-01-02T00:00:00"/>
    <x v="77"/>
    <n v="8.1428571428571423"/>
    <x v="0"/>
    <x v="0"/>
    <n v="0"/>
    <s v="Acción de mejora considerada no efectiva por la Contraloría General de la República en Informe de Auditoría Financiera 2019, página 88._x000a__x000a_Acción de mejora considerada no efectiva por la Contraloría General de la República, en anexo 2 del informe de Auditoría Financiera 2020, de junio de 2021."/>
    <m/>
    <n v="-1450.8"/>
    <x v="0"/>
    <n v="0"/>
    <n v="0"/>
    <n v="8.1428571428571423"/>
    <s v="NO"/>
    <x v="0"/>
    <s v="VENCIDO"/>
    <x v="46"/>
    <x v="395"/>
    <n v="1"/>
    <x v="495"/>
  </r>
  <r>
    <n v="397"/>
    <n v="497"/>
    <n v="2018"/>
    <s v="Presupuestal"/>
    <s v="Disciplinario"/>
    <s v="Administrativo con presunta incidencia disciplinaria"/>
    <s v="17 01 002   "/>
    <s v="H19ACSRT17. En el caso del contrato de interventoría No 1296 de 2017 para la vigilancia de obras correspondientes a 5 contratos de obra en 5 municipios del departamento de Caquetá, con un plazo de 27 días, desde el 05 de diciembre hasta el 31 de diciembre de 2017, por $399,9 millones, se observa que se adquirieron compromisos al final de la vigencia sin la debida planeación y posteriores adiciones en tiempo y recursos en el contrato."/>
    <s v="Falta de previsión en la ejecución de las obras y el desplazamiento en las inversiones y en los cronogramas y que no se está cumpliendo en términos de oportunidad con los compromisos contractuales inicialmente pactados."/>
    <s v="_x000a__x000a_Fortalecer la etapa de planeación y estructuración de los proyectos, formulando un procedimiento documentado que oriente el ejercicio y establezca los controles para mejorar aspectos tales como: Análisis de todas las variables inmersas en el proyecto; correcta verificación de estudios y diseños; adecuada construcción de presupuestos de obra e interventoría; correcta formulación de alcances y condiciones técnicas; correcta coordinación y comunicación interinstitucional entre entidades involucradas, entre otros."/>
    <s v="_x000a__x000a_Procedimiento documentado que oriente el ejercicio y establezca los controles para fortalecer la gestión contractual y mitigar la materialización de los riesgos inherentes a la actividad._x000a_"/>
    <s v="_x000a_Procedimiento documentado"/>
    <n v="1"/>
    <d v="2019-01-02T00:00:00"/>
    <x v="77"/>
    <n v="8.1428571428571423"/>
    <x v="0"/>
    <x v="0"/>
    <n v="1"/>
    <s v="SIN OBSERVACIONES"/>
    <d v="2023-09-29T00:00:00"/>
    <n v="55.8"/>
    <x v="1"/>
    <n v="8.1428571428571423"/>
    <n v="8.1428571428571423"/>
    <n v="8.1428571428571423"/>
    <m/>
    <x v="3"/>
    <s v="CUMPLIDO"/>
    <x v="46"/>
    <x v="396"/>
    <n v="1"/>
    <x v="496"/>
  </r>
  <r>
    <n v="398"/>
    <n v="498"/>
    <n v="2018"/>
    <s v="Presupuestal"/>
    <s v="Disciplinario"/>
    <s v="Administrativo con presunta incidencia disciplinaria"/>
    <s v="17 02 012   "/>
    <s v="H20ACSRT17. A 31 de diciembre de 2015 se constituyó el rubro C-113-600-621 de la Subdirección Red Terciaria y Férrea por $109,5 millones denominado “Mantenimiento, Mejoramiento y Conservación de Vías Caminos de Prosperidad Nacional – previo concepto DNP pagos exigibles vigencia expirada” (Tabla No. 13). Lo anterior por demoras en el trámite para el pago de obligaciones contractuales, tanto por parte de la Entidad como de los contratistas, lo cual trae como consecuencia desgaste administrativo, ejecución de trámites adicionales para generar el pago y el riesgo de pagar intereses de mora los cuales podrían convertirse en un presunto detrimento patrimonial."/>
    <s v="Debilidades o falta de eficacia en la aplicación de las herramientas de control, conllevó a que, convenios de la política institucional de Caminos para la Prosperidad, aún no hayan podido ser liquidados, debiendo acudir, ante la jurisdicción administrativa judicial para esta finalidad, con las demoras procedimentales, cargas administrativas y presupuestales, sin que se puedan liberar los recursos comprometidos en esos convenios, perdiendo así su valor adquisitivo ya que no pueden ser utilizados en la ejecución de otras políticas institucionales e incertidumbres respecto al cumplimiento obligacional."/>
    <s v="_x000a_1. Fortalecer la etapa de planeación y estructuración de los proyectos(CONVENIOS INTERADMINISTRATIVOS), formulando un procedimiento documentado que oriente el ejercicio y establezca los controles para mejorar aspectos tales como: Análisis de todas las variables inmersas en el proyecto; correcta verificación de estudios y diseños; adecuada construcción de presupuestos de obra e interventoría; correcta formulación de alcances y condiciones técnicas; correcta coordinación y comunicación interinstitucional entre entidades involucradas, seguimiento a rendimientos financieros, entre otros.                                                                                               _x000a__x000a_2. Hacer exigibles los informes (bajo parámetros técnicos) que los supervisores de los convenios  deben presentar en relación con el cumplimiento de las obligaciones contractuales , so pena de adelantar las correspondientes acciones disciplinarias por la omisión de su deberes o la deficiencia en la información reportada y la ausencia de evidencias y soportes documentales."/>
    <s v="1. Procedimiento documentado que oriente el ejercicio y establezca los controles para fortalecer la gestión contractual y mitigar la materialización de los riesgos inherentes a la actividad.                                                                                                  _x000a__x000a_2. Documentar un Procedimiento para garantizar la integralidad de los expedientes contractuales, exigiendo documentos mínimos entre los que debe estar el informe mensual del supervisor. En cumplimiento de lo establecido en el Parágrafo segundo del artículo 39 de la Ley 80 de 1993.  "/>
    <s v="Procedimiento documentado"/>
    <n v="2"/>
    <d v="2019-01-02T00:00:00"/>
    <x v="77"/>
    <n v="8.1428571428571423"/>
    <x v="0"/>
    <x v="0"/>
    <n v="0"/>
    <s v="Acción de mejora considerada no efectiva por la Contraloría General de la República, en anexo 2 del informe de Auditoría Financiera 2020, de junio de 2021."/>
    <m/>
    <n v="-1450.8"/>
    <x v="0"/>
    <n v="0"/>
    <n v="0"/>
    <n v="8.1428571428571423"/>
    <s v="NO"/>
    <x v="0"/>
    <s v="VENCIDO"/>
    <x v="46"/>
    <x v="397"/>
    <n v="1"/>
    <x v="497"/>
  </r>
  <r>
    <n v="399"/>
    <n v="499"/>
    <n v="2018"/>
    <s v="Otros"/>
    <s v="Disciplinario"/>
    <s v="Administrativo con presunta incidencia disciplinaria"/>
    <s v="11 02 100  "/>
    <s v="H21ACSRT17. El Invías omitió suministrar al ente auditor 57 registros que representaban el 3.92% del universo de auditoría, aduciendo: “En atención al requerimiento de la Contraloría General de la República de la referencia, mediante el cual solicita la información de los departamentos de La Guajira y San Andrés y Providencia cuya información fue omitida en la respuesta del requerimiento AC-INVIAS-001-2018 del 13 de agosto de 2018._x000a__x000a_Acción 1."/>
    <s v="Inconsistencias en la información, en razón a que carecía de completitud al no incluir la relación de Convenios y/o Contratos desarrollados en los departamentos de La Guajira y San Andrés y Providencia."/>
    <s v="Revisar y actualizar las Tablas de Retención documental de la Subdirección de vías Regionales, para fortalecer los controles en materia de gestión documental y disponibilidad de la información."/>
    <s v="Revisión y actualización de las Tablas de Retención documental de la Subdirección de vías Regionales,  a partir de los lineamientos brindados por la Subdirección administrativa en mesa de trabajo."/>
    <s v="TRD que incorpore la serie de contratos revisada y aprobada"/>
    <n v="1"/>
    <d v="2023-09-12T00:00:00"/>
    <x v="17"/>
    <n v="7"/>
    <x v="0"/>
    <x v="0"/>
    <n v="0"/>
    <s v="Acción de mejora reformulada  y aprobada por la Directora General en mesa de trabajo del 26 de octubre de 2023 y según memorando 2023I-VBOG-019971 del 27 de octubre de 2023."/>
    <m/>
    <n v="-1507.6666666666667"/>
    <x v="0"/>
    <n v="0"/>
    <n v="0"/>
    <n v="7"/>
    <m/>
    <x v="0"/>
    <s v="VENCIDO"/>
    <x v="46"/>
    <x v="398"/>
    <n v="1"/>
    <x v="498"/>
  </r>
  <r>
    <s v=""/>
    <n v="500"/>
    <n v="2018"/>
    <s v="Otros"/>
    <m/>
    <m/>
    <s v="11 02 100  "/>
    <s v="H21ACSRT17. El Invías omitió suministrar al ente auditor 57 registros que representaban el 3.92% del universo de auditoría, aduciendo: “En atención al requerimiento de la Contraloría General de la República de la referencia, mediante el cual solicita la información de los departamentos de La Guajira y San Andrés y Providencia cuya información fue omitida en la respuesta del requerimiento AC-INVIAS-001-2018 del 13 de agosto de 2018._x000a__x000a_Acción 2."/>
    <s v="Inconsistencias en la información, en razón a que carecía de completitud al no incluir la relación de Convenios y/o Contratos desarrollados en los departamentos de La Guajira y San Andrés y Providencia."/>
    <s v="Capacitar a los servidores de la Subdirección de Vías Regionales en TRD."/>
    <s v="Gestionar ante la subdirección administrativa capacitación en TRD//Participar en la jornada de capacitación en TRD."/>
    <s v="Registro de la capacitación (registro de participantes o grabación)  "/>
    <n v="1"/>
    <d v="2023-09-12T00:00:00"/>
    <x v="17"/>
    <n v="7"/>
    <x v="0"/>
    <x v="0"/>
    <n v="0"/>
    <s v="Acción de mejora reformulada  y aprobada por la Directora General en mesa de trabajo del 26 de octubre de 2023 y según memorando 2023I-VBOG-019971 del 27 de octubre de 2023."/>
    <m/>
    <n v="-1507.6666666666667"/>
    <x v="0"/>
    <n v="0"/>
    <n v="0"/>
    <n v="7"/>
    <m/>
    <x v="0"/>
    <s v=""/>
    <x v="46"/>
    <x v="398"/>
    <n v="2"/>
    <x v="499"/>
  </r>
  <r>
    <n v="400"/>
    <n v="501"/>
    <n v="2018"/>
    <s v="Otros"/>
    <s v="Disciplinario"/>
    <s v="Administrativo con presunta incidencia disciplinaria"/>
    <s v="11 02 002  "/>
    <s v="H22ACSRT17. La información allegada por la Subdirección de la Red Terciaria respecto a los procesos judiciales que se han interpuesto en relación con la planeación, ejecución y desarrollo del programa Vías para la Prosperidad a cargo del INVIAS, no permite tener un conocimiento completo, real y confiable del manejo procesal jurisdiccional y crea incertidumbre, respecto de la gestión y toma de decisiones que hubiere realizado la Entidad, en relación con la función de defensa judicial del Estado. "/>
    <s v="Fallas en la actualización y consolidación de la información, que no le permitió a la jefatura de la Oficina Jurídica del Invías, generar y presentar los informes relacionados de manera unificada e inmediata"/>
    <s v="Adelantar la revisión y actualización de la base de datos - procesos judiciales"/>
    <s v="Reporte actualizado de la base de datos de procesos judiciales. "/>
    <s v="Reporte mensual "/>
    <n v="12"/>
    <d v="2019-01-02T00:00:00"/>
    <x v="78"/>
    <n v="51.428571428571431"/>
    <x v="14"/>
    <x v="2"/>
    <n v="12"/>
    <s v="SIN OBSERVACIONES"/>
    <d v="2021-07-02T00:00:00"/>
    <n v="18.399999999999999"/>
    <x v="1"/>
    <n v="51.428571428571431"/>
    <n v="51.428571428571431"/>
    <n v="51.428571428571431"/>
    <m/>
    <x v="3"/>
    <s v="CUMPLIDO"/>
    <x v="46"/>
    <x v="399"/>
    <n v="1"/>
    <x v="500"/>
  </r>
  <r>
    <n v="401"/>
    <n v="502"/>
    <n v="2018"/>
    <s v="Presupuestal"/>
    <s v="Administrativo"/>
    <s v="Administrativo"/>
    <s v="11 01 002 "/>
    <s v="H23ACSRT17. La Subdirección de la Red Terciaria y Férrea, durante los años 2016, 2017 y 2018, no contó con asignación de presupuesto para cumplir con las funciones contempladas en el Decreto 2618 de 2013 y la Resolución No. 01588 del 17 de marzo del 2015."/>
    <s v="Situación que conllevó a que dicha Subdirección se encargara de ejecutar actividades de proyectos relacionados con la red secundaria, lo que incide en el cumplimiento de las metas previstas en el plan de acción para la ejecución de los proyectos priorizados en las tres vigencias mencionadas.  "/>
    <s v="Balance financiero de la ejecución de recursos llevados a cabo a través de los programas Colombia Rural y Caminos comunitarios para la paz total con lo cual se demuestra la gestión realizada para ejecutar las asignaciones presupuestales."/>
    <s v="Presentar balance financiero de la ejecución de recursos llevados a cabo a través de los programas Colombia Rural y Caminos comunitarios para la paz total. "/>
    <s v="Balance de ejecución financiera"/>
    <n v="1"/>
    <d v="2023-09-09T00:00:00"/>
    <x v="17"/>
    <n v="7.4285714285714288"/>
    <x v="0"/>
    <x v="0"/>
    <n v="0"/>
    <s v="Acción de mejora reformulada  y aprobada por la Directora General en mesa de trabajo del 26 de octubre de 2023 y según memorando 2023I-VBOG-019971 del 27 de octubre de 2023."/>
    <m/>
    <n v="-1507.6666666666667"/>
    <x v="0"/>
    <n v="0"/>
    <n v="0"/>
    <n v="7.4285714285714288"/>
    <m/>
    <x v="0"/>
    <s v="VENCIDO"/>
    <x v="46"/>
    <x v="400"/>
    <n v="1"/>
    <x v="501"/>
  </r>
  <r>
    <n v="402"/>
    <n v="503"/>
    <n v="2018"/>
    <s v="Otros"/>
    <s v="Disciplinario"/>
    <s v="Administrativo con presunta incidencia disciplinaria"/>
    <s v="11 03 002  "/>
    <s v="H24ACSRT17. Criterios para el diligenciamiento,  evaluación y selección de vías a intervenir de acuerdo con &quot;matriz de priorización&quot; de vías de orden terciaria del proyecto &quot;caminos para la Prosperidad&quot;."/>
    <s v="Falencias identificadas en el diligenciamiento y trámite de la matriz, corresponden a una inobservancia del artículo 4 de la citada norma , en lo referente a la definición de procesos eficaces en su operación, puntos de control y gestión de riesgos que impacten la satisfacción de necesidades y expectativas de usuarios y beneficiarios"/>
    <s v="_x000a_Documentar a través de un instructivo los criterios para adelantar la priorización de la vías a intervenir por la unidad ejecutora._x000a_"/>
    <s v="_x000a__x000a_Documentar, aprobar y socializar el instructivo que establece los criterios para adelantar la priorización de la vías a intervenir."/>
    <s v="Documento instructivo"/>
    <n v="1"/>
    <d v="2019-01-02T00:00:00"/>
    <x v="77"/>
    <n v="8.1428571428571423"/>
    <x v="0"/>
    <x v="0"/>
    <n v="0"/>
    <s v="SIN OBSERVACIONES"/>
    <m/>
    <n v="-1450.8"/>
    <x v="0"/>
    <n v="0"/>
    <n v="0"/>
    <n v="8.1428571428571423"/>
    <m/>
    <x v="0"/>
    <s v="VENCIDO"/>
    <x v="46"/>
    <x v="401"/>
    <n v="1"/>
    <x v="502"/>
  </r>
  <r>
    <n v="403"/>
    <n v="504"/>
    <n v="2018"/>
    <s v="Otros"/>
    <s v="Disciplinario"/>
    <s v="Administrativo con presunta incidencia disciplinaria"/>
    <s v="16 01 002   "/>
    <s v="H25ACSRT17. El documento Conpes No 3857 de 2016, establecía un plazo de 2 años para el levantamiento y procesamiento de información para la Elaboración y actualización de inventarios de la Red Terciaria, actividad que a la fecha no se ha realizado según lo manifiesta la Entidad."/>
    <s v="Presunto incumplimiento de lo establecido en la Ley 734 de 2003 artículos 33 y 34 derechos y obligaciones del servidor público."/>
    <s v="Generación de un informe de la caracterización de las vías rurales a cargo del invias."/>
    <s v="Generación de un informe de la caracterización de las vías rurales a cargo del invias."/>
    <s v="Informe"/>
    <n v="1"/>
    <d v="2023-09-09T00:00:00"/>
    <x v="17"/>
    <n v="7.4285714285714288"/>
    <x v="0"/>
    <x v="0"/>
    <n v="0"/>
    <s v="Acción de mejora reformulada  y aprobada por la Directora General en mesa de trabajo del 26 de octubre de 2023 y según memorando 2023I-VBOG-019971 del 27 de octubre de 2023."/>
    <m/>
    <n v="-1507.6666666666667"/>
    <x v="0"/>
    <n v="0"/>
    <n v="0"/>
    <n v="7.4285714285714288"/>
    <s v="NO"/>
    <x v="0"/>
    <s v="VENCIDO"/>
    <x v="46"/>
    <x v="402"/>
    <n v="1"/>
    <x v="503"/>
  </r>
  <r>
    <n v="404"/>
    <n v="505"/>
    <n v="2018"/>
    <s v="Obra"/>
    <s v="Administrativo"/>
    <s v="Administrativo"/>
    <s v="14 04 007   "/>
    <s v="H26ACSRT17. Prórrogas Convenios Interadministrativos e Interventorías del Programa Caminos para la Prosperidad. Del análisis de la información suministrada por el INVIAS respecto al programa “Caminos para la Prosperidad”, el cual tuvo vigencia a partir del año 2010 hasta el 2015, se evidenció que, de los 2.678 convenios interadministrativos suscritos, 1.644 fueron prorrogados, que corresponden al 61,4%, así mismo, los 244 contratos de interventoría suscritos para la vigilancia de los contratos de obra derivados de dichos convenios, fueron prorrogados en un 100%.De los 1.644 convenios: 1.292 fueron prorrogados una vez y 352 fueron prorrogados en más de una ocasión (Tabla No. 20), adicionalmente a las prórrogas de estos convenios se presentaron adiciones por $41.239,1 millones más de sus presupuestos iniciales."/>
    <s v="Deficiencias en planeación, seguimiento y en la efectiva coordinación interinstitucional que llevaron a no dar cumplimiento a los términos inicialmente previstos para la ejecución de los convenios e interventorías."/>
    <s v="1. Fortalecer la etapa de planeación y estructuración de los proyectos(CONVENIOS INTERADMINISTRATIVOS), formulando un procedimiento documentado que oriente el ejercicio y establezca los controles para mejorar aspectos tales como: Análisis de todas las variables inmersas en el proyecto; correcta verificación de estudios y diseños; adecuada construcción de presupuestos de obra e interventoría; correcta formulación de alcances y condiciones técnicas; correcta coordinación y comunicación interinstitucional entre entidades involucradas, seguimiento a rendimientos financieros, entre otros.                                                                                               _x000a__x000a_2. Hacer exigibles los informes (bajo parámetros técnicos) que los supervisores de los convenios  deben presentar en relación con el cumplimiento de las obligaciones contractuales , so pena de adelantar las correspondientes acciones disciplinarias por la omisión de su deberes o la deficiencia en la información reportada y la ausencia de evidencias y soportes documentales."/>
    <s v="1) Procedimiento documentado que oriente el ejercicio y establezca los controles para fortalecer la gestión contractual y mitigar la materialización de los riesgos inherentes a la actividad.                                                                                                  2) Documentar un Procedimiento para garantizar la integralidad de los expedientes contractuales, exigiendo documentos mínimos entre los que debe estar el informe mensual del supervisor. En cumplimiento de lo establecido en el Parágrafo segundo del artículo 39 de la Ley 80 de 1993.  "/>
    <s v="Procedimiento documentado"/>
    <n v="2"/>
    <d v="2019-01-02T00:00:00"/>
    <x v="77"/>
    <n v="8.1428571428571423"/>
    <x v="0"/>
    <x v="0"/>
    <n v="0"/>
    <s v="SIN OBSERVACIONES"/>
    <m/>
    <n v="-1450.8"/>
    <x v="0"/>
    <n v="0"/>
    <n v="0"/>
    <n v="8.1428571428571423"/>
    <m/>
    <x v="0"/>
    <s v="VENCIDO"/>
    <x v="46"/>
    <x v="403"/>
    <n v="1"/>
    <x v="504"/>
  </r>
  <r>
    <n v="405"/>
    <n v="506"/>
    <n v="2018"/>
    <s v="Presupuestal"/>
    <s v="Administrativo"/>
    <s v="Administrativo"/>
    <s v="11 01 002 "/>
    <s v="H27ACSRT17. Cumplimiento Metas Plan de Acción. La Subdirección Red Terciaria y Férrea, tenía como meta en el Plan de Acción para el año 2017 “Obligar del 91,89% de los recursos de la reserva presupuestal 2016”; que corresponden a los programas de: “Mantenimiento Mejoramiento y conservación de vías, Caminos de Prosperidad Nacional y Mejoramiento y mantenimiento de la red terciaria nacional”; sin embargo, de los compromisos por $472,6 millones se obligaron $340,7 millones, es decir el 72%. El saldo que no se obligó asciende a la suma de $131,8 millones."/>
    <s v="Lo anterior refleja deficiencias en la forma como se planea la ejecución presupuestal, por cuanto una vez culminados los proyectos de Red Terciaria durante los años 2010-2015 quedaron recursos en reserva presupuestal, parte de ellos no se utilizaron y tuvieron que reprogramarse, afectando la cobertura y beneficio social derivado de las obras objeto del programa. "/>
    <s v="_x000a_1. Fortalecer la etapa de planeación y estructuración de los proyectos(CONVENIOS INTERADMINISTRATIVOS), formulando un procedimiento documentado que oriente el ejercicio y establezca los controles para mejorar aspectos tales como: Análisis de todas las variables inmersas en el proyecto; correcta verificación de estudios y diseños; adecuada construcción de presupuestos de obra e interventoría; correcta formulación de alcances y condiciones técnicas; correcta coordinación y comunicación interinstitucional entre entidades involucradas, seguimiento a rendimientos financieros, entre otros. _x000a_                                                                                             _x000a_2. Hacer exigibles los informes (bajo parámetros técnicos) que los supervisores de los convenios  deben presentar en relación con el cumplimiento de las obligaciones contractuales , so pena de adelantar las correspondientes acciones disciplinarias por la omisión de su deberes o la deficiencia en la información reportada y la ausencia de evidencias y soportes documentales._x000a_"/>
    <s v="_x000a__x000a_1. Procedimiento documentado que oriente el ejercicio y establezca los controles para fortalecer la gestión contractual y mitigar la materialización de los riesgos inherentes a la actividad.                                                                                                  _x000a__x000a_2. Documentar un Procedimiento para garantizar la integralidad de los expedientes contractuales, exigiendo documentos mínimos entre los que debe estar el informe mensual del supervisor. En cumplimiento de lo establecido en el Parágrafo segundo del artículo 39 de la Ley 80 de 1993.  "/>
    <s v="Procedimiento documentado"/>
    <n v="2"/>
    <d v="2019-01-02T00:00:00"/>
    <x v="77"/>
    <n v="8.1428571428571423"/>
    <x v="0"/>
    <x v="0"/>
    <n v="0"/>
    <s v="SIN OBSERVACIONES"/>
    <m/>
    <n v="-1450.8"/>
    <x v="0"/>
    <n v="0"/>
    <n v="0"/>
    <n v="8.1428571428571423"/>
    <m/>
    <x v="0"/>
    <s v="VENCIDO"/>
    <x v="46"/>
    <x v="404"/>
    <n v="1"/>
    <x v="505"/>
  </r>
  <r>
    <n v="406"/>
    <n v="507"/>
    <n v="2018"/>
    <s v="Otros"/>
    <s v="Disciplinario"/>
    <s v="Administrativo con presunta incidencia disciplinaria"/>
    <s v="12 02 001   "/>
    <s v="H28ACSRT17. Controles y coadyuvancia a la gestión de defensa judicial. Se evidenciaron debilidades e incumplimientos en la aplicación de controles y aspectos de coadyuvancia implementados por el Invías, para la vigilancia y ejercicio de la gestión que deben realizar los abogados, respecto de la función de Defensa Judicial."/>
    <s v="a. No se encontró evidencia de la asignación de un abogado de apoyo para los procesos judiciales adelantados por las Direcciones Territoriales. b. La información de los procesos judiciales o extrajudiciales en curso o culminados no se encuentra debidamente conciliada. c. No se encuentra evidencia documental ni reporte de sistema alguno, donde se consolide o se verifique del manejo de los procesos judiciales asignados a los abogados de Defensa de la Entidad.  d. Al efectuar un cotejo, respecto de la información suministrada y consolidada por la Entidad, frente a la información de “estado actual” del proceso, derivadas de herramientas como: la página de la rama judicial, sistema e-kogui etc., se encuentra, que estas no son coincidentes, muestran diferentes estados de los procesos en fechas más o menos coetáneas e. no se evidencia una acción conjunta entre la Oficina Jurídica Central y la trazabilidad con la Oficina de Control Interno de la Entidad, respecto del seguimiento y monitoreo a los procesos y controles con el fin de determinar su ajuste en aras de que los mismos sean adecuados y eficaces al cumplimiento de los fines institucionales."/>
    <s v="Adelantar la revisión y actualización de la base de datos - procesos judiciales"/>
    <s v="Reporte actualizado de la base de datos de procesos judiciales. "/>
    <s v="Reporte mensual "/>
    <n v="12"/>
    <d v="2019-01-02T00:00:00"/>
    <x v="78"/>
    <n v="51.428571428571431"/>
    <x v="14"/>
    <x v="2"/>
    <n v="12"/>
    <s v="SIN OBSERVACIONES"/>
    <d v="2021-07-02T00:00:00"/>
    <n v="18.399999999999999"/>
    <x v="1"/>
    <n v="51.428571428571431"/>
    <n v="51.428571428571431"/>
    <n v="51.428571428571431"/>
    <m/>
    <x v="3"/>
    <s v="CUMPLIDO"/>
    <x v="46"/>
    <x v="405"/>
    <n v="1"/>
    <x v="506"/>
  </r>
  <r>
    <n v="407"/>
    <n v="508"/>
    <n v="2018"/>
    <s v="Otros"/>
    <s v="Disciplinario"/>
    <s v="Administrativo con presunta incidencia disciplinaria"/>
    <s v="14 04 004   "/>
    <s v="H29ACSRT17. Herramientas de control de cumplimiento a los convenios del programa caminos para la prosperidad. Se evidenció, que a octubre de 2018 en 45 convenios, a pesar del tiempo transcurrido, el municipio incumplió algunas de las obligaciones acordadas  para poder liquidar de mutuo acuerdo o de manera unilateral los mismos, debiendo requerir el cumplimiento del ente territorial, por vía judicial. "/>
    <s v="Debilidades o falta de eficacia en la aplicación de las herramientas de control."/>
    <s v="Hacer exigibles los informes (bajo parámetros técnicos) que los supervisores de los convenios  deben presentar en relación con el cumplimiento de las obligaciones contractuales , so pena de adelantar las correspondientes acciones disciplinarias por la omisión de su deberes o la deficiencia en la información reportada y la ausencia de evidencias y soportes documentales."/>
    <s v="Documentar un Procedimiento para garantizar la integralidad de los expedientes contractuales, exigiendo documentos mínimos entre los que debe estar el informe mensual del supervisor. En cumplimiento de lo establecido en el Parágrafo segundo del artículo 39 de la Ley 80 de 1993.  "/>
    <s v="_x000a_Procedimiento documentado"/>
    <n v="1"/>
    <d v="2019-01-02T00:00:00"/>
    <x v="77"/>
    <n v="8.1428571428571423"/>
    <x v="0"/>
    <x v="0"/>
    <n v="0"/>
    <s v="SIN OBSERVACIONES"/>
    <m/>
    <n v="-1450.8"/>
    <x v="0"/>
    <n v="0"/>
    <n v="0"/>
    <n v="8.1428571428571423"/>
    <m/>
    <x v="0"/>
    <s v="VENCIDO"/>
    <x v="46"/>
    <x v="406"/>
    <n v="1"/>
    <x v="507"/>
  </r>
  <r>
    <n v="408"/>
    <n v="509"/>
    <n v="2018"/>
    <s v="Otros"/>
    <s v="Administrativo"/>
    <s v="Administrativo"/>
    <s v="17 01 011   "/>
    <s v="H30ACSRT17. Pretensiones demanda Convenio interadministrativo No. 825 de 2013. El monto no ejecutado del convenio indicado en las pretensiones de la demanda no se encuentra debidamente soportado, toda vez que de acuerdo con el acta de recibo definitivo de obra y la relación de pagos realizados a la alcaldía de Riohacha es de $15.903.749, sin embargo, las pretensiones están tasadas por $3.8198.725 generando una diferencia por $12.084.024."/>
    <s v="Fallas en los procedimientos de defensa judicial, los controles de supervisión y de seguimiento por parte del INVIAS, creándose el riesgo de que el valor reintegrado no corresponda al que se encuentra debidamente soportado sino al contemplado en demanda."/>
    <s v="Adelantar la revisión y actualización de la base de datos - procesos judiciales"/>
    <s v="Reporte actualizado de la base de datos de procesos judiciales. "/>
    <s v="Reporte mensual "/>
    <n v="12"/>
    <d v="2019-01-02T00:00:00"/>
    <x v="78"/>
    <n v="51.428571428571431"/>
    <x v="14"/>
    <x v="2"/>
    <n v="12"/>
    <s v="SIN OBSERVACIONES"/>
    <m/>
    <n v="-1460.9"/>
    <x v="1"/>
    <n v="51.428571428571431"/>
    <n v="51.428571428571431"/>
    <n v="51.428571428571431"/>
    <m/>
    <x v="3"/>
    <s v="CUMPLIDO"/>
    <x v="46"/>
    <x v="407"/>
    <n v="1"/>
    <x v="508"/>
  </r>
  <r>
    <n v="409"/>
    <n v="510"/>
    <n v="2018"/>
    <s v="Presupuestal"/>
    <s v="Administrativo"/>
    <s v="Administrativo"/>
    <s v="17 02 012   "/>
    <s v="H31ACSRT17. Autorización de pago de los Convenios Interadministrativos. se observa que la autorización  de pago N° 49530 del 29 de mayo de 2015 por valor de $130 millones fue glosada por el Grupo de Cuentas por Pagar del Invías y la orden de pago N° 7829 anulada, toda vez que la Subdirección de Red Terciaria y Férrea no observó las condiciones para el segundo desembolso al autorizar el pago del 100% del saldo y no el 50% del mismo, tal como lo estipula el literal b) de la cláusula quinta del citado convenio._x000a__x000a_"/>
    <s v="Falencia en la ejecución de un control detectivo por parte de la Subdirección de Red Terciaria y Férrea, como lo es el diligenciamiento del formato de autorización de pago"/>
    <s v="_x000a__x000a_Hacer exigibles los informes (bajo parámetros técnicos) que los supervisores de los convenios  deben presentar en relación con el cumplimiento de las obligaciones contractuales , so pena de adelantar las correspondientes acciones disciplinarias por la omisión de su deberes o la deficiencia en la información reportada y la ausencia de evidencias y soportes documentales."/>
    <s v="_x000a__x000a_Documentar un Procedimiento para garantizar la integralidad de los expedientes contractuales, exigiendo documentos mínimos entre los que debe estar el informe mensual del supervisor. En cumplimiento de lo establecido en el Parágrafo segundo del artículo 39 de la Ley 80 de 1993.  "/>
    <s v="_x000a_Procedimiento documentado"/>
    <n v="1"/>
    <d v="2019-01-02T00:00:00"/>
    <x v="77"/>
    <n v="8.1428571428571423"/>
    <x v="0"/>
    <x v="0"/>
    <n v="0"/>
    <s v="SIN OBSERVACIONES"/>
    <m/>
    <n v="-1450.8"/>
    <x v="0"/>
    <n v="0"/>
    <n v="0"/>
    <n v="8.1428571428571423"/>
    <m/>
    <x v="0"/>
    <s v="VENCIDO"/>
    <x v="46"/>
    <x v="408"/>
    <n v="1"/>
    <x v="509"/>
  </r>
  <r>
    <n v="410"/>
    <n v="511"/>
    <n v="2018"/>
    <m/>
    <s v="Fiscal y disciplinario"/>
    <s v="Administrativo con presunta incidencia disciplinaria y fiscal"/>
    <s v="14 04 004"/>
    <s v="H2DP17. Ajuste factor multiplicador contrato N° 1739 de 2015._x000a__x000a_Revisada las actas de costos de interventoría de los meses de diciembre de 2016 y enero de 2017, se observó que se realizó el pago de las actas de costos de interventoría de los respectivos meses con un factor multiplicador ajustado pero no en la proporción correspondiente, generándose un mayor valor pagado por este concepto._x000a__x000a_Presunto daño patrimonial por valor de $164.720._x000a__x000a_Acción 2.  (Acción 1 considera efectiva de conformidad con la Circular 05 de 2019 de la CGR)."/>
    <s v="No se cumplió con lo establecido en el manual de interventoría del INVIAS, instructivo acta de costos de interventoría FORMATO MSE-FR-11, MSE-FR-11-1 y MSE-FR-11-2, numeral 7 y título 4, numeral 13. Lo anterior, evidencia debilidades en la verificación de la información que debe realizar la supervisión del contrato a los soportes de pagos a seguridad social y parafiscales de los citados formatos, incumplimiento de numeral 8.21 Aportes a Seguridad Social establecido en el Pliego de Condiciones del contrato, del parágrafo 1 del Artículo 23 de la Ley 1150 de 2007, del Artículo 84 de la Ley 1474 de 2011."/>
    <s v="Acción 2._x000a__x000a_Fijar en la nueva versión del “ Manual de Interventoría de contratos de obra pública “, una metodología sobre el alcance y la forma de calcular el “Factor Multiplicador de los contratos de Interventoría”. "/>
    <s v="La política de aplicación del factor multiplicador."/>
    <s v="La inclusión de la política dentro del Manual de Interventoría "/>
    <n v="1"/>
    <d v="2020-01-28T00:00:00"/>
    <x v="67"/>
    <n v="43.857142857142854"/>
    <x v="69"/>
    <x v="1"/>
    <n v="1"/>
    <s v="En atención de lo acordado en mesa de trabajo realizada con la Oficina Asesora Jurídica el 07 de octubre de 2020, se excluye a esta dependencia del “Área Líder”. _x000a__x000a_Se reasigna de la Dirección de Ejecución y Operación a la Dirección Técnica y de Estructuración y a la Subdirección de Estructuración de Proyectos por lineamiento del Director General, según memorando DG 56544 del 28 de julio de 2022."/>
    <d v="2024-01-31T00:00:00"/>
    <n v="38.56666666666667"/>
    <x v="1"/>
    <n v="43.857142857142854"/>
    <n v="43.857142857142854"/>
    <n v="43.857142857142854"/>
    <m/>
    <x v="3"/>
    <s v="CUMPLIDO"/>
    <x v="47"/>
    <x v="409"/>
    <n v="1"/>
    <x v="510"/>
  </r>
  <r>
    <n v="411"/>
    <n v="512"/>
    <n v="2018"/>
    <m/>
    <s v="Fiscal y disciplinario"/>
    <s v="Administrativo con presunta incidencia disciplinaria y fiscal"/>
    <s v="14 04 004"/>
    <s v="H3DP17. Ajuste factor multiplicador contrato N° 1751 de 2015._x000a__x000a_En las actas de costos de interventoría de los meses de octubre, noviembre y diciembre de 2016 y enero, febrero y marzo de 2017, se observó que se realizó el pago de los meses mencionados con un factor multiplicador (2.36) sin tener en cuenta que debía ajustarse este factor, toda vez que la firma interventora no realizó el total de los pagos de los aportes parafiscales del personal vinculado, generándose un mayor valor pagado por este concepto._x000a__x000a_Presunto daño patrimonial por valor de $1.262.080._x000a__x000a_Acción 2.  (Acción 1 considera efectiva de conformidad con la Circular 05 de 2019 de la CGR)."/>
    <s v="No se cumplió con lo establecido en el manual de interventoría del INVIAS, instructivo acta de costos de interventoría FORMATO MSE-FR-11, MSE-FR-11-1 y MSE-FR-11-2, numeral 7 y título 4, numeral 13. Lo anterior, evidencia debilidades en la verificación de la información que debe realizar la supervisión del contrato a los soportes de pagos a seguridad social y parafiscales de los citados formatos, incumplimiento de numeral 8.21 Aportes a Seguridad Social establecido en el Pliego de Condiciones del contrato, del parágrafo 1 del Artículo 23 de la Ley 1150 de 2007, del Artículo 84 de la Ley 1474 de 2011."/>
    <s v="Acción 2._x000a__x000a_Incluir en el numeral 8,3 del manual de interventoría la obligación del interventor de pagar la seguridad social y aportes a parafiscales de su personal de nomina directamente o uno de sus integrantes cuando se trate de consorcios o uniones temporales y modificar el instructivo MINFRA-MN-IN-8; formatos MINFRA-MN-IN-15-FR-13 y MINFRA-MN-IN-8-FR-1. Previo concepto de la Oficina Asesora Jurídica."/>
    <s v="Numeral 8,3 del Manual de interventoría ajustado, instructivo MINFRA-MN-IN-8; formatos MINFRA-MN-IN-15-FR-13 y MINFRA-MN-IN-8-FR-1. modificados."/>
    <s v="Manual de interventoría, instructivo y formatos modificados."/>
    <n v="4"/>
    <d v="2018-09-18T00:00:00"/>
    <x v="79"/>
    <n v="10.428571428571429"/>
    <x v="69"/>
    <x v="1"/>
    <n v="4"/>
    <s v="Se asignó cumplimiento producto del concepto de la Oficina Asesora Jurídica que señaló la no necesidad de modificar el Manual de Interventoría y formatos. Se recomendó incluir la obligación en los pliegos de condiciones y minutas._x000a__x000a_En atención de lo acordado en mesa de trabajo realizada con la Oficina Asesora Jurídica el 07 de octubre de 2020, se excluye a esta dependencia del “Área Líder”. _x000a__x000a_Se reasigna de la Dirección de Ejecución y Operación a la Dirección Técnica y de Estructuración y a la Subdirección de Estructuración de Proyectos por lineamiento del Director General, según memorando DG 56544 del 28 de julio de 2022."/>
    <m/>
    <n v="-1447.8"/>
    <x v="1"/>
    <n v="10.428571428571429"/>
    <n v="10.428571428571429"/>
    <n v="10.428571428571429"/>
    <m/>
    <x v="3"/>
    <s v="CUMPLIDO"/>
    <x v="47"/>
    <x v="410"/>
    <n v="1"/>
    <x v="511"/>
  </r>
  <r>
    <s v=""/>
    <n v="513"/>
    <n v="2018"/>
    <m/>
    <m/>
    <m/>
    <s v="14 04 004"/>
    <s v="H3DP17. Ajuste factor multiplicador contrato N° 1751 de 2015._x000a__x000a_En las actas de costos de interventoría de los meses de octubre, noviembre y diciembre de 2016 y enero, febrero y marzo de 2017, se observó que se realizó el pago de los meses mencionados con un factor multiplicador (2.36) sin tener en cuenta que debía ajustarse este factor, toda vez que la firma interventora no realizó el total de los pagos de los aportes parafiscales del personal vinculado, generándose un mayor valor pagado por este concepto._x000a__x000a_Presunto daño patrimonial por valor de $1.262.080._x000a__x000a_Acción 3.  (Acción 1 considera efectiva de conformidad con la Circular 05 de 2019 de la CGR)."/>
    <s v="No se cumplió con lo establecido en el manual de interventoría del INVIAS, instructivo acta de costos de interventoría FORMATO MSE-FR-11, MSE-FR-11-1 y MSE-FR-11-2, numeral 7 y título 4, numeral 13. Lo anterior, evidencia debilidades en la verificación de la información que debe realizar la supervisión del contrato a los soportes de pagos a seguridad social y parafiscales de los citados formatos, incumplimiento de numeral 8.21 Aportes a Seguridad Social establecido en el Pliego de Condiciones del contrato, del parágrafo 1 del Artículo 23 de la Ley 1150 de 2007, del Artículo 84 de la Ley 1474 de 2011."/>
    <s v="Acción 3._x000a__x000a_Revisar la política de la entidad respecto de la aplicación del factor multiplicador y ajustar  el manual de interventoría si es del caso."/>
    <s v="Informe sobre el estudio de la política de aplicación del factor multiplicador."/>
    <s v="Informe de política con corte a: 30/10/2018 y definitivo 30/11/2018."/>
    <n v="2"/>
    <d v="2018-09-18T00:00:00"/>
    <x v="79"/>
    <n v="10.428571428571429"/>
    <x v="69"/>
    <x v="1"/>
    <n v="2"/>
    <s v="En atención de lo acordado en mesa de trabajo realizada con la Oficina Asesora Jurídica el 07 de octubre de 2020, se excluye a esta dependencia del “Área Líder”. _x000a__x000a_Se reasigna de la Dirección de Ejecución y Operación a la Dirección Técnica y de Estructuración y a la Subdirección de Estructuración de Proyectos por lineamiento del Director General, según memorando DG 56544 del 28 de julio de 2022."/>
    <d v="2024-01-31T00:00:00"/>
    <n v="62.93333333333333"/>
    <x v="1"/>
    <n v="10.428571428571429"/>
    <n v="10.428571428571429"/>
    <n v="10.428571428571429"/>
    <m/>
    <x v="3"/>
    <s v=""/>
    <x v="47"/>
    <x v="410"/>
    <n v="2"/>
    <x v="512"/>
  </r>
  <r>
    <n v="412"/>
    <n v="514"/>
    <n v="2018"/>
    <m/>
    <s v="Fiscal y disciplinario"/>
    <s v="Administrativo con presunta incidencia disciplinaria y fiscal"/>
    <s v="14 04 004"/>
    <s v="H4DP17. Ajuste factor multiplicador contrato N° 1612 de 2015._x000a__x000a_Revisadas las actas de costos de interventoría de los meses de octubre, noviembre y diciembre de 2016 y enero, febrero y marzo de 2017, se observó que se realizó el pago de los respectivos meses con un factor multiplicador (2.36) sin tener en cuenta que debía ajustarse este factor, toda vez que la firma interventora no  fue quien realizó los pagos de los aportes parafiscales del personal vinculado, generándose un mayor pago por este concepto._x000a__x000a_Presunto daño patrimonial por valor de $290.105."/>
    <s v="No se cumplió con lo establecido en el manual de interventoría del INVIAS, instructivo acta de costos de interventoría FORMATO MSE-FR-11, MSE-FR-11-1 y MSE-FR-11-2, numeral 7 y título 4, numeral 13. Lo anterior, evidencia debilidades en la verificación de la información que debe realizar la supervisión del contrato a los soportes de pagos a seguridad social y parafiscales de los citados formatos, incumplimiento de numeral 8.21 Aportes a Seguridad Social establecido en el Pliego de Condiciones del contrato, del parágrafo 1 del Artículo 23 de la Ley 1150 de 2007, del Artículo 84 de la Ley 1474 de 2011."/>
    <s v="Acción 2._x000a__x000a_Fijar en la nueva versión del “ Manual de Interventoría de contratos de obra pública “, una metodología sobre el alcance y la forma de calcular el “Factor Multiplicador de los contratos de Interventoría”. "/>
    <s v="La política de aplicación del factor multiplicador."/>
    <s v="La inclusión de la política dentro del Manual de Interventoría "/>
    <n v="1"/>
    <d v="2020-01-28T00:00:00"/>
    <x v="67"/>
    <n v="43.857142857142854"/>
    <x v="69"/>
    <x v="1"/>
    <n v="1"/>
    <s v="En atención de lo acordado en mesa de trabajo realizada con la Oficina Asesora Jurídica el 07 de octubre de 2020, se excluye a esta dependencia del “Área Líder”. _x000a__x000a_Se reasigna de la Dirección de Ejecución y Operación a la Dirección Técnica y de Estructuración y a la Subdirección de Estructuración de Proyectos por lineamiento del Director General, según memorando DG 56544 del 28 de julio de 2022._x000a__x000a_Acción 2.  (Acción 1 considera efectiva de conformidad con la Circular 05 de 2019 de la CGR)."/>
    <d v="2024-01-31T00:00:00"/>
    <n v="38.56666666666667"/>
    <x v="1"/>
    <n v="43.857142857142854"/>
    <n v="43.857142857142854"/>
    <n v="43.857142857142854"/>
    <m/>
    <x v="3"/>
    <s v="CUMPLIDO"/>
    <x v="47"/>
    <x v="411"/>
    <n v="1"/>
    <x v="513"/>
  </r>
  <r>
    <n v="413"/>
    <n v="515"/>
    <n v="2018"/>
    <m/>
    <s v="Fiscal y disciplinario"/>
    <s v="Administrativo con presunta incidencia disciplinaria y fiscal"/>
    <s v="14 04 004"/>
    <s v="H7DP17. Ajuste factor multiplicador contrato N° 1545 de 2015._x000a__x000a_Revisada las actas de costos de interventoría de los meses de octubre, noviembre y diciembre de 2016 y enero, febrero y marzo de 2017, se observó que se realizó el pago de las actas de costo de interventoría de los respectivos meses con un factor multiplicador (2.36) sin tener en cuenta que debía ajustarse este factor, toda vez que la firma interventora no fue quien realizó el total de los pagos de los aportes parafiscales del personal vinculado, generándose un mayor pago por este concepto._x000a__x000a_Presunto daño patrimonial por valor de $1.703.255."/>
    <s v="No se cumplió con lo establecido en el manual de interventoría del INVIAS, instructivo acta de costos de interventoría FORMATO MSE-FR-11, MSE-FR-11-1 y MSE-FR-11-2, numeral 7 y título 4, numeral 13. Lo anterior, evidencia debilidades en la verificación de la información que debe realizar la supervisión del contrato a los soportes de pagos a seguridad social y parafiscales de los citados formatos, incumplimiento de numeral 8.21 Aportes a Seguridad Social establecido en el Pliego de Condiciones del contrato, del parágrafo 1 del Artículo 23 de la Ley 1150 de 2007, del Artículo 84 de la Ley 1474 de 2011."/>
    <s v="Acción 2._x000a__x000a_Fijar en la nueva versión del “ Manual de Interventoría de contratos de obra pública “, una metodología sobre el alcance y la forma de calcular el “Factor Multiplicador de los contratos”. "/>
    <s v="La política de aplicación del factor multiplicador."/>
    <s v="La inclusión de la política dentro del Manual de Interventoría "/>
    <n v="1"/>
    <d v="2020-01-28T00:00:00"/>
    <x v="67"/>
    <n v="43.857142857142854"/>
    <x v="69"/>
    <x v="1"/>
    <n v="1"/>
    <s v="En atención de lo acordado en mesa de trabajo realizada con la Oficina Asesora Jurídica el 07 de octubre de 2020, se excluye a esta dependencia del “Área Líder”. _x000a__x000a_Se reasigna de la Dirección de Ejecución y Operación a la Dirección Técnica y de Estructuración y a la Subdirección de Estructuración de Proyectos por lineamiento del Director General, según memorando DG 56544 del 28 de julio de 2022._x000a__x000a_Acción 2.  (Acción 1 considera efectiva de conformidad con la Circular 05 de 2019 de la CGR)."/>
    <d v="2024-01-31T00:00:00"/>
    <n v="38.56666666666667"/>
    <x v="1"/>
    <n v="43.857142857142854"/>
    <n v="43.857142857142854"/>
    <n v="43.857142857142854"/>
    <m/>
    <x v="3"/>
    <s v="CUMPLIDO"/>
    <x v="47"/>
    <x v="412"/>
    <n v="1"/>
    <x v="514"/>
  </r>
  <r>
    <n v="414"/>
    <n v="516"/>
    <n v="2018"/>
    <m/>
    <s v="Disciplinario"/>
    <s v="Administrativo con presunta incidencia disciplinaria "/>
    <s v="18 04 001"/>
    <s v="H3AF17. Incertidumbre en Propiedades, Planta y Equipo – Entidades Liquidadas. _x000a__x000a_Al cruzar el auxiliar contable de los bienes inmuebles fiscales, contra las actas de  transferencia a 31 de diciembre de 2017, se tomó muestra selectiva de 397 inmuebles de los cuales se determinó que 220 no se encuentran registrados en la contabilidad de INVÍAS. Lo que genera una incertidumbre en cuantía indeterminada en las cuentas “Propiedades Planta y Equipo -1605 Terrenos -1640 Edificaciones y la cuenta 3208 Patrimonio Institucional – Capital Fiscal."/>
    <s v="Incumplimiento  del artículo 3 del Decreto 2056 de 2003, Patrimonio del Instituto Nacional de Vías. Existiendo inmuebles que carecen de dirección o la misma está desactualizada y sin cédula catastral."/>
    <s v="Realizar la conciliación con la información recibida de las entidades en liquidación y los predios que actualmente se encuentran en control del Instituto, para hacer los reconocimientos que correspondan en la información financiera del Instituto respecto a los 220 predios observados."/>
    <s v="1. Revisar los documentos de entrega de bienes por parte de las entidades liquidadas como actas, escrituras públicas, entre otros, para determinar cuales bienes están actualmente en control del Instituto y cuales fueron trasladados a otras entidades. _x000a__x000a_2. Determinar, según esa información cuales corresponden a bienes de uso público y bienes fiscales. _x000a__x000a_3. De la gestión de conciliación, establecer las diferencias que están en proceso de depuración y presentarlas en las revelaciones.   _x000a__x000a_4. Producto de las actividades de revisión de los bienes durante el mes, suscribir las actas de conciliación entre las áreas administrativa y financiera, donde se evidencien las gestiones adelantadas y el plan de acción a seguir. _x000a__x000a_5. Respecto de los bienes que aún están en proceso de identificación, generar un proyecto para la depuración de los bienes fiscales  que permitan su saneamiento. _x000a__x000a_6. Los bienes que fueron recibidos en calidad de poseedor y de los que hasta ahora no se ha podido obtener el antecedente registral, realizar un proyecto para adelantar las gestiones tendientes a establecer su antecedente registral."/>
    <s v="Informe trimestral (220 predios), que evidencie el numero de predios conciliados. "/>
    <n v="4"/>
    <d v="2020-01-29T00:00:00"/>
    <x v="80"/>
    <n v="52.142857142857146"/>
    <x v="70"/>
    <x v="5"/>
    <n v="4"/>
    <s v="Acción de mejora considerada no efectiva por la Contraloría General de la República, en anexo 2 del informe de Auditoría Financiera 2020, de junio de 2021."/>
    <d v="2022-08-30T00:00:00"/>
    <n v="19.3"/>
    <x v="1"/>
    <n v="52.142857142857146"/>
    <n v="52.142857142857146"/>
    <n v="52.142857142857146"/>
    <s v="NO"/>
    <x v="3"/>
    <s v="CUMPLIDO"/>
    <x v="48"/>
    <x v="413"/>
    <n v="1"/>
    <x v="515"/>
  </r>
  <r>
    <n v="415"/>
    <n v="517"/>
    <n v="2018"/>
    <m/>
    <s v="Disciplinario"/>
    <s v="Administrativo con presunta incidencia disciplinaria "/>
    <s v="18 04 001"/>
    <s v="H7AF17. Los Bienes de Uso Público e Históricos y Culturales por $30.585.091.369.965, que representa el 86.4% del total del activo, presenta incertidumbre en cuantía no determinada, por cuanto no fue posible obtener evidencia para su verificación mediante un inventario físico que registre e identifique cada predio por modo de transporte."/>
    <s v="No se cuenta con una base única de predios de uso público."/>
    <s v="Diseñar e implementar una base única de predios del INVIAS con el fin de generar acciones de saneamiento jurídico, catastral, registral, tributario, contable, etc."/>
    <s v="1. Contratar personal con perfil en el área predial exclusivo para realizar  la base única de predios._x000a_2. Suscribir convenios de intercambio de información con el Instituto Geográfico Agustín Codazzi (IGAC) y la Superintendencia de Notariado y Registro (SNR)._x000a_3. Crear y/o actualizar procedimientos en el Sistema de Gestión de Calidad._x000a_4. Diseñar una matriz de priorización._x000a_5. Articular actividades con las diferentes dependencias._x000a_8. Requerir información a catastros descentralizados (Cali, Medellín, Antioquia y Barranquilla)._x000a_9. Solicitar presupuesto para el personal con perfil en el área predial con el propósito de dar continuidad al proyecto."/>
    <s v="1. Base Única de Predios del INVIAS (Plataforma BUPI)._x000a__x000a_2. Informe de avance trimestral (2)."/>
    <n v="3"/>
    <d v="2018-08-01T00:00:00"/>
    <x v="81"/>
    <n v="26.285714285714285"/>
    <x v="71"/>
    <x v="1"/>
    <n v="3"/>
    <s v="Acción de mejora considerada no efectiva por la Contraloría General de la República, en anexo 2 del informe de Auditoría Financiera 2020, de junio de 2021."/>
    <m/>
    <n v="-1449.9"/>
    <x v="1"/>
    <n v="26.285714285714285"/>
    <n v="26.285714285714285"/>
    <n v="26.285714285714285"/>
    <s v="NO EFECTIVA_x000a__x000a_(Anexo 3 informe de Auditoría Financiera 2022; Oficio 2023EE0095098, radicado INVIAS 57864 del 13/06/2023.)_x000a__x000a_Causa de la no efectividad: Hallazgo persiste en la auditoría de la vigencia 2022."/>
    <x v="3"/>
    <s v="CUMPLIDO"/>
    <x v="48"/>
    <x v="414"/>
    <n v="1"/>
    <x v="516"/>
  </r>
  <r>
    <n v="416"/>
    <n v="518"/>
    <n v="2018"/>
    <m/>
    <s v="Administrativo"/>
    <s v="Administrativo"/>
    <s v="18 01 001"/>
    <s v="H18AF17. Notas a los Estados Financieros. _x000a__x000a_Las Notas a los Estados Financieros no reflejan la información suficiente para que sirva de complemento a la interpretación y entendimiento de las cifras plasmadas en los estados financieros."/>
    <s v="Falta de conciliación con las diferentes dependencias administrativas y ejecutoras."/>
    <s v="Aplicar el nuevo marco normativo para entidades de gobierno en lo relacionado a las notas de los estados financieros."/>
    <s v="Enviar memorandos individuales a las unidades ejecutoras solicitando información a revelar en las notas de los estados financieros."/>
    <s v="Notas a los estados financieros o revelaciones"/>
    <n v="1"/>
    <d v="2018-11-01T00:00:00"/>
    <x v="82"/>
    <n v="21.285714285714285"/>
    <x v="22"/>
    <x v="5"/>
    <n v="1"/>
    <s v="Acción de mejora considerada no efectiva por la Contraloría General de la República en Informe de Auditoría Financiera 2019, página 88._x000a__x000a_Acción de mejora considerada no efectiva por la Contraloría General de la República, en anexo 2 del informe de Auditoría Financiera 2020, de junio de 2021."/>
    <m/>
    <n v="-1451.8"/>
    <x v="1"/>
    <n v="21.285714285714285"/>
    <n v="21.285714285714285"/>
    <n v="21.285714285714285"/>
    <s v="NO EFECTIVA_x000a__x000a_(Anexo 3 informe de Auditoría Financiera 2022; Oficio 2023EE0095098, radicado INVIAS 57864 del 13/06/2023.)_x000a__x000a_Causa de la no efectividad: Hallazgo persiste en la auditoría de la vigencia 2022."/>
    <x v="3"/>
    <s v="CUMPLIDO"/>
    <x v="48"/>
    <x v="415"/>
    <n v="1"/>
    <x v="517"/>
  </r>
  <r>
    <n v="417"/>
    <n v="519"/>
    <n v="2018"/>
    <m/>
    <s v="Disciplinario"/>
    <s v="Administrativo con presunta incidencia disciplinaria "/>
    <s v="18 02 001"/>
    <s v="H24AF17. Sobreestimación Reserva Presupuestal Constituida vigencia 2017.  _x000a__x000a_Evaluada la reserva presupuestal constituida para el Contrato 2179/2016; se observó que registra Acta de recibo y entrega de obra definitiva de fecha 16/11/2017; el contrato registra un valor ejecutado por $118.102.722.701 y un valor total del contrato por $121.469.429.645, se observa que la diferencia $3.366.706.944, fue constituida como reserva; lo anterior se generó porque el grupo de presupuesto en el proceso de constitución de las reservas, tomó al final de la vigencia, para cada uno de los contratos, la diferencia entre los compromisos y las obligaciones, sin evaluar de manera específica cada una de las reservas a constituir. "/>
    <s v="Constitución de  Reserva Presupuestal de manera no adecuada, lo que ocasiona presunto incumplimiento del artículo 89 del Decreto 111 de 1996."/>
    <s v="Capacitar a los supervisores de los contratos sobre temas presupuestales tales como recursos presupuestales, definición del presupuesto de los contratos, adiciones presupuestales, justificación y constitución de reservas presupuestales y como evitar tanto su sobreestimación, como la pérdida de la misma, además de los Acuerdos de Nivel de Servicios - ANS 2022 de la DEO, referentes a temas como reprogramación vigencias futuras, saldos de apropiación y rezago presupuestal (reserva),  necesarios para el adecuado y oportuno seguimiento y control a la ejecución presupuestal, permitiendo identificar los entregables, las áreas responsables, los plazos, forma y medio de entrega correspondientes, que incluya las causas de los hallazgos notificados por la Contraloría General de la República."/>
    <s v="Realizar dos (2) sesiones de capacitaciones a los supervisores de las interventorías y gestores técnicos de proyectos."/>
    <s v="Actas de las capacitaciones."/>
    <n v="2"/>
    <d v="2023-08-01T00:00:00"/>
    <x v="17"/>
    <n v="13"/>
    <x v="10"/>
    <x v="0"/>
    <n v="2"/>
    <s v="Acción de mejora reformulada ante inefectividad determinada por la Contraloría General de la República en informe de la Auditoría Financiera 2022. Aprobada por la Directora General en mesa de trabajo del 27/07/2023."/>
    <d v="2024-02-21T00:00:00"/>
    <n v="3.7666666666666666"/>
    <x v="1"/>
    <n v="13"/>
    <n v="13"/>
    <n v="13"/>
    <m/>
    <x v="3"/>
    <s v="CUMPLIDO"/>
    <x v="48"/>
    <x v="416"/>
    <n v="1"/>
    <x v="518"/>
  </r>
  <r>
    <n v="418"/>
    <n v="520"/>
    <n v="2018"/>
    <m/>
    <s v="Disciplinario"/>
    <s v="Administrativo con presunta incidencia disciplinaria "/>
    <s v="18 02 001"/>
    <s v="H25AF17. Sobreestimación Reserva Presupuestal Contrato 1561/2015, constituida vigencia 2017._x000a__x000a_Evaluada la justificación para constitución de la reserva presupuestal del Contrato 1561/2015 Mejoramiento, Gestión Social y Ambiental de la Carretera Salamina Fundación, se encontró que: “la Reserva se constituyó por deficiencias en la planeación de los recursos a ejecutar y deficiencias de la ejecución dado las 6 modificaciones y el incumplimiento de la meta o avance físico proyectado” y la justificación: “Según la Cláusula Quinta (Giro de los recursos), del convenio 971, se giraba un 30% con el perfeccionamiento del convenio, el cual se realizó en el mes de Diciembre. El segundo desembolso, que es el 30% se gira una vez el Departamento haya dado inicio al  proceso licitatorio. Este proceso se inició ya finalizando Diciembre y hasta el momento aún se encuentra en proceso precontractual”."/>
    <s v="Constitución de  Reserva Presupuestal de manera no adecuada, lo que   ocasiona presunto incumplimiento del artículo 89 del Decreto 111 de 1996."/>
    <s v="Capacitar a los supervisores de los contratos sobre temas presupuestales tales como recursos presupuestales, definición del presupuesto de los contratos, adiciones presupuestales, justificación y constitución de reservas presupuestales y como evitar tanto su sobreestimación, como la pérdida de la misma, además de los Acuerdos de Nivel de Servicios - ANS 2022 , referentes a temas como reprogramación vigencias futuras, saldos de apropiación y rezago presupuestal (reserva),  necesarios para el adecuado y oportuno seguimiento y control a la ejecución presupuestal, permitiendo identificar los entregables, las áreas responsables, los plazos, forma y medio de entrega correspondientes, que incluya las causas de los hallazgos notificados por la Contraloría General de la República."/>
    <s v="Realizar dos (2) sesiones de capacitaciones a los supervisores de las interventorías y gestores técnicos de proyectos."/>
    <s v="Actas de las capacitaciones"/>
    <n v="2"/>
    <d v="2023-07-01T00:00:00"/>
    <x v="17"/>
    <n v="17.428571428571427"/>
    <x v="11"/>
    <x v="1"/>
    <n v="2"/>
    <s v="Acción de mejora reformulada ante inefectividad determinada por la Contraloría General de la República en informe de la Auditoría Financiera 2022. Aprobada por la Directora General en mesa de trabajo del 27/07/2023."/>
    <d v="2023-10-13T00:00:00"/>
    <n v="-0.6"/>
    <x v="1"/>
    <n v="17.428571428571427"/>
    <n v="17.428571428571427"/>
    <n v="17.428571428571427"/>
    <m/>
    <x v="3"/>
    <s v="CUMPLIDO"/>
    <x v="48"/>
    <x v="417"/>
    <n v="1"/>
    <x v="519"/>
  </r>
  <r>
    <n v="419"/>
    <n v="521"/>
    <n v="2018"/>
    <m/>
    <s v="Disciplinario"/>
    <s v="Administrativo con presunta incidencia disciplinaria "/>
    <s v="18 02 001"/>
    <s v="H26AF17. Sobreestimación Reserva Presupuestal Contrato 1793/2015 Constituida vigencia 2017._x000a__x000a_Evaluada la justificación para constitución de la reserva presupuestal del Contrato 1793/2015 Modificación 3/2017 Gestión Predial Social Ambiental Construcción y Mantenimiento del Intercambiador Versalles - Proyecto Cruce de la Cordillera Central, se encontró que: “El consorcio anexa registro pluviométrico de los tres últimos meses octubre, noviembre y diciembre; el cual muestra de Lluvia Moderadas 14.12%, de lluvias intensa el 0.16%, subtotal 14.28%, mientras que tiempo seco el 85.80%, promedio bajo de lluvias (Ver cuadro), además el contratista basado en los histogramas debió prever y realizar cronograma ajustado” y la justificación “Durante el último trimestre del año 2017, la zona donde se lleva a cabo el proyecto registro fuertes lluvias que no permitieron que las obras avanzaran con el ritmo  previstas dentro del proyecto."/>
    <s v="Constitución de  Reserva Presupuestal de manera no adecuada, lo que   ocasiona presunto incumplimiento del artículo 89 del Decreto 111 de 1996."/>
    <s v="Capacitar a los supervisores de los contratos sobre temas presupuestales tales como recursos presupuestales, definición del presupuesto de los contratos, adiciones presupuestales, justificación y constitución de reservas presupuestales y como evitar tanto su sobreestimación, como la pérdida de la misma, además de los Acuerdos de Nivel de Servicios - ANS 2022 de la DEO, referentes a temas como reprogramación vigencias futuras, saldos de apropiación y rezago presupuestal (reserva),  necesarios para el adecuado y oportuno seguimiento y control a la ejecución presupuestal, permitiendo identificar los entregables, las áreas responsables, los plazos, forma y medio de entrega correspondientes, que incluya las causas de los hallazgos notificados por la Contraloría General de la República."/>
    <s v="Realizar dos (2) sesiones de capacitaciones a los supervisores de las interventorías y gestores técnicos de proyectos."/>
    <s v="Actas de las capacitaciones"/>
    <n v="2"/>
    <d v="2023-08-01T00:00:00"/>
    <x v="17"/>
    <n v="13"/>
    <x v="8"/>
    <x v="0"/>
    <n v="2"/>
    <s v="Acción de mejora reformulada ante inefectividad determinada por la Contraloría General de la República en informe de la Auditoría Financiera 2022. Aprobada por la Directora General en mesa de trabajo del 27/07/2023."/>
    <d v="2024-03-19T00:00:00"/>
    <n v="4.666666666666667"/>
    <x v="1"/>
    <n v="13"/>
    <n v="13"/>
    <n v="13"/>
    <m/>
    <x v="3"/>
    <s v="CUMPLIDO"/>
    <x v="48"/>
    <x v="418"/>
    <n v="1"/>
    <x v="520"/>
  </r>
  <r>
    <n v="420"/>
    <n v="522"/>
    <n v="2018"/>
    <m/>
    <s v="Disciplinario"/>
    <s v="Administrativo con presunta incidencia disciplinaria "/>
    <s v="18 02 001"/>
    <s v="H27AF17. Sobreestimación Reserva Presupuestal Contrato 1407/2015 Constituida vigencia 2017._x000a__x000a_Evaluada la justificación para constitución de la reserva presupuestal del Contrato 1407/2015 Adición 3.- Mejoramiento Gestión Social Ambiental Construcción Segunda Calzada Vía Ibagué Aeropuerto Perales Dpto. Tolima, se encontró que: “No se observa diligenciamiento de los formatos respectivos ni visto bueno del interventor, de acuerdo aversión del ingeniero auditor, la existencia de las redes ya se conocían desde hace un año, falta de gestión y a mediados de diciembre el progreso físico para ciclo ruta estaba avanzado y esperaron para actuar cuando ya había iniciado el periodo de lluvias” y la justificación “se prorrogo por un mes y paso con reserva debido a que se vio afectado por la ola invernal que se presentó en el país desde mediados de octubre  del 2016, lo que atraso significativamente el proceso constructivo,  ya que se subió el nivel freático de los suelos y a su vez genero saturación en los suelos."/>
    <s v="Constitución de  Reserva Presupuestal de manera no adecuada, lo que   ocasiona presunto incumplimiento del artículo 89 del Decreto 111 de 1996."/>
    <s v="Capacitar a los supervisores de los contratos sobre temas presupuestales tales como recursos presupuestales, definición del presupuesto de los contratos, adiciones presupuestales, justificación y constitución de reservas presupuestales y como evitar tanto su sobreestimación, como la pérdida de la misma, además de los Acuerdos de Nivel de Servicios - ANS 2022 , referentes a temas como reprogramación vigencias futuras, saldos de apropiación y rezago presupuestal (reserva),  necesarios para el adecuado y oportuno seguimiento y control a la ejecución presupuestal, permitiendo identificar los entregables, las áreas responsables, los plazos, forma y medio de entrega correspondientes, que incluya las causas de los hallazgos notificados por la Contraloría General de la República."/>
    <s v="Realizar dos (2) sesiones de capacitaciones a los supervisores de las interventorías y gestores técnicos de proyectos."/>
    <s v="Actas de las capacitaciones"/>
    <n v="2"/>
    <d v="2023-07-01T00:00:00"/>
    <x v="17"/>
    <n v="17.428571428571427"/>
    <x v="11"/>
    <x v="1"/>
    <n v="2"/>
    <s v="Acción de mejora reformulada ante inefectividad determinada por la Contraloría General de la República en informe de la Auditoría Financiera 2022. Aprobada por la Directora General en mesa de trabajo del 27/07/2023."/>
    <d v="2023-10-13T00:00:00"/>
    <n v="-0.6"/>
    <x v="1"/>
    <n v="17.428571428571427"/>
    <n v="17.428571428571427"/>
    <n v="17.428571428571427"/>
    <m/>
    <x v="3"/>
    <s v="CUMPLIDO"/>
    <x v="48"/>
    <x v="419"/>
    <n v="1"/>
    <x v="521"/>
  </r>
  <r>
    <n v="421"/>
    <n v="523"/>
    <n v="2018"/>
    <m/>
    <s v="Disciplinario"/>
    <s v="Administrativo con presunta incidencia disciplinaria "/>
    <s v="18 02 001"/>
    <s v="H28AF17. Sobreestimación Reserva Presupuestal Contrato 1647/2015 Constituida vigencia 2017._x000a__x000a_Evaluada la justificación para constitución de la reserva presupuestal del Contrato 1647/2015 Modificación 4 Mejoramiento Mediante la Construcción, Gestión Predial, Social, y Ambiental de la Prolongación de la Paralela Oriental Autopista Floridablanca, B/Manga Tramo, T.C.C - Molinos S/G, se encontró que: el proyecto ha presentado seis modificaciones y dos adicionales: el adicional 1, por valor  $6.000.000.000, de fecha 14/09/2017 y adicional 2 prórroga del 28/12/2017; No es claro por que solicitaban la adición de los $6.000.000.000, el 14/09/2017, para tres meses después constituir reserva por $7.000.000.000, El total de la adición más $1.000.000.000, de la vigencia futura; Además mediante oficio del 12/12/2017 de la interventoría, Informan de 4 inconvenientes que van a afectar la ejecución del proyecto: entre ellos: “Con la adición de los $6.000.000.000, las actividades se continuaran adelantando, pero no será posible la inversión de la totalidad de los recursos”; Deficiencias en la planeación y ejecución de los recursos asignados."/>
    <s v="Constitución de  Reserva Presupuestal de manera no adecuada, lo que   ocasiona presunto incumplimiento del artículo 89 del Decreto 111 de 1996."/>
    <s v="Capacitar a los supervisores de los contratos sobre temas presupuestales tales como recursos presupuestales, definición del presupuesto de los contratos, adiciones presupuestales, justificación y constitución de reservas presupuestales y como evitar tanto su sobreestimación, como la pérdida de la misma, además de los Acuerdos de Nivel de Servicios - ANS 2022 , referentes a temas como reprogramación vigencias futuras, saldos de apropiación y rezago presupuestal (reserva),  necesarios para el adecuado y oportuno seguimiento y control a la ejecución presupuestal, permitiendo identificar los entregables, las áreas responsables, los plazos, forma y medio de entrega correspondientes, que incluya las causas de los hallazgos notificados por la Contraloría General de la República."/>
    <s v="Realizar dos (2) sesiones de capacitaciones a los supervisores de las interventorías y gestores técnicos de proyectos."/>
    <s v="Actas de las capacitaciones"/>
    <n v="2"/>
    <d v="2023-07-01T00:00:00"/>
    <x v="17"/>
    <n v="17.428571428571427"/>
    <x v="11"/>
    <x v="1"/>
    <n v="2"/>
    <s v="Acción de mejora reformulada ante inefectividad determinada por la Contraloría General de la República en informe de la Auditoría Financiera 2022. Aprobada por la Directora General en mesa de trabajo del 27/07/2023."/>
    <d v="2023-10-13T00:00:00"/>
    <n v="-0.6"/>
    <x v="1"/>
    <n v="17.428571428571427"/>
    <n v="17.428571428571427"/>
    <n v="17.428571428571427"/>
    <m/>
    <x v="3"/>
    <s v="CUMPLIDO"/>
    <x v="48"/>
    <x v="420"/>
    <n v="1"/>
    <x v="522"/>
  </r>
  <r>
    <n v="422"/>
    <n v="524"/>
    <n v="2018"/>
    <m/>
    <s v="Disciplinario"/>
    <s v="Administrativo con presunta incidencia disciplinaria "/>
    <s v="18 02 001"/>
    <s v="H29AF17. Sobreestimación Reserva Presupuestal Contrato 642/2015, Constituida vigencia 2017._x000a__x000a_Evaluada la justificación para constitución de la reserva presupuestal del Contrato 642/2015.- Construcción Obras de Infraestructura Vial Solución Integral Paso Sobre Rio Magdalena en Barranquilla Carretera Barranquilla-Santa Marta Ruta 9007, se encontró que: El contrato ha presentado seis (6) modificaciones, constituyo reservas para la vigencia  2015, 2016 y 2017, una por valor de $167.017.960.254, lo que indica que esta práctica para este proyecto es recurrente, para la vigencia 2017 trasladaron $30.000.000.000 (VF) asignados al puente Pumarejo (contrato 642) al puente de Honda (1796), es decir aplazaron la ejecución del proyecto en esta cuantía; si a ello se suma la reserva constituida; Lo anterior se entendería como deficiencias en la planeación."/>
    <s v="Constitución de  Reserva Presupuestal de manera no adecuada, lo que   ocasiona presunto incumplimiento del artículo 89 del Decreto 111 de 1996."/>
    <s v="Capacitar a los supervisores de los contratos sobre temas presupuestales tales como recursos presupuestales, definición del presupuesto de los contratos, adiciones presupuestales, justificación y constitución de reservas presupuestales y como evitar tanto su sobreestimación, como la pérdida de la misma, además de los Acuerdos de Nivel de Servicios - ANS 2022 de la DEO, referentes a temas como reprogramación vigencias futuras, saldos de apropiación y rezago presupuestal (reserva),  necesarios para el adecuado y oportuno seguimiento y control a la ejecución presupuestal, permitiendo identificar los entregables, las áreas responsables, los plazos, forma y medio de entrega correspondientes, que incluya las causas de los hallazgos notificados por la Contraloría General de la República."/>
    <s v="Realizar dos (2) sesiones de capacitaciones a los supervisores de las interventorías y gestores técnicos de proyectos."/>
    <s v="Actas de las capacitaciones"/>
    <n v="2"/>
    <d v="2023-08-01T00:00:00"/>
    <x v="17"/>
    <n v="13"/>
    <x v="8"/>
    <x v="0"/>
    <n v="2"/>
    <s v="Acción de mejora reformulada ante inefectividad determinada por la Contraloría General de la República en informe de la Auditoría Financiera 2022. Aprobada por la Directora General en mesa de trabajo del 27/07/2023."/>
    <d v="2024-02-28T00:00:00"/>
    <n v="4"/>
    <x v="1"/>
    <n v="13"/>
    <n v="13"/>
    <n v="13"/>
    <m/>
    <x v="3"/>
    <s v="CUMPLIDO"/>
    <x v="48"/>
    <x v="421"/>
    <n v="1"/>
    <x v="523"/>
  </r>
  <r>
    <n v="423"/>
    <n v="525"/>
    <n v="2018"/>
    <m/>
    <s v="Disciplinario"/>
    <s v="Administrativo con presunta incidencia disciplinaria "/>
    <s v="18 02 001"/>
    <s v="H30AF17. Sobreestimación reserva presupuestal Contrato 1542 de 2015._x000a__x000a_Evaluada la justificación para constitución de la reserva presupuestal del Contrato 1542/2015 Mantenimiento  Rehabilitación de la Vía Circunvalar de la Isla de Providencia, se encontró que: Los soportes suministrados no sustentan el argumento del contratista para la constitución de la reserva presupuestal, dado que argumentan “De Acuerdo al Avance Obtenido en el Desarrollo de la Actividades Constructivas, Se Observa Que no fue Necesario Facturar La Totalidad de Recursos Otorgados en la Vigencia 2017, Ya Que las Obras Programadas No Requirieron la Totalidad de Recursos Asignados y Fueron Optimizadas en sus Costos” y en la justificación los soportes hacen referencia a demoras en la autorización de la autoridad ambiental para el ingreso de materiales a la isla San Andrés."/>
    <s v="Constitución de  Reserva Presupuestal de manera no adecuada, lo que   ocasiona presunto incumplimiento del artículo 89 del Decreto 111 de 1996."/>
    <s v="Capacitar a los supervisores de los contratos sobre temas presupuestales tales como recursos presupuestales, definición del presupuesto de los contratos, adiciones presupuestales, justificación y constitución de reservas presupuestales y como evitar tanto su sobreestimación, como la pérdida de la misma, además de los Acuerdos de Nivel de Servicios - ANS 2022 de la DEO, referentes a temas como reprogramación vigencias futuras, saldos de apropiación y rezago presupuestal (reserva),  necesarios para el adecuado y oportuno seguimiento y control a la ejecución presupuestal, permitiendo identificar los entregables, las áreas responsables, los plazos, forma y medio de entrega correspondientes, que incluya las causas de los hallazgos notificados por la Contraloría General de la República."/>
    <s v="Realizar dos (2) sesiones de capacitaciones a los supervisores de las interventorías y gestores técnicos de proyectos."/>
    <s v="Actas de las capacitaciones"/>
    <n v="2"/>
    <d v="2023-08-01T00:00:00"/>
    <x v="17"/>
    <n v="13"/>
    <x v="5"/>
    <x v="0"/>
    <n v="2"/>
    <s v="Acción de mejora reformulada ante inefectividad determinada por la Contraloría General de la República en informe de la Auditoría Financiera 2022. Aprobada por la Directora General en mesa de trabajo del 27/07/2023."/>
    <d v="2024-02-22T00:00:00"/>
    <n v="3.8"/>
    <x v="1"/>
    <n v="13"/>
    <n v="13"/>
    <n v="13"/>
    <m/>
    <x v="3"/>
    <s v="CUMPLIDO"/>
    <x v="48"/>
    <x v="422"/>
    <n v="1"/>
    <x v="524"/>
  </r>
  <r>
    <n v="424"/>
    <n v="526"/>
    <n v="2018"/>
    <m/>
    <s v="Disciplinario"/>
    <s v="Administrativo con presunta incidencia disciplinaria "/>
    <s v="18 02 001"/>
    <s v="H31AF17. Sobreestimación Reserva Presupuestal Constituida vigencia 2017 Contrato 1796/2015._x000a__x000a_Evaluada la justificación para constitución de la reserva presupuestal del Contrato 1796/2015 Modificación 4 Mejoramiento mediante Construcción Gestión Predial Social y ambiental del Nuevo Puente de Honda, se encontró que: Se constituyó reserva presupuestal por valor de $5.615.000.000, debido a que  los $30.000.000.000 (VF) asignados al puente Pumarejo (contrato 642) que de acuerdo a modificación o redistribución fueron trasladados al puente de Honda (1796), solo se pudieron ejecutar $25.000.000.000, fue necesario constituir la reserva presupuestal, pero entre los soportes no se evidencia la solicitud de autorización para constituir esta reserva, así mismo mediante Formato MINFRA-MIN-IN-12-FR-1 del 07/01/2017, realizaron anticipo por valor de $30.000.000.000 para la vigencia 2017 de la vigencia 2018."/>
    <s v="Constitución de  Reserva Presupuestal de manera no adecuada, lo que   ocasiona presunto incumplimiento del artículo 89 del Decreto 111 de 1996."/>
    <s v="Capacitar a los supervisores de los contratos sobre temas presupuestales tales como recursos presupuestales, definición del presupuesto de los contratos, adiciones presupuestales, justificación y constitución de reservas presupuestales y como evitar tanto su sobreestimación, como la pérdida de la misma, además de los Acuerdos de Nivel de Servicios - ANS 2022 de la DEO, referentes a temas como reprogramación vigencias futuras, saldos de apropiación y rezago presupuestal (reserva),  necesarios para el adecuado y oportuno seguimiento y control a la ejecución presupuestal, permitiendo identificar los entregables, las áreas responsables, los plazos, forma y medio de entrega correspondientes, que incluya las causas de los hallazgos notificados por la Contraloría General de la República."/>
    <s v="Realizar dos (2) sesiones de capacitaciones a los supervisores de las interventorías y gestores técnicos de proyectos."/>
    <s v="Actas de las capacitaciones"/>
    <n v="2"/>
    <d v="2023-08-01T00:00:00"/>
    <x v="17"/>
    <n v="13"/>
    <x v="5"/>
    <x v="0"/>
    <n v="2"/>
    <s v="Acción de mejora reformulada ante inefectividad determinada por la Contraloría General de la República en informe de la Auditoría Financiera 2022. Aprobada por la Directora General en mesa de trabajo del 27/07/2023."/>
    <d v="2024-02-22T00:00:00"/>
    <n v="3.8"/>
    <x v="1"/>
    <n v="13"/>
    <n v="13"/>
    <n v="13"/>
    <m/>
    <x v="3"/>
    <s v="CUMPLIDO"/>
    <x v="48"/>
    <x v="423"/>
    <n v="1"/>
    <x v="525"/>
  </r>
  <r>
    <n v="425"/>
    <n v="527"/>
    <n v="2018"/>
    <m/>
    <s v="Disciplinario"/>
    <s v="Administrativo con presunta incidencia disciplinaria "/>
    <s v="18 02 001"/>
    <s v="H32AF17. Sobreestimación reserva presupuestal Contrato 1609 de 2015. _x000a__x000a_Evaluada la justificación para constitución de la reserva presupuestal del Contrato 1609/2015- Modificación 5-Mejoramiento, Gestión Predial, Social y Ambiental para el Proyecto Corredor Del Sur, se encontró que: Mediante oficio ADMCVE070-403-17 del 04/09/207, el contratista solicita redistribución de los recursos (2017 y 2019): trasladar o reprogramar recursos  ($58.550.000.000) para la vigencia 2017, los cuales deben ser descontados en la vigencia 2019; Mediante oficio ADMCVE070-836-17 del 05/09/2017 el contratista solicita traslado de recursos vigencia 2018 ($1.634.000.000) del contrato de obra 1609/15 al contrato de interventoría 1729/2015, lo cual es avalado por la interventoría."/>
    <s v="Constitución de  Reserva Presupuestal de manera no adecuada, lo que   ocasiona presunto incumplimiento del artículo 89 del Decreto 111 de 1996."/>
    <s v="Capacitar a los supervisores de los contratos sobre temas presupuestales tales como recursos presupuestales, definición del presupuesto de los contratos, adiciones presupuestales, justificación y constitución de reservas presupuestales y como evitar tanto su sobreestimación, como la pérdida de la misma, además de los Acuerdos de Nivel de Servicios - ANS 2022 de la DEO, referentes a temas como reprogramación vigencias futuras, saldos de apropiación y rezago presupuestal (reserva),  necesarios para el adecuado y oportuno seguimiento y control a la ejecución presupuestal, permitiendo identificar los entregables, las áreas responsables, los plazos, forma y medio de entrega correspondientes, que incluya las causas de los hallazgos notificados por la Contraloría General de la República."/>
    <s v="Realizar dos (2) sesiones de capacitaciones a los supervisores de las interventorías y gestores técnicos de proyectos."/>
    <s v="Actas de las capacitaciones"/>
    <n v="2"/>
    <d v="2023-08-01T00:00:00"/>
    <x v="17"/>
    <n v="13"/>
    <x v="72"/>
    <x v="0"/>
    <n v="2"/>
    <s v="Acción de mejora reformulada ante inefectividad determinada por la Contraloría General de la República en informe de la Auditoría Financiera 2022. Aprobada por la Directora General en mesa de trabajo del 27/07/2023."/>
    <d v="2024-02-22T00:00:00"/>
    <n v="3.8"/>
    <x v="1"/>
    <n v="13"/>
    <n v="13"/>
    <n v="13"/>
    <m/>
    <x v="3"/>
    <s v="CUMPLIDO"/>
    <x v="48"/>
    <x v="424"/>
    <n v="1"/>
    <x v="526"/>
  </r>
  <r>
    <n v="426"/>
    <n v="528"/>
    <n v="2018"/>
    <m/>
    <s v="Disciplinario"/>
    <s v="Administrativo con presunta incidencia disciplinaria "/>
    <s v="18 02 001"/>
    <s v="H33AF17. Sobreestimación reserva presupuestal Contrato 1699 de 2015. _x000a__x000a_Evaluada la justificación para constitución de la reserva presupuestal del Contrato 1699/2015 MOD 3 Mejoramiento Gestión Social, Predial-Ambiental Proyecto Transversal Boyacá-Tramos Otanche – Chiquinquirá (Ruta 6007) Y Cruce Ruta 45, se encontró que: los recursos que debieron ser constituidos a 31/12/2017, como reserva ascienden a $3.807.700.000 (disminución) millones, y la solicitud de traslado de los $6.000.000.000 (aumento) se realizó el 04/09/2017, tres meses antes, la modificación No. 3, se firmó el 30/10/2017, los “ítems no previstos” a esa fecha no habían sido informados, lo que indica deficiencias en la ejecución y/o planeación del proyecto, de otra parte, entre los soportes de justificación no se encontraron soportes de los  mencionados ítems no previstos."/>
    <s v="Constitución de  Reserva Presupuestal de manera no adecuada, lo que   ocasiona presunto incumplimiento del artículo 89 del Decreto 111 de 1996."/>
    <s v="Capacitar a los supervisores de los contratos sobre temas presupuestales tales como recursos presupuestales, definición del presupuesto de los contratos, adiciones presupuestales, justificación y constitución de reservas presupuestales y como evitar tanto su sobreestimación, como la pérdida de la misma, además de los Acuerdos de Nivel de Servicios - ANS 2022 de la DEO, referentes a temas como reprogramación vigencias futuras, saldos de apropiación y rezago presupuestal (reserva),  necesarios para el adecuado y oportuno seguimiento y control a la ejecución presupuestal, permitiendo identificar los entregables, las áreas responsables, los plazos, forma y medio de entrega correspondientes, que incluya las causas de los hallazgos notificados por la Contraloría General de la República."/>
    <s v="Realizar dos (2) sesiones de capacitaciones a los supervisores de las interventorías y gestores técnicos de proyectos."/>
    <s v="Actas de las capacitaciones"/>
    <n v="2"/>
    <d v="2023-08-01T00:00:00"/>
    <x v="17"/>
    <n v="13"/>
    <x v="5"/>
    <x v="0"/>
    <n v="2"/>
    <s v="Acción de mejora reformulada ante inefectividad determinada por la Contraloría General de la República en informe de la Auditoría Financiera 2022. Aprobada por la Directora General en mesa de trabajo del 27/07/2023."/>
    <d v="2024-02-22T00:00:00"/>
    <n v="3.8"/>
    <x v="1"/>
    <n v="13"/>
    <n v="13"/>
    <n v="13"/>
    <m/>
    <x v="3"/>
    <s v="CUMPLIDO"/>
    <x v="48"/>
    <x v="425"/>
    <n v="1"/>
    <x v="527"/>
  </r>
  <r>
    <n v="427"/>
    <n v="529"/>
    <n v="2018"/>
    <m/>
    <s v="Disciplinario"/>
    <s v="Administrativo con presunta incidencia disciplinaria "/>
    <s v="18 02 001"/>
    <s v="H34AF17. Sobreestimación reserva presupuestal Contrato 518 de 2012. _x000a__x000a_Evaluada la justificación para constitución de la reserva presupuestal del Contrato 518/2012 Adicional. 1 Mejoramiento, Gestión Social, Predial Y Ambiental Proyecto Corredor Transversal del Libertador Fase 2, se encontró que:  mediante formato MINFRA-MN-IN-15-FR-3 de fechas 26/02/2017, 31/03/2017, 30/04/2017 y comunicado No. 320-ITILIB1954, la interventoría solicita a la Entidad multa por los permanentes incumplimientos del contratista y solicita apertura de procesos sancionatorios administrativos, en ellos advierte sobre el preocupante atraso en la ejecución de obras, La constitución de la reserva se debe a deficiencias del contratista en la ejecución del proyecto como lo avalan los informes de interventoría, los problemas de orden público en fechas: 14/02/2017, 21/02/2017 y 04/03/2017, no fueron los mayores causantes de las deficiencias de ejecución."/>
    <s v="Constitución de  Reserva Presupuestal de manera no adecuada, lo que   ocasiona presunto incumplimiento del artículo 89 del Decreto 111 de 1996."/>
    <s v="Capacitar a los supervisores de los contratos sobre temas presupuestales tales como recursos presupuestales, definición del presupuesto de los contratos, adiciones presupuestales, justificación y constitución de reservas presupuestales y como evitar tanto su sobreestimación, como la pérdida de la misma, además de los Acuerdos de Nivel de Servicios - ANS 2022 de la DEO, referentes a temas como reprogramación vigencias futuras, saldos de apropiación y rezago presupuestal (reserva),  necesarios para el adecuado y oportuno seguimiento y control a la ejecución presupuestal, permitiendo identificar los entregables, las áreas responsables, los plazos, forma y medio de entrega correspondientes, que incluya las causas de los hallazgos notificados por la Contraloría General de la República."/>
    <s v="Realizar dos (2) sesiones de capacitaciones a los supervisores de las interventorías y gestores técnicos de proyectos."/>
    <s v="Actas de las capacitaciones"/>
    <n v="2"/>
    <d v="2023-08-01T00:00:00"/>
    <x v="17"/>
    <n v="13"/>
    <x v="5"/>
    <x v="0"/>
    <n v="2"/>
    <s v="Acción de mejora reformulada ante inefectividad determinada por la Contraloría General de la República en informe de la Auditoría Financiera 2022. Aprobada por la Directora General en mesa de trabajo del 27/07/2023."/>
    <d v="2024-02-22T00:00:00"/>
    <n v="3.8"/>
    <x v="1"/>
    <n v="13"/>
    <n v="13"/>
    <n v="13"/>
    <m/>
    <x v="3"/>
    <s v="CUMPLIDO"/>
    <x v="48"/>
    <x v="426"/>
    <n v="1"/>
    <x v="528"/>
  </r>
  <r>
    <n v="428"/>
    <n v="530"/>
    <n v="2018"/>
    <m/>
    <s v="Disciplinario"/>
    <s v="Administrativo con presunta incidencia disciplinaria "/>
    <s v="18 02 001"/>
    <s v="H35AF17. Sobreestimación reserva presupuestal Contrato 971 de 2017. _x000a__x000a_Evaluada la justificación para constitución de la reserva presupuestal del Contrato 971/2017- aunar esfuerzos entre el INVIAS y el Departamento del Huila Para el Mejoramiento y Mantenimiento de la Carretera Candelaria- Laberinto, Sector Belén - La Plata, se encontró que: El contrato fue firmado el 05/09/2017 y en el momento de suscribirlo, como consta en la cláusula segunda del contrato Plazo, establecen plazo hasta el 31/12/2017; La justificación hace referencia a la Cláusula Quinta que se giraba un 30% con el perfeccionamiento del convenio, el cual se realizó en el mes de Diciembre. Y el segundo desembolso, (30%) se giraba una vez el Departamento iniciara el  proceso licitatorio. (Apertura proceso licitación 27/12/2017) y hasta el momento aún se encuentra en proceso precontractual ."/>
    <s v="Constitución de  Reserva Presupuestal de manera no adecuada, lo que   ocasiona presunto incumplimiento del artículo 89 del Decreto 111 de 1996."/>
    <s v="Capacitar a los supervisores de los contratos sobre temas presupuestales tales como recursos presupuestales, definición del presupuesto de los contratos, adiciones presupuestales, justificación y constitución de reservas presupuestales y como evitar tanto su sobreestimación, como la pérdida de la misma, además de los Acuerdos de Nivel de Servicios - ANS 2022 de la DEO, referentes a temas como reprogramación vigencias futuras, saldos de apropiación y rezago presupuestal (reserva),  necesarios para el adecuado y oportuno seguimiento y control a la ejecución presupuestal, permitiendo identificar los entregables, las áreas responsables, los plazos, forma y medio de entrega correspondientes, que incluya las causas de los hallazgos notificados por la Contraloría General de la República."/>
    <s v="Realizar dos (2) sesiones de capacitaciones a los supervisores de las interventorías y gestores técnicos de proyectos."/>
    <s v="Actas de las capacitaciones"/>
    <n v="2"/>
    <d v="2023-08-01T00:00:00"/>
    <x v="17"/>
    <n v="13"/>
    <x v="5"/>
    <x v="0"/>
    <n v="2"/>
    <s v="Acción de mejora reformulada ante inefectividad determinada por la Contraloría General de la República en informe de la Auditoría Financiera 2022. Aprobada por la Directora General en mesa de trabajo del 27/07/2023."/>
    <d v="2024-02-22T00:00:00"/>
    <n v="3.8"/>
    <x v="1"/>
    <n v="13"/>
    <n v="13"/>
    <n v="13"/>
    <m/>
    <x v="3"/>
    <s v="CUMPLIDO"/>
    <x v="48"/>
    <x v="427"/>
    <n v="1"/>
    <x v="529"/>
  </r>
  <r>
    <n v="429"/>
    <n v="531"/>
    <n v="2018"/>
    <m/>
    <s v="Disciplinario"/>
    <s v="Administrativo con presunta incidencia disciplinaria "/>
    <s v="18 02 001"/>
    <s v="H36AF17. Sobreestimación reserva presupuestal Contrato 1735 de 2015. _x000a__x000a_Evaluada la justificación para constitución de la reserva presupuestal del Contrato 1735/2015.- Estudios y Diseños de la Conexión Pacifico Orinoquia Departamentos del Valle Tolima y Huila, se encontró que: Lo que se puede concluir de estos soportes es la falta de gestión por parte del apoderado de INVIAS en la consecución del permiso ambiental, Última gestión el 26/06/2017, además descoordinación en ANLA, al desconocer la comunicación de esta fecha."/>
    <s v="Constitución de  Reserva Presupuestal de manera no adecuada, lo que   ocasiona presunto incumplimiento del artículo 89 del Decreto 111 de 1996."/>
    <s v="Capacitar a los supervisores de los contratos sobre temas presupuestales tales como recursos presupuestales, definición del presupuesto de los contratos, adiciones presupuestales, justificación y constitución de reservas presupuestales y como evitar tanto su sobreestimación, como la pérdida de la misma, además de los Acuerdos de Nivel de Servicios - ANS 2022 , referentes a temas como reprogramación vigencias futuras, saldos de apropiación y rezago presupuestal (reserva),  necesarios para el adecuado y oportuno seguimiento y control a la ejecución presupuestal, permitiendo identificar los entregables, las áreas responsables, los plazos, forma y medio de entrega correspondientes, que incluya las causas de los hallazgos notificados por la Contraloría General de la República."/>
    <s v="Realizar dos (2) sesiones de capacitaciones a los supervisores de las interventorías y gestores técnicos de proyectos."/>
    <s v="Actas de las capacitaciones"/>
    <n v="2"/>
    <d v="2023-07-01T00:00:00"/>
    <x v="17"/>
    <n v="17.428571428571427"/>
    <x v="52"/>
    <x v="1"/>
    <n v="2"/>
    <s v="Acción de mejora reformulada ante inefectividad determinada por la Contraloría General de la República en informe de la Auditoría Financiera 2022. Aprobada por la Directora General en mesa de trabajo del 27/07/2023."/>
    <d v="2023-10-12T00:00:00"/>
    <n v="-0.6333333333333333"/>
    <x v="1"/>
    <n v="17.428571428571427"/>
    <n v="17.428571428571427"/>
    <n v="17.428571428571427"/>
    <m/>
    <x v="3"/>
    <s v="CUMPLIDO"/>
    <x v="48"/>
    <x v="428"/>
    <n v="1"/>
    <x v="530"/>
  </r>
  <r>
    <n v="430"/>
    <n v="532"/>
    <n v="2018"/>
    <m/>
    <s v="Disciplinario"/>
    <s v="Administrativo con presunta incidencia disciplinaria "/>
    <s v="18 02 001"/>
    <s v="H37AF17. Sobreestimación reserva presupuestal Contrato 1404 de 2015._x000a__x000a_Evaluada la justificación para constitución de la reserva presupuestal del Contrato 1404/2015 Mejoramiento, Gestión Predial, Social Y Ambiental, Proyecto Transversal de los Montes de María entre Carmen de Bolívar Y Chinulito, se encontró: deficiencias en la planeación y ejecución teniendo en cuenta de acuerdo a Oficio de la Interventoría al gestor técnico del proyecto – INVIAS, de fecha 25/09/2017 “los pliegos de condiciones exigen dar continuidad en la ejecución de los cruces sobre el arroyo Palenquillo, que teniendo en cuenta  que a esa fecha (agosto de 2017), no se contaba con recursos para cubrir la construcción de todos los pasos (1 al 6)” si estaba establecido en el pliego de condiciones, se debió programar estos recursos, este paso número 5, Estaría entre las obligaciones contractuales y si no estuviera, se podría programar su ejecución en la vigencia 2017 o 2018, se debe además observar las fechas de gestiones realizadas como compra de materiales solo hasta 13/12/2017 y la justificación: Construcción paso obligado número 5. _x000a_"/>
    <s v="Constitución de  Reserva Presupuestal de manera no adecuada, lo que   ocasiona presunto incumplimiento del artículo 89 del Decreto 111 de 1996."/>
    <s v="Capacitar a los supervisores de los contratos sobre temas presupuestales tales como recursos presupuestales, definición del presupuesto de los contratos, adiciones presupuestales, justificación y constitución de reservas presupuestales y como evitar tanto su sobreestimación, como la pérdida de la misma, además de los Acuerdos de Nivel de Servicios - ANS 2022 , referentes a temas como reprogramación vigencias futuras, saldos de apropiación y rezago presupuestal (reserva),  necesarios para el adecuado y oportuno seguimiento y control a la ejecución presupuestal, permitiendo identificar los entregables, las áreas responsables, los plazos, forma y medio de entrega correspondientes, que incluya las causas de los hallazgos notificados por la Contraloría General de la República."/>
    <s v="Realizar dos (2) sesiones de capacitaciones a los supervisores de las interventorías y gestores técnicos de proyectos."/>
    <s v="Actas de las capacitaciones"/>
    <n v="2"/>
    <d v="2023-07-01T00:00:00"/>
    <x v="17"/>
    <n v="17.428571428571427"/>
    <x v="11"/>
    <x v="1"/>
    <n v="2"/>
    <s v="Acción de mejora reformulada ante inefectividad determinada por la Contraloría General de la República en informe de la Auditoría Financiera 2022. Aprobada por la Directora General en mesa de trabajo del 27/07/2023."/>
    <d v="2023-10-17T00:00:00"/>
    <n v="-0.46666666666666667"/>
    <x v="1"/>
    <n v="17.428571428571427"/>
    <n v="17.428571428571427"/>
    <n v="17.428571428571427"/>
    <m/>
    <x v="3"/>
    <s v="CUMPLIDO"/>
    <x v="48"/>
    <x v="429"/>
    <n v="1"/>
    <x v="531"/>
  </r>
  <r>
    <n v="431"/>
    <n v="533"/>
    <n v="2018"/>
    <m/>
    <s v="Fiscal y disciplinario"/>
    <s v="Administrativo con presunta incidencia fiscal y disciplinaria"/>
    <s v="11 03 002"/>
    <s v="H38AF17. Reconocimiento de intereses moratorios en el pago de fallos judiciales en contra del INVIAS._x000a__x000a_Pago de fallos judiciales efectuados por el INVIAS en la vigencia 2017, se pudo evidenciar que, en 164 procesos de la vigencia 2017, que generaron 470 procedimientos de pagos , la Entidad debió reconocer intereses moratorios injustificados  a 332 beneficiarios de condenas en fallos judiciales en contra de la entidad, de los cuales 287 correspondían al pago de sentencias de procesos iniciados con anterioridad a la entrada en vigencia de la ley 1437 de 2011 (2 de julio de 2012) en un monto aproximado de $3.469.753.351 y el resto a 45 beneficiarios de procesos iniciados posteriormente a la vigencia de la norma mencionada por valor de $2.964.585.295."/>
    <s v="No  observancia a los requerimientos y plazos establecidos en los artículos 173, 176, 177 y 76 del Decreto 01 de 1984   y respecto de los artículos 192,195 y 308 de la ley 1437 de 2011 , para el pago dinerario de obligaciones."/>
    <s v="Revisar y actualizar el procedimiento ALEDEJ-PR-7 PAGO DE CRÉDITOS JUDICIALES, incorporando las acciones de gestión de recursos para  pago."/>
    <s v="Revisar y actualizar el procedimiento ALEDEJ-PR-7 PAGO DE CRÉDITOS JUDICIALES, incorporando las acciones de gestión de recursos para  pago."/>
    <s v="Procedimiento revisado y actualizado"/>
    <n v="1"/>
    <d v="2021-07-30T00:00:00"/>
    <x v="58"/>
    <n v="22"/>
    <x v="14"/>
    <x v="2"/>
    <n v="1"/>
    <s v="Acción de mejora considerada no efectiva por la Contraloría General de la República en Informe de Auditoría Financiera 2019, página 88._x000a__x000a_Acción de mejora considerada no efectiva por la Contraloría General de la República, en anexo 2 del informe de Auditoría Financiera 2020, de junio de 2021._x000a__x000a_Acción reformulada por la Oficina Asesora Jurídica según memorando OAJ 56118 del 05/08/2021, aprobada por el Director General en memorando DG 56019 del 05/08/2021."/>
    <d v="2023-02-05T00:00:00"/>
    <n v="13.366666666666667"/>
    <x v="1"/>
    <n v="22"/>
    <n v="22"/>
    <n v="22"/>
    <m/>
    <x v="3"/>
    <s v="CUMPLIDO"/>
    <x v="48"/>
    <x v="430"/>
    <n v="1"/>
    <x v="532"/>
  </r>
  <r>
    <n v="432"/>
    <n v="534"/>
    <n v="2018"/>
    <m/>
    <s v="Disciplinario e indagación preliminar"/>
    <s v="Administrativo con presunta incidencia disciplinaria, para indagación preliminar"/>
    <s v="14 04 004"/>
    <s v="H43AF17. Obras no ejecutadas. Convenio 2742 de 2009._x000a__x000a_Debido al no cumplimiento de la totalidad de las actividades contratadas por parte de los tres primeros contratos de obra suscritos por Ecopetrol, el proyecto que actualmente se encuentra dividido en cuatro sectores, presenta tan solo un avance significativo del 78% para el sector 3, mientras que para los sectores 2, 0 y 1 es del 0%, 12% y 22%, respectivamente. La prolongación en el término del citado Convenio Interadministrativo, además de incrementar los costos del Proyecto “Gran Vía Yuma”, no ha sido oportuno tanto en el beneficio social que genera su entrada en operación."/>
    <s v="Deficiencias en la labor de  seguimiento y supervisión por parte del INVIAS, lo cual además del incrementar los costos del proyecto, redunda en el desmejoramiento de las buenas condiciones de transitabilidad para los usuarios de este futuro corredor vial."/>
    <s v="Fortalecer la supervisión por parte de la Dirección Territorial Santander sobre el convenio 2742 de 2009."/>
    <s v="1. Enviar oficio a Ecopetrol solicitando se tomen las medidas necesarias para la terminación del proyecto sin que se acarreen mayores costos._x000a__x000a_2. Dirigir memorando al Director Territorial Santander solicitando informe bimestral de la supervisión del convenio._x000a__x000a_3. Realizar reunión con levantamiento de acta bimestral de seguimiento con todos los actores del convenio."/>
    <s v="Informe bimestral (Anexo actas)"/>
    <n v="3"/>
    <d v="2018-08-01T00:00:00"/>
    <x v="83"/>
    <n v="26.142857142857142"/>
    <x v="73"/>
    <x v="0"/>
    <n v="3"/>
    <s v="Acción no efectiva._x000a__x000a_Si bien el Grupo Gerencia de Alianzas Regionales sustenta la presentación de los soportes concertados para la acción de mejora, junto con las evidencias remitidas a la Oficina de Control Interno por la entonces Dirección Operativa, mediante los memorandos DO 61355 del 07 de septiembre de 2018 y DO 71820 del 19 de octubre de 2018, se advierte que la acción mejora “Fortalecer la supervisión por parte de la Dirección Territorial Santander sobre el convenio 2742 de 2009” no es efectiva, toda vez que después de 51 meses persisten los aspectos observados por la Contraloría General de la República, respecto a obras no ejecutadas y lo que conlleva la prolongación en término del citado convenio interadministrativo._x000a__x000a_Razón por la cual, se recomienda reformular la acción en procura de que se implementen actividades que realmente aborden la causa raíz del hallazgo. _x000a__x000a_Ante lo expuesto, la acción presentará en el plan de mejoramiento un porcentaje de 100% de ejecución, pero con la observación “No efectiva”, considerando los hechos expuestos.  _x000a_"/>
    <d v="2022-07-06T00:00:00"/>
    <n v="41.733333333333334"/>
    <x v="1"/>
    <n v="26.142857142857142"/>
    <n v="26.142857142857142"/>
    <n v="26.142857142857142"/>
    <s v="NO"/>
    <x v="3"/>
    <s v="CUMPLIDO"/>
    <x v="48"/>
    <x v="431"/>
    <n v="1"/>
    <x v="533"/>
  </r>
  <r>
    <n v="433"/>
    <n v="535"/>
    <n v="2018"/>
    <m/>
    <s v="Fiscal y disciplinario"/>
    <s v="Administrativo con presunta incidencia disciplinaria y fiscal"/>
    <s v="14 05 004"/>
    <s v="H56AF17. Costo pagado obras ejecutadas en el contrato 806 de 2017 por calidad de obras del contrato 3460 de 2008._x000a__x000a_Dentro de la ejecución del contrato 806/2017 se han generado actividades como • Demolición con explosivos; • Corte de gran diámetro de concreto. Dichas actividades se han generado por deficiencias en las obras ejecutadas por parte del anterior contratista (quien las realizó mediante el contrato 3460 de 2008), que han obligado al Instituto Nacional de Vías a ejecutar actividades adicionales mediante otro contrato para subsanar dichas deficiencias,  lo cual se constituye en un presunto detrimento patrimonial por un valor de Mil Setecientos Ochenta y Tres Millones Ciento Doce Mil Cuatrocientos Veintitrés Pesos ($1.783.112.423)."/>
    <s v="Falta disciplinaria por la violación del numeral 4 del artículo 25 de la Ley 80 de 1993 y de los art. 83 y 84 de la Ley 1474 de 2011, por deficiencias en la supervisión e interventoría del proyecto."/>
    <s v="Aprobación de un formato denominado &quot;bitácora de seguimiento a la planeación, estructuración y ejecución de los proyectos estratégicos&quot; para iniciar la planeación de los proyectos, selección de los contratistas de obra y realizar un seguimiento constante, por parte de la Gerencia de Proyectos Estratégicos y la Dirección Operativa."/>
    <s v="  Aprobación por parte de las Direcciones Técnica y Operativa  para implementación por parte de las unidades ejecutoras  de una Formato de verificación de estudios y diseños"/>
    <s v="Formato de verificación de estudios y diseños  aprobado "/>
    <n v="1"/>
    <d v="2020-02-01T00:00:00"/>
    <x v="84"/>
    <n v="16.714285714285715"/>
    <x v="8"/>
    <x v="0"/>
    <n v="1"/>
    <s v="Se reemplazó a GPE (Gerencia de Proyectos Estratégicos) por GGP1 (Gerencia Grandes Proyectos 1), de conformidad con la Resolución INVIAS 3536 del 12 de noviembre de 2021._x000a__x000a_Pasa de GGP1 a SMCN"/>
    <d v="2022-05-12T00:00:00"/>
    <n v="23.8"/>
    <x v="1"/>
    <n v="16.714285714285715"/>
    <n v="16.714285714285715"/>
    <n v="16.714285714285715"/>
    <m/>
    <x v="3"/>
    <s v="CUMPLIDO"/>
    <x v="48"/>
    <x v="432"/>
    <n v="1"/>
    <x v="534"/>
  </r>
  <r>
    <n v="434"/>
    <n v="536"/>
    <n v="2018"/>
    <m/>
    <s v="Fiscal y disciplinario"/>
    <s v="Administrativo con presunta incidencia disciplinaria y fiscal"/>
    <s v="14 05 004"/>
    <s v="H57AF17. Costo modificación de especificaciones existentes. _x000a__x000a_La solución de ingeniería empleada para reemplazar el imperlex colocado en los túneles cortos por el anterior contratista, generó la realización de algunas actividades que implicaron ajustes en las especificaciones existentes de los túneles. Dichas actividades constituyen un presunto detrimento patrimonial por un valor de Cuatro Mil Seiscientos Quince Millones Novecientos Treinta y Cinco Mil Trescientos un Pesos ($4.615.935.301) , por ser el resultado de la no terminación de las obras por parte del anterior contratista y las deficiencias en calidad de dichas obras (obras ya pagadas al contratista)."/>
    <s v="Deficiencias en la planeación y supervisión del proyecto (tanto de los supervisores de la entidad contratante como de la interventoría). "/>
    <s v="Aprobación de un formato denominado &quot;bitácora de seguimiento a la planeación, estructuración y ejecución de los proyectos estratégicos&quot; para iniciar la planeación de los proyectos, selección de los contratistas de obra y realizar un seguimiento constante, por parte de la Gerencia de Proyectos Estratégicos y la Dirección Operativa."/>
    <s v="  Aprobación por parte de las Direcciones Técnica y Operativa  para implementación por parte de las unidades ejecutoras  de una Formato de verificación de estudios y diseños"/>
    <s v="Formato de verificación de estudios y diseños  aprobado "/>
    <n v="1"/>
    <d v="2020-02-01T00:00:00"/>
    <x v="84"/>
    <n v="16.714285714285715"/>
    <x v="8"/>
    <x v="0"/>
    <n v="1"/>
    <s v="Se reemplazó a GPE (Gerencia de Proyectos Estratégicos) por GGP1 (Gerencia Grandes Proyectos 1), de conformidad con la Resolución INVIAS 3536 del 12 de noviembre de 2021._x000a__x000a_Pasa de GGP1 a SMCN"/>
    <d v="2022-05-12T00:00:00"/>
    <n v="23.8"/>
    <x v="1"/>
    <n v="16.714285714285715"/>
    <n v="16.714285714285715"/>
    <n v="16.714285714285715"/>
    <m/>
    <x v="3"/>
    <s v="CUMPLIDO"/>
    <x v="48"/>
    <x v="433"/>
    <n v="1"/>
    <x v="535"/>
  </r>
  <r>
    <n v="435"/>
    <n v="537"/>
    <n v="2017"/>
    <m/>
    <s v="Disciplinario"/>
    <s v="Administrativo con presunta incidencia disciplinaria"/>
    <s v="18 04 001"/>
    <s v="H1AC17. Registro de los bienes inmuebles fiscales en la Contabilidad._x000a__x000a_Se realizó el cruce de la información de los Bienes Inmuebles Fiscales de propiedad de Invías, encontrando inmuebles que carecen de dirección o la misma está desactualizada, sin cédula catastral; bienes sobre los cuales el Invías tiene únicamente la posesión y otros que no figuran registrados en la base de datos del Instituto Geográfico Agustín Codazzi-IGAC._x000a__x000a_"/>
    <s v="Deficiencias en cuanto a la depuración y no se tiene una información exacta sobre el número de sus inmuebles, su valor, ubicación, uso y estado demostrando un inadecuado control de sus recursos o actividades, así como deficiente gestión en el proceso de depuración de los inmuebles recibidos de entidades ya liquidadas, lo cual evidencia debilidades en la gestión institucional de las áreas que participan en el proceso contable."/>
    <s v="Revisar, depurar y actualizar entre el Grupo de Contabilidad y el Grupo de Bienes Inmuebles y Seguros las bases de bienes inmuebles fiscales para establecer cuáles no están en la contabilidad y las causas para su conciliación."/>
    <s v="1. Revisar los documentos de entrega de bienes por parte de las entidades liquidadas como actas, escrituras públicas, entre otros, para determinar cuales bienes están actualmente en control del Instituto y cuales fueron trasladados a otras entidades. _x000a__x000a_2. Determinar, según esa información cuales corresponden a bienes de uso público y bienes fiscales. _x000a__x000a_3. De la gestión de conciliación, establecer las diferencias que están en proceso de depuración, presentarlas en las revelaciones.   _x000a__x000a_4. Respecto a los bienes que aún están en proceso de identificación, generar un proyecto para la depuración de los bienes fiscales que permitan individualización. _x000a__x000a_5. Los bienes que fueron recibidos en posesión y de los que hasta ahora no se ha podido obtener el antecedente registral, realizar un proyecto para adelantar las gestiones tendientes a establecerlo."/>
    <s v="Informe trimestral que evidencia la identificación de los bienes fiscales. "/>
    <n v="4"/>
    <d v="2020-01-29T00:00:00"/>
    <x v="80"/>
    <n v="52.142857142857146"/>
    <x v="74"/>
    <x v="5"/>
    <n v="4"/>
    <s v="Acción de mejora considerada no efectiva por la Contraloría General de la República, en anexo 2 del informe de Auditoría Financiera 2020, de junio de 2021._x000a_"/>
    <d v="2021-12-28T00:00:00"/>
    <n v="11.133333333333333"/>
    <x v="1"/>
    <n v="52.142857142857146"/>
    <n v="52.142857142857146"/>
    <n v="52.142857142857146"/>
    <s v="NO"/>
    <x v="3"/>
    <s v="CUMPLIDO"/>
    <x v="49"/>
    <x v="434"/>
    <n v="1"/>
    <x v="536"/>
  </r>
  <r>
    <n v="436"/>
    <n v="538"/>
    <n v="2017"/>
    <m/>
    <s v="Disciplinario"/>
    <s v="Administrativo con presunta incidencia disciplinaria"/>
    <s v="18 04 001"/>
    <s v="H2AC17. Funciones y Responsabilidades sobre la infraestructura de Transporte, asignadas al Ministerio de Transporte y a las Entidades del Orden Nacional, mediante de la Ley 105 de 1993._x000a__x000a_En visita de inspección física a una muestra de siete (7) Estaciones férreas y un (1) paradero, entregados al Instituto para su administración y custodia se encontró: De los ocho (8) inmuebles, las Estaciones Betania y Suesca, se encuentran en explotación mercantil y presentan un buen estado de conservación, las seis (6) restantes presentan alto grado de deterioro. (...)"/>
    <s v="Cumplimiento parcial de los Artículos 19 y 20 de la Ley 105 de 1993, lo que genera deficiencias en la identificación y conservación de los bienes a cargo del Instituto."/>
    <s v="Actualizar el inventario de las Estaciones Férreas propiedad del INVIAS y determinar su estado de conservación de las mismas."/>
    <s v="Actividad 1. El Grupo de Bienes Inmuebles con base en las escrituras y actas de entrega, actualizara el inventario y la base de datos de bienes fiscales de las Estaciones Férreas y paraderos propiedad del Invías. (SA)._x000a__x000a_Actividad 2. El inventario final de Estaciones Férreas y paraderos se enviara a la Subdirección Red Terciaria y Férrea para determinar las edificaciones objeto de conservación de acuerdo a los recursos que tengan asignados. (SRT)."/>
    <s v="Informe trimestral"/>
    <n v="4"/>
    <d v="2018-01-22T00:00:00"/>
    <x v="85"/>
    <n v="51.857142857142854"/>
    <x v="37"/>
    <x v="5"/>
    <n v="4"/>
    <s v="Se consolidó la información en un informe."/>
    <m/>
    <n v="-1449.5"/>
    <x v="1"/>
    <n v="51.857142857142854"/>
    <n v="51.857142857142854"/>
    <n v="51.857142857142854"/>
    <m/>
    <x v="3"/>
    <s v="CUMPLIDO"/>
    <x v="49"/>
    <x v="435"/>
    <n v="1"/>
    <x v="537"/>
  </r>
  <r>
    <n v="437"/>
    <n v="539"/>
    <n v="2017"/>
    <m/>
    <s v="Administrativo"/>
    <s v="Administrativo"/>
    <s v="16 02 001"/>
    <s v="H5AC17. Disposición de los elementos en el almacén de la Entidad._x000a__x000a_En visita practicada al Almacén de la Entidad ubicado en la sede Fontibón se evidenció debilidades en la organización de la bodega por cuanto los bienes muebles no tienen una disposición y clasificación por grupo o por algún tipo de elemento que lo identifique. Asimismo, la bodega no cuenta con una interface en línea con el SAI, lo que afecta la actualización oportuna de los ingresos y egresos de elementos. Los vehículos inservibles, por reparar y algunas motocicletas nuevas se encuentran al aire libre. Las bodegas presentan filtración de agua."/>
    <s v="Desactualización y desorganización de los inventarios, falta de control en el procedimiento de disposición de los elementos en el almacén de la entidad y falta de mantenimiento a las bodegas."/>
    <s v="Organizar la bodega de Fontibón."/>
    <s v="Se enviará un equipo de trabajo para la organización de la misma."/>
    <s v="Informe Semestral"/>
    <n v="2"/>
    <d v="2018-03-01T00:00:00"/>
    <x v="86"/>
    <n v="52.142857142857146"/>
    <x v="37"/>
    <x v="5"/>
    <n v="1.6"/>
    <s v="SIN OBSERVACIONES"/>
    <m/>
    <n v="-1450.8333333333333"/>
    <x v="13"/>
    <n v="41.714285714285715"/>
    <n v="41.714285714285715"/>
    <n v="52.142857142857146"/>
    <m/>
    <x v="0"/>
    <s v="VENCIDO"/>
    <x v="49"/>
    <x v="436"/>
    <n v="1"/>
    <x v="538"/>
  </r>
  <r>
    <n v="438"/>
    <n v="540"/>
    <n v="2017"/>
    <m/>
    <s v="Disciplinario"/>
    <s v="Administrativo con presunta connotación disciplinaria"/>
    <s v="14 05 004"/>
    <s v="H8AC17. Obligaciones del convenio No. 1056 del 2006 de la Dirección de Tránsito y Transporte, DITRA con respecto al INVIAS- Informes._x000a__x000a_El Invías a través del Programa de Seguridad en Carreteras Nacionales, no exige el cumplimiento del convenio 1056 de 2006 que en su cláusula quinta “Obligaciones de la Dirección de la Policía Nacional”."/>
    <s v="No se exige el cabal cumplimiento de la rendición de informes mensuales, que permitan evidenciar el seguimiento físico por parte del supervisor del Instituto Nacional de Vías-INVIAS, el grado de avance, la situación financiera del convenio en el transcurso del tiempo, entre otros; constituyéndose en situaciones que afectan el cumplimiento de la misión para el cual fue creado el Programa PSCN."/>
    <s v="Seguimiento al cumplimiento de la cláusula quinta del convenio 1056 de 2006."/>
    <s v="Actividad 1. Requerir a la Dirección General de Tránsito y Transporte -DITRA- de la Policía Nacional para que dentro de los 5 primeros días de cada mes se informe sobre las actividades desarrolladas en cumplimiento de la cláusula quinta del convenio 1056 de 2006._x000a__x000a_Actividad 2. Realizar seguimiento al cumplimiento de la entrega mensual de informes establecido en la cláusula quinta del convenio 1056 de 2006.   _x000a_"/>
    <s v="Oficio e  Informes mensuales"/>
    <n v="12"/>
    <d v="2018-01-15T00:00:00"/>
    <x v="87"/>
    <n v="50"/>
    <x v="75"/>
    <x v="5"/>
    <n v="12"/>
    <s v="SIN OBSERVACIONES"/>
    <m/>
    <n v="-1448.8333333333333"/>
    <x v="1"/>
    <n v="50"/>
    <n v="50"/>
    <n v="50"/>
    <m/>
    <x v="3"/>
    <s v="CUMPLIDO"/>
    <x v="49"/>
    <x v="437"/>
    <n v="1"/>
    <x v="539"/>
  </r>
  <r>
    <n v="439"/>
    <n v="541"/>
    <n v="2017"/>
    <m/>
    <s v="Disciplinario"/>
    <s v="Administrativo con presunta incidencia disciplinaria"/>
    <n v="1401003"/>
    <s v="H1R16. Estudios y Diseños Contrato 1387 de 2015._x000a__x000a_Revisados los documentos precontractuales del contrato No. 1387 de 2015, que tuvo por objeto el “Mantenimiento y rehabilitación de la carretera Puente de Boyacá- Samacá en el Departamento de Boyacá para el programa “Vías para la Equidad”…”, no se evidenció que el Invías contara con estudios y diseños requeridos._x000a__x000a_Acción 1._x000a_"/>
    <s v="Debilidades en la estructuración de los documentos previos necesarios para adelantar los procesos contractuales y falencias en el lleno de requisitos exigidos en la Ley, específicamente el artículo 20 del Decreto 1510 de 2013. "/>
    <s v="Acción 1._x000a__x000a_Aprobación  de un formato  denominado &quot;bitácora de verificación de estudios y diseños&quot; para iniciar los procesos de selección  de los contratistas de obra, por parte de las Direcciones  Operativa  y  Técnica."/>
    <s v="Aprobación por parte de las Direcciones Técnica y Operativa  para implementación por parte de las unidades ejecutoras  de una Formato de verificación de estudios y diseños"/>
    <s v="Formato de verificación de estudios y diseños  aprobado "/>
    <n v="1"/>
    <d v="2020-01-28T00:00:00"/>
    <x v="67"/>
    <n v="43.857142857142854"/>
    <x v="53"/>
    <x v="0"/>
    <n v="1"/>
    <s v="De acuerdo con lo comunicado por la Dirección Técnica y de Estructuración mediante el memorando DTE 22156 del 29/03/2022, la acción y la unidad de medida son abarcadas por la Guía de Estructuración de Proyectos del INVIAS adoptada en la Resolución 949 del 23 de marzo de 2022."/>
    <d v="2022-04-11T00:00:00"/>
    <n v="16.566666666666666"/>
    <x v="1"/>
    <n v="43.857142857142854"/>
    <n v="43.857142857142854"/>
    <n v="43.857142857142854"/>
    <m/>
    <x v="3"/>
    <s v="CUMPLIDO"/>
    <x v="50"/>
    <x v="438"/>
    <n v="1"/>
    <x v="540"/>
  </r>
  <r>
    <s v=""/>
    <n v="542"/>
    <n v="2017"/>
    <m/>
    <m/>
    <m/>
    <n v="1401003"/>
    <s v="H1R16. Estudios y Diseños Contrato 1387 de 2015._x000a__x000a_Revisados los documentos precontractuales del contrato No. 1387 de 2015, que tuvo por objeto el “Mantenimiento y rehabilitación de la carretera Puente de Boyacá- Samacá en el Departamento de Boyacá para el programa “Vías para la Equidad”…”, no se evidenció que el Invías contara con estudios y diseños requeridos._x000a__x000a_Acción 2._x000a_"/>
    <s v="Debilidades en la estructuración de los documentos previos necesarios para adelantar los procesos contractuales y falencias en el lleno de requisitos exigidos en la Ley, específicamente el artículo 20 del Decreto 1510 de 2013. "/>
    <s v="Acción 2._x000a__x000a_Disponer de estudios actualizados en el momento de la contratación del proyecto._x000a__x000a_"/>
    <s v="Estudios actualizados."/>
    <s v="Reporte cuatrimestral"/>
    <n v="3"/>
    <d v="2017-11-01T00:00:00"/>
    <x v="88"/>
    <n v="51.857142857142854"/>
    <x v="11"/>
    <x v="1"/>
    <n v="3"/>
    <s v="Se consolidó la respuesta en un único reporte (GGP)._x000a__x000a_Se excluye al Grupo Grandes Proyectos (GGP) dado que se reestructuró, se denomina ahora Gerencia de Grandes Proyectos y forma parte de la Dirección Operativa. Los hallazgos en que participaba se trasladaron a la Dirección Técnica, de conformidad con el memorando DT 30227 del 04 de mayo de 2021."/>
    <m/>
    <n v="-1446.7666666666667"/>
    <x v="1"/>
    <n v="51.857142857142854"/>
    <n v="51.857142857142854"/>
    <n v="51.857142857142854"/>
    <m/>
    <x v="3"/>
    <s v=""/>
    <x v="50"/>
    <x v="438"/>
    <n v="2"/>
    <x v="541"/>
  </r>
  <r>
    <n v="440"/>
    <n v="543"/>
    <n v="2017"/>
    <m/>
    <s v="Fiscal y disciplinario"/>
    <s v="Administrativo con presunta incidencia disciplinaria y fiscal"/>
    <n v="1401003"/>
    <s v="H7R16. Afectación de estructuras construidas por planeación de obras convenio 1345 de 2014._x000a__x000a_Mediante el convenio 1345 de 2014, cuyo objeto es “APOYO Y MEJORAMIENTO DE LA INTERCONEXIÓN VIAL SEGUNDA CALZADA AVENIDA CIRCUNVALAR DE BARRANQUILLA”, El Instituto Nacional de Vías y El Distrito de Barranquilla acordaron la inversión de recursos para el mejoramiento de la segunda calzada de la avenida circunvalar de Barranquilla desde la carrera 38 hasta la carrera 53. _x000a__x000a_"/>
    <s v="Falencias en la Planeación de proyecto de mantenimiento de la Segunda calzada de la Av. Circunvalar."/>
    <s v="Presentar informe técnico respecto a la necesidad de demoler los 5 metros del muro."/>
    <s v="Solicitud al interventor del informe técnico. "/>
    <s v="Informe técnico del interventor"/>
    <n v="1"/>
    <d v="2017-11-01T00:00:00"/>
    <x v="89"/>
    <n v="17"/>
    <x v="5"/>
    <x v="0"/>
    <n v="1"/>
    <s v="SIN OBSERVACIONES"/>
    <m/>
    <n v="-1438.6333333333334"/>
    <x v="1"/>
    <n v="17"/>
    <n v="17"/>
    <n v="17"/>
    <m/>
    <x v="3"/>
    <s v="CUMPLIDO"/>
    <x v="50"/>
    <x v="439"/>
    <n v="1"/>
    <x v="542"/>
  </r>
  <r>
    <n v="441"/>
    <n v="544"/>
    <n v="2017"/>
    <m/>
    <s v="Fiscal y disciplinario"/>
    <s v="Administrativo con presunta incidencia disciplinaria y fiscal"/>
    <n v="1401013"/>
    <s v="H8R16. Precios unitarios contrato derivado del convenio 1344 de 2014_x000a__x000a_Los convenios 1344 de 2014 “Mejoramiento y Rehabilitación de la Primera Calzada de la Vía Circunvalar de Barranquilla” y 1345 de 2014 “Apoyo y Mejoramiento de la Interconexión Vial – Segunda Calzada Avenida Circunvalar de Barranquilla a través de la vinculación del Instituto Nacional de Vías”, se gestionaron con la finalidad de aunar esfuerzos entre el Instituto Nacional de Vías y el Área Metropolitana de Barranquilla."/>
    <s v="Falta de controles, planeación  y falencias en la supervisión."/>
    <s v="Justificación de la diferencia del los análisis de precios unitarios de los contratos observados por la contraloría general."/>
    <s v="Solicitud del informe al Distrito de Barranquilla._x000a__x000a_"/>
    <s v="Informe del Distrito de Barranquilla_x000a__x000a_"/>
    <n v="1"/>
    <d v="2017-11-01T00:00:00"/>
    <x v="90"/>
    <n v="8.4285714285714288"/>
    <x v="5"/>
    <x v="0"/>
    <n v="1"/>
    <s v="SIN OBSERVACIONES"/>
    <m/>
    <n v="-1436.6333333333334"/>
    <x v="1"/>
    <n v="8.4285714285714288"/>
    <n v="8.4285714285714288"/>
    <n v="8.4285714285714288"/>
    <m/>
    <x v="3"/>
    <s v="CUMPLIDO"/>
    <x v="50"/>
    <x v="440"/>
    <n v="1"/>
    <x v="543"/>
  </r>
  <r>
    <n v="442"/>
    <n v="545"/>
    <n v="2017"/>
    <m/>
    <s v="Fiscal y disciplinario"/>
    <s v="Administrativo con presunta incidencia disciplinaria y fiscal"/>
    <n v="1403001"/>
    <s v="H9R16. Urgencia manifiesta Cruce de la Cordillera Central._x000a__x000a_El contrato 3460 de 2008. “CRUCE DE LA CORDILLERA CENTRAL” , después de múltiples prórrogas y compromisos para lograr la terminación del proyecto de acuerdo a las metas físicas previstas , terminó el 30 de noviembre de 2016, llegando a un alcance físico estimado del 88%."/>
    <s v="Falta de planeación."/>
    <s v="Sustentar la necesidad de la urgencia manifiesta declarada, junto a las acciones del INVIAS para atenderla y el resultado de la misma."/>
    <s v="Solicitar los debidos soportes a la interventoría._x000a_"/>
    <s v="Informe"/>
    <n v="1"/>
    <d v="2017-11-01T00:00:00"/>
    <x v="91"/>
    <n v="12.857142857142858"/>
    <x v="8"/>
    <x v="0"/>
    <n v="1"/>
    <s v="Se reemplazó a GPE (Gerencia de Proyectos Estratégicos) por GGP1 (Gerencia Grandes Proyectos 1), de conformidad con la Resolución INVIAS 3536 del 12 de noviembre de 2021._x000a__x000a_Pasa de GGP1 a SMCN"/>
    <m/>
    <n v="-1437.6666666666667"/>
    <x v="1"/>
    <n v="12.857142857142858"/>
    <n v="12.857142857142858"/>
    <n v="12.857142857142858"/>
    <m/>
    <x v="3"/>
    <s v="CUMPLIDO"/>
    <x v="50"/>
    <x v="441"/>
    <n v="1"/>
    <x v="544"/>
  </r>
  <r>
    <n v="443"/>
    <n v="546"/>
    <n v="2017"/>
    <m/>
    <s v="Administrativo"/>
    <s v="Administrativo"/>
    <n v="1405003"/>
    <s v="H10R16. Notas de campo._x000a__x000a_Terminado por plazo el contrato 3460 de 2008, “CRUCE DE LA CORDILLERA CENTRAL”, se evidencia que el alcance físico pactado no se consiguió en su totalidad. _x000a__x000a_Acción 1."/>
    <s v="Falencias en estructuración de presupuesto oficial."/>
    <s v="_x000a_Acción 1. _x000a__x000a_Entregar el informe final del incumplimiento del contrato y demanda de reconvención presentada por el INVIAS en el tribunal de Arbitramento vigente para el contrato 3460 de 2008.  _x000a__x000a__x000a__x000a_"/>
    <s v="1. Solicitar a la interventoría el  informe de incumplimiento. _x000a__x000a_2. Solicitar a la OAJ la demanda._x000a_"/>
    <s v="Informe y demanda"/>
    <n v="2"/>
    <d v="2017-11-01T00:00:00"/>
    <x v="90"/>
    <n v="8.4285714285714288"/>
    <x v="8"/>
    <x v="0"/>
    <n v="2"/>
    <s v="Se reemplazó a GPE (Gerencia de Proyectos Estratégicos) por GGP1 (Gerencia Grandes Proyectos 1), de conformidad con la Resolución INVIAS 3536 del 12 de noviembre de 2021._x000a__x000a_Pasa de GGP1 a SMCN"/>
    <m/>
    <n v="-1436.6333333333334"/>
    <x v="1"/>
    <n v="8.4285714285714288"/>
    <n v="8.4285714285714288"/>
    <n v="8.4285714285714288"/>
    <m/>
    <x v="3"/>
    <s v="CUMPLIDO"/>
    <x v="50"/>
    <x v="442"/>
    <n v="1"/>
    <x v="545"/>
  </r>
  <r>
    <s v=""/>
    <n v="547"/>
    <n v="2017"/>
    <m/>
    <m/>
    <m/>
    <n v="1405003"/>
    <s v="H10R16. Notas de campo._x000a__x000a_Terminado por plazo el contrato 3460 de 2008, “CRUCE DE LA CORDILLERA CENTRAL”, se evidencia que el alcance físico pactado no se consiguió en su totalidad. _x000a__x000a_Acción 2. "/>
    <s v="Falencias en estructuración de presupuesto oficial."/>
    <s v="Acción 2. _x000a__x000a_Estado actual del proceso. "/>
    <s v="Presentar informes."/>
    <s v="Informe semestral"/>
    <n v="2"/>
    <d v="2017-11-01T00:00:00"/>
    <x v="88"/>
    <n v="51.857142857142854"/>
    <x v="8"/>
    <x v="0"/>
    <n v="2"/>
    <s v="Se reemplazó a GPE (Gerencia de Proyectos Estratégicos) por GGP1 (Gerencia Grandes Proyectos 1), de conformidad con la Resolución INVIAS 3536 del 12 de noviembre de 2021._x000a__x000a_Pasa de GGP1 a SMCN"/>
    <m/>
    <n v="-1446.7666666666667"/>
    <x v="1"/>
    <n v="51.857142857142854"/>
    <n v="51.857142857142854"/>
    <n v="51.857142857142854"/>
    <m/>
    <x v="3"/>
    <s v=""/>
    <x v="50"/>
    <x v="442"/>
    <n v="2"/>
    <x v="546"/>
  </r>
  <r>
    <n v="444"/>
    <n v="548"/>
    <n v="2017"/>
    <m/>
    <s v="Fiscal y disciplinario"/>
    <s v="Administrativo con presunta connotación disciplinaria y fiscal"/>
    <n v="1404005"/>
    <s v="H13R16. Transporte de Materiales provenientes de derrumbes medido a partir en cien metros (100M) y Transporte de materiales provenientes de la excavación de la explanación canales y préstamos entre cien metros y mil metros de distancia._x000a__x000a_El Ítem 211.1 Remoción de derrumbes (incluye conformación de botadero), tuvo como cantidades totales de la obra ejecutada de 27.349 metros cúbicos."/>
    <s v="Falta de controles en el recibo de los trabajos."/>
    <s v="Evidenciar mediante certificación o informe de la firma interventora, los costos y cantidades transportadas a cada uno de los botaderos utilizados para disponer el material proveniente del derrumbe."/>
    <s v="_x000a_1. Solicitar a la interventoría informe detallado de las cantidades y costo de material transportado proveniente del derrumbe._x000a__x000a_2. Discriminar los costos y cantidades que se depositaron en cada uno de los botaderos utilizados para los derrumbes."/>
    <s v="Informe detallado"/>
    <n v="1"/>
    <d v="2017-11-01T00:00:00"/>
    <x v="90"/>
    <n v="8.4285714285714288"/>
    <x v="2"/>
    <x v="1"/>
    <n v="1"/>
    <s v="SIN OBSERVACIONES"/>
    <d v="2022-11-21T00:00:00"/>
    <n v="59.56666666666667"/>
    <x v="1"/>
    <n v="8.4285714285714288"/>
    <n v="8.4285714285714288"/>
    <n v="8.4285714285714288"/>
    <m/>
    <x v="3"/>
    <s v="CUMPLIDO"/>
    <x v="50"/>
    <x v="443"/>
    <n v="1"/>
    <x v="547"/>
  </r>
  <r>
    <n v="445"/>
    <n v="549"/>
    <n v="2017"/>
    <m/>
    <s v="Disciplinario"/>
    <s v="Administrativo con presunta incidencia disciplinaria"/>
    <n v="1405004"/>
    <s v="H22R16. Pasivos Consulta Previa. _x000a__x000a_Reiterar que en materia contractual las entidades oficiales están obligadas a respetar y a cumplir el principio de planeación en virtud del cual resulta indispensable la elaboración previa de estudios y análisis suficientemente serios y completos, ante de iniciar un procedimiento de selección._x000a__x000a_Acción 1."/>
    <s v="Se observan debilidades en el seguimiento y control de las obligaciones contractuales del Contratista de la Fase 1 del Proyecto Medellín - Quibdó por los compromisos no cumplidos relacionados con las consultas previas, tal como se evidencia en el Acta de seguimiento de consulta previa de 12 de julio de 2016.-capacitaciones, mejoramientos, dotaciones, construcciones, entre otras."/>
    <s v="Acción 1 . _x000a__x000a_1. Celebrar entre el contratista y las comunidades un acuerdo que contenga los criterios o metas, relativo a la ejecución de los recursos del Invías asignados a los proyectos.        _x000a__x000a_2. Publicar un informe de seguimiento con los avances de cumplimiento de los acuerdos.  "/>
    <s v="Efectuar seguimiento a los compromisos adquiridos."/>
    <s v="Informes semestrales"/>
    <n v="2"/>
    <d v="2017-11-01T00:00:00"/>
    <x v="88"/>
    <n v="51.857142857142854"/>
    <x v="3"/>
    <x v="1"/>
    <n v="2"/>
    <s v="SIN OBSERVACIONES"/>
    <m/>
    <n v="-1446.7666666666667"/>
    <x v="1"/>
    <n v="51.857142857142854"/>
    <n v="51.857142857142854"/>
    <n v="51.857142857142854"/>
    <m/>
    <x v="3"/>
    <s v="CUMPLIDO"/>
    <x v="50"/>
    <x v="444"/>
    <n v="1"/>
    <x v="548"/>
  </r>
  <r>
    <s v=""/>
    <n v="550"/>
    <n v="2017"/>
    <m/>
    <m/>
    <m/>
    <n v="1405004"/>
    <s v="H22R16. Pasivos Consulta Previa._x000a__x000a_Reiterar que en materia contractual las entidades oficiales están obligadas a respetar y a cumplir el principio de planeación en virtud del cual resulta indispensable la elaboración previa de estudios y análisis suficientemente serios y completos, ante de iniciar un procedimiento de selección._x000a__x000a_Acción 2."/>
    <s v="Se observan debilidades en el seguimiento y control de las obligaciones contractuales del Contratista de la Fase 1 del Proyecto Medellín - Quibdó por los compromisos no cumplidos relacionados con las consultas previas, tal como se evidencia en el Acta de seguimiento de consulta previa de 12 de julio de 2016.-capacitaciones, mejoramientos, dotaciones, construcciones, entre otras."/>
    <s v="Acción 2. _x000a__x000a_Reestructurar internamente los recursos del contrato 1533 de 2015 para garantizar el cabal   cumplimiento a los acuerdos y al plan de Gestión Social aprobado.                             "/>
    <s v="Celebrar Comité para aprobación de restructuración financiera del contrato."/>
    <s v="Documento soporte de la reestructuración financiera para el cumplimiento de los compromisos"/>
    <n v="1"/>
    <d v="2017-11-01T00:00:00"/>
    <x v="92"/>
    <n v="30"/>
    <x v="3"/>
    <x v="1"/>
    <n v="1"/>
    <s v="SIN OBSERVACIONES"/>
    <m/>
    <n v="-1441.6666666666667"/>
    <x v="1"/>
    <n v="30"/>
    <n v="30"/>
    <n v="30"/>
    <m/>
    <x v="3"/>
    <s v=""/>
    <x v="50"/>
    <x v="444"/>
    <n v="2"/>
    <x v="549"/>
  </r>
  <r>
    <n v="446"/>
    <n v="551"/>
    <n v="2017"/>
    <m/>
    <s v="Disciplinario"/>
    <s v="Administrativo con presunta incidencia disciplinaria"/>
    <n v="1404001"/>
    <s v="H27R16. Mantenimiento Inspección Fluvial del Ministerio de Transporte.  _x000a__x000a_Las obras objeto del contrato 1036 de 2016, identificadas e indicadas por la Interventoría y el INVIAS, se realizaron obras de mantenimiento consistentes en pintura de las áreas de oficinas, cerramiento perimetral y cubiertas de la Inspección Fluvial del Ministerio de Transporte en el predio aledaño al Muelle Flotante a cargo de INVIAS que no se encontraban en el alcance del contrato. Además no se evidenció un Convenio o acto administrativo para la incorporación de recursos de INVIAS en intervención de áreas del Ministerio. "/>
    <s v="Debilidades en la ejecución contractual y deficiencias en el Sistema de Control Interno de la Entidad al invertir recursos en un bien que no está bajo la administración del INVIAS, sino del Ministerio de Transporte, contraviniendo presuntamente la Constitución Política Artículo 209, el Artículo 23 de la Ley 80 de 1993 y Artículos 3 y 4 de la ley 489 de 1998."/>
    <s v="_x000a_En caso de requerir alguna intervención en el muelle de Victoria Regia, que involucre inmuebles y  predios del Ministerio de Transporte, se adelantará la suscripción de convenio de cooperación entre el Ministerio de Transporte y el Invías."/>
    <s v="Suscribir convenio si da lugar."/>
    <s v="Reporte semestral"/>
    <n v="2"/>
    <d v="2017-11-01T00:00:00"/>
    <x v="93"/>
    <n v="49.714285714285715"/>
    <x v="10"/>
    <x v="0"/>
    <n v="2"/>
    <s v="SIN OBSERVACIONES"/>
    <m/>
    <n v="-1446.2666666666667"/>
    <x v="1"/>
    <n v="49.714285714285715"/>
    <n v="49.714285714285715"/>
    <n v="49.714285714285715"/>
    <m/>
    <x v="3"/>
    <s v="CUMPLIDO"/>
    <x v="50"/>
    <x v="445"/>
    <n v="1"/>
    <x v="550"/>
  </r>
  <r>
    <n v="447"/>
    <n v="552"/>
    <n v="2017"/>
    <m/>
    <s v="Disciplinario"/>
    <s v="Administrativo con presunta incidencia disciplinaria"/>
    <n v="1405004"/>
    <s v="H32R16.  Oportunidad y Exactitud de los Informes de la Interventoría Convenio 777 de 2014 y Convenio 787 de 2014._x000a__x000a_Respecto al desarrollo de los contratos, es normal hasta cierto punto que se presenten hechos imprevisibles que alteren las condiciones iniciales pactadas, generalmente en cuanto su alcance, especificaciones, valoración y tiempo de ejecución."/>
    <s v="Deficiencias de control y seguimiento en la labor de supervisión e interventoría, a través de la cual no se logró implementar mecanismos de control oportuno y seguimientos a la labor desarrollada por el contratista, que afecta el proceso de toma de decisiones por parte de la entidad contratante."/>
    <s v="Capacitar a los supervisores y gestores técnicos de proyectos frente al manual de interventoría y de contratación que incluya las causas de los hallazgos notificados por la Contraloría General de la República.( haciendo énfasis, que en el caso de los convenios interadministrativos, que se debe hacer entrega  por parte del INVIAS de los documentos técnicos, especialmente la guía de estructuración en caso de que aplique)."/>
    <s v="Realizar dos (2) sesiones de capacitaciones a los supervisores y gestores técnicos de proyectos frente al manual de interventoría y de contratación."/>
    <s v="Actas de las capacitaciones "/>
    <n v="2"/>
    <d v="2023-08-01T00:00:00"/>
    <x v="17"/>
    <n v="13"/>
    <x v="0"/>
    <x v="0"/>
    <n v="2"/>
    <s v="Acción de mejora reformulada  y aprobada por la Directora General en mesa de trabajo del 26 de octubre de 2023 y según memorando 2023I-VBOG-019971 del 27 de octubre de 2023."/>
    <d v="2023-12-29T00:00:00"/>
    <n v="1.9666666666666666"/>
    <x v="1"/>
    <n v="13"/>
    <n v="13"/>
    <n v="13"/>
    <m/>
    <x v="3"/>
    <s v="CUMPLIDO"/>
    <x v="50"/>
    <x v="446"/>
    <n v="1"/>
    <x v="551"/>
  </r>
  <r>
    <n v="448"/>
    <n v="553"/>
    <n v="2017"/>
    <m/>
    <s v="Disciplinario"/>
    <s v="Administrativo con presunta incidencia disciplinaria"/>
    <n v="1404004"/>
    <s v="H33R16.  Oportunidad de las publicaciones en SECOP Convenio 777 de 2014 y Convenio 787 de 2014._x000a__x000a_La Ley 1150 de 2007, “Por medio de la cual se introducen medidas para la eficiencia y la transparencia en la Ley 80 de 1993 y se dictan otras disposiciones generales sobre la contratación con recursos públicos”, dispone en su artículo 3o. lo siguiente: “la sustanciación de las actuaciones, la expedición de los actos administrativos, los documentos, contratos y en general los actos derivados de la actividad precontractual y contractual, podrán tener lugar por medios electrónicos y que para el trámite, notificación y publicación de tales actos, podrán utilizarse soportes, medios y aplicaciones electrónicas.”"/>
    <s v="Deficiencias en el manejo de la información contractual en la entidad territorial y en la omisión de supervisión por parte del Instituto, como parte de su labor de control y seguimiento, lo que conllevó a la vulneración por parte de la entidad territorial de los principios de publicidad y transparencia que rigen la contratación estatal, con la consecuente limitación al control que puede llevarse a cabo por parte de las sociedad en general y las entidades de control en ejercicio de su función de fiscalización. "/>
    <s v="Solicitar para los nuevos convenios la inclusión de la información oportuna en el SECOP._x000a__x000a_"/>
    <s v="Oficiar a los entes territoriales con los cuales se suscriba convenios la oportuna publicación en el SECOP."/>
    <s v="Reporte semestral "/>
    <n v="2"/>
    <d v="2017-11-01T00:00:00"/>
    <x v="88"/>
    <n v="51.857142857142854"/>
    <x v="0"/>
    <x v="0"/>
    <n v="0.6"/>
    <s v="SIN OBSERVACIONES"/>
    <m/>
    <n v="-1446.7666666666667"/>
    <x v="10"/>
    <n v="15.557142857142855"/>
    <n v="15.557142857142855"/>
    <n v="51.857142857142854"/>
    <m/>
    <x v="0"/>
    <s v="VENCIDO"/>
    <x v="50"/>
    <x v="447"/>
    <n v="1"/>
    <x v="552"/>
  </r>
  <r>
    <n v="449"/>
    <n v="554"/>
    <n v="2017"/>
    <m/>
    <s v="Disciplinario"/>
    <s v="Administrativo con presunta incidencia disciplinaria"/>
    <n v="1405004"/>
    <s v="H36R16. Seguimiento al cumplimiento de las obligaciones de la licencia ambiental convenio 583 de 1996._x000a__x000a_Mediante la resolución 762 de 1997, el Ministerio de Medio Ambiente (ahora Ministerio de Medio Ambiente y Desarrollo Sostenible – MADS), confiere al Invías Licencia ambiental Ordinaria para el proyecto “Construcción de la Conexión Vial entre los Valles de Aburrá y del Río Cauca”, inscrito dentro del Convenio 583 de 1996._x000a_"/>
    <s v="_x000a__x000a_Debilidades en la supervisión ambiental del proyecto, permitiendo la presunta comisión de infracciones ambientales que contravienen lo previsto en el Estudio de Impacto Ambiental, el Plan de Manejo Ambiental y lo dispuesto en la Licencia Ambiental vigente . De igual manera, se evidencia la presunta trasgresión del artículo 84 de la Ley 1474 de 2011, en lo relacionado con la Interventoría del proyecto, que presentó debilidades al ejercer la supervisión del cumplimiento a la licencia ambiental. "/>
    <s v="Aplicar el manual de interventoría que entró en vigencia el 01/02/2017, donde se incorpora formatos de seguimiento e informes relacionados con el tema ambiental."/>
    <s v="Efectuar informe del cumplimiento del EIA, PMA y licencias que se le solicitará de manera cuatrimestral a la interventoría por parte del supervisor o gestor del proyecto o contrato. "/>
    <s v=" Informe de cumplimiento cuatrimestral"/>
    <n v="3"/>
    <d v="2017-11-01T00:00:00"/>
    <x v="88"/>
    <n v="51.857142857142854"/>
    <x v="3"/>
    <x v="1"/>
    <n v="3"/>
    <s v="Acción 2 considerada efectiva en numeral 3.5 informe de Auditoría Financiera 2022; Oficio 2023EE0095098, radicado INVIAS 57864 del 13/06/2023, y correo electrónico del líder de auditoría CGR, del 20/06/2023. Por tanto, excluida del plan de mejoramiento."/>
    <m/>
    <n v="-1446.7666666666667"/>
    <x v="1"/>
    <n v="51.857142857142854"/>
    <n v="51.857142857142854"/>
    <n v="51.857142857142854"/>
    <m/>
    <x v="3"/>
    <s v="CUMPLIDO"/>
    <x v="50"/>
    <x v="448"/>
    <n v="1"/>
    <x v="553"/>
  </r>
  <r>
    <n v="450"/>
    <n v="555"/>
    <n v="2017"/>
    <m/>
    <s v="Administrativo"/>
    <s v="Administrativo"/>
    <n v="1405004"/>
    <s v="H37R16. Ejecución obras puente Pumarejo contrato 642 de 2015._x000a__x000a_Para el contrato 642 de 2015, “CONSTRUCCIÓN DE OBRAS DE INFRAESTRUCTURA VIAL PARA LA SOLUCIÓN INTEGRAL DEL PASO SOBRE EL RÍO MAGDALENA EN BARRANQUILLA, EN LA CARRETERA BARRANQUILLA – SANTA MARTA, RUTA 9007, DEPARTAMENTOS ATLÁNTICO Y MAGDALENA”, se evidenció en el informe de Interventoría No. 20 un atraso significativo con respecto a las actividades de cimentación del puente. Se relaciona a continuación la información presentada con respecto al seguimiento del cronograma de obra._x000a_"/>
    <s v="Falencias por parte del contratista para acometer adecuadamente las acciones pertinentes que permitan la reducción en los atrasos y el cumplimiento de los cronogramas de obra, a fin de evitar inconvenientes en la terminación y en el costo de las obras, a pesar de las múltiples observaciones de la interventoría y del propio Instituto."/>
    <s v="Realizar seguimiento a la ejecución del contrato con el fin de conminar al contratista a estar al día con el cronograma establecido."/>
    <s v="Solicitar a la interventoría informe de seguimiento. "/>
    <s v="Informe trimestral de seguimiento"/>
    <n v="2"/>
    <d v="2017-11-01T00:00:00"/>
    <x v="94"/>
    <n v="34.428571428571431"/>
    <x v="5"/>
    <x v="0"/>
    <n v="2"/>
    <s v="Acción de mejora considerada no efectiva por la Contraloría General de la República en Informe de Auditoría Financiera 2019, página 88."/>
    <m/>
    <n v="-1442.7"/>
    <x v="1"/>
    <n v="34.428571428571431"/>
    <n v="34.428571428571431"/>
    <n v="34.428571428571431"/>
    <m/>
    <x v="3"/>
    <s v="CUMPLIDO"/>
    <x v="50"/>
    <x v="449"/>
    <n v="1"/>
    <x v="554"/>
  </r>
  <r>
    <n v="451"/>
    <n v="556"/>
    <n v="2017"/>
    <m/>
    <s v="Fiscal y disciplinario"/>
    <s v="Administrativo con presunta incidencia disciplinaria y fiscal"/>
    <n v="1405004"/>
    <s v="H39R16.  Puesto de Salud Kilómetro 9 - Consulta Previa._x000a__x000a_Dentro de los compromisos de la Consulta Previa con el Consejo Comunitario de la Comunidad Negra de la Cuenca Baja del Río Calima Resolución 015 de septiembre 15 de 1998, está la construcción del Puesto de Salud Kilómetro 9, por un valor de $175.000.000, valor pagado por INVIAS en las actas de obra del Contrato 1514 de 2015, sin embargo, se observó en visita al puesto de salud que la obra no se ha terminado , pese a que el contrato citado ya terminó su plazo de ejecución."/>
    <s v="Debilidades en el seguimiento y control de los recursos para los compromisos de las Consultas Previas, situación que genera incertidumbre sobre la efectiva terminación y funcionalidad de esta obra."/>
    <s v="1. Determinar el alcance del acuerdo y desvirtuar el detrimento anexando las actas de acuerdo y contrato de obra con la comunidad._x000a__x000a_2. Celebrar convenios y/o contratos con las comunidades donde se indique el objeto, controles y garantías de los recursos aportados para el proyecto o contrato.     "/>
    <s v="1. Solicitar a la interventoría Informe soportado donde se evidencie el  seguimiento de los recursos invertidos en el contrato  y   las actas de acuerdo y contrato de obra con la comunidad. _x000a_                                                                                 _x000a_2. Presentar informe de la aplicación de  controles a los recursos comprometidos en la Consulta previa de futuros proyectos y el estado actual de la obra.  "/>
    <s v="Informe presentado por el gestor social"/>
    <n v="1"/>
    <d v="2017-11-01T00:00:00"/>
    <x v="90"/>
    <n v="8.4285714285714288"/>
    <x v="3"/>
    <x v="1"/>
    <n v="1"/>
    <s v="SIN OBSERVACIONES"/>
    <m/>
    <n v="-1436.6333333333334"/>
    <x v="1"/>
    <n v="8.4285714285714288"/>
    <n v="8.4285714285714288"/>
    <n v="8.4285714285714288"/>
    <m/>
    <x v="3"/>
    <s v="CUMPLIDO"/>
    <x v="50"/>
    <x v="450"/>
    <n v="1"/>
    <x v="555"/>
  </r>
  <r>
    <n v="452"/>
    <n v="557"/>
    <n v="2017"/>
    <m/>
    <s v="Administrativo"/>
    <s v="Administrativo"/>
    <n v="1405004"/>
    <s v="H41R16. Terraplén PR 24+500 y Cuneta Sector la Gallega._x000a__x000a_En visita de inspección al terraplén ubicado en el PR 24+540 al K25+000, se observó en este terraplén construido, tres sitios con ondulación en la carpeta asfáltica y separación entre la cuneta y el borde de la carpeta, ondulaciones que al incrementarse progresivamente generan riesgo de afectar la estabilidad de la obra del terraplén."/>
    <s v="Debilidades en el seguimiento y control de las obras. "/>
    <s v="_x000a_Evidenciar la corrección de las deficiencias encontradas por la CGR de acuerdo a las normas de ensayo INV E-793."/>
    <s v="Presentar informe de la interventoría en el que se evidencie las correcciones realizadas en cumplimiento de las normas de ensayo INV E-793.       _x000a_        _x000a_"/>
    <s v="Informe y registro fotográfico"/>
    <n v="1"/>
    <d v="2017-11-01T00:00:00"/>
    <x v="90"/>
    <n v="8.4285714285714288"/>
    <x v="11"/>
    <x v="1"/>
    <n v="1"/>
    <s v="Se excluye al Grupo Grandes Proyectos (GGP) dado que se reestructuró, se denomina ahora Gerencia de Grandes Proyectos y forma parte de la Dirección Operativa. Los hallazgos en que participaba se trasladaron a la Dirección Técnica, de conformidad con el memorando DT 30227 del 04 de mayo de 2021."/>
    <m/>
    <n v="-1436.6333333333334"/>
    <x v="1"/>
    <n v="8.4285714285714288"/>
    <n v="8.4285714285714288"/>
    <n v="8.4285714285714288"/>
    <m/>
    <x v="3"/>
    <s v="CUMPLIDO"/>
    <x v="50"/>
    <x v="451"/>
    <n v="1"/>
    <x v="556"/>
  </r>
  <r>
    <n v="453"/>
    <n v="558"/>
    <n v="2017"/>
    <m/>
    <s v="Disciplinario"/>
    <s v="Administrativo con presunta incidencia disciplinaria"/>
    <n v="1405004"/>
    <s v="H44R16. Señalización y Defensa de la zona de las obras Construcción Lavadero Katanga y Puente Triana.  _x000a__x000a_El Artículo 105.3 Señalización y defensa de la zona de las obras de las especificaciones Técnicas de Construcción del INVIAS, establece que desde la orden de iniciación y entrega de la zona de las obras al Constructor y hasta la entrega definitiva de las obras al Instituto Nacional de Vías, y si está prevista la utilización temporal o permanente de la vía por el tránsito público."/>
    <s v="La señalización no cumplía lo establecido en el capítulo 4 del Manual de señalización del Ministerio de Transporte, dado que en las obras que se están ejecutando en el Lavadero Sector Katanga y del Puente Sector Triana no cuentan con la señalización reglamentaria."/>
    <s v="Evidenciar la existencia de las señales preventivas durante el desarrollo de la actividad contractual (La actividad que generaba el uso de las señales preventivas ya se encuentra terminada)."/>
    <s v="Presentar informe de la interventoría."/>
    <s v="Reporte y registro fotográfico"/>
    <n v="1"/>
    <d v="2017-11-01T00:00:00"/>
    <x v="90"/>
    <n v="8.4285714285714288"/>
    <x v="11"/>
    <x v="1"/>
    <n v="1"/>
    <s v="Se excluye al Grupo Grandes Proyectos (GGP) dado que se reestructuró, se denomina ahora Gerencia de Grandes Proyectos y forma parte de la Dirección Operativa. Los hallazgos en que participaba se trasladaron a la Dirección Técnica, de conformidad con el memorando DT 30227 del 04 de mayo de 2021."/>
    <m/>
    <n v="-1436.6333333333334"/>
    <x v="1"/>
    <n v="8.4285714285714288"/>
    <n v="8.4285714285714288"/>
    <n v="8.4285714285714288"/>
    <m/>
    <x v="3"/>
    <s v="CUMPLIDO"/>
    <x v="50"/>
    <x v="452"/>
    <n v="1"/>
    <x v="557"/>
  </r>
  <r>
    <n v="454"/>
    <n v="559"/>
    <n v="2017"/>
    <m/>
    <s v="Disciplinario"/>
    <s v="Administrativo con presunta incidencia disciplinaria"/>
    <n v="1405004"/>
    <s v="H54R16. Señalización y defensa de obra._x000a__x000a_El Artículo 105.3 Señalización y defensa de la zona de las obras de las especificaciones Técnicas de Construcción del INVIAS, establece “…que desde la orden de iniciación y entrega de la zona de las obras al Constructor y hasta la entrega definitiva de las obras al Instituto Nacional de Vías, y si está prevista la utilización temporal o permanente de la vía por el tránsito público."/>
    <s v="Debilidades en el seguimiento y control, lo cual afecta la seguridad de los trabajadores de la obra y los usuarios de la vía."/>
    <s v="Evidenciar que se contaba con la respectiva señalización reglamentaria. _x000a__x000a_(La actividad de obra que generaba la señalización preventiva ya está terminada)."/>
    <s v="Señalización reglamentaria"/>
    <s v="Reporte y registro fotográfico"/>
    <n v="1"/>
    <d v="2017-11-01T00:00:00"/>
    <x v="90"/>
    <n v="8.4285714285714288"/>
    <x v="11"/>
    <x v="1"/>
    <n v="1"/>
    <s v="Se excluye al Grupo Grandes Proyectos (GGP) dado que se reestructuró, se denomina ahora Gerencia de Grandes Proyectos y forma parte de la Dirección Operativa. Los hallazgos en que participaba se trasladaron a la Dirección Técnica, de conformidad con el memorando DT 30227 del 04 de mayo de 2021."/>
    <m/>
    <n v="-1436.6333333333334"/>
    <x v="1"/>
    <n v="8.4285714285714288"/>
    <n v="8.4285714285714288"/>
    <n v="8.4285714285714288"/>
    <m/>
    <x v="3"/>
    <s v="CUMPLIDO"/>
    <x v="50"/>
    <x v="453"/>
    <n v="1"/>
    <x v="558"/>
  </r>
  <r>
    <n v="455"/>
    <n v="560"/>
    <n v="2017"/>
    <m/>
    <s v="Administrativo"/>
    <s v="Administrativo"/>
    <n v="1405004"/>
    <s v="H58R16. Adquisición predial._x000a__x000a_Desfase en el cumplimiento de las metas establecidas en el cronograma de gestión predial, lo anterior debido a que se dilató el tiempo estipulado para el desarrollo de la fase de preconstrucción; el contrato estableció que para la revisión de los estudios existentes, ajustes y/o actualizaciones y/o complementaciones , actividad contemplada en la etapa de preconstrucción, con un plazo de 90 días calendario._x000a_"/>
    <s v="Reducción en el número de predios a adquirir ya que se excluyó el sector comprendido en la Glorieta Montecarlo, donde inicia el proyecto K50+400 hasta k41+200[1]."/>
    <s v="Aprobación  de un formato  denominado &quot;bitácora de verificación de estudios y diseños&quot; para iniciar los procesos de selección  de los contratistas de obra, por parte de las Direcciones  Operativa  y  Técnica."/>
    <s v="  Aprobación por parte de las Direcciones Técnica y Operativa  para implementación por parte de las unidades ejecutoras  de una Formato de verificación de estudios y diseños"/>
    <s v="Formato de verificación de estudios y diseños  aprobado "/>
    <n v="1"/>
    <d v="2020-02-01T00:00:00"/>
    <x v="84"/>
    <n v="16.714285714285715"/>
    <x v="39"/>
    <x v="15"/>
    <n v="1"/>
    <s v="De acuerdo con lo comunicado por la Dirección Técnica y de Estructuración mediante el memorando DTE 22156 del 29/03/2022, la acción y la unidad de medida son abarcadas por la Guía de Estructuración de Proyectos del INVIAS adoptada en la Resolución 949 del 23 de marzo de 2022."/>
    <d v="2022-04-11T00:00:00"/>
    <n v="22.766666666666666"/>
    <x v="1"/>
    <n v="16.714285714285715"/>
    <n v="16.714285714285715"/>
    <n v="16.714285714285715"/>
    <m/>
    <x v="3"/>
    <s v="CUMPLIDO"/>
    <x v="50"/>
    <x v="454"/>
    <n v="1"/>
    <x v="559"/>
  </r>
  <r>
    <n v="456"/>
    <n v="561"/>
    <n v="2017"/>
    <m/>
    <s v="Administrativo"/>
    <s v="Administrativo"/>
    <n v="1103002"/>
    <s v="H59R16. Obras del contrato N° 1200 de 2016._x000a__x000a_Un punto crítico de éxito del contrato para la construcción de la Variante de Ciénaga, es el tema de la liberación del área para las obras de construcción de la misma , toda vez que para un total de 407 predios requeridos, el 98% corresponde a urbanos, y solamente el 2% a rurales (9 predios) "/>
    <s v="Evidencia un riesgo frente a la posibilidad de un déficit de unidades de vivienda, para dar cumplimiento a lo establecido en la Licencia Ambiental. Así mismo, es de indicar que no se evidenció a corte de marzo de 2017, un documento oficial donde se establezcan las metas que se tienen previstas para la ejecución del proyecto de vivienda, ni el grado de  avance por parte del Municipio"/>
    <s v="Requerir a la interventoría para que presente un informe detallado de las razones por las cuales se modificó el proyecto, las licencias ambientales y las evidencias  que lo soporten."/>
    <s v="Requerir a la interventoría para que presente un informe detallado de las razón por las cuales se modificó el proyecto, las licencias ambientales y las evidencias  que lo soporten."/>
    <s v="Informe de interventoría_x000a_"/>
    <n v="1"/>
    <d v="2023-10-04T00:00:00"/>
    <x v="17"/>
    <n v="3.8571428571428572"/>
    <x v="11"/>
    <x v="23"/>
    <n v="0"/>
    <s v="Acción de mejora reformulada  y aprobada por la Directora General en mesa de trabajo del 26 de octubre de 2023 y según memorando 2023I-VBOG-019971 del 27 de octubre de 2023._x000a__x000a_DTE solicita se comparta esta acción con la DEO toda vez que, el proyecto se encuentra en ejecución y es esta dependencia la gestora del mismo."/>
    <m/>
    <n v="-1507.6666666666667"/>
    <x v="0"/>
    <n v="0"/>
    <n v="0"/>
    <n v="3.8571428571428572"/>
    <m/>
    <x v="0"/>
    <s v="VENCIDO"/>
    <x v="50"/>
    <x v="455"/>
    <n v="1"/>
    <x v="560"/>
  </r>
  <r>
    <n v="457"/>
    <n v="562"/>
    <n v="2017"/>
    <m/>
    <s v="Administrativo"/>
    <s v="Administrativo"/>
    <n v="1405004"/>
    <s v="H61R16. Gestión desplegada por el contratista. Contrato N° 1647 de 2015._x000a__x000a_Se presenta rezago en el desarrollo de las diferentes actividades que demanda la gestión predial  frente a las fechas establecidas por el Contratista conforme al cronograma presentado por éste, con el propósito de contar con la disponibilidad de las franjas de terreno necesaria para el desarrollo de las obras."/>
    <s v="Teniendo en cuenta que la fecha de terminación del contrato está prevista en febrero de 2018, y que en el primer trimestre de la vigencia 2017 el avance no corresponde a lo programado en el cronograma predial, donde por citar un ejemplo la actividad “Aceptación de la oferta de compra” prevista para concluir en el mes de julio de 2017, sin embargo, a un mes y medio de finalizar el plazo la actividad  presenta un avance del 68%."/>
    <s v="Evidenciar el cumplimiento de la totalidad de las acciones de la gestión predial requerida  para la liberación de los predios necesarios y la correcta ejecución de las obras objeto del proyecto."/>
    <s v="Informe predial el cual incluya los detalles de las mesas de trabajo periódicas realizadas con el equipo del proyecto CONTRATISTA-INTERVENTORÍA-INVIAS (Gestores: Socio-Prediales, Técnico y Ambiental); Análisis Predial. Revisión del avance de ejecución de los insumos prediales realizados y avalados por la interventoría."/>
    <s v="Informe"/>
    <n v="1"/>
    <d v="2017-11-01T00:00:00"/>
    <x v="89"/>
    <n v="17"/>
    <x v="11"/>
    <x v="1"/>
    <n v="1"/>
    <s v="Se excluye al Grupo Grandes Proyectos (GGP) dado que se reestructuró, se denomina ahora Gerencia de Grandes Proyectos y forma parte de la Dirección Operativa. Los hallazgos en que participaba se trasladaron a la Dirección Técnica, de conformidad con el memorando DT 30227 del 04 de mayo de 2021."/>
    <m/>
    <n v="-1438.6333333333334"/>
    <x v="1"/>
    <n v="17"/>
    <n v="17"/>
    <n v="17"/>
    <m/>
    <x v="3"/>
    <s v="CUMPLIDO"/>
    <x v="50"/>
    <x v="456"/>
    <n v="1"/>
    <x v="561"/>
  </r>
  <r>
    <n v="458"/>
    <n v="563"/>
    <n v="2017"/>
    <m/>
    <s v="Disciplinario"/>
    <s v="Administrativo con presunta connotación disciplinaria"/>
    <n v="1103002"/>
    <s v="H62R16. Viabilidad predial para la construcción de la Paralela Oriental de la Autopista Floridablanca - Bucaramanga, Tramo T.C.C. - Molinos Altos en el Municipio de Floridablanca._x000a__x000a_Deficiencias en el cumplimiento del principio de planeación contractual , toda vez que el presupuesto asignado no fue suficiente para lograr las metas físicas del contrato, es así, que la Interventoría indicó que el desarrollo de las obras no alcanza a llegar a Molinos Altos, lo que significó la no intervención del Tramo 2 Tele Bucaramanga – Molinos."/>
    <s v="En tal sentido, se determina que se presentaron deficiencias en el proceso de planeación del proyecto infraestructura vial en comento, ya que el diagnóstico predial en el cual se basó la estructuración no reflejó la magnitud del presupuesto requerido para la compra de los predios, ya que se estableció un valor inferior a los recursos necesarios para viabilizar la gestión predial del proyecto. "/>
    <s v="Gestionar una directriz para que en los casos de proyectos con intervención URBANA, se ejecute una estructuración conjunta y detallada (Social-Predial-Técnico-Ambiental) con los actores partícipes en el proyecto. Participación de las entidades municipales y departamentales con la unidad central del Estado quien realiza el proyecto."/>
    <s v="Gestionar directriz que incluya las visitas y recorridos de campo conjuntas  (Social-Predial-Técnico-Ambiental), que originen información estratégica para la ejecución antes, durante y después del proyecto."/>
    <s v="Directriz o memorando circular"/>
    <n v="1"/>
    <d v="2018-03-01T00:00:00"/>
    <x v="95"/>
    <n v="4.1428571428571432"/>
    <x v="11"/>
    <x v="1"/>
    <n v="1"/>
    <s v="Se excluye al Grupo Grandes Proyectos (GGP) dado que se reestructuró, se denomina ahora Gerencia de Grandes Proyectos y forma parte de la Dirección Operativa. Los hallazgos en que participaba se trasladaron a la Dirección Técnica, de conformidad con el memorando DT 30227 del 04 de mayo de 2021."/>
    <m/>
    <n v="-1439.6333333333334"/>
    <x v="1"/>
    <n v="4.1428571428571432"/>
    <n v="4.1428571428571432"/>
    <n v="4.1428571428571432"/>
    <m/>
    <x v="3"/>
    <s v="CUMPLIDO"/>
    <x v="50"/>
    <x v="457"/>
    <n v="1"/>
    <x v="562"/>
  </r>
  <r>
    <n v="459"/>
    <n v="564"/>
    <n v="2017"/>
    <m/>
    <s v="Administrativo"/>
    <s v="Administrativo"/>
    <n v="1405004"/>
    <s v="H63R16. Mejoramiento gestión social predial y ambiental corredor transversal Medellín - Quibdó fase 2 – prosperidad._x000a__x000a_Se presentan temas pendientes para finiquitar la gestión de adquisición predial, actividad delegada al contratista, cuando el contrato está por finalizar el 30 de junio de 2017 según el Adicional No.3 del 30 de marzo  de 2017."/>
    <s v="Es importante indicar que dicha actividad deberá ser concluida de tal forma que los predios que fueron objeto de compra cuenten con la total disponibilidad física y jurídica a favor del Instituto Nacional de vías; al igual que no se presenten cuentas por pagar a los respectivos vendedores de los inmuebles negociados, en virtud con los parámetros establecidos en el Apéndice F “Gestión Predial del proceso licitatorio LP-SGT-SRN-PRE-051-2011."/>
    <s v="Culminar las acciones relacionadas en el informe de auditoria,  tendientes a lograr el cierre predial del contrato 544 de 2012."/>
    <s v="1. Adecuar procedimiento para monitoreo de trámite de aclaración de cabida y linderos en desenglobe del predio adquirido                     2. Conforme al manual de interventoría calcular, aclarar y controlar adecuadamente la inversión de la gestión Social y predial, en el proyecto. 3. Realizar periódicamente consulta del estado jurídico de los predios requeridos y adquiridos, a la Oficina de Registro e Instrumentos Públicos    interponer Derecho de petición a la oficina de registro e instrumentos públicos con el objeto de solicita agilizar y dar prelación por tratarse proyecto de infraestructura vial. 4. Exigir en el pago de las actas prediales  soportes de pago: (Consignaciones, constancias de transferencia electrónicas, certificado de cuenta bancaria). 5. Aclarar a través del concepto técnico de la firma interventora, en que haga referencia al desistimiento de la expropiación y en lo financiero aclarar que los recursos destinados a la expropiación se reasignan para adquirió de dos (2) predios y una mejora. "/>
    <s v="Informe que contenga todas las acciones pendientes en la gestión predial y  soportes"/>
    <n v="2"/>
    <d v="2017-11-01T00:00:00"/>
    <x v="92"/>
    <n v="30"/>
    <x v="3"/>
    <x v="1"/>
    <n v="2"/>
    <s v="SIN OBSERVACIONES"/>
    <d v="2022-08-02T00:00:00"/>
    <n v="50.833333333333336"/>
    <x v="1"/>
    <n v="30"/>
    <n v="30"/>
    <n v="30"/>
    <m/>
    <x v="3"/>
    <s v="CUMPLIDO"/>
    <x v="50"/>
    <x v="458"/>
    <n v="1"/>
    <x v="563"/>
  </r>
  <r>
    <n v="460"/>
    <n v="565"/>
    <n v="2017"/>
    <m/>
    <s v="Disciplinario"/>
    <s v="Administrativo con presunta incidencia disciplinaria"/>
    <n v="1401003"/>
    <s v="H68R16. Estudios y Diseños._x000a__x000a_En el Acta de Aprobación de Estudios y Diseños del 5 de octubre de 2016, la interventoría, manifiesta “Se deja constancia que la Interventoría, UNIVERSIDAD DEL CAUCA, mediante acta de aprobación de estudios y diseños del 15 de diciembre de 2015"/>
    <s v="Debilidades en el seguimiento y control de los estudios y diseños para las obras de construcción del puente y genera demoras en la ejecución del contrato 1483 de 2014."/>
    <s v="Aprobar los estudios y diseños por parte de la Universidad del Quindío."/>
    <s v="Estudios y diseños aprobados por la Universidad del Quindío."/>
    <s v="Acta de aprobación de los estudios y diseños "/>
    <n v="1"/>
    <d v="2017-11-01T00:00:00"/>
    <x v="89"/>
    <n v="17"/>
    <x v="5"/>
    <x v="0"/>
    <n v="1"/>
    <s v="SIN OBSERVACIONES"/>
    <m/>
    <n v="-1438.6333333333334"/>
    <x v="1"/>
    <n v="17"/>
    <n v="17"/>
    <n v="17"/>
    <m/>
    <x v="3"/>
    <s v="CUMPLIDO"/>
    <x v="50"/>
    <x v="459"/>
    <n v="1"/>
    <x v="564"/>
  </r>
  <r>
    <n v="461"/>
    <n v="566"/>
    <n v="2017"/>
    <m/>
    <s v="Administrativo"/>
    <s v="Administrativo"/>
    <n v="1101002"/>
    <s v="H71R16. Evaluación al cumplimiento del Plan de Acción._x000a__x000a_Evaluado el cumplimiento de las metas registradas por Invías en los planes de acción, contenidas en el aplicativo SIPLAN, se determinó un cumplimiento promedio del 98% del total de metas propuestas, sin embargo, este grado de cumplimiento se obtuvo debido a que Invías mediante acta N° 38 del mes de Octubre de 2016 del Comité Institucional de Desarrollo Administrativo, realizó ajustes a las metas._x000a__x000a_Acción 1."/>
    <s v="21 metas fueron ajustadas faltando tres meses para finalizar la vigencia, así mismo analizadas las justificaciones expresadas por las dependencias estas obedecen a deficiencias en la planeación de las metas y/o ejecución de las actividades."/>
    <s v="Acción 1. _x000a__x000a_Dar lineamientos a las dependencias para realizar formulación de metas ajustadas a la realidad de las obras y a la situación económica y social del país, y realizar los ajustes de metas pertinentes en el Comité Institucional de Gestión y Desempeño._x000a__x000a_"/>
    <s v="Realizar reunión con los facilitadores de planeación de todas las dependencias, con el fin de emitir lineamientos para la formulación de planes de acción 2018. _x000a_"/>
    <s v="Soporte de reunión con facilitadores_x000a__x000a__x000a_"/>
    <n v="1"/>
    <d v="2017-11-01T00:00:00"/>
    <x v="96"/>
    <n v="6.2857142857142856"/>
    <x v="55"/>
    <x v="17"/>
    <n v="1"/>
    <s v="SIN OBSERVACIONES"/>
    <m/>
    <n v="-1436.1333333333334"/>
    <x v="1"/>
    <n v="6.2857142857142856"/>
    <n v="6.2857142857142856"/>
    <n v="6.2857142857142856"/>
    <m/>
    <x v="3"/>
    <s v="CUMPLIDO"/>
    <x v="50"/>
    <x v="460"/>
    <n v="1"/>
    <x v="565"/>
  </r>
  <r>
    <s v=""/>
    <n v="567"/>
    <n v="2017"/>
    <m/>
    <m/>
    <m/>
    <n v="1101002"/>
    <s v="H71R16. Evaluación al cumplimiento del Plan de Acción._x000a__x000a_Evaluado el cumplimiento de las metas registradas por Invías en los planes de acción, contenidas en el aplicativo SIPLAN, se determinó un cumplimiento promedio del 98% del total de metas propuestas, sin embargo, este grado de cumplimiento se obtuvo debido a que Invías mediante acta N° 38 del mes de Octubre de 2016 del Comité Institucional de Desarrollo Administrativo, realizó ajustes a las metas._x000a__x000a_Acción 2. "/>
    <s v="21 metas fueron ajustadas faltando tres meses para finalizar la vigencia, así mismo analizadas las justificaciones expresadas por las dependencias estas obedecen a deficiencias en la planeación de las metas y/o ejecución de las actividades."/>
    <s v="Acción 2. _x000a__x000a_Realizar los ajustes pertinentes, en caso de ser necesario, en el Comité  Institucional de Gestión y Desempeño."/>
    <s v="Llevar a aprobación del Comité  Institucional de Gestión y Desempeño el ajuste de metas solicitados por las unidades ejecutoras"/>
    <s v="Acta de Comité"/>
    <n v="1"/>
    <d v="2018-07-01T00:00:00"/>
    <x v="97"/>
    <n v="13"/>
    <x v="55"/>
    <x v="17"/>
    <n v="1"/>
    <s v="SIN OBSERVACIONES"/>
    <m/>
    <n v="-1445.7666666666667"/>
    <x v="1"/>
    <n v="13"/>
    <n v="13"/>
    <n v="13"/>
    <m/>
    <x v="3"/>
    <s v=""/>
    <x v="50"/>
    <x v="460"/>
    <n v="2"/>
    <x v="566"/>
  </r>
  <r>
    <n v="462"/>
    <n v="568"/>
    <n v="2017"/>
    <m/>
    <s v="Administrativo"/>
    <s v="Administrativo"/>
    <n v="1101002"/>
    <s v="H72R16. Construcción e implementación de Indicadores de gestión._x000a__x000a_El Instituto para los cinco (5) indicadores de Gestión relacionados con los Planes Nacionales de Desarrollo Estratégico, así como para los treinta y uno (31) indicadores de actividad; implementó la ficha técnica del indicador, la cual contiene información parcial de los formatos de hoja de vida (código vF-GP-26), formato F-GP-31 Tablero de Indicadores de Gestión y hoja metodológica._x000a__x000a_El DNP en su guía metodológica para el seguimiento a la gestión, clasifica dos tipos de indicadores: “Gestión de Proyectos del sector Planeación”  y “Formulación y seguimiento a la Planeación Institucional” ; pero Invías en el aplicativo SIPLAN adoptó indicadores de Gestión y de Actividad (...)_x000a__x000a_"/>
    <s v="Desconocimiento parcial del marco general para uso y aplicación de indicadores diseñado por el DNP, el DANE y el Departamento Administrativo para la Función Pública."/>
    <s v="_x000a_Verificar la metodología de los indicadores de SISMEG que se están utilizando actualmente."/>
    <s v="_x000a_Acercamiento a las unidades rectoras de política DNP, DANE y DAFP para revisar la metodología de formulación de indicadores para la formulación y seguimiento a la gestión institucional, con el fin de adoptar mejoras en la formulación de los indicadores."/>
    <s v="Hoja de vida de Indicadores"/>
    <n v="1"/>
    <d v="2018-02-01T00:00:00"/>
    <x v="95"/>
    <n v="8.1428571428571423"/>
    <x v="55"/>
    <x v="17"/>
    <n v="1"/>
    <s v="SIN OBSERVACIONES"/>
    <m/>
    <n v="-1439.6333333333334"/>
    <x v="1"/>
    <n v="8.1428571428571423"/>
    <n v="8.1428571428571423"/>
    <n v="8.1428571428571423"/>
    <m/>
    <x v="3"/>
    <s v="CUMPLIDO"/>
    <x v="50"/>
    <x v="461"/>
    <n v="1"/>
    <x v="567"/>
  </r>
  <r>
    <n v="463"/>
    <n v="569"/>
    <n v="2017"/>
    <m/>
    <s v="Disciplinario"/>
    <s v="Administrativo con posible connotación disciplinaria"/>
    <n v="1405004"/>
    <s v="H78R16. Administrativo connotación disciplinaria. Supervisión contratos prestación de servicios profesionales - PPNCN._x000a__x000a_De acuerdo con lo señalado en los estudios previos del contrato 521 de 2016, en la vigencia 2015 el Invías contaba con nueve (9) contratos para viabilizar el funcionamiento del Plan Nacional de Carreteras Nacionales._x000a__x000a_"/>
    <s v="No ejercer adecuadamente el seguimiento y supervisión de los contratos puede ocasionar eventuales incumplimientos contractuales."/>
    <s v="Realizar seguimiento a los informes presentados por los contratistas de prestación de servicio. "/>
    <s v="Proferir el documento de seguimiento."/>
    <s v="Documento de seguimiento semestral"/>
    <n v="2"/>
    <d v="2018-01-01T00:00:00"/>
    <x v="88"/>
    <n v="43.142857142857146"/>
    <x v="75"/>
    <x v="5"/>
    <n v="2"/>
    <s v="SIN OBSERVACIONES"/>
    <m/>
    <n v="-1446.7666666666667"/>
    <x v="1"/>
    <n v="43.142857142857146"/>
    <n v="43.142857142857146"/>
    <n v="43.142857142857146"/>
    <m/>
    <x v="3"/>
    <s v="CUMPLIDO"/>
    <x v="50"/>
    <x v="462"/>
    <n v="1"/>
    <x v="568"/>
  </r>
  <r>
    <n v="464"/>
    <n v="570"/>
    <n v="2017"/>
    <m/>
    <s v="Administrativo"/>
    <s v="Administrativo"/>
    <n v="1404002"/>
    <s v="H81R16. Administrativo. Firma del Director  en la Convocatoria._x000a__x000a_El Director del INVIAS no suscribió la convocatoria 325 de 2015 desconociendo lo previsto en el artículo 31 de la ley 909 de 2004."/>
    <s v="La convocatoria, que deberá ser suscrita por la Comisión Nacional del Servicio Civil, el Jefe de la entidad u organismo."/>
    <s v="Registrar la revisión de la pertinencia de firmar o no el acuerdo de la Convocatoria 325 de 2015."/>
    <s v="Revisar pertinencia de firmar o no el acuerdo de la convocatoria y realizar el respectivo reporte."/>
    <s v="Reporte"/>
    <n v="1"/>
    <d v="2017-11-01T00:00:00"/>
    <x v="90"/>
    <n v="8.4285714285714288"/>
    <x v="37"/>
    <x v="5"/>
    <n v="1"/>
    <s v="SIN OBSERVACIONES"/>
    <m/>
    <n v="-1436.6333333333334"/>
    <x v="1"/>
    <n v="8.4285714285714288"/>
    <n v="8.4285714285714288"/>
    <n v="8.4285714285714288"/>
    <m/>
    <x v="3"/>
    <s v="CUMPLIDO"/>
    <x v="50"/>
    <x v="463"/>
    <n v="1"/>
    <x v="569"/>
  </r>
  <r>
    <n v="465"/>
    <n v="571"/>
    <n v="2017"/>
    <m/>
    <s v="Disciplinario y penal"/>
    <s v="Administrativo con presunta incidencia disciplinaria y penal"/>
    <n v="1404002"/>
    <s v="H82R16. Contrato de apoyo jurídico._x000a__x000a_La Secretaria General del Invías suscribió el contrato 1007 de 2016 cuyo objeto era Brindar Asesoría y Apoyo Jurídico al  – PSCN en los asuntos relacionados con los Contratos de Interventoría 1235 y 1236 de 2015."/>
    <s v="Por suscribir un contrato de prestación de servicios sin una verdadera necesidad estamos ante una gestión antieconómica  porque  no cumple con los deberes de la contratación pública y no consulta el buen uso de los recursos públicos."/>
    <s v="Diseñar la programación anual de la contratación de prestación de servicios. "/>
    <s v="Programación diseñada."/>
    <s v="Programación"/>
    <n v="1"/>
    <d v="2018-01-01T00:00:00"/>
    <x v="88"/>
    <n v="43.142857142857146"/>
    <x v="75"/>
    <x v="5"/>
    <n v="1"/>
    <s v="SIN OBSERVACIONES"/>
    <m/>
    <n v="-1446.7666666666667"/>
    <x v="1"/>
    <n v="43.142857142857146"/>
    <n v="43.142857142857146"/>
    <n v="43.142857142857146"/>
    <m/>
    <x v="3"/>
    <s v="CUMPLIDO"/>
    <x v="50"/>
    <x v="464"/>
    <n v="1"/>
    <x v="570"/>
  </r>
  <r>
    <n v="466"/>
    <n v="572"/>
    <n v="2017"/>
    <m/>
    <s v="Fiscal y disciplinario"/>
    <s v="Administrativo con presunta connotación disciplinaria y fiscal"/>
    <n v="1401001"/>
    <s v="H84R16. Motocicletas adquiridas con Orden de Compra 01989 de 2016."/>
    <s v="La adquisición de las citadas motocicletas se tramitó a través de Colombia Compra Eficiente, estando obligado el INVIAS a la utilización del Acuerdo marco de precios en la forma dispuesta por Colombia Compra Eficiente"/>
    <s v="Contratar los vehículos del PSCN conforme a las especificaciones técnicas que determinen las fuerzas públicas y conforme a la modalidad contractual que aplique según la Ley._x000a__x000a_"/>
    <s v="Especificaciones técnicas acogidas y modalidad seleccionada."/>
    <s v="Una por cada clase de compra"/>
    <n v="1"/>
    <d v="2018-01-01T00:00:00"/>
    <x v="88"/>
    <n v="43.142857142857146"/>
    <x v="75"/>
    <x v="5"/>
    <n v="1"/>
    <s v="Acción 2.  (Acción 1 considera efectiva de conformidad con la Circular 05 de 2019 de la CGR)."/>
    <m/>
    <n v="-1446.7666666666667"/>
    <x v="1"/>
    <n v="43.142857142857146"/>
    <n v="43.142857142857146"/>
    <n v="43.142857142857146"/>
    <m/>
    <x v="3"/>
    <s v="CUMPLIDO"/>
    <x v="50"/>
    <x v="465"/>
    <n v="1"/>
    <x v="571"/>
  </r>
  <r>
    <n v="467"/>
    <n v="573"/>
    <n v="2017"/>
    <m/>
    <s v="Disciplinario"/>
    <s v="Administrativo con presunta connotación disciplinaria"/>
    <n v="1401001"/>
    <s v="H85R16. Plazo de Ejecución y modelos motos de la Orden de Compra 01989 de 2016._x000a__x000a_El Acuerdo Marco de Precios CCE-416-1-AMP-2016, para la adquisición de motocicletas, cuatrimotos y motocarros, suscrito entre Colombia Compra Eficiente y Fanalca S.A., Suzuki Motor de Colombia S.A., Auteco S.A.S, Yamaha S.A y Alkosto S.A., establece en su Cláusula  8: “…El proveedor debe garantizar la entrega de las motocicletas, cuatrimotos y motocarros en todo el territorio nacional en un plazo máximo de 30 días calendario contados a partir de la fecha de la orden de Compra...”. De igual manera, señala en su Clausula 15, numeral 17:“15.17: Informar oportunamente a Colombia Compra Eficiente cualquier evento de incumplimiento de las obligaciones del proveedor en el formato establecido por Colombia Compra Eficiente.”  Y la cláusula 14 numeral 14.16: “…Entregar las motocicletas, cuatrimotos y motocarros a la Entidad compradora, matriculados ante la autoridad de transito indicada por la Entidad en los plazos en la sección IV.B.3 del pliego de condiciones y en los lugares indicados por la Entidad compradora en la Orden de Compra...” (Subrayado fuera de texto)._x000a_"/>
    <s v="Lo anterior, denota deficiencias en la gestión de la Entidad, incumpliendo lo establecido en el Acuerdo Marco de Precios CCE-416-1-AMP-2016 y lo acordado en la Orden de Compra 01989 de 2016."/>
    <s v="_x000a__x000a_Contratar los vehículos del PSCN conforme a las especificaciones técnicas que determinen las fuerzas públicas y conforme a la modalidad contractual que aplique según la Ley._x000a__x000a_"/>
    <s v="Especificaciones técnicas acogidas y modalidad seleccionada."/>
    <s v="Una por cada clase de compra"/>
    <n v="1"/>
    <d v="2018-01-01T00:00:00"/>
    <x v="88"/>
    <n v="43.142857142857146"/>
    <x v="75"/>
    <x v="5"/>
    <n v="1"/>
    <s v="SIN OBSERVACIONES"/>
    <m/>
    <n v="-1446.7666666666667"/>
    <x v="1"/>
    <n v="43.142857142857146"/>
    <n v="43.142857142857146"/>
    <n v="43.142857142857146"/>
    <m/>
    <x v="3"/>
    <s v="CUMPLIDO"/>
    <x v="50"/>
    <x v="466"/>
    <n v="1"/>
    <x v="572"/>
  </r>
  <r>
    <n v="468"/>
    <n v="574"/>
    <n v="2017"/>
    <m/>
    <s v="Administrativo"/>
    <s v="Administrativo"/>
    <n v="1301001"/>
    <s v="H87R16. Defensa Jurídica._x000a__x000a_Revisada la documentación aportada por el Invías en lo concerniente a las acciones populares objeto de la muestra, se evidenció que:_x000a_a) En algunos procesos la información es incompleta y carece de documentos importantes que respalden la decisión de conciliar como es el de la ficha técnica del abogado para el caso del proceso No. 25000234100020130057800LM._x000a_b) En el proceso No. 25000234100020130057800LM, se observó que el Invías no presentó alegatos de conclusión, perdiendo una valiosa oportunidad procesal para defender los intereses de la Entidad._x000a_"/>
    <s v="Se presentó por debilidades en las actividades de defensa y seguimiento de los procesos que cursan ante la jurisdicción, generando riesgo de fallos en contra de los procesos que cursan en contra de la Entidad."/>
    <s v="Efectuar por parte del abogado encargado del proceso el cumplimiento  oportuno del ingreso de la información de los procesos a cargo de los apoderados del INVIAS, conforme a la instrucción y requerimiento de la Oficina Asesora Jurídica, según el modelo de procedimiento de la Agencia Nacional de Defensa Jurídica  del Estado. "/>
    <s v="Diligenciar por parte del abogado a cargo, en el aplicativo E-KOGUI, lo correspondiente de acuerdo a las etapas y actuaciones procesales a su cargo. "/>
    <s v="1. Requerimiento mensualmente a los abogados apoderados de procesos a nivel nacional._x000a__x000a_2. Reporte trimestral del administrador del EKOGUI evidenciando que se encuentra actualizado."/>
    <n v="16"/>
    <d v="2017-11-01T00:00:00"/>
    <x v="88"/>
    <n v="51.857142857142854"/>
    <x v="14"/>
    <x v="2"/>
    <n v="16"/>
    <s v="SIN OBSERVACIONES"/>
    <d v="2021-08-26T00:00:00"/>
    <n v="34.366666666666667"/>
    <x v="1"/>
    <n v="51.857142857142854"/>
    <n v="51.857142857142854"/>
    <n v="51.857142857142854"/>
    <m/>
    <x v="3"/>
    <s v="CUMPLIDO"/>
    <x v="50"/>
    <x v="467"/>
    <n v="1"/>
    <x v="573"/>
  </r>
  <r>
    <n v="469"/>
    <n v="575"/>
    <n v="2017"/>
    <m/>
    <s v="Disciplinario"/>
    <s v="Administrativo con presunta connotación disciplinaria"/>
    <n v="1301001"/>
    <s v="H88R16 Cobro coactivo por concepto de valorización._x000a__x000a_De acuerdo con la información remitida por la Entidad , frente a la declaratoria de pérdida de fuerza ejecutoria de los cobros por valorización, se están adelantando actividades para declarar la pérdida de fuerza ejecutoria de los cobros de valorización e intereses por parte del Grupo de Jurisdicción Coactiva, el cual  está gestionando el proyecto de resolución de pérdida de fuerza ejecutoria"/>
    <s v="Demuestra debilidades en las actividades propias del desarrollo de los procesos coactivos del Invías, impidiendo al mismo tener claridad acerca de los títulos que aún pueden cobrarse y el valor al que asciende la cartera. "/>
    <s v="Realizar análisis de las obligaciones por concepto de la contribución de valorización,  determinar el estado en que se encuentra y las actuaciones surtidas en ellos, para verificar si es viable jurídicamente impulsar el proceso. Derivado del análisis se presentarán los estudios para decisión del Comité de Cartera."/>
    <s v="Identificar las obligaciones que se encuentran en proceso de cobro y determinar el cumplimiento de los elementos jurídicos exigidos a los títulos ejecutivos y su oportunidad de cobro para incluir los casos de imposibilidad de cobro para decisión del Comité de Cartera "/>
    <s v="Actas de Comité de Cartera"/>
    <n v="2"/>
    <d v="2021-07-30T00:00:00"/>
    <x v="42"/>
    <n v="47.857142857142854"/>
    <x v="14"/>
    <x v="2"/>
    <n v="2"/>
    <s v="Acción reformulada por la Oficina Asesora Jurídica según memorando OAJ 56118 del 05/08/2021, aprobada por el Director General en memorando DG 56019 del 05/08/2021."/>
    <d v="2023-02-14T00:00:00"/>
    <n v="7.6333333333333337"/>
    <x v="1"/>
    <n v="47.857142857142854"/>
    <n v="47.857142857142854"/>
    <n v="47.857142857142854"/>
    <m/>
    <x v="3"/>
    <s v="CUMPLIDO"/>
    <x v="50"/>
    <x v="468"/>
    <n v="1"/>
    <x v="574"/>
  </r>
  <r>
    <n v="470"/>
    <n v="576"/>
    <n v="2017"/>
    <m/>
    <s v="Administrativo"/>
    <s v="Administrativo"/>
    <n v="1301001"/>
    <s v="H89R16. Acciones de repetición._x000a__x000a_La entidad no hace una completa evaluación de los diferentes aspectos, entre otros, técnicos, presupuestales, logísticos, legales de la conducta en que haya incurrido el servidor o ex servidor público que le permita establecer la ocurrencia del dolo o de la culpa grave con que pudieran haber actuado y así determinar su grado de responsabilidad en los daños antijurídicos causados en ejercicio de funciones públicas o con ocasión de ellas que dieron origen a la sentencia donde se condena al Invías. "/>
    <s v="De los tres elementos necesarios para iniciar la acción de repetición en  las actas del comité de conciliación se acepta que hay dos: 1. La condena a la entidad 2. El pago que el Invías reconoció y ordenó"/>
    <s v="Fortalecer el estudio de los diferentes aspectos a efecto de establecer la ocurrencia o no, del dolo o la culpa grave, para determinar el grado de responsabilidad."/>
    <s v="Realizar análisis de los casos de acciones de repetición por los abogados del Grupo Judiciales y Litigantes, a través del pre-comité de defensa judicial."/>
    <s v="Reporte trimestral"/>
    <n v="4"/>
    <d v="2017-11-01T00:00:00"/>
    <x v="88"/>
    <n v="51.857142857142854"/>
    <x v="14"/>
    <x v="2"/>
    <n v="4"/>
    <s v="La Subdirección de Defensa Jurídica consolidó la información en un reporte."/>
    <d v="2023-03-23T00:00:00"/>
    <n v="53.5"/>
    <x v="1"/>
    <n v="51.857142857142854"/>
    <n v="51.857142857142854"/>
    <n v="51.857142857142854"/>
    <m/>
    <x v="3"/>
    <s v="CUMPLIDO"/>
    <x v="50"/>
    <x v="469"/>
    <n v="1"/>
    <x v="575"/>
  </r>
  <r>
    <n v="471"/>
    <n v="577"/>
    <n v="2017"/>
    <m/>
    <s v="Administrativo"/>
    <s v="Administrativo"/>
    <n v="1301001"/>
    <s v="H90R16. Devolución de Resoluciones de Pago._x000a__x000a_La Oficina Asesora Jurídica-OAJ del Invías no ha cumplido de manera eficiente el sistema de gestión de calidad del INVIAS, específicamente el paso 12 del flujo de actividades del Procedimiento Pago de Créditos Judiciales del Proceso de Gestión de Defensa Judicial en el cual el Coordinador del Grupo de Procesos Judiciales da el aval al acto administrativo de ejecución por medio del cual se ordena el pago de la obligación, ya que el 20% (24) de las resoluciones de pago aclaran o modifican otras resoluciones de pago expedidas por la oficina Jurídica. _x000a_"/>
    <s v="Falta o mala identificación de las cuentas bancarias de los beneficiarios de las sentencias"/>
    <s v="Revisar y actualizar el procedimiento ALEDEJ-PR-7 PAGO DE CRÉDITOS JUDICIALES, estableciendo puntos de control  para la verificación de cuentas al momento de tramitar el pago de las obligaciones."/>
    <s v="Revisar y actualizar el procedimiento ALEDEJ-PR-7 PAGO DE CRÉDITOS JUDICIALES."/>
    <s v="Procedimiento revisado y actualizado"/>
    <n v="1"/>
    <d v="2021-07-30T00:00:00"/>
    <x v="58"/>
    <n v="22"/>
    <x v="14"/>
    <x v="2"/>
    <n v="1"/>
    <s v="Acción reformulada por la Oficina Asesora Jurídica según memorando OAJ 56118 del 05/08/2021, aprobada por el Director General en memorando DG 56019 del 05/08/2021."/>
    <d v="2023-02-05T00:00:00"/>
    <n v="13.366666666666667"/>
    <x v="1"/>
    <n v="22"/>
    <n v="22"/>
    <n v="22"/>
    <m/>
    <x v="3"/>
    <s v="CUMPLIDO"/>
    <x v="50"/>
    <x v="470"/>
    <n v="1"/>
    <x v="576"/>
  </r>
  <r>
    <n v="472"/>
    <n v="578"/>
    <n v="2017"/>
    <m/>
    <s v="Administrativo"/>
    <s v="Administrativo"/>
    <n v="1301001"/>
    <s v="H91R16. Fechas máximas de Pago de Sentencias y Conciliaciones._x000a__x000a_La Oficina Asesora Jurídica- OAJ del INVIAS no ha identificado el riesgo que le permita adoptar las acciones necesarias para mitigar la posibilidad de que las resoluciones de pago de las sentencias o conciliaciones se expiden fuera de los límites legales._x000a_"/>
    <s v="Las sentencias o conciliaciones de la vigencia 2016 fueron reconocidas y canceladas por fuera del término máximo legal (540 días)"/>
    <s v="Revisar y actualizar el procedimiento ALEDEJ-PR-7 PAGO DE CRÉDITOS JUDICIALES, incorporando las acciones de gestión de recursos para  pago."/>
    <s v="Revisar y actualizar el procedimiento ALEDEJ-PR-7 PAGO DE CRÉDITOS JUDICIALES incorporando las acciones de gestión de recursos para  pago."/>
    <s v="Procedimiento revisado y actualizado"/>
    <n v="1"/>
    <d v="2021-07-30T00:00:00"/>
    <x v="58"/>
    <n v="22"/>
    <x v="14"/>
    <x v="2"/>
    <n v="1"/>
    <s v="Acción reformulada por la Oficina Asesora Jurídica según memorando OAJ 56118 del 05/08/2021, aprobada por el Director General en memorando DG 56019 del 05/08/2021."/>
    <d v="2023-02-05T00:00:00"/>
    <n v="13.366666666666667"/>
    <x v="1"/>
    <n v="22"/>
    <n v="22"/>
    <n v="22"/>
    <m/>
    <x v="3"/>
    <s v="CUMPLIDO"/>
    <x v="50"/>
    <x v="471"/>
    <n v="1"/>
    <x v="577"/>
  </r>
  <r>
    <n v="473"/>
    <n v="579"/>
    <n v="2017"/>
    <m/>
    <s v="Administrativo"/>
    <s v="Administrativo"/>
    <n v="1301001"/>
    <s v="H95R16. Recuperación cartera de difícil cobro._x000a__x000a_La Cuenta (1401) - Deudores- Ingresos no Tributarios con saldo de $35.864 millones a 31 de diciembre de 2016 presenta incertidumbre en la posibilidad de cobro de la cartera, generada por la débil gestión en el recaudo de los derechos por la contraprestación portuaria y contribución por valorización."/>
    <s v="Este hecho afecta razonabilidad de la cuenta (4110) Ingresos no Tributarios - Concesiones y Contribuciones"/>
    <s v="Revisión y actualización de procedimiento que hace parte del proceso de gestión legal / jurisdicción coactiva,  estableciendo las actividades necesarias  de la  fase de cobro persuasivo y coactivo,  puntos de control, registros y documentos que evidencien la gestión."/>
    <s v="Revisión y actualización de procedimiento que hacen parte del proceso de gestión legal / jurisdicción coactiva,  estableciendo las actividades necesarias  de la  fase de cobro persuasivo y coactivo,  puntos de control, registros y documentos que evidencien la gestión."/>
    <s v="Procedimiento revisado y actualizado"/>
    <n v="1"/>
    <d v="2021-07-30T00:00:00"/>
    <x v="58"/>
    <n v="22"/>
    <x v="14"/>
    <x v="2"/>
    <n v="1"/>
    <s v="La Contraloría General de la República en el Informe de Auditoría Financiera 2019 señala que no se genera pronunciamiento, toda vez que el hallazgo hace referencia a una cuenta que ya no hace parte del nuevo catálogo de cuentas._x000a__x000a_Acción de mejora considerada no efectiva por la Contraloría General de la República en Informe de Auditoría Financiera 2019, página 88._x000a__x000a_Acción de mejora considerada no efectiva por la Contraloría General de la República, en anexo 2 del informe de Auditoría Financiera 2020, de junio de 2021._x000a__x000a_Acción reformulada por la Oficina Asesora Jurídica según memorando OAJ 56118 del 05/08/2021, aprobada por el Director General en memorando DG 56019 del 05/08/2021."/>
    <d v="2023-12-19T00:00:00"/>
    <n v="23.933333333333334"/>
    <x v="1"/>
    <n v="22"/>
    <n v="22"/>
    <n v="22"/>
    <m/>
    <x v="3"/>
    <s v="CUMPLIDO"/>
    <x v="50"/>
    <x v="472"/>
    <n v="1"/>
    <x v="578"/>
  </r>
  <r>
    <n v="474"/>
    <n v="580"/>
    <n v="2017"/>
    <m/>
    <s v="Disciplinario"/>
    <s v="Administrativo con presunta connotación disciplinaria"/>
    <n v="1801003"/>
    <s v="H101R16. Reconocimiento Bienes de Uso Público._x000a__x000a_La cuenta (17) Bienes de Uso Público - BUP por $25.796.397 millones, presenta incertidumbre en cuantía indeterminada, debido a que la Entidad no reconoció a 31 de diciembre de 2016 el total de predios que hacen parte fundamental de los Bienes de Uso Público de propiedad de Invías y los transferidos por las entidades  de las vías a nivel nacional de los modos: Vial, Férreo y Portuario, incluido el fluvial. Hecho que afecta en cuantía indeterminada la cuenta (3225) Patrimonio Institucional - Incorporado._x000a__x000a_Acción 1._x000a__x000a_"/>
    <s v="La causa no es atribuible directamente a Invías debido a que es una gestión que depende de terceros como el IGAC, Superintendencia de Notariado y Registro, entre otras, si se encuentra dentro del marco de sus competencias, adelantar las gestiones tendientes a obtener la totalidad de los documentos que garanticen el soporte de titularidad, el cual es fundamental como soporte del registro contable."/>
    <s v="Acción 1._x000a__x000a_Establecer política para la depuración de los BUP en la cual se establezca los mínimos de Información para el reconocimiento de los BUP en los Estados Contables."/>
    <s v="Elaborar política de depuración de los BUP"/>
    <s v="Política de depuración de Bienes de Uso Público"/>
    <n v="1"/>
    <d v="2020-01-29T00:00:00"/>
    <x v="70"/>
    <n v="8.8571428571428577"/>
    <x v="22"/>
    <x v="5"/>
    <n v="1"/>
    <s v="Acción de mejora considerada no efectiva por la Contraloría General de la República, en anexo 2 del informe de Auditoría Financiera 2020, de junio de 2021."/>
    <m/>
    <n v="-1464.0333333333333"/>
    <x v="1"/>
    <n v="8.8571428571428577"/>
    <n v="8.8571428571428577"/>
    <n v="8.8571428571428577"/>
    <s v="NO EFECTIVA_x000a__x000a_(Anexo 3 informe de Auditoría Financiera 2022; Oficio 2023EE0095098, radicado INVIAS 57864 del 13/06/2023.)_x000a__x000a_Causa de la no efectividad: Hallazgo persiste en la auditoría de la vigencia 2022."/>
    <x v="3"/>
    <s v="CUMPLIDO"/>
    <x v="50"/>
    <x v="473"/>
    <n v="1"/>
    <x v="579"/>
  </r>
  <r>
    <s v=""/>
    <n v="581"/>
    <n v="2017"/>
    <m/>
    <m/>
    <m/>
    <n v="1801003"/>
    <s v="H101R16. Reconocimiento Bienes de Uso Público._x000a__x000a_La cuenta (17) Bienes de Uso Público - BUP por $25.796.397 millones, presenta incertidumbre en cuantía indeterminada, debido a que la Entidad no reconoció a 31 de diciembre de 2016 el total de predios que hacen parte fundamental de los Bienes de Uso Público de propiedad de Invías y los transferidos por las entidades  de las vías a nivel nacional de los modos: Vial, Férreo y Portuario, incluido el fluvial. Hecho que afecta en cuantía indeterminada la cuenta (3225) Patrimonio Institucional - Incorporado._x000a__x000a_Acción 2. _x000a__x000a_"/>
    <s v="La causa no es atribuible directamente a Invías debido a que es una gestión que depende de terceros como el IGAC, Superintendencia de Notariado y Registro, entre otras, si se encuentra dentro del marco de sus competencias, adelantar las gestiones tendientes a obtener la totalidad de los documentos que garanticen el soporte de titularidad, el cual es fundamental como soporte del registro contable."/>
    <s v="Acción 2. _x000a__x000a_Garantizar la sostenibilidad de la base de datos de predios - BUPI vigencia 31/12/2021, la cual consiste en realizar el reconocimiento de los hechos que afecten el desarrollo del ciclo de operación del INVIAS."/>
    <s v="Realizar la conciliación permanente del inventario de predios correspondiente a la base de datos - BUPI con el área contable."/>
    <s v="Documento mensual de conciliación"/>
    <n v="5"/>
    <d v="2022-07-02T00:00:00"/>
    <x v="31"/>
    <n v="26"/>
    <x v="3"/>
    <x v="1"/>
    <n v="5"/>
    <s v="Acción de mejora considerada no efectiva por la Contraloría General de la República, en anexo 2 del informe de Auditoría Financiera 2020, de junio de 2021._x000a__x000a_Ante la no efectividad de la acción, fue reformulada por la Subdirección de Sostenibilidad mediante solicitud presentada en el memorando SS 42296 del 06 de junio de 2022. Ajuste aprobado por el Director General según memorando DG 44791 del 14 de junio de 2022. Suscrita en el SIRECI el 16 de junio de 2022._x000a__x000a_Acción 3 se elimina por improcedente, de acuerdo con mesa de trabajo del 28/08/2023."/>
    <d v="2023-01-27T00:00:00"/>
    <n v="0.9"/>
    <x v="1"/>
    <n v="26"/>
    <n v="26"/>
    <n v="26"/>
    <m/>
    <x v="3"/>
    <s v=""/>
    <x v="50"/>
    <x v="473"/>
    <n v="2"/>
    <x v="580"/>
  </r>
  <r>
    <n v="475"/>
    <n v="582"/>
    <n v="2017"/>
    <m/>
    <s v="Administrativo"/>
    <s v="Administrativo"/>
    <n v="1801003"/>
    <s v="H105R16. Amortización de Carreteras, Puentes, Túneles, Líneas Férreas, Muelles y Canales de Acceso._x000a__x000a_La cuenta (1785) Amortización acumulada de Bienes de Uso Público por $5.522.910 millones, a 31 de diciembre de 2016, presenta incertidumbre en cuantía indeterminada."/>
    <s v="La liquidación de amortización de Carreteras, Puentes, Túneles, Líneas Férreas, Muelles y Canales de Acceso, se hace con base en el acta de liquidación y/o acta de recibo final de los contratos."/>
    <s v="Capacitar a los supervisores y gestores técnicos de proyectos frente al Manual de Interventoría y de Contratación, que incluya las causas de los hallazgos notificados por la Contraloría General de la República."/>
    <s v="Realizar dos (2) sesiones de capacitaciones a los supervisores y gestores técnicos de proyectos frente al Manual de Interventoría y de Contratación."/>
    <s v="Actas de las capacitaciones "/>
    <n v="2"/>
    <d v="2023-08-01T00:00:00"/>
    <x v="17"/>
    <n v="13"/>
    <x v="76"/>
    <x v="0"/>
    <n v="2"/>
    <s v="Acción de mejora reformulada ante inefectividad determinada por la Contraloría General de la República en informe de la Auditoría Financiera 2022. Aprobada por la Directora General en mesa de trabajo del 27/07/2023."/>
    <d v="2023-12-29T00:00:00"/>
    <n v="1.9666666666666666"/>
    <x v="1"/>
    <n v="13"/>
    <n v="13"/>
    <n v="13"/>
    <m/>
    <x v="3"/>
    <s v="CUMPLIDO"/>
    <x v="50"/>
    <x v="474"/>
    <n v="1"/>
    <x v="581"/>
  </r>
  <r>
    <n v="476"/>
    <n v="583"/>
    <n v="2017"/>
    <m/>
    <s v="Administrativo"/>
    <s v="Administrativo"/>
    <n v="1801003"/>
    <s v="H106R16. Administrativo - Revelación estado de amortización de Bienes de Uso Público._x000a__x000a_Las notas a los Estados Contables no contienen la información básica y adicional necesaria para la adecuada interpretación cuantitativa y cualitativa de la situación financiera, económica y social de los recursos comprometidos, obligados y pagados por el Invías en la ejecución de contratos."/>
    <s v="Invías registra en su contabilidad la ejecución reportada a través de las actas que soportan la cuenta de cobro del contratista, sin tener en cuenta la fecha en que debía realizar la inversión."/>
    <s v="Preparar las notas a los Estados Financieros aplicando los conceptos contables establecidos en el régimen de Contabilidad Publica vigente."/>
    <s v="Elaborar Notas a los Estados Financieros."/>
    <s v="Notas"/>
    <n v="1"/>
    <d v="2018-01-01T00:00:00"/>
    <x v="95"/>
    <n v="12.571428571428571"/>
    <x v="22"/>
    <x v="5"/>
    <n v="1"/>
    <s v="Acción de mejora considerada no efectiva por la Contraloría General de la República, en anexo 2 del informe de Auditoría Financiera 2020, de junio de 2021."/>
    <m/>
    <n v="-1439.6333333333334"/>
    <x v="1"/>
    <n v="12.571428571428571"/>
    <n v="12.571428571428571"/>
    <n v="12.571428571428571"/>
    <s v="NO EFECTIVA_x000a__x000a_(Anexo 3 informe de Auditoría Financiera 2022; Oficio 2023EE0095098, radicado INVIAS 57864 del 13/06/2023.)_x000a__x000a_Causa de la no efectividad: Hallazgo persiste en la auditoría de la vigencia 2022."/>
    <x v="3"/>
    <s v="CUMPLIDO"/>
    <x v="50"/>
    <x v="475"/>
    <n v="1"/>
    <x v="582"/>
  </r>
  <r>
    <n v="477"/>
    <n v="584"/>
    <n v="2017"/>
    <m/>
    <s v="Administrativo"/>
    <s v="Administrativo"/>
    <n v="1802002"/>
    <s v="H116R16. Sentencias y Conciliaciones. _x000a__x000a_La Entidad refleja créditos judiciales adeudados por valor de $237.436.6 millones y los recursos asignados fueron de $55.020.1 millones, lo cual evidencia un déficit presupuestal de $182.416.5 millones. "/>
    <s v="Falencias en la programación y asignación presupuestal, por este concepto y deja a la Entidad frente al riesgo de tener que cancelar gastos adicionales por intereses moratorios a pesar de contar con algunos recursos."/>
    <s v="Evidenciar el pago de sentencias, conciliaciones, laudos arbitrales y conciliaciones extrajudiciales por valor de $55.020.130.000."/>
    <s v="Conciliar información con la Oficina Asesora Jurídica, Grupo Presupuesto y Grupo Contabilidad."/>
    <s v="Informe"/>
    <n v="1"/>
    <d v="2017-11-01T00:00:00"/>
    <x v="90"/>
    <n v="8.4285714285714288"/>
    <x v="22"/>
    <x v="5"/>
    <n v="0.99"/>
    <s v="Papel de trabajo del 11 de enero de 2018: JD_x000a__x000a_Memorando SF-GC 183010 del 27 de diciembre de 2017._x000a__x000a_&quot;Se han pagado conciliaciones, laudos arbitrales y conciliaciones extrajudiciales por valor de $54.750.908.668,91&quot;. Pendiente diferencia de $269.221.331,09._x000a__x000a_Acción de mejora considerada no efectiva por la Contraloría General de la República en Informe de Auditoría Financiera 2019, página 88._x000a__x000a_Acción de mejora considerada no efectiva por la Contraloría General de la República, en anexo 2 del informe de Auditoría Financiera 2020, de junio de 2021."/>
    <m/>
    <n v="-1436.6333333333334"/>
    <x v="14"/>
    <n v="8.3442857142857143"/>
    <n v="8.3442857142857143"/>
    <n v="8.4285714285714288"/>
    <s v="NO"/>
    <x v="0"/>
    <s v="VENCIDO"/>
    <x v="50"/>
    <x v="476"/>
    <n v="1"/>
    <x v="583"/>
  </r>
  <r>
    <n v="478"/>
    <n v="585"/>
    <n v="2017"/>
    <m/>
    <s v="Administrativo"/>
    <s v="Administrativo"/>
    <n v="1406100"/>
    <s v="H117R16. Muelle Puerto Gaitán. _x000a__x000a_En visita de inspección física al muelle de Puerto Gaitán y entrevistas a representantes de firmas navieras, la comunidad y autoridad local, se evidenció que la inversión hecha por el Invías y el Instituto de Desarrollo del Meta –IDM- (hoy AIM), en el muelle de Puerto Gaitán no está cumpliendo con el fin para el cual fue destinado._x000a_"/>
    <s v="Se debe a deficiencias en los estudios técnicos que realizó el Invías, al momento de contratar la construcción del muelle, lo cual puede representar una gestión antieconómica."/>
    <s v="_x000a_Evidenciar que la construcción del muelle contaba con estudios y diseños adecuados a las necesidades del momento."/>
    <s v="Analizar la utilización del muelle de Puerto Gaitán."/>
    <s v="Informe"/>
    <n v="1"/>
    <d v="2017-11-01T00:00:00"/>
    <x v="98"/>
    <n v="25.857142857142858"/>
    <x v="10"/>
    <x v="0"/>
    <n v="1"/>
    <s v="SIN OBSERVACIONES"/>
    <m/>
    <n v="-1440.7"/>
    <x v="1"/>
    <n v="25.857142857142858"/>
    <n v="25.857142857142858"/>
    <n v="25.857142857142858"/>
    <m/>
    <x v="3"/>
    <s v="CUMPLIDO"/>
    <x v="50"/>
    <x v="477"/>
    <n v="1"/>
    <x v="584"/>
  </r>
  <r>
    <n v="479"/>
    <n v="586"/>
    <n v="2017"/>
    <m/>
    <s v="Administrativo"/>
    <s v="Administrativo"/>
    <n v="1406100"/>
    <s v="H119R16. Utilización Muelles propiedad de Invías. _x000a__x000a_En la administración pública el principio de eficiencia, está orientado a la optimización de los recursos disponibles e invertidos, respecto de los muelles el rendimiento o desempeño del servicio prestado por parte del bien adquirido o construido, en relación a su coste."/>
    <s v="Se establece una subutilización de la capacidad instalada."/>
    <s v="_x000a_Informar sobre la situación actual de los muelles."/>
    <s v="Analizar la utilización de cada uno de los muelles._x000a_"/>
    <s v="Informe"/>
    <n v="1"/>
    <d v="2017-11-01T00:00:00"/>
    <x v="92"/>
    <n v="30"/>
    <x v="10"/>
    <x v="0"/>
    <n v="1"/>
    <s v="SIN OBSERVACIONES"/>
    <m/>
    <n v="-1441.6666666666667"/>
    <x v="1"/>
    <n v="30"/>
    <n v="30"/>
    <n v="30"/>
    <m/>
    <x v="3"/>
    <s v="CUMPLIDO"/>
    <x v="50"/>
    <x v="478"/>
    <n v="1"/>
    <x v="585"/>
  </r>
  <r>
    <n v="480"/>
    <n v="587"/>
    <n v="2017"/>
    <m/>
    <s v="Administrativo"/>
    <s v="Administrativo"/>
    <n v="1101001"/>
    <s v="H121R16. Vía de ingreso muelle la Banqueta en el Meta. _x000a__x000a_Los procesos de planeación de proyectos  de obra pública, en el ámbito de buenas prácticas de la administración, deben incluir un número importante de las variables y factores que contribuyan de manera efectiva y eficiente en la gestión exitosa del proyecto, en el proceso de planeación de construcción del muelle La Banqueta, no se consideró la pavimentación de la vías de acceso."/>
    <s v="Limbo jurídico de propiedad  o responsabilidad de construcción de la vía, los recursos no fueron aprobados y la vía no se ha podido pavimentar generando deficiente optimización de los recursos invertidos por Invías en el muelle. "/>
    <s v="_x000a_Solicitar al Ministerio de Transporte un informe sobre el avance del CONPES de expansión vial, en el cual se incluyo la vía de acceso al Muelle de la Banqueta."/>
    <s v="Remitir oficio al Ministerio de Transporte solicitando informe sobre el Plan de Expansión Vial._x000a__x000a_"/>
    <s v="Oficio y respuesta"/>
    <n v="2"/>
    <d v="2017-11-01T00:00:00"/>
    <x v="92"/>
    <n v="30"/>
    <x v="10"/>
    <x v="0"/>
    <n v="2"/>
    <s v="SIN OBSERVACIONES"/>
    <m/>
    <n v="-1441.6666666666667"/>
    <x v="1"/>
    <n v="30"/>
    <n v="30"/>
    <n v="30"/>
    <m/>
    <x v="3"/>
    <s v="CUMPLIDO"/>
    <x v="50"/>
    <x v="479"/>
    <n v="1"/>
    <x v="586"/>
  </r>
  <r>
    <n v="481"/>
    <n v="588"/>
    <n v="2017"/>
    <m/>
    <s v="Disciplinario"/>
    <s v="Administrativo con presunta connotación disciplinaria"/>
    <n v="1405004"/>
    <s v="H123R16. Obligaciones. _x000a__x000a_Municipios y supervisión del convenio interadministrativo de comodato Invías ha destinado recursos de su presupuesto para ejecutar obras de mantenimiento y conservación de los equipos, pese a que el convenio interadministrativo en los literales a, b, h, i, de la Cláusula Séptima , establece la obligación en cabeza del Municipio y que la Cláusula Décima Tercera  -Mejoras-, establece el Municipio queda autorizado para efectuar las mejoras necesarias, además la cláusula decima Supervisión, establece la responsabilidad de velar por el cumplimiento de cada una de la obligaciones y cláusulas de este convenio. _x000a__x000a_"/>
    <s v="Los municipios no están dando cumplimiento a las obligaciones de mantenimiento y reparaciones menores de los ferrys."/>
    <s v="_x000a_Exigir el cumplimiento a los municipios de las obligaciones establecidas en los contrataos de comodato de los ferrys."/>
    <s v="Oficiar a los municipios para que remitan los informes y realicen los mantenimientos correspondientes anexando soportes (9 ferrys)."/>
    <s v="Informe trimestral"/>
    <n v="3"/>
    <d v="2017-11-01T00:00:00"/>
    <x v="99"/>
    <n v="43.142857142857146"/>
    <x v="10"/>
    <x v="0"/>
    <n v="3"/>
    <s v="SIN OBSERVACIONES"/>
    <m/>
    <n v="-1444.7333333333333"/>
    <x v="1"/>
    <n v="43.142857142857146"/>
    <n v="43.142857142857146"/>
    <n v="43.142857142857146"/>
    <m/>
    <x v="3"/>
    <s v="CUMPLIDO"/>
    <x v="50"/>
    <x v="480"/>
    <n v="1"/>
    <x v="587"/>
  </r>
  <r>
    <n v="482"/>
    <n v="589"/>
    <n v="2017"/>
    <m/>
    <s v="Administrativo"/>
    <s v="Administrativo"/>
    <n v="1405004"/>
    <s v="H124R16.Utilización equipos de transporte. _x000a__x000a_El manual de funciones de la Subdirección Marítima y Fluvial, establece entre otras la función de Administrar integralmente los procesos de construcción, conservación, rehabilitación, balizaje, dragados y de seguridad en la infraestructura a su cargo."/>
    <s v="La Entidad no ha tomado determinaciones definitivas tendientes a solucionar la utilización de los Ferrys por parte de los municipios donde se encuentran en la actualidad."/>
    <s v="_x000a_Exigir el cumplimiento a los municipios de las obligaciones establecidas en los contratos de comodato de los ferrys."/>
    <s v="Oficiar a los municipios para que remitan los informes sobre la utilización de los equipos de transporte."/>
    <s v="Oficios"/>
    <n v="10"/>
    <d v="2017-11-01T00:00:00"/>
    <x v="93"/>
    <n v="49.714285714285715"/>
    <x v="10"/>
    <x v="0"/>
    <n v="10"/>
    <s v="SIN OBSERVACIONES"/>
    <m/>
    <n v="-1446.2666666666667"/>
    <x v="1"/>
    <n v="49.714285714285715"/>
    <n v="49.714285714285715"/>
    <n v="49.714285714285715"/>
    <m/>
    <x v="3"/>
    <s v="CUMPLIDO"/>
    <x v="50"/>
    <x v="481"/>
    <n v="1"/>
    <x v="588"/>
  </r>
  <r>
    <n v="483"/>
    <n v="590"/>
    <n v="2016"/>
    <m/>
    <s v="Administrativo"/>
    <s v="Administrativo"/>
    <n v="1103002"/>
    <s v="H1D16. Planeación contrato de obra 1246 de 2014_x000a__x000a_Revisada la documentación del contrato 1246 de 2014, se evidencian deficiencias en la planeación del mismo, que repercutieron en demoras en los tiempos de ejecución y la ejecución  de obras a posteriori de la fecha establecida en el plazo contractual._x000a_"/>
    <s v="Deficiencias en la planeación financiera y ejecución de obra"/>
    <s v="Aprobación  de un formato  denominado &quot;bitácora de verificación de estudios y diseños&quot; para iniciar los procesos de selección  de los contratistas de obra, por parte de las Direcciones  Operativa  y  Técnica."/>
    <s v="Aprobación por parte de las Direcciones Técnica y Operativa  para implementación por parte de las unidades ejecutoras  de una Formato de verificación de estudios y diseños"/>
    <s v="Formato de verificación de estudios y diseños  aprobado "/>
    <n v="1"/>
    <d v="2020-02-01T00:00:00"/>
    <x v="84"/>
    <n v="16.714285714285715"/>
    <x v="39"/>
    <x v="15"/>
    <n v="1"/>
    <s v="De acuerdo con lo comunicado por la Dirección Técnica y de Estructuración mediante el memorando DTE 22156 del 29/03/2022, la acción y la unidad de medida son abarcadas por la Guía de Estructuración de Proyectos del INVIAS adoptada en la Resolución 949 del 23 de marzo de 2022."/>
    <d v="2022-04-11T00:00:00"/>
    <n v="22.766666666666666"/>
    <x v="1"/>
    <n v="16.714285714285715"/>
    <n v="16.714285714285715"/>
    <n v="16.714285714285715"/>
    <m/>
    <x v="3"/>
    <s v="CUMPLIDO"/>
    <x v="51"/>
    <x v="482"/>
    <n v="1"/>
    <x v="589"/>
  </r>
  <r>
    <n v="484"/>
    <n v="591"/>
    <n v="2016"/>
    <m/>
    <s v="Disciplinario"/>
    <s v="Administrativo con presunta incidencia disciplinaria"/>
    <n v="1103002"/>
    <s v="H2D16. Perfeccionamiento y ejecución de los contratos de obra y consultorías._x000a__x000a_Se evidenció retrasos en la ejecución del contrato 1246 de 2014._x000a__x000a_Acción 1._x000a_"/>
    <s v="Demora perfeccionamiento del contrato."/>
    <s v="Acción 1._x000a__x000a_Emitir memorando circular de la Dirección General  dirigido a todas las dependencias recordando la obligación de darle celeridad a los tramites que tiene incidencia en la ejecución contractual "/>
    <s v="Memorando circular y reporte."/>
    <s v="Reporte "/>
    <n v="1"/>
    <d v="2017-11-01T00:00:00"/>
    <x v="90"/>
    <n v="8.4285714285714288"/>
    <x v="5"/>
    <x v="0"/>
    <n v="1"/>
    <s v="SIN OBSERVACIONES"/>
    <m/>
    <n v="-1436.6333333333334"/>
    <x v="1"/>
    <n v="8.4285714285714288"/>
    <n v="8.4285714285714288"/>
    <n v="8.4285714285714288"/>
    <m/>
    <x v="3"/>
    <s v="CUMPLIDO"/>
    <x v="51"/>
    <x v="483"/>
    <n v="1"/>
    <x v="590"/>
  </r>
  <r>
    <s v=""/>
    <n v="592"/>
    <n v="2016"/>
    <m/>
    <m/>
    <m/>
    <n v="1103002"/>
    <s v="H2-1D16. Contrato de obra 4059 de 2013. _x000a__x000a_Inició ejecución casi dos (2) meses después de su fecha de suscripción; en la Cláusula Decima Tercera del Contrato, se estableció que para su legalización y ejecución se requería  la expedición del registro presupuestal y la aprobación de la garantía única. La orden de inicio del contrato fue impartida el 26 de Marzo de 2014, mediante oficio No. SEI 16242._x000a__x000a_Acción 2."/>
    <s v="Lo anterior  evidencia demora en el perfeccionamiento de los contratos, lo que afectó el proceso de legalización y ejecución del contrato, teniendo en cuenta que el plazo de ejecución establecido fue de dos (29 y seis (6) meses respectivamente. "/>
    <s v="Acción 2._x000a__x000a_Introducir en los pliegos de condición en el ítem de CONDICIONES DEL CONTRATO - Documentos que debe entregar el CONSULTOR, un enunciado que diga: &quot; Nota 1: Las hojas de vida del personal necesario para impartir la orden de inicio del contrato deberán ser aprobadas por la firma interventora y avaladas por la unidad ejecutora en un término no mayor a quince (15) días calendario.&quot;, con el fin de mejorar el tiempo transcurrido desde el momento de suscripción del contrato y la orden de inicio del mismo, la cual no puede ser superior a un mes. "/>
    <s v="Incluir en los pliegos de condiciones de los nuevos procesos contractuales de Consultoría a ser publicados, un plazo de 15 días para aprobación de Hojas de Vida. "/>
    <s v="Pliegos de contratos de consultoría ajustados"/>
    <n v="1"/>
    <d v="2017-11-01T00:00:00"/>
    <x v="90"/>
    <n v="8.4285714285714288"/>
    <x v="50"/>
    <x v="1"/>
    <n v="1"/>
    <s v="SIN OBSERVACIONES"/>
    <m/>
    <n v="-1436.6333333333334"/>
    <x v="1"/>
    <n v="8.4285714285714288"/>
    <n v="8.4285714285714288"/>
    <n v="8.4285714285714288"/>
    <m/>
    <x v="3"/>
    <s v=""/>
    <x v="51"/>
    <x v="483"/>
    <n v="2"/>
    <x v="591"/>
  </r>
  <r>
    <n v="485"/>
    <n v="593"/>
    <n v="2016"/>
    <m/>
    <s v="Disciplinario"/>
    <s v="Administrativo con presunta incidencia disciplinaria"/>
    <n v="1103002"/>
    <s v="H3D16. Plazo ejecución del contrato._x000a__x000a_En el contrato de obra 1246 de 2014, se contempló un plazo de dos (2) meses (hasta el 31 de diciembre de 2014), para  realizar el Mejoramiento y Mantenimiento de la Carretera  Cúcuta – San Faustino – La China, Ruta 55 Tramo  55NS09, Departamento Norte de Santander; no obstante fue prorrogado en tres oportunidades la última de ellas realizada el 20 de mayo de 2015 (quedando como plazo final de ejecución el 20 de julio de 2015), observándose  que a pesar de las tres (3) prorrogas concedidas, no se cumplió con el objeto del contrato dentro del término establecido._x000a__x000a_"/>
    <s v="Deficiencias en la planeación financiera y ejecución de obra"/>
    <s v="Aprobación  de un formato  denominado &quot;bitácora de verificación de estudios y diseños&quot; para iniciar los procesos de selección  de los contratistas de obra, por parte de las Direcciones  Operativa  y  Técnica."/>
    <s v="Aprobación por parte de las Direcciones Técnica y Operativa  para implementación por parte de las unidades ejecutoras  de una Formato de verificación de estudios y diseños"/>
    <s v="Formato de verificación de estudios y diseños  aprobado "/>
    <n v="1"/>
    <d v="2020-02-01T00:00:00"/>
    <x v="84"/>
    <n v="16.714285714285715"/>
    <x v="39"/>
    <x v="15"/>
    <n v="1"/>
    <s v="De acuerdo con lo comunicado por la Dirección Técnica y de Estructuración mediante el memorando DTE 22156 del 29/03/2022, la acción y la unidad de medida son abarcadas por la Guía de Estructuración de Proyectos del INVIAS adoptada en la Resolución 949 del 23 de marzo de 2022."/>
    <d v="2022-04-11T00:00:00"/>
    <n v="22.766666666666666"/>
    <x v="1"/>
    <n v="16.714285714285715"/>
    <n v="16.714285714285715"/>
    <n v="16.714285714285715"/>
    <m/>
    <x v="3"/>
    <s v="CUMPLIDO"/>
    <x v="51"/>
    <x v="484"/>
    <n v="1"/>
    <x v="592"/>
  </r>
  <r>
    <n v="486"/>
    <n v="594"/>
    <n v="2016"/>
    <m/>
    <s v="Disciplinario"/>
    <s v="Administrativo con presunta incidencia disciplinaria"/>
    <n v="1103002"/>
    <s v="H4D16. Seguimiento y control del contrato_x000a__x000a_Se presentó retraso en la ejecución del Proyecto “Mejoramiento y Mantenimiento de la Carretera Cúcuta – San  Faustino - La Chinita., Ruta 55 Tramo 55NS09, Departamento Norte de Santander”, al respecto, la interventoría en su informe final del período comprendido entre el 21 de noviembre de 2014 al 20 de julio de 2015, remitido a la CGR mediante comunicación 03-06-2016/1185-2014 del 29 de junio de 2016, informó que a julio 20 de 2015, fecha en la cual terminaba el plazo de ejecución establecido en el contrato, se presentó un atraso del 78.89% en la ejecución de las obras._x000a_"/>
    <s v="Debilidades en los controles implementados"/>
    <s v="Requerir los informes a los Supervisores de los contratos de Interventoría de acuerdo a lo Indicado en el manual de contratación del Invías."/>
    <s v="Reporte de seguimiento con corte a Diciembre de 2017."/>
    <s v="Reporte"/>
    <n v="1"/>
    <d v="2018-01-15T00:00:00"/>
    <x v="89"/>
    <n v="6.2857142857142856"/>
    <x v="5"/>
    <x v="0"/>
    <n v="1"/>
    <s v="SIN OBSERVACIONES"/>
    <m/>
    <n v="-1438.6333333333334"/>
    <x v="1"/>
    <n v="6.2857142857142856"/>
    <n v="6.2857142857142856"/>
    <n v="6.2857142857142856"/>
    <m/>
    <x v="3"/>
    <s v="CUMPLIDO"/>
    <x v="51"/>
    <x v="485"/>
    <n v="1"/>
    <x v="593"/>
  </r>
  <r>
    <n v="487"/>
    <n v="595"/>
    <n v="2016"/>
    <m/>
    <s v="Administrativo"/>
    <s v="Administrativo"/>
    <s v="14 05 004"/>
    <s v="H5ECP. Amortización de los Anticipos Convenios._x000a__x000a_De acuerdo con la información reportada por Invías con oficio SRT 49361 del 10/10/2016 se observó que a 30/06/2016 se encontraban pendientes por amortizar $117.222.8 millones que equivale al 55% del anticipo girado a los contratos de obra suscritos con ocasión de los siguientes convenios por $213.134.5 millones,  porcentaje representativo, toda vez que los Convenios 3158-13, 2780-13 y 2664-13 finalizaron; los Convenios 1724-13, 2178-13, 3107-13, 2179-13 finalizan el 31/12/2016._x000a_"/>
    <s v="Este hecho genera riesgo inherente y de control en la administración del anticipo y de la ejecución del Contrato de acuerdo con el plan de inversión del anticipo."/>
    <s v="Preparar y adjuntar los soportes (actas de liquidación y recibo de los convenios finalizados con el detalle de la amortización y/o desembolsos a la fecha para los que sigan ene ejecución)."/>
    <s v="Contar con los soportes (actas de liquidación y recibo de los convenios finalizados con el detalle de la amortización y/o desembolsos a la fecha para los que sigan ene ejecución). Que  evidencien  la correcta ejecución de los recursos públicos."/>
    <s v="Actas de liquidación con anexos"/>
    <n v="1"/>
    <d v="2023-08-01T00:00:00"/>
    <x v="17"/>
    <n v="13"/>
    <x v="0"/>
    <x v="0"/>
    <n v="0"/>
    <s v="Acción de mejora reformulada  y aprobada por la Directora General en mesa de trabajo del 26 de octubre de 2023 y según memorando 2023I-VBOG-019971 del 27 de octubre de 2023."/>
    <m/>
    <n v="-1507.6666666666667"/>
    <x v="0"/>
    <n v="0"/>
    <n v="0"/>
    <n v="13"/>
    <m/>
    <x v="0"/>
    <s v="VENCIDO"/>
    <x v="52"/>
    <x v="486"/>
    <n v="1"/>
    <x v="594"/>
  </r>
  <r>
    <n v="488"/>
    <n v="596"/>
    <n v="2016"/>
    <m/>
    <s v="Administrativo"/>
    <s v="Administrativo"/>
    <s v="14 05 004"/>
    <s v="H6ECP. Cumplimiento de metas. Proyectos de inversión – Contratos Plan._x000a__x000a_En muestra selectiva de 36 contratos de obra de un total de 55 , derivados de los convenios interadministrativos suscritos para la ejecución de los contratos plan, se cotejó la cantidad de kilómetros proyectados frente a lo reportado como ejecutado, encontrando que en tres (3) subproyectos se cumplió con el número de kilómetros establecidos; en nueve (9) subproyectos que terminaron su ejecución construyeron menos kilómetros de lo proyectado y veinticuatro (24)  no han terminado ejecución._x000a_"/>
    <s v="Deficiencias de planeación en la formulación de los proyectos frente a los resultados arrojados por los Estudios y Diseños."/>
    <s v="Realizar tres (3) sesiones de capacitaciones a Subdirección de Estructuración de Proyectos; direcciones y unidades ejecutoras de la Versión 3 de la Guía de estructuración, donde se incluyó el componente social, predial y ambiental conforme a los hallazgos notificados por la Contraloría General de la República."/>
    <s v="Realizar capacitaciones."/>
    <s v="Actas de las capacitaciones "/>
    <n v="3"/>
    <d v="2023-08-01T00:00:00"/>
    <x v="17"/>
    <n v="13"/>
    <x v="0"/>
    <x v="0"/>
    <n v="0"/>
    <s v="Acción de mejora reformulada  y aprobada por la Directora General en mesa de trabajo del 26 de octubre de 2023 y según memorando 2023I-VBOG-019971 del 27 de octubre de 2023."/>
    <m/>
    <n v="-1507.6666666666667"/>
    <x v="0"/>
    <n v="0"/>
    <n v="0"/>
    <n v="13"/>
    <m/>
    <x v="0"/>
    <s v="VENCIDO"/>
    <x v="52"/>
    <x v="487"/>
    <n v="1"/>
    <x v="595"/>
  </r>
  <r>
    <n v="489"/>
    <n v="597"/>
    <n v="2016"/>
    <m/>
    <s v="Administrativo"/>
    <s v="Administrativo"/>
    <s v="11 03 002"/>
    <s v="H7ECP. Asignación de recursos y ejecución de proyectos declarados de importancia estratégica. Contratos Plan. _x000a__x000a_1. El Subproyecto Variante San Francisco – Mocoa, registrado en el documento Conpes 3747 de 2013, con recursos previstos en el mismo por $69.446.0 millones , no le fue  suscrito convenio y/o contrato ni ejecutado  con cargo a este Conpes, toda vez que el Subproyecto, con anterioridad al citado documento inició ejecución  previo a la suscripción del Conpes y contaba con recursos de un crédito Banco Interamericano de Desarrollo (BID)._x000a_2. El Subproyecto 9,  Conpes 3745 de 2013, consistente en el mejoramiento de la movilidad en la ciudad de Duitama  (15 Km de rehabilitación), por $5.230.0 millones, con un plazo de ejecución de doce (12) meses, tampoco suscribió convenio ni se ejecutó._x000a__x000a_Acción 1._x000a_"/>
    <s v="Lo expuesto denota deficiencias en la formulación, ejecución y seguimiento de proyectos definidos en los documentos de política del Consejo Nacional de Política Económica y Social, que se traducen en disminuciones al alcance y en el aplazamiento de beneficios esperados para la población objeto de estos proyectos."/>
    <s v="Acción 1._x000a__x000a_Elaborar documento  acerca  del proyecto Red Terciaria Norte del Cauca, el cual no hace parte del convenio 2780 de 2013, objeto de la auditoría, pero que se encuentra incluido en el CONPES 3773 de 2013."/>
    <s v="Documento del proyecto Red Terciaria Norte del Cauca."/>
    <s v="Informe"/>
    <n v="1"/>
    <d v="2017-11-01T00:00:00"/>
    <x v="90"/>
    <n v="8.4285714285714288"/>
    <x v="0"/>
    <x v="0"/>
    <n v="1"/>
    <s v="SIN OBSERVACIONES"/>
    <m/>
    <n v="-1436.6333333333334"/>
    <x v="1"/>
    <n v="8.4285714285714288"/>
    <n v="8.4285714285714288"/>
    <n v="8.4285714285714288"/>
    <m/>
    <x v="3"/>
    <s v="VENCIDO"/>
    <x v="52"/>
    <x v="488"/>
    <n v="1"/>
    <x v="596"/>
  </r>
  <r>
    <s v=""/>
    <n v="598"/>
    <n v="2016"/>
    <m/>
    <m/>
    <m/>
    <s v="11 03 002"/>
    <s v="H7ECP. Asignación de recursos y ejecución de proyectos declarados de importancia estratégica. Contratos Plan. _x000a__x000a__x000a_1. El Subproyecto Variante San Francisco – Mocoa, registrado en el documento Conpes 3747 de 2013, con recursos previstos en el mismo por $69.446.0 millones , no le fue  suscrito convenio y/o contrato ni ejecutado  con cargo a este Conpes, toda vez que el Subproyecto, con anterioridad al citado documento inició ejecución  previo a la suscripción del Conpes y contaba con recursos de un crédito Banco Interamericano de Desarrollo (BID)._x000a_2. El Subproyecto 9,  Conpes 3745 de 2013, consistente en el mejoramiento de la movilidad en la ciudad de Duitama  (15 Km de rehabilitación), por $5.230.0 millones, con un plazo de ejecución de doce (12) meses, tampoco suscribió convenio ni se ejecutó._x000a__x000a_Acción 2._x000a__x000a__x000a__x000a_"/>
    <s v="Lo expuesto denota deficiencias en la formulación, ejecución y seguimiento de proyectos definidos en los documentos de política del Consejo Nacional de Política Económica y Social."/>
    <s v="Acción 2. _x000a__x000a_Presentar informe final de ejecución mediante acta de entrega y recibo definitivo y acta de liquidación."/>
    <s v="Reporte, acta de entrega y recibo definitivo y acta de liquidación."/>
    <s v="Reporte"/>
    <n v="1"/>
    <d v="2017-11-01T00:00:00"/>
    <x v="90"/>
    <n v="8.4285714285714288"/>
    <x v="0"/>
    <x v="0"/>
    <n v="1"/>
    <s v="SIN OBSERVACIONES"/>
    <m/>
    <n v="-1436.6333333333334"/>
    <x v="1"/>
    <n v="8.4285714285714288"/>
    <n v="8.4285714285714288"/>
    <n v="8.4285714285714288"/>
    <m/>
    <x v="3"/>
    <s v=""/>
    <x v="52"/>
    <x v="488"/>
    <n v="2"/>
    <x v="597"/>
  </r>
  <r>
    <s v=""/>
    <n v="599"/>
    <n v="2016"/>
    <m/>
    <m/>
    <m/>
    <s v="11 03 002"/>
    <s v="H7ECP. Asignación de recursos y ejecución de proyectos declarados de importancia estratégica. Contratos Plan. _x000a__x000a_1. El Subproyecto Variante San Francisco – Mocoa, registrado en el documento Conpes 3747 de 2013, con recursos previstos en el mismo por $69.446.0 millones , no le fue  suscrito convenio y/o contrato ni ejecutado  con cargo a este Conpes, toda vez que el Subproyecto, con anterioridad al citado documento inició ejecución  previo a la suscripción del Conpes y contaba con recursos de un crédito Banco Interamericano de Desarrollo (BID)._x000a_2. El Subproyecto 9,  Conpes 3745 de 2013, consistente en el mejoramiento de la movilidad en la ciudad de Duitama  (15 Km de rehabilitación), por $5.230.0 millones, con un plazo de ejecución de doce (12) meses, tampoco suscribió convenio ni se ejecutó._x000a__x000a_Acción 3._x000a__x000a_"/>
    <s v="Lo expuesto denota deficiencias en la formulación, ejecución y seguimiento de proyectos definidos en los documentos de política del Consejo Nacional de Política Económica y Social."/>
    <s v="Acción 3. _x000a__x000a_Presentar informe del estado actual de los proyectos de Cauca y Tolima. "/>
    <s v="Solicitar información a la interventoría."/>
    <s v="Informes"/>
    <n v="2"/>
    <d v="2017-11-01T00:00:00"/>
    <x v="95"/>
    <n v="21.285714285714285"/>
    <x v="0"/>
    <x v="0"/>
    <n v="1"/>
    <s v="SIN OBSERVACIONES"/>
    <m/>
    <n v="-1439.6333333333334"/>
    <x v="4"/>
    <n v="10.642857142857142"/>
    <n v="10.642857142857142"/>
    <n v="21.285714285714285"/>
    <m/>
    <x v="0"/>
    <s v=""/>
    <x v="52"/>
    <x v="488"/>
    <n v="3"/>
    <x v="598"/>
  </r>
  <r>
    <n v="490"/>
    <n v="600"/>
    <n v="2016"/>
    <m/>
    <s v="Administrativo"/>
    <s v="Administrativo"/>
    <s v="11 03 002"/>
    <s v="H8ECP. Información reportada por Invías para evaluación Proyectos Contratos Plan._x000a__x000a_Los valores de  cinco (5) subproyectos de infraestructura vial, reportados en el oficio ACPINV-033 , no son coherentes con los reportados en el oficio ACPINV-58. Situación que obedece a debilidades de los mecanismos de control respecto del registro y generación de información, lo cual afecta el seguimiento y toma de decisiones a cargo del Instituto, como la evaluación de gestión fiscal a cargo de la CGR. _x000a__x000a_Acción 1."/>
    <s v="La documentación allegada por la Entidad, en respuesta a requerimientos, se determinó falta de coherencia en la misma."/>
    <s v="Revisar y actualizar las Tablas de Retención documental de la Subdirección de vías Regionales, para fortalecer los controles en materia de gestión documental y disponibilidad de la información. "/>
    <s v="Revisión y actualización de las Tablas de Retención documental de la Subdirección de vías Regionales,  a partir de los lineamientos brindados por la Subdirección administrativa en mesa de trabajo."/>
    <s v="TRD que incorpore la serie de contratos revisada y aprobada"/>
    <n v="1"/>
    <d v="2023-09-12T00:00:00"/>
    <x v="17"/>
    <n v="7"/>
    <x v="0"/>
    <x v="0"/>
    <n v="0"/>
    <s v="Acción de mejora reformulada  y aprobada por la Directora General en mesa de trabajo del 26 de octubre de 2023 y según memorando 2023I-VBOG-019971 del 27 de octubre de 2023."/>
    <m/>
    <n v="-1507.6666666666667"/>
    <x v="0"/>
    <n v="0"/>
    <n v="0"/>
    <n v="7"/>
    <m/>
    <x v="0"/>
    <s v="VENCIDO"/>
    <x v="52"/>
    <x v="489"/>
    <n v="1"/>
    <x v="599"/>
  </r>
  <r>
    <s v=""/>
    <n v="601"/>
    <n v="2016"/>
    <m/>
    <m/>
    <m/>
    <s v="11 03 002"/>
    <s v="H8ECP. Información reportada por Invías para evaluación Proyectos Contratos Plan._x000a__x000a_Los valores de  cinco (5) subproyectos de infraestructura vial, reportados en el oficio ACPINV-033 , no son coherentes con los reportados en el oficio ACPINV-58. Situación que obedece a debilidades de los mecanismos de control respecto del registro y generación de información, lo cual afecta el seguimiento y toma de decisiones a cargo del Instituto, como la evaluación de gestión fiscal a cargo de la CGR. _x000a__x000a_Acción 2."/>
    <s v="La documentación allegada por la Entidad, en respuesta a requerimientos, se determinó falta de coherencia en la misma."/>
    <s v="Capacitar a los servidores de la Subdirección de Vías Regionales en TRD."/>
    <s v="Gestionar ante la subdirección administrativa capacitación en TRD//Participar en la jornada de capacitación en TRD."/>
    <s v="Registro de la capacitación (registro de participantes o grabación)  "/>
    <n v="1"/>
    <d v="2023-09-12T00:00:00"/>
    <x v="17"/>
    <n v="7"/>
    <x v="0"/>
    <x v="0"/>
    <n v="0"/>
    <s v="Acción de mejora reformulada  y aprobada por la Directora General en mesa de trabajo del 26 de octubre de 2023 y según memorando 2023I-VBOG-019971 del 27 de octubre de 2023."/>
    <m/>
    <n v="-1507.6666666666667"/>
    <x v="0"/>
    <n v="0"/>
    <n v="0"/>
    <n v="7"/>
    <m/>
    <x v="0"/>
    <s v=""/>
    <x v="52"/>
    <x v="489"/>
    <n v="2"/>
    <x v="600"/>
  </r>
  <r>
    <n v="491"/>
    <n v="602"/>
    <n v="2016"/>
    <m/>
    <s v="Administrativo"/>
    <s v="Administrativo"/>
    <s v="14 04 004"/>
    <s v="H10ECP. Modificación alcance Contrato de Obra 1787 de 2014. _x000a__x000a_Se excluyeron cuatro (4) km del alcance físico del proyecto “Corredor Vial Riosucio - Belén De Bajirá - Caucheras”; sin que se redujera el valor de la apropiación presupuestal de los contratos de obra 1787 de 2014 y de interventoría  2053 de 2014._x000a_La Dirección Operativa de Invías ve conveniente la modificación del alcance del contrato y la liberación del tramo, debido al proceso licitatorio adelantado por la Gobernación de Chocó, solicitud que fue aprobada en Acta 72 del 29 de septiembre de 2015 del Comité de Adiciones y Prorroga de Invías."/>
    <s v="De acuerdo con lo anterior, se concluye que si bien Invías tenía definido el alcance definitivo de las obras a realizar, acorde con lo establecido en el Pliego de Condiciones - Apéndice A y Cláusula Primera del Contrato; se denota deficiencias de planeación y de Coordinación Interinstitucional entre Invías y la Gobernación del Chocó"/>
    <s v="Realizar tres (3) sesiones de capacitaciones a Subdirección de Estructuración de Proyectos; direcciones y unidades ejecutoras de la Versión 3 de la Guía de estructuración, donde se incluyó el componente social, predial y ambiental conforme a los hallazgos notificados por la Contraloría General de la República."/>
    <s v="Realizar capacitaciones."/>
    <s v="Actas de las capacitaciones "/>
    <n v="3"/>
    <d v="2023-08-01T00:00:00"/>
    <x v="17"/>
    <n v="13"/>
    <x v="0"/>
    <x v="0"/>
    <n v="0"/>
    <s v="Acción de mejora reformulada  y aprobada por la Directora General en mesa de trabajo del 26 de octubre de 2023 y según memorando 2023I-VBOG-019971 del 27 de octubre de 2023."/>
    <m/>
    <n v="-1507.6666666666667"/>
    <x v="0"/>
    <n v="0"/>
    <n v="0"/>
    <n v="13"/>
    <m/>
    <x v="0"/>
    <s v="VENCIDO"/>
    <x v="52"/>
    <x v="490"/>
    <n v="1"/>
    <x v="601"/>
  </r>
  <r>
    <n v="492"/>
    <n v="603"/>
    <n v="2016"/>
    <m/>
    <s v="Disciplinario"/>
    <s v="Administrativo con presunta incidencia disciplinaria"/>
    <s v="14 04 004"/>
    <s v="H11ECP. Supervisión por Invías. _x000a__x000a_En lo que respecta a los  Contratos de Obra 654 y 1787 de 2014, no se evidenciaron registros que soporten el cumplimiento por parte de los supervisores, de las funciones señaladas en el numeral 25.6 de la Resolución 01676 marzo de 20 de 2015, por medio de la cual se adopta el Manual de Contratación del Instituto Nacional de Vías -Invías y del Manual de Interventoría Pública del Invías._x000a__x000a_Acción 1."/>
    <s v="Se constituyen en situaciones que denotan debilidades en el proceso de supervisión por parte de Invías, debido a la desatención de las obligaciones y responsabilidades, lo que puede afectar el cumplimiento contractual."/>
    <s v="Acción 1._x000a__x000a_Establecer los formatos estandarizados, de Informes mensuales de Gestor de Proyecto y de Supervisor de Contrato, acorde con las funciones establecidas para estos roles en el Manual de Contratación."/>
    <s v="Solicitar  mediante memorando a la Dirección Operativa la implementación de dos  formatos estandarizados, que se  anexarán, de Informes mensuales de Gestor de Proyecto y de Supervisor de Contrato, acorde con las funciones establecidas para estos roles en el Manual de Contratación. "/>
    <s v="Formatos"/>
    <n v="2"/>
    <d v="2017-11-01T00:00:00"/>
    <x v="90"/>
    <n v="8.4285714285714288"/>
    <x v="5"/>
    <x v="0"/>
    <n v="2"/>
    <s v="SIN OBSERVACIONES"/>
    <m/>
    <n v="-1436.6333333333334"/>
    <x v="1"/>
    <n v="8.4285714285714288"/>
    <n v="8.4285714285714288"/>
    <n v="8.4285714285714288"/>
    <m/>
    <x v="3"/>
    <s v="CUMPLIDO"/>
    <x v="52"/>
    <x v="491"/>
    <n v="1"/>
    <x v="602"/>
  </r>
  <r>
    <s v=""/>
    <n v="604"/>
    <n v="2016"/>
    <m/>
    <m/>
    <m/>
    <s v="14 04 004"/>
    <s v="H11ECP. Supervisión por Invías. _x000a__x000a_En lo que respecta a los  Contratos de Obra 654 y 1787 de 2014, no se evidenciaron registros que soporten el cumplimiento por parte de los supervisores, de las funciones señaladas en el numeral 25.6 de la Resolución 01676 marzo de 20 de 2015, por medio de la cual se adopta el Manual de Contratación del Instituto Nacional de Vías -Invías y del Manual de Interventoría Pública del Invías._x000a__x000a_Acción 2."/>
    <s v="Se constituyen en situaciones que denotan debilidades en el proceso de supervisión por parte de Invías, debido a la desatención de las obligaciones y responsabilidades, lo que puede afectar el cumplimiento contractual."/>
    <s v="Acción 2._x000a__x000a_Reportar la aplicación de los formatos estandarizados por parte de los gestores y supervisor de los  Contratos de Obra 654 y 1787 de 2014."/>
    <s v="Reporte de aplicación."/>
    <s v="Formatos contratos de obra 654 y 1787 de 2014"/>
    <n v="2"/>
    <d v="2017-11-01T00:00:00"/>
    <x v="90"/>
    <n v="8.4285714285714288"/>
    <x v="53"/>
    <x v="0"/>
    <n v="2"/>
    <s v="SIN OBSERVACIONES"/>
    <m/>
    <n v="-1436.6333333333334"/>
    <x v="1"/>
    <n v="8.4285714285714288"/>
    <n v="8.4285714285714288"/>
    <n v="8.4285714285714288"/>
    <m/>
    <x v="3"/>
    <s v=""/>
    <x v="52"/>
    <x v="491"/>
    <n v="2"/>
    <x v="603"/>
  </r>
  <r>
    <n v="493"/>
    <n v="605"/>
    <n v="2016"/>
    <m/>
    <s v="Disciplinario"/>
    <s v="Administrativo con presunta incidencia disciplinaria"/>
    <s v="11 03 002"/>
    <s v="H12ECP. Determinación en la fase de planeación de los recursos necesarios para la gestión socio-predial – Contrato 654 de 2014. _x000a__x000a_Incremento de los recursos inicialmente asignados frente a los recursos comprometidos, para adelantar la gestión socio-predial  que demanda el proyecto. Se estableció un presupuesto de $5.521.7 millones y posteriormente mediante Modificatorio 2 de abril 06 de 2016, adicionaron $9.558.4 millones (incluye IVA), lo que significa una variación de 173%. Recursos adicionales que surgieron de modificar los valores inicialmente asignados para algunos ítems del contrato, situación que podría comprometer la sostenibilidad en materia de recursos para garantizar la ejecución de las obras conforme a las condiciones inicialmente previstas."/>
    <s v="Lo anterior refleja deficiencias en la aplicación del principio de planeación , contemplado en el numeral 12 del artículo 25 de la ley 80 de 1993, modificado por el artículo 87 de la Ley 1474 de 2011, con el riesgo de no contar con los recursos necesarios para finiquitar con las metas contractuales"/>
    <s v="Aprobación  de un formato  denominado &quot;bitácora de verificación de estudios y diseños&quot; para iniciar los procesos de selección  de los contratistas de obra, por parte de las Direcciones  Operativa  y  Técnica."/>
    <s v="Aprobación por parte de las Direcciones Técnica y Operativa  para implementación por parte de las unidades ejecutoras  de una Formato de verificación de estudios y diseños"/>
    <s v="Formato de verificación de estudios y diseños  aprobado "/>
    <n v="1"/>
    <d v="2020-02-01T00:00:00"/>
    <x v="84"/>
    <n v="16.714285714285715"/>
    <x v="39"/>
    <x v="15"/>
    <n v="1"/>
    <s v="De acuerdo con lo comunicado por la Dirección Técnica y de Estructuración mediante el memorando DTE 22156 del 29/03/2022, la acción y la unidad de medida son abarcadas por la Guía de Estructuración de Proyectos del INVIAS adoptada en la Resolución 949 del 23 de marzo de 2022."/>
    <d v="2022-04-11T00:00:00"/>
    <n v="22.766666666666666"/>
    <x v="1"/>
    <n v="16.714285714285715"/>
    <n v="16.714285714285715"/>
    <n v="16.714285714285715"/>
    <m/>
    <x v="3"/>
    <s v="CUMPLIDO"/>
    <x v="52"/>
    <x v="492"/>
    <n v="1"/>
    <x v="604"/>
  </r>
  <r>
    <n v="494"/>
    <n v="606"/>
    <n v="2016"/>
    <m/>
    <s v="Administrativo"/>
    <s v="Administrativo"/>
    <s v="14 02 014"/>
    <s v="H13ECP. Determinación del riesgo predial para el desarrollo del proceso de licitación pública LP-DO-033-2014 que dio origen al Contrato de Obra 654 de 2014._x000a__x000a_Dentro de la estructuración de la  Matriz de Riesgos de la licitación pública LP-DO-033-2014 que dio origen al Contrato de Obra 654 de 2014, el tema predial no fue tenido en cuenta, pese a que el mismo fue objeto de observación al pliego de condiciones. "/>
    <s v="Es de indicar que no se evidenció para el tema predial, análisis  de estimación, y asignación de los riesgos previsibles que en un momento dado podrían alterar el equilibrio económico del contrato, aspecto contemplado en el Decreto 1510 de 2013, numeral octavo del artículo 22 “Pliego de condiciones”; y compilado en el Artículo 2.2.1.1.2.1.1. “Estudios y documentos previos”, del Decreto 1082 de 2015."/>
    <s v="Verificar con informe trimestral el cumplimiento de que todos los procesos  contemplen el riesgo predial."/>
    <s v="Verificación del  cumplimiento de la vigencia 2017 con corte a diciembre 31, de que todos los procesos  contemplen el riesgo predial."/>
    <s v="Informe "/>
    <n v="1"/>
    <d v="2018-01-15T00:00:00"/>
    <x v="89"/>
    <n v="6.2857142857142856"/>
    <x v="5"/>
    <x v="0"/>
    <n v="1"/>
    <s v="SIN OBSERVACIONES"/>
    <m/>
    <n v="-1438.6333333333334"/>
    <x v="1"/>
    <n v="6.2857142857142856"/>
    <n v="6.2857142857142856"/>
    <n v="6.2857142857142856"/>
    <m/>
    <x v="3"/>
    <s v="CUMPLIDO"/>
    <x v="52"/>
    <x v="493"/>
    <n v="1"/>
    <x v="605"/>
  </r>
  <r>
    <n v="495"/>
    <n v="607"/>
    <n v="2016"/>
    <m/>
    <s v="Disciplinario"/>
    <s v="Administrativo con presunta incidencia disciplinaria"/>
    <s v="14 04 004"/>
    <s v="H15ECP. Desarrollo de las actividades de gestión predial, Contrato de Obra 654 de 2014. _x000a__x000a_Se detectaron aspectos que han venido afectando el adecuado desarrollo de la gestión predial. En oficio elaborado por el contratista, informa a la interventoría sobre unos reconocimientos económicos adicionales a lo inicialmente establecido para los valores de Palmas y Tecas, en el proceso de enajenación voluntaria para uno de los predios afectados por el proyecto, al respecto se indica que &quot;(...) la interventoría como la SMA ratifica que el pago adicional realizado por el contratista no seria objeto de reconocimiento económico con recursos del Contrato, respuesta que ha la fecha no ha sido objetada por parte del contratista&quot;. Sin embargo a éste Órgano de Control no le fue suministrada la comunicación donde se le da dicha respuesta al Contratista, pese a que se solicitaron los respectivos soportes relativos al tema._x000a__x000a_Acción 1."/>
    <s v="Lo anterior presuntamente ocasionado por debilidades en la comunicación  por parte del Instituto Nacional de Vías- Invías"/>
    <s v="Acción 1._x000a__x000a_Evidenciar ante la contraloría, mediante copia del oficio, que el pago adicional realizado por el contratista no es objeto de reconocimiento económico con recursos del contrato y que dicho pago no se realizó."/>
    <s v="Allegar copia del oficio donde se constata que el pago adicional realizado por el contratista no fue objeto de reconocimiento económico con recursos del contrato, y que dicho pago no se realizó."/>
    <s v="Oficio"/>
    <n v="1"/>
    <d v="2017-11-01T00:00:00"/>
    <x v="94"/>
    <n v="34.428571428571431"/>
    <x v="3"/>
    <x v="1"/>
    <n v="1"/>
    <s v="SIN OBSERVACIONES"/>
    <m/>
    <n v="-1442.7"/>
    <x v="1"/>
    <n v="34.428571428571431"/>
    <n v="34.428571428571431"/>
    <n v="34.428571428571431"/>
    <m/>
    <x v="3"/>
    <s v="CUMPLIDO"/>
    <x v="52"/>
    <x v="494"/>
    <n v="1"/>
    <x v="606"/>
  </r>
  <r>
    <s v=""/>
    <n v="608"/>
    <n v="2016"/>
    <m/>
    <m/>
    <m/>
    <s v="14 04 004"/>
    <s v="H15ECP. Retrasos en el cronograma de obra, situación evidenciada en la construcción del Puente y el Viaducto sobre el Río mira, por las demoras presentadas en el desarrollo del proceso de enajenación de las franjas de terreno (enero de 2016), por falta de aprobación de los insumos prediales. Al respecto el Invías informa que se ha dado retrasos en la entrega de dichas franjas por parte de los Mejoratarios de Vuelta de Candelilla._x000a__x000a_Acción 2."/>
    <s v="Lo anterior presuntamente ocasionado por debilidades de control y seguimiento a los procesos de adquisición predial por parte del Instituto Nacional de Vías- Invías"/>
    <s v="Acción 2._x000a__x000a_1. Socializar el proyecto a las comunidades sobre la necesidad de adquirir las mejoras, con fundamento en las necesidades técnicas diagnosticadas.                         _x000a__x000a_2. Realizar la adquisición y gestión predial que corresponda."/>
    <s v="1. Socialización del Proyecto con comunidades.             _x000a__x000a_2. Ejercer control por la interventoría al contratista para el pago oportuno de predios y mejoras para dar viabilidad y agilización al proyecto.                               _x000a__x000a_3. Presentar evidencia de las actas de compromiso sobre adquisición de mejoras."/>
    <s v="Informe"/>
    <n v="3"/>
    <d v="2017-11-01T00:00:00"/>
    <x v="88"/>
    <n v="51.857142857142854"/>
    <x v="3"/>
    <x v="1"/>
    <n v="3"/>
    <s v="SIN OBSERVACIONES"/>
    <d v="2021-11-02T00:00:00"/>
    <n v="36.633333333333333"/>
    <x v="1"/>
    <n v="51.857142857142854"/>
    <n v="51.857142857142854"/>
    <n v="51.857142857142854"/>
    <m/>
    <x v="3"/>
    <s v=""/>
    <x v="52"/>
    <x v="494"/>
    <n v="2"/>
    <x v="607"/>
  </r>
  <r>
    <s v=""/>
    <n v="609"/>
    <n v="2016"/>
    <m/>
    <m/>
    <m/>
    <s v="14 04 004"/>
    <s v="H15ECP. En el sector comprendido entre el K6+000 al K9+420, se encuentra pendiente definir la propiedad de dicha franja, que si bien ésta se encuentra inmersa en los terrenos adjudicados por el INCODER mediante la Resolución 525 de 2006 a favor de la comunidad negra organizada en e Consejo Comunitario Alto ira y frontera, tal adjudicación del precitado sector cuenta con una demanda por terceros que arguyen la titularidad de dichas tierras. El instituto al respecto indica que frente a los requerimientos de obra el proceso de adquisición predial no se ha iniciado en dicha zona, no obstante se informa que han llevado a cabo conversaciones con los demandantes, y el Instituto ha requerido al contratista para adelantar el respectivo análisis jurídico: El Instituto indica que &quot;(...) a la fecha no presenta cambio alguno en la propiedad dado que a la fecha la titularidad es del Territorio Colectivo Alto Mira y Frontera, no existiendo a la fecha fallo del Consejo de Estado sobre dicha controversia.&quot;_x000a__x000a_Acción 3."/>
    <s v="Dichas situaciones dificultan realizar su evaluación y seguimiento; además evidencian debilidades de control, por parte del Invías."/>
    <s v="Acción 3._x000a__x000a_Realizar seguimiento al proceso que se adelanta respecto a la propiedad.  "/>
    <s v="Solicitar al contratista e interventoría el estado del proceso judicial que se adelante respecto a la propiedad de terceros.                                                                         "/>
    <s v="Informe"/>
    <n v="2"/>
    <d v="2017-11-01T00:00:00"/>
    <x v="88"/>
    <n v="51.857142857142854"/>
    <x v="3"/>
    <x v="1"/>
    <n v="2"/>
    <s v="SIN OBSERVACIONES"/>
    <d v="2022-05-13T00:00:00"/>
    <n v="43.033333333333331"/>
    <x v="1"/>
    <n v="51.857142857142854"/>
    <n v="51.857142857142854"/>
    <n v="51.857142857142854"/>
    <m/>
    <x v="3"/>
    <s v=""/>
    <x v="52"/>
    <x v="494"/>
    <n v="3"/>
    <x v="608"/>
  </r>
  <r>
    <s v=""/>
    <n v="610"/>
    <n v="2016"/>
    <m/>
    <m/>
    <m/>
    <s v="14 04 004"/>
    <s v="H15ECP. Como resultado de la revisión de una selectiva de las carpetas prediales se encontraron los siguientes aspectos, no sin antes indicar que ya han transcurrió 22 meses frente al plazo total de ejecución del contrato que corresponde a 29 meses. Lo anterior, con corte a septiembre de 2016._x000a__x000a_Acción 4."/>
    <s v="Lo anterior presuntamente fue ocasionado por debilidades en la no oportuna actualización de los expedientes por parte del Instituto Nacional de Vías- Invías"/>
    <s v="Acción 4._x000a__x000a_1. Reporte de cumplimiento de organización  de carpetas de acuerdo a Check list.                                                                              _x000a__x000a_2. Actualizar formatos de organización  y completar información documental  requerida en las carpetas del contrato  654 de 2014."/>
    <s v="1. Mantener control (Check list) sobre documentos que deben ser retenidos en las carpetas de los proyectos o contratos, para que  la comunicación sea oportuna al momento de ser requerida.                                                                                 _x000a__x000a_2. Requerir a la interventoría para que realice informe del estado de las carpetas prediales.  "/>
    <s v="Informe"/>
    <n v="3"/>
    <d v="2017-11-01T00:00:00"/>
    <x v="88"/>
    <n v="51.857142857142854"/>
    <x v="3"/>
    <x v="1"/>
    <n v="3"/>
    <s v="SIN OBSERVACIONES"/>
    <d v="2021-11-02T00:00:00"/>
    <n v="36.633333333333333"/>
    <x v="1"/>
    <n v="51.857142857142854"/>
    <n v="51.857142857142854"/>
    <n v="51.857142857142854"/>
    <m/>
    <x v="3"/>
    <s v=""/>
    <x v="52"/>
    <x v="494"/>
    <n v="4"/>
    <x v="609"/>
  </r>
  <r>
    <n v="496"/>
    <n v="611"/>
    <n v="2016"/>
    <m/>
    <s v="Disciplinario"/>
    <s v="Administrativo con posible incidencia disciplinaria"/>
    <s v="14 04 004"/>
    <s v="H16ECP. Contrato de obra 654 del 2014._x000a__x000a_Presuntas irregularidades que han hecho que a octubre de 2016 se encuentre atrasada la ejecución de las obras y posiblemente el cumplimiento del objeto del contrato._x000a__x000a_a) Plazos de entrega de Estudios y Diseños a Fase III.  _x000a_b) Cesión de la Licencia Ambiental _x000a_c) Estructuración, seguimiento y control del proyecto. _x000a_d) Visita de Inspección visual de obras. El día 04 de octubre de 2016 se realizó visita de inspección visual al sitio de ejecución, evidenciándose un retraso en el desarrollo de las obras que hacen parte del objeto contractual  máxime si ha transcurrido el 80% del plazo  pactado contractualmente (23 de 29 meses), el  grado de avance de ejecución de obra física de este contrato era del 21.9%._x000a__x000a_Acción 1. "/>
    <s v="Presuntamente, lo anterior vislumbra incumplimientos por parte de la Interventoría: numeral 7.4 del Manual de Interventoría (Resoluciones Invías 5282 de 2003 y 3009 de 2007 y del Supervisor y Gestores del Contrato de Interventoría: numeral 7.4 del Manual de Interventoría; Resolución Invías 5282 de 2003; Artículos 1 (numerales 1, 2 y 4), 2 y 4 de la Resolución 3376 de 2010 y numeral 25.6 del Manual de Contratación de Invías (Resolución 01673 de 2015)."/>
    <s v="Acción 1._x000a__x000a_Efectuar cronograma de obra ajustado de acuerdo a los numerales 7.11 y 734 del pliego de condiciones del contrato 654 de 2014"/>
    <s v="Solicitud a la interventoría el ajuste del cronograma de obra."/>
    <s v="Cronograma de obra ajustado"/>
    <n v="1"/>
    <d v="2017-11-01T00:00:00"/>
    <x v="100"/>
    <n v="4.1428571428571432"/>
    <x v="5"/>
    <x v="0"/>
    <n v="1"/>
    <s v="SIN OBSERVACIONES"/>
    <m/>
    <n v="-1435.6333333333334"/>
    <x v="1"/>
    <n v="4.1428571428571432"/>
    <n v="4.1428571428571432"/>
    <n v="4.1428571428571432"/>
    <m/>
    <x v="3"/>
    <s v="CUMPLIDO"/>
    <x v="52"/>
    <x v="495"/>
    <n v="1"/>
    <x v="610"/>
  </r>
  <r>
    <s v=""/>
    <n v="612"/>
    <n v="2016"/>
    <m/>
    <m/>
    <m/>
    <s v="14 04 004"/>
    <s v="H16ECP. Contrato de obra 654 del 2014._x000a__x000a_Presuntas irregularidades que han hecho que a octubre de 2016 se encuentre atrasada la ejecución de las obras y posiblemente el cumplimiento del objeto del contrato._x000a__x000a_a) Plazos de entrega de Estudios y Diseños a Fase III.  _x000a_b) Cesión de la Licencia Ambiental _x000a_c) Estructuración, seguimiento y control del proyecto. _x000a_d) Visita de Inspección visual de obras. El día 04 de octubre de 2016 se realizó visita de inspección visual al sitio de ejecución, evidenciándose un retraso en el desarrollo de las obras que hacen parte del objeto contractual  máxime si ha transcurrido el 80% del plazo  pactado contractualmente (23 de 29 meses), el  grado de avance de ejecución de obra física de este contrato era del 21.9%._x000a__x000a_Acción 2."/>
    <s v="Presuntamente, lo anterior vislumbra incumplimientos por parte de la Interventoría: numeral 7.4 del Manual de Interventoría (Resoluciones Invías 5282 de 2003 y 3009 de 2007 y del Supervisor y Gestores del Contrato de Interventoría: numeral 7.4 del Manual de Interventoría."/>
    <s v="Acción 2 ._x000a__x000a_Realizar seguimiento a los procesos administrativos sancionatorios presentados durante la ejecución del contrato de obra No. 654 de 2014."/>
    <s v="Solicitud de información del proceso sancionatorio a la Oficina Asesora Jurídica."/>
    <s v="Reporte de seguimiento"/>
    <n v="1"/>
    <d v="2018-02-01T00:00:00"/>
    <x v="101"/>
    <n v="4"/>
    <x v="5"/>
    <x v="0"/>
    <n v="1"/>
    <s v="SIN OBSERVACIONES"/>
    <m/>
    <n v="-1438.6666666666667"/>
    <x v="1"/>
    <n v="4"/>
    <n v="4"/>
    <n v="4"/>
    <m/>
    <x v="3"/>
    <s v=""/>
    <x v="52"/>
    <x v="495"/>
    <n v="2"/>
    <x v="611"/>
  </r>
  <r>
    <s v=""/>
    <n v="613"/>
    <n v="2016"/>
    <m/>
    <m/>
    <m/>
    <s v="14 04 004"/>
    <s v="H16ECP. Contrato de obra 654 del 2014._x000a__x000a_b) Cesión de la Licencia Ambiental  Los literales a, b, c y d del numeral 2 del Apéndice D de los Pliegos de Condiciones determinan la obligatoriedad del Contratista de aceptar la cesión total de la licencia Ambiental. Esta &quot;actividad precedente&quot; se constituye en un prerrequisito para el inicio de la construcción de las obras civiles, pactado a 30 días después de firmada la orden de inicio. Sin embargo, el acto se dio el 12 de noviembre de 2015 (once meses después de firmada la Orden de Inicio): En consecuencia, se permitió el avance físico del proyecto ( del 04 de enero al 12 de Noviembre de 2015) con una licencia ambiental en cabeza del Invías._x000a__x000a_Acción 3. (Antigua acción 4)"/>
    <s v="Presuntamente, lo anterior vislumbra incumplimientos por parte de la Interventoría: numeral 7.4 del Manual de Interventoría (Resoluciones Invías 5282 de 2003 y 3009 de 2007 y del Supervisor y Gestores del Contrato de Interventoría: numeral 7.4 del Manual de Interventoría;"/>
    <s v="Acción 3._x000a__x000a_Modificar los apéndices ambientales en lo correspondiente a los tiempos de cumplimiento.          "/>
    <s v="1. Actualizar apéndice ambiental en lo correspondiente a los tiempos._x000a__x000a_2.  Solicitar informe a la interventoría, en el que consigne las causales de incumplimiento y advertir la transgresión realizada a lo pactado en el contrato de interventoría y al manual de Interventoría."/>
    <s v="Apéndice modificado"/>
    <n v="1"/>
    <d v="2017-11-01T00:00:00"/>
    <x v="92"/>
    <n v="30"/>
    <x v="3"/>
    <x v="1"/>
    <n v="1"/>
    <s v="SIN OBSERVACIONES"/>
    <m/>
    <n v="-1441.6666666666667"/>
    <x v="1"/>
    <n v="30"/>
    <n v="30"/>
    <n v="30"/>
    <m/>
    <x v="3"/>
    <s v=""/>
    <x v="52"/>
    <x v="495"/>
    <n v="3"/>
    <x v="612"/>
  </r>
  <r>
    <n v="497"/>
    <n v="614"/>
    <n v="2016"/>
    <m/>
    <s v="Administrativo"/>
    <s v="Administrativo"/>
    <s v="15 04 006"/>
    <s v="H19ECP.  Alcance del Contrato 1787 – 2014. Administrativo._x000a__x000a_De acuerdo con el apéndice A, el alcance de las obras del contrato, para el paso urbano por el corregimiento de Belén de Bajirá, consiste en pavimentar 1,95 kilómetros, de vía en la zona urbana de dicho corregimiento; sin embargo, se observó, conforme los documentos presentados a la auditoría, el avance de las obras y el tiempo de ejecución y restante del contrato, que no se va a poder cumplir con el alcance proyectado por Belén de Bajirá"/>
    <s v="Se concluye que ha faltado oportunidad en las gestiones y trámites adelantados por el Invías, frente a la búsqueda de soluciones para poder ejecutar las obras por Belén de Bajirá y debilidades de coordinación interinstitucional para la formulación del proyecto corredor vial Caucheras – Belén de Bajirá – Riosucio."/>
    <s v="Tramitar de conformidad con los procesos vigentes, los soportes que dan por recibido el contrato de obra."/>
    <s v="Contar con el acta de entrega definitiva que evidencia la  correcta inversión de los recursos públicos."/>
    <s v="Acta de Entrega y Recibo definitiva "/>
    <n v="1"/>
    <d v="2023-09-08T00:00:00"/>
    <x v="26"/>
    <n v="7.4285714285714288"/>
    <x v="0"/>
    <x v="0"/>
    <n v="1"/>
    <s v="Acción de mejora reformulada  y aprobada por la Directora General en mesa de trabajo del 26 de octubre de 2023 y según memorando 2023I-VBOG-019971 del 27 de octubre de 2023."/>
    <d v="2024-04-02T00:00:00"/>
    <n v="5.166666666666667"/>
    <x v="1"/>
    <n v="7.4285714285714288"/>
    <n v="7.4285714285714288"/>
    <n v="7.4285714285714288"/>
    <m/>
    <x v="3"/>
    <s v="CUMPLIDO"/>
    <x v="52"/>
    <x v="496"/>
    <n v="1"/>
    <x v="613"/>
  </r>
  <r>
    <n v="498"/>
    <n v="615"/>
    <n v="2016"/>
    <m/>
    <s v="Administrativo"/>
    <s v="Administrativo"/>
    <s v="14 04 004"/>
    <s v="H22ECP. Verificación de la información de las fichas prediales, Contrato de Obra 1787 de 2014._x000a__x000a_El Contratista intervino algunos sectores, sin que la Interventoría pudiera realizar la verificación del contenido de las fichas prediales in-situ, aspecto que afectó la adecuada implementación de los mecanismos de control y vigilancia sobre el componente predial; ya que con base en el inventario de especies, cultivos y construcciones relacionadas en la ficha predial se realiza el avalúo, mediante el cual se hace la liquidación del valor indemnizatorio por la afectación generada en el desarrollo de las obras._x000a_"/>
    <s v="Por la no aplicación del 7.28 &quot;INTERVENTORÍA DE LOS TRABAJOS&quot; (PLIEGOS DE CONDICIONES)."/>
    <s v="Presentar informe de verificación por parte de la interventoría sobre evaluación, comprobación, inspección y revisión de las fichas prediales. "/>
    <s v="Presentar informe de la interventoría sobre verificación, evaluación, comprobación, inspección y revisión de las fichas prediales."/>
    <s v="Informe"/>
    <n v="1"/>
    <d v="2017-11-01T00:00:00"/>
    <x v="92"/>
    <n v="30"/>
    <x v="3"/>
    <x v="1"/>
    <n v="1"/>
    <s v="SIN OBSERVACIONES"/>
    <m/>
    <n v="-1441.6666666666667"/>
    <x v="1"/>
    <n v="30"/>
    <n v="30"/>
    <n v="30"/>
    <m/>
    <x v="3"/>
    <s v="CUMPLIDO"/>
    <x v="52"/>
    <x v="497"/>
    <n v="1"/>
    <x v="614"/>
  </r>
  <r>
    <n v="499"/>
    <n v="616"/>
    <n v="2016"/>
    <m/>
    <s v="Disciplinario"/>
    <s v="Administrativo con presunta incidencia disciplinaria"/>
    <s v="14 02 009"/>
    <s v="H24ECP. Estructuración Técnica del Proyecto de Mejoramiento y Construcción de la Vía Secundaria Ataco – Planadas del KM 35+900 al KM 38+730 en el Departamento del Tolima. _x000a__x000a_No obstante, se observó que en los documentos previos y pliegos de condiciones de los dos procesos precontractuales antes mencionados y que dieron origen a los Contratos 419 y 698 de 2014, no hay evidencia de estudios y diseños especializados que determinen, el por qué, solo se contrata la ejecución de 18 espolones no continuos, cuando en los diseños de la solución hidráulica, geotécnica, geológica y estructural para los problemas de socavación de la vía Ataco – Planadas en los tramos de vía adyacentes al río Atá en el tramo K36+200 al K41+450, (de fecha febrero de 2010) prevén la construcción de 42 espolones principales y 11 espolones de refuerzo, de los cuales, 22 espolones principales y 5 espolones de refuerzo se ubican entre las abscisas K36+200 al K38+800, es decir, que en el trayecto identificado como prioritario en el Conpes 3774."/>
    <s v="Lo anterior por debilidad de control y seguimiento de la etapa precontractual, lo que conlleva a un presunto incumplimiento del Principio de Planeación Contractual, establecido en el numeral 12 del artículo 25 de la Ley 80 de 1993, modificado por artículo 87 de la Ley 1474 de 2011, en el cual se señala “Previo a la apertura de un proceso de selección, o a la firma del contrato en el caso en que la modalidad de selección sea contratación directa, deberán elaborarse los estudios, diseños y proyectos requeridos, y los pliegos de condiciones, según corresponda."/>
    <s v="Tramitar de conformidad con los procesos vigentes, los soportes que dan por recibido el contrato de obra."/>
    <s v="Contar con el acta de entrega definitiva a satisfacción  que evidencie la  correcta inversión de los recursos públicos "/>
    <s v="Actas "/>
    <n v="1"/>
    <d v="2023-09-08T00:00:00"/>
    <x v="26"/>
    <n v="7.4285714285714288"/>
    <x v="0"/>
    <x v="0"/>
    <n v="0"/>
    <s v="Acción de mejora reformulada  y aprobada por la Directora General en mesa de trabajo del 26 de octubre de 2023 y según memorando 2023I-VBOG-019971 del 27 de octubre de 2023."/>
    <m/>
    <n v="-1507.6333333333334"/>
    <x v="0"/>
    <n v="0"/>
    <n v="0"/>
    <n v="7.4285714285714288"/>
    <m/>
    <x v="0"/>
    <s v="VENCIDO"/>
    <x v="52"/>
    <x v="498"/>
    <n v="1"/>
    <x v="615"/>
  </r>
  <r>
    <n v="500"/>
    <n v="617"/>
    <n v="2016"/>
    <m/>
    <s v="Administrativo"/>
    <s v="Administrativo"/>
    <s v="14 04 004"/>
    <s v="H25ECP. Ítems No Previstos Pactados Contrato 698 de 2014._x000a_ _x000a_En desarrollo del Contrato 698 de 2014, para el mejoramiento y construcción de la vía secundaria Ataco – Planadas del K36+450 al K38+730, se aprobaron por parte de la interventoría y se validaron por parte del departamento del Tolima, los ítems no previstos _x000a_"/>
    <s v="Por cuanto hay una contradicción o incoherencia, al referir que las estaciones se consideran entre distancias entre 100 y 1.000 metros (m) "/>
    <s v="Solicitar informe técnico por parte de la interventoría sobre la justificación de la aprobación de los ítems no previstos."/>
    <s v="Oficiar a la Interventoría."/>
    <s v="Informe."/>
    <n v="1"/>
    <d v="2017-11-01T00:00:00"/>
    <x v="90"/>
    <n v="8.4285714285714288"/>
    <x v="0"/>
    <x v="0"/>
    <n v="1"/>
    <s v="SIN OBSERVACIONES"/>
    <m/>
    <n v="-1436.6333333333334"/>
    <x v="1"/>
    <n v="8.4285714285714288"/>
    <n v="8.4285714285714288"/>
    <n v="8.4285714285714288"/>
    <m/>
    <x v="3"/>
    <s v="CUMPLIDO"/>
    <x v="52"/>
    <x v="499"/>
    <n v="1"/>
    <x v="616"/>
  </r>
  <r>
    <n v="501"/>
    <n v="618"/>
    <n v="2016"/>
    <m/>
    <s v="Administrativo"/>
    <s v="Administrativo"/>
    <s v="14 04 004"/>
    <s v="H26ECP. Gestión predial desplegada en desarrollo de las obras del Contrato 2670 de 2014 y Contrato de Interventoría mediante Convenio 918 de 2014. _x000a__x000a_El desarrollo de la gestión predial, orientada a la elaboración de insumos y gestión de negociación para la adquisición de las franjas de terreno requeridas (exceptuando el pago por compra del predio), se encuentra delegada al Contratista; las cuales no se realizaron dentro del tiempo inicialmente establecido  contractualmente, de seis (6) meses , razón por la cual mediante Modificatorio 3 de octubre 23 de 2015, se amplió en seis meses más, sin  afectar el plazo inicial del contrato._x000a_"/>
    <s v="Por lo expuesto, se observa que la gestión desplegada, en el desarrollo del contrato en materia predial ha presentado deficiencias que se han materializado en mayores tiempos de los inicialmente previsto, y subsecuentemente en la oportunidad para la elaboración de los insumos para efectuar las respectivas negociaciones a cargo del contratista."/>
    <s v="  Realizar el cierre predial. "/>
    <s v="Presentar informe de cierre predial. "/>
    <s v="Informes"/>
    <n v="2"/>
    <d v="2017-11-01T00:00:00"/>
    <x v="88"/>
    <n v="51.857142857142854"/>
    <x v="3"/>
    <x v="1"/>
    <n v="2"/>
    <s v="SIN OBSERVACIONES"/>
    <d v="2022-12-22T00:00:00"/>
    <n v="50.466666666666669"/>
    <x v="1"/>
    <n v="51.857142857142854"/>
    <n v="51.857142857142854"/>
    <n v="51.857142857142854"/>
    <m/>
    <x v="3"/>
    <s v="CUMPLIDO"/>
    <x v="52"/>
    <x v="500"/>
    <n v="1"/>
    <x v="617"/>
  </r>
  <r>
    <n v="502"/>
    <n v="619"/>
    <n v="2016"/>
    <m/>
    <s v="Disciplinario"/>
    <s v="Administrativo con presunta incidencia disciplinaria"/>
    <s v="14 01 003"/>
    <s v="H2EVP. Estudios previos - Convenio 649 de 2013._x000a__x000a_El INVIAS, al no contar con estudios previos correctamente estructurados, presuntamente transgrede lo previsto en el artículo 2.1.1  del Decreto 734 de 2012, vigente para la época, respecto a la planeación contractual y específicamente su numeral 4, el cual, contempla: “El análisis que soporta el valor estimado del contrato, indicando las variables utilizadas para calcular el presupuesto de la respectiva contratación, así como su monto y el de posibles costos asociados al mismo. En el evento en que la contratación sea a precios unitarios, la entidad contratante deberá soportar sus cálculos de presupuesto en la estimación de aquellos”. _x000a__x000a_Acción 1."/>
    <s v="Lo anteriormente expuesto evidencia falta de controles, toda vez que la Entidad, presuntamente, pasa por alto la aplicación de lo estipulado en la normatividad general que regula la contratación."/>
    <s v="Acción 1. _x000a__x000a_En los futuros convenios, precisar  en los estudios previos la fuente que sirvió de base - presupuesto para la estimación del valor de la inversión.  "/>
    <s v="Emitir Directriz de la Dirección General a las Unidades Ejecutoras, que se debe cumplir con la obligación  de precisar  en los estudios previos la fuente que sirvió de base - presupuesto para la estimación del valor de la inversión"/>
    <s v="Memorando Circular"/>
    <n v="1"/>
    <d v="2017-11-01T00:00:00"/>
    <x v="90"/>
    <n v="8.4285714285714288"/>
    <x v="5"/>
    <x v="0"/>
    <n v="1"/>
    <s v="SIN OBSERVACIONES"/>
    <m/>
    <n v="-1436.6333333333334"/>
    <x v="1"/>
    <n v="8.4285714285714288"/>
    <n v="8.4285714285714288"/>
    <n v="8.4285714285714288"/>
    <m/>
    <x v="3"/>
    <s v="CUMPLIDO"/>
    <x v="53"/>
    <x v="501"/>
    <n v="1"/>
    <x v="618"/>
  </r>
  <r>
    <s v=""/>
    <n v="620"/>
    <n v="2016"/>
    <m/>
    <m/>
    <m/>
    <s v="14 01 003"/>
    <s v="H2EVP.  Estudios previos  - Convenio 649 de 2013._x000a__x000a_El INVIAS, al no contar con estudios previos correctamente estructurados, presuntamente transgrede lo previsto en el artículo 2.1.1  del Decreto 734 de 2012, vigente para la época, respecto a la planeación contractual y específicamente su numeral 4, el cual, contempla: “El análisis que soporta el valor estimado del contrato, indicando las variables utilizadas para calcular el presupuesto de la respectiva contratación, así como su monto y el de posibles costos asociados al mismo. En el evento en que la contratación sea a precios unitarios, la entidad contratante deberá soportar sus cálculos de presupuesto en la estimación de aquellos”. _x000a__x000a_Acción 2."/>
    <s v="Lo anteriormente expuesto evidencia falta de controles, toda vez que la Entidad, presuntamente, pasa por alto la aplicación de lo estipulado en la normatividad general que regula la contratación."/>
    <s v="Acción 2. _x000a__x000a_Seguimiento al cumplimiento de la Directriz de la Dirección General a las Unidades Ejecutoras de precisar  en los estudios previos la fuente de donde se tomaron los datos para la elaboración de cálculos del presupuesto e incluir los respectivos soportes.  "/>
    <s v="Realizar reporte de cumplimiento de la Directriz de la Dirección General a las Unidades Ejecutoras de precisar  en los estudios previos la fuente de donde se tomaron los datos para la elaboración de cálculos del presupuesto e incluir los respectivos soportes.   "/>
    <s v="Reporte de seguimiento"/>
    <n v="1"/>
    <d v="2018-02-01T00:00:00"/>
    <x v="92"/>
    <n v="16.857142857142858"/>
    <x v="5"/>
    <x v="0"/>
    <n v="1"/>
    <s v="SIN OBSERVACIONES"/>
    <m/>
    <n v="-1441.6666666666667"/>
    <x v="1"/>
    <n v="16.857142857142858"/>
    <n v="16.857142857142858"/>
    <n v="16.857142857142858"/>
    <m/>
    <x v="3"/>
    <s v=""/>
    <x v="53"/>
    <x v="501"/>
    <n v="2"/>
    <x v="619"/>
  </r>
  <r>
    <n v="503"/>
    <n v="621"/>
    <n v="2016"/>
    <m/>
    <s v="Disciplinario"/>
    <s v="Administrativo con presunta incidencia disciplinaria"/>
    <s v="14 04 004"/>
    <s v="H4EVP. Supervisión del contrato por parte del gestor técnico de proyecto. Convenio 1266 de 2012._x000a__x000a_Dentro del Manual de Funciones del Invías, corresponde a los funcionarios gestores de proyectos :_x000a__x000a_“Elaborar informes de gestión y resultados del área de acuerdo a parámetros y requerimientos de información interna y externa, entidades y organismos de control.”_x000a__x000a_Estos informes no se evidencian para el año 2015 por parte del Gestor del Convenio en Planta Central, lo cual se constituye en una presunta falta disciplinaria por incumplimiento del Manual de Funciones._x000a__x000a_Acción 1."/>
    <s v="Deficiencia en el seguimiento."/>
    <s v="Acción 1. _x000a__x000a_Compilar  los informes mensuales del Gestor de Proyecto del convenio No. 649-2013, correspondientes a la vigencia 2015."/>
    <s v="Presentar  los informes mensuales del Gestor de Proyecto del convenio No. 649-2013, correspondientes a la vigencia 2015."/>
    <s v="Informes"/>
    <n v="12"/>
    <d v="2017-11-01T00:00:00"/>
    <x v="90"/>
    <n v="8.4285714285714288"/>
    <x v="5"/>
    <x v="0"/>
    <n v="12"/>
    <s v="SIN OBSERVACIONES"/>
    <m/>
    <n v="-1436.6333333333334"/>
    <x v="1"/>
    <n v="8.4285714285714288"/>
    <n v="8.4285714285714288"/>
    <n v="8.4285714285714288"/>
    <m/>
    <x v="3"/>
    <s v="CUMPLIDO"/>
    <x v="53"/>
    <x v="502"/>
    <n v="1"/>
    <x v="620"/>
  </r>
  <r>
    <s v=""/>
    <n v="622"/>
    <n v="2016"/>
    <m/>
    <m/>
    <m/>
    <s v="14 04 004"/>
    <s v="H4EVP. Supervisión del contrato por parte del gestor técnico de proyecto. Convenio 1266 de 2012._x000a__x000a_Dentro del Manual de Funciones del Invías, corresponde a los funcionarios gestores de proyectos :_x000a__x000a_“Elaborar informes de gestión y resultados del área de acuerdo a parámetros y requerimientos de información interna y externa, entidades y organismos de control.”_x000a__x000a_Estos informes no se evidencian para el año 2015 por parte del Gestor del Convenio en Planta Central, lo cual se constituye en una presunta falta disciplinaria por incumplimiento del Manual de Funciones._x000a__x000a_Acción 2._x000a_"/>
    <s v="Deficiencia en el seguimiento."/>
    <s v="Acción 2._x000a__x000a_1. Establecer los formatos  de Informes mensuales de Gestor de Proyecto y de Supervisor de Contrato, acorde con las funciones establecidas para estos roles en el Manual de Contratación (SRN)._x000a__x000a_2 . Reportar el cumplimiento de la implementación de los formatos  de Informes mensuales de Gestor de Proyecto y de Supervisor de Contrato, acorde con las funciones establecidas para estos roles en el Manual de Contratación (DO)."/>
    <s v="1. Solicitar  mediante memorando a la Dirección Operativa la implementación de dos  formatos estandarizados, que se  anexarán a los Informes mensuales de Gestor de Proyecto y de Supervisor de Contrato, acorde con las funciones establecidas para estos roles en el Manual de Contratación (2, SRN)._x000a__x000a_2. Informe de implementación de formatos (1, DO)."/>
    <s v="1.  Formatos (2, SRN)._x000a__x000a_2. Informe (1, DO)."/>
    <n v="3"/>
    <d v="2017-11-01T00:00:00"/>
    <x v="90"/>
    <n v="8.4285714285714288"/>
    <x v="43"/>
    <x v="0"/>
    <n v="3"/>
    <s v="SIN OBSERVACIONES"/>
    <m/>
    <n v="-1436.6333333333334"/>
    <x v="1"/>
    <n v="8.4285714285714288"/>
    <n v="8.4285714285714288"/>
    <n v="8.4285714285714288"/>
    <m/>
    <x v="3"/>
    <s v=""/>
    <x v="53"/>
    <x v="502"/>
    <n v="2"/>
    <x v="621"/>
  </r>
  <r>
    <n v="504"/>
    <n v="623"/>
    <n v="2016"/>
    <m/>
    <s v="Administrativo"/>
    <s v="Administrativo"/>
    <s v="14 04 004"/>
    <s v="H1R15. Desarrollo proyecto Cruce de la Cordillera Central - Túnel de la Línea._x000a__x000a_Se observaron deficiencias constructivas, escasez de personal en los frentes de trabajo, falta de señalización y protocolos de seguridad industrial en algunos sitios de la obra, inadecuada disposición del material sobrante y debilidades frente al tema de responsabilidad social._x000a__x000a_"/>
    <s v="Lo identificado se originó por presuntos incumplimientos del contratista con respecto al cronograma y a las metas físicas establecidas en las bases del acuerdo conciliatorio del 10 de marzo de 2015 y el modificatorio 11 del 01 de abril de 2015. A su vez, se evidenció la falta de gestión efectiva por parte del Invías  para hacer cumplir lo contractualmente establecido en dichos acuerdos y modificatorios."/>
    <s v="Verificar a través de los informe de interventoría el cumplimiento de escasez de personal en los frentes de trabajo, falta de señalización y protocolos de seguridad industrial, inadecuada disposición del material sobrante y debilidades frente al tema de responsabilidad social."/>
    <s v="Solicitar a la interventoría el respectivo informe."/>
    <s v="Informe trimestral."/>
    <n v="3"/>
    <d v="2017-11-01T00:00:00"/>
    <x v="102"/>
    <n v="38.857142857142854"/>
    <x v="8"/>
    <x v="0"/>
    <n v="3"/>
    <s v="Se reemplazó a GPE (Gerencia de Proyectos Estratégicos) por GGP1 (Gerencia Grandes Proyectos 1), de conformidad con la Resolución INVIAS 3536 del 12 de noviembre de 2021._x000a__x000a_Pasa de GGP1 a SMCN"/>
    <m/>
    <n v="-1443.7333333333333"/>
    <x v="1"/>
    <n v="38.857142857142854"/>
    <n v="38.857142857142854"/>
    <n v="38.857142857142854"/>
    <m/>
    <x v="3"/>
    <s v="CUMPLIDO"/>
    <x v="54"/>
    <x v="503"/>
    <n v="1"/>
    <x v="622"/>
  </r>
  <r>
    <n v="505"/>
    <n v="624"/>
    <n v="2016"/>
    <m/>
    <s v="Fiscal y disciplinario"/>
    <s v="Administrativo con presunta incidencia disciplinaria y fiscal"/>
    <s v="12 01 004"/>
    <s v="H2R15. Imposición de sanciones por manejo ambiental._x000a__x000a_La Autoridad Nacional de Licencias Ambientales – ANLA, mediante Resolución 186 del 3 de marzo de 2014 impuso multa al Instituto Nacional de Vías._x000a__x000a_En virtud de lo anteriormente expuesto, existe un presunto detrimento patrimonial por $2.626.88 millones con ocasión de la multa impuesta por la ANLA al Invías. _x000a__x000a_Acción 1."/>
    <s v="Se evidencian debilidades en el ejercicio de control y supervisión por parte de las interventorías de cada proyecto involucrado en la licencia, al no conminar al contratista al cumplimiento efectivo de las medidas ambientales y a lo dispuesto en la licencia ambiental del proyecto."/>
    <s v="Acción 1._x000a__x000a_Identificar y actualizar la matriz de riesgos relacionada con la imposición de multas y pagos derivados de infracciones ambientales impuestas por las Autoridades Ambientales_x000a_"/>
    <s v="1.  Mesas de trabajo para identificar los posibles riesgos relacionados con la imposición de multas y pagos derivados de infracciones ambientales impuestas por las Autoridades Ambientales._x000a__x000a_2. Actualizar la matriz de riesgos_x000a__x000a_3. Socializar la matriz de riesgos actualizada_x000a_"/>
    <s v="Acta de reuniones_x000a__x000a_Matriz actualizada _x000a__x000a_Memorando Circular con el link de la matriz_x000a__x000a_ _x000a__x000a_ _x000a_"/>
    <n v="3"/>
    <d v="2020-08-01T00:00:00"/>
    <x v="103"/>
    <n v="38.857142857142854"/>
    <x v="3"/>
    <x v="1"/>
    <n v="3"/>
    <s v="Acción de mejora reformulada por la Subdirección de Medio Ambiente y Gestión Social, aprobada por el Director General mediante memorando DG 43151 del 29 de julio de 2020, ante solicitud allegada en el memorando SMA 42584 del 28 de julio de 2020."/>
    <d v="2021-09-27T00:00:00"/>
    <n v="5"/>
    <x v="1"/>
    <n v="38.857142857142854"/>
    <n v="38.857142857142854"/>
    <n v="38.857142857142854"/>
    <m/>
    <x v="3"/>
    <s v="CUMPLIDO"/>
    <x v="54"/>
    <x v="504"/>
    <n v="1"/>
    <x v="623"/>
  </r>
  <r>
    <s v=""/>
    <n v="625"/>
    <n v="2016"/>
    <m/>
    <m/>
    <m/>
    <s v="12 01 004"/>
    <s v="H2R15. Imposición de sanciones por manejo ambiental._x000a__x000a_La Autoridad Nacional de Licencias Ambientales – ANLA, mediante Resolución 186 del 3 de marzo de 2014 impuso multa al Instituto Nacional de Vías._x000a__x000a_En virtud de lo anteriormente expuesto, existe un presunto detrimento patrimonial por $2.626.88 millones con ocasión de la multa impuesta por la ANLA al Invías. _x000a__x000a_Acción 2."/>
    <s v="Se evidencian debilidades en el ejercicio de control y supervisión por parte de las interventorías de cada proyecto involucrado en la licencia, al no conminar al contratista al cumplimiento efectivo de las medidas ambientales y a lo dispuesto en la licencia ambiental del proyecto."/>
    <s v="Acción 2._x000a__x000a_Control y seguimiento a los permisos ambientales para disminuir el riesgo relacionado con la imposición de multas y pagos derivados de infracciones ambientales impuestas por las Autoridades Ambientales_x000a__x000a_ _x000a__x000a_ _x000a_"/>
    <s v="1. Radicación por parte de las Interventorías, listado de permisos ambientales necesarios para el proyecto_x000a__x000a_2. Radicación por parte de las Interventorías, matriz de seguimiento actos administrativos para verificar la ejecución y avance de las obligaciones derivadas de los permisos ambientales otorgados por las autoridades ambientales.  _x000a__x000a_3. Radicación por parte de las Interventorías, acta de balance ambiental para la verificación del cumplimiento de las obligaciones derivadas de los permisos ambientales otorgados por las autoridades ambientales."/>
    <s v="Acta de radicación ambiental_x000a__x000a_Matriz seguimiento actos administrativos_x000a__x000a_Balance Ambiental a la terminación del contrato de obra y/o memorando dirigido a la Unidad Ejecutora_x000a__x000a_ _x000a__x000a_ _x000a_"/>
    <n v="3"/>
    <d v="2020-08-01T00:00:00"/>
    <x v="103"/>
    <n v="38.857142857142854"/>
    <x v="3"/>
    <x v="1"/>
    <n v="3"/>
    <s v="Acción de mejora incluida ante reformulación adelantada por la Subdirección de Medio Ambiente y Gestión Social, aprobada por el Director General mediante memorando DG 43151 del 29 de julio de 2020, ante solicitud allegada en el memorando SMA 42584 del 28 de julio de 2020."/>
    <d v="2021-07-06T00:00:00"/>
    <n v="2.2333333333333334"/>
    <x v="1"/>
    <n v="38.857142857142854"/>
    <n v="38.857142857142854"/>
    <n v="38.857142857142854"/>
    <m/>
    <x v="3"/>
    <s v=""/>
    <x v="54"/>
    <x v="504"/>
    <n v="2"/>
    <x v="624"/>
  </r>
  <r>
    <n v="506"/>
    <n v="626"/>
    <n v="2016"/>
    <m/>
    <s v="Disciplinario"/>
    <s v="Administrativo con presunta incidencia disciplinaria"/>
    <s v="12 02 001"/>
    <s v="H3R15. Proceso de negociación del predio del tramo Quindío con número de ficha predial Q-OO1B._x000a__x000a_Deficiencias en la gestión oportuna en el desarrollo de la negociación del predio con ficha Q-OO1B, se hace Oferta de Compra el 05 de febrero de 2014, mediante oficio del Invías SMA 5543, cuando el avalúo ya se encontraba vencido, no obstante  lo que indica el artículo 19 del  Decreto 1420 de 1998, que “Los avalúos tendrán una vigencia de un (1) año, contados desde la fecha de su expedición (…)”. Se hace claridad que la negociación se surtió con el avalúo de la vigencia 2012."/>
    <s v="Pese a lo reportado por la entidad,  se identifica falta de oportunidad del contratista para dar cumplimiento con las obligaciones a su cargo y de las fallas en materia de seguimiento a cargo de la Interventoría. "/>
    <s v="Aplicar y ejercer control de cumplimiento de la adquisición de predios desde la oferta de compra, hasta la adquisición voluntaria o por expropiación para evitar el vencimiento de los términos, mediante las mesas de trabajo entre contratista e interventoría. Check list.                                                               "/>
    <s v="Control y seguimiento de predios mediante mesas de trabajo y check list."/>
    <s v="Reporte de cumplimiento "/>
    <n v="1"/>
    <d v="2017-11-01T00:00:00"/>
    <x v="90"/>
    <n v="8.4285714285714288"/>
    <x v="3"/>
    <x v="1"/>
    <n v="1"/>
    <s v="SIN OBSERVACIONES"/>
    <m/>
    <n v="-1436.6333333333334"/>
    <x v="1"/>
    <n v="8.4285714285714288"/>
    <n v="8.4285714285714288"/>
    <n v="8.4285714285714288"/>
    <m/>
    <x v="3"/>
    <s v="CUMPLIDO"/>
    <x v="54"/>
    <x v="505"/>
    <n v="1"/>
    <x v="625"/>
  </r>
  <r>
    <n v="507"/>
    <n v="627"/>
    <n v="2016"/>
    <m/>
    <s v="Disciplinario"/>
    <s v="Administrativo con presunta incidencia disciplinaria"/>
    <s v="14 04 006"/>
    <s v="H5R15. Modificaciones contractuales._x000a__x000a_Realizada una evaluación de los ítems contractuales y las cantidades previstas a ejecutar en desarrollo del Contrato 3361/2007, se determinó lo siguiente:_x000a_El contrato comprendía inicialmente la ejecución de 62 ítems por $84.527.6 millones, de los cuales fueron suprimidos 10 por $3.731.88 millones, y posteriormente adicionados 141 nuevos o ÍTEMS NO PREVISTOS por $88.887.84 millones (los cuales representan el 53.23% del valor final de contrato), para un total de 193 ítems. De estos ítems, fueron finalmente ejecutados 183 ítems en obra, es decir, la cantidad de ítems contractuales se vieron incrementados en un 195%._x000a__x000a__x000a_"/>
    <s v="Lo anteriormente expuesto, revela deficiencias en la etapa precontractual, específicamente en la planificación técnica, y la evaluación a detalle (estudios, diseños y presupuestación) de las necesidades a cubrir con el proceso contractual y consecuentemente en las cantidades de obras a ejecutar por parte de la entidad."/>
    <s v="Entregar un reporte en donde se verifique que todas las unidades ejecutoras tienen una planeación adecuada en los futuros procesos licitatorios y realizar reportes de verificación."/>
    <s v="Se entregara un reporte trimestral"/>
    <s v="Reporte trimestral"/>
    <n v="3"/>
    <d v="2017-11-01T00:00:00"/>
    <x v="99"/>
    <n v="43.142857142857146"/>
    <x v="53"/>
    <x v="0"/>
    <n v="3"/>
    <s v="SIN OBSERVACIONES"/>
    <m/>
    <n v="-1444.7333333333333"/>
    <x v="1"/>
    <n v="43.142857142857146"/>
    <n v="43.142857142857146"/>
    <n v="43.142857142857146"/>
    <m/>
    <x v="3"/>
    <s v="CUMPLIDO"/>
    <x v="54"/>
    <x v="506"/>
    <n v="1"/>
    <x v="626"/>
  </r>
  <r>
    <n v="508"/>
    <n v="628"/>
    <n v="2016"/>
    <m/>
    <s v="Administrativo"/>
    <s v="Administrativo"/>
    <s v="11 03 002"/>
    <s v="H6R15. Planeación Contrato Plan Boyacá – Metas Físicas._x000a__x000a_A marzo de 2016, se evidenciaron retrasos en todos los frentes de obra y reducción del alcance físico de las obras._x000a_"/>
    <s v="Deficiencias en la planeación del Convenio 1724 de 2013, cuyas causas se relacionan a continuación: • Falta de coordinación interinstitucional entre el Ente Nacional y el Ente Territorial, _x000a_• Los Estudios y Diseños Fase III, a cargo de la Gobernación, presentaron en la mayoría de los casos faltantes, inconsistencias y desactualizaciones ._x000a_• Deficiencias en la Gestión predial realizada por la Gobernación de Boyacá._x000a_• Falta de planeación técnica y financiera."/>
    <s v="_x000a_Evidenciar la normal la ejecución del contrato y la actualización de los estudios y diseños._x000a_"/>
    <s v="_x000a__x000a_Reporte de los estudios y diseños actualizados, y de ejecución de la obra."/>
    <s v="Reporte de estudios y diseños actualizados"/>
    <n v="1"/>
    <d v="2017-11-01T00:00:00"/>
    <x v="90"/>
    <n v="8.4285714285714288"/>
    <x v="0"/>
    <x v="0"/>
    <n v="1"/>
    <s v="SIN OBSERVACIONES"/>
    <m/>
    <n v="-1436.6333333333334"/>
    <x v="1"/>
    <n v="8.4285714285714288"/>
    <n v="8.4285714285714288"/>
    <n v="8.4285714285714288"/>
    <m/>
    <x v="3"/>
    <s v="CUMPLIDO"/>
    <x v="54"/>
    <x v="507"/>
    <n v="1"/>
    <x v="627"/>
  </r>
  <r>
    <n v="509"/>
    <n v="629"/>
    <n v="2016"/>
    <m/>
    <s v="Disciplinario"/>
    <s v="Administrativo con presunta incidencia disciplinaria"/>
    <s v="14 02 003"/>
    <s v="H7R15. Estudios y diseños Fase III - Obras Contrato Plan Boyacá. _x000a__x000a_Respecto a los estudios y diseños Fase III que debió realizar y presentar la Gobernación de Boyacá, no se hizo entrega de manera oportuna y de acuerdo a los requisitos exigidos (diseños completos y debidamente ajustados) para el inicio a tiempo de la ejecución de las obras derivadas del Convenio 1724 de 2013, lo que repercutió en atrasos de las mismas, e incluso en la disminución del alcance físico "/>
    <s v="Lo anterior debido a la falta de diseños en estructuras puntuales y los ajustes en alineamiento y sección que tuvieron que ser realizados a los diseños originales, por su desactualización y falta de coordinación con respecto a la realidad en campo"/>
    <s v="_x000a_Evidenciar la normal  ejecución del contrato y la actualización de los estudios y diseños._x000a_"/>
    <s v="_x000a__x000a_Reporte de los estudios y diseños actualizados, y de ejecución de la obra."/>
    <s v="Reporte de estudios y diseños actualizados"/>
    <n v="1"/>
    <d v="2017-11-01T00:00:00"/>
    <x v="90"/>
    <n v="8.4285714285714288"/>
    <x v="0"/>
    <x v="0"/>
    <n v="1"/>
    <s v="SIN OBSERVACIONES"/>
    <m/>
    <n v="-1436.6333333333334"/>
    <x v="1"/>
    <n v="8.4285714285714288"/>
    <n v="8.4285714285714288"/>
    <n v="8.4285714285714288"/>
    <m/>
    <x v="3"/>
    <s v="CUMPLIDO"/>
    <x v="54"/>
    <x v="508"/>
    <n v="1"/>
    <x v="628"/>
  </r>
  <r>
    <n v="510"/>
    <n v="630"/>
    <n v="2016"/>
    <m/>
    <s v="Disciplinario"/>
    <s v="Administrativo con presunta incidencia disciplinaria"/>
    <s v="11 03 002"/>
    <s v="H8R15. Planeación contratos de interventoría celebrados con ocasión del Convenio Interadministrativo 1724-2013. _x000a__x000a_Contratos de Interventoría 4054-2013, 4055-2013,4105-2013, 4106-2013, 4147-2013, 4148-2013, 4149-2013, 4183-2013, celebrados por el Invías._x000a__x000a_- El Invías suscribió los  ocho (8) mencionados contratos de interventoría para el seguimiento a los contratos de obra derivados del Convenio 1724, sin embargo, la Gobernación de Boyacá celebró  cuatro (4) contratos de obra, quedando algunos contratos con mas de una interventoría."/>
    <s v="Lo anterior, demuestra débil planeación,   deficiente coordinación interinstitucional para ejecutar de manera oportuna y efectiva los recursos  "/>
    <s v="_x000a_Presentar informe donde se sustente la función que cumplía cada interventoría en contrato de obra."/>
    <s v="Elaboración de informe."/>
    <s v="Informe"/>
    <n v="1"/>
    <d v="2017-11-01T00:00:00"/>
    <x v="90"/>
    <n v="8.4285714285714288"/>
    <x v="0"/>
    <x v="0"/>
    <n v="1"/>
    <s v="SIN OBSERVACIONES"/>
    <m/>
    <n v="-1436.6333333333334"/>
    <x v="1"/>
    <n v="8.4285714285714288"/>
    <n v="8.4285714285714288"/>
    <n v="8.4285714285714288"/>
    <m/>
    <x v="3"/>
    <s v="CUMPLIDO"/>
    <x v="54"/>
    <x v="509"/>
    <n v="1"/>
    <x v="629"/>
  </r>
  <r>
    <n v="511"/>
    <n v="631"/>
    <n v="2016"/>
    <m/>
    <s v="Disciplinario"/>
    <s v="Administrativo con presunta incidencia disciplinaria"/>
    <s v="14 04 004"/>
    <s v="H9R15. Supervisión del Convenio Interadministrativo 1724 de 2013._x000a_ _x000a_En el acervo documental de la carpeta del convenio y en los obrantes enviado con oficio OCI20757 del 5 de mayo de 2016, no se evidencia la existencia de documentos correspondientes a la vigilancia y control de la ejecución del Convenio._x000a__x000a_Acción 1."/>
    <s v="Lo anteriormente expuesto se suscitó por falencias de orden administrativo y conlleva un presunto incumplimiento de lo previsto en el en los numerales 1 y 2 del Artículo 34 de la Ley 734 de 2002, así como del artículo 84 de la Ley 1474 de 2011."/>
    <s v="Revisar y actualizar las Tablas de Retención documental de la Subdirección de vías Regionales, para fortalecer los controles en materia de gestión documental y disponibilidad de la información."/>
    <s v="Revisión y actualización de las Tablas de Retención documental de la Subdirección de vías Regionales,  a partir de los lineamientos brindados por la Subdirección administrativa en mesa de trabajo."/>
    <s v="TRD que incorpore la serie de contratos revisada y aprobada"/>
    <n v="1"/>
    <d v="2023-09-12T00:00:00"/>
    <x v="17"/>
    <n v="7"/>
    <x v="0"/>
    <x v="0"/>
    <n v="0"/>
    <s v="Acción de mejora reformulada  y aprobada por la Directora General en mesa de trabajo del 26 de octubre de 2023 y según memorando 2023I-VBOG-019971 del 27 de octubre de 2023."/>
    <m/>
    <n v="-1507.6666666666667"/>
    <x v="0"/>
    <n v="0"/>
    <n v="0"/>
    <n v="7"/>
    <m/>
    <x v="0"/>
    <s v="VENCIDO"/>
    <x v="54"/>
    <x v="510"/>
    <n v="1"/>
    <x v="630"/>
  </r>
  <r>
    <s v=""/>
    <n v="632"/>
    <n v="2016"/>
    <m/>
    <m/>
    <m/>
    <s v="14 04 004"/>
    <s v="H9R15. Supervisión del Convenio Interadministrativo 1724 de 2013._x000a_ _x000a_En el acervo documental de la carpeta del convenio y en los obrantes enviado con oficio OCI20757 del 5 de mayo de 2016, no se evidencia la existencia de documentos correspondientes a la vigilancia y control de la ejecución del Convenio._x000a__x000a_Acción 2."/>
    <s v="Lo anteriormente expuesto se suscitó por falencias de orden administrativo y conlleva un presunto incumplimiento de lo previsto en el en los numerales 1 y 2 del Artículo 34 de la Ley 734 de 2002, así como del artículo 84 de la Ley 1474 de 2011."/>
    <s v="Capacitar a los servidores de la Subdirección de Vías Regionales en TRD."/>
    <s v="Gestionar ante la subdirección administrativa capacitación en TRD//Participar en la jornada de capacitación en TRD."/>
    <s v="Registro de la capacitación (registro de participantes o grabación)  "/>
    <n v="1"/>
    <d v="2023-09-12T00:00:00"/>
    <x v="17"/>
    <n v="7"/>
    <x v="0"/>
    <x v="0"/>
    <n v="0"/>
    <s v="Acción de mejora reformulada  y aprobada por la Directora General en mesa de trabajo del 26 de octubre de 2023 y según memorando 2023I-VBOG-019971 del 27 de octubre de 2023."/>
    <m/>
    <n v="-1507.6666666666667"/>
    <x v="0"/>
    <n v="0"/>
    <n v="0"/>
    <n v="7"/>
    <m/>
    <x v="0"/>
    <s v=""/>
    <x v="54"/>
    <x v="510"/>
    <n v="2"/>
    <x v="631"/>
  </r>
  <r>
    <n v="512"/>
    <n v="633"/>
    <n v="2016"/>
    <m/>
    <s v="Disciplinario"/>
    <s v="Administrativo con presunta incidencia disciplinaria"/>
    <s v="14 02 014"/>
    <s v="H10R15. Resolución justificando la modalidad de contratación directa del Convenio 1724 de 2013._x000a__x000a_Conforme con lo observado en la carpeta del Convenio 1724 del 2013, no se evidenció el acto administrativo de justificación de la contratación directa. Para lo anterior, se debe tener en cuenta, que el convenio fue suscrito el 30 de septiembre de 2013, y para ese momento la normatividad vigente era el Decreto 1510 de 2013, que derogó el Decreto 734 de 2012 y que regula tanto la ley 1150 de 2007 como la ley 80 de 1993. Lo anterior podría ocasionar que se declare mediante sentencia judicial la nulidad absoluta del convenio, poniendo en riesgo el recurso económico invertido."/>
    <s v="Justificación de la contratación directa"/>
    <s v="Incluir dentro de la carpeta contractual el Acto Administrativo de justificación de la contratación directa._x000a_"/>
    <s v="Presentar el Acto Administrativo de justificación de la contratación._x000a__x000a_"/>
    <s v="Acto administrativo"/>
    <n v="1"/>
    <d v="2017-11-01T00:00:00"/>
    <x v="90"/>
    <n v="8.4285714285714288"/>
    <x v="0"/>
    <x v="0"/>
    <n v="1"/>
    <s v="SIN OBSERVACIONES"/>
    <m/>
    <n v="-1436.6333333333334"/>
    <x v="1"/>
    <n v="8.4285714285714288"/>
    <n v="8.4285714285714288"/>
    <n v="8.4285714285714288"/>
    <m/>
    <x v="3"/>
    <s v="CUMPLIDO"/>
    <x v="54"/>
    <x v="511"/>
    <n v="1"/>
    <x v="632"/>
  </r>
  <r>
    <n v="513"/>
    <n v="634"/>
    <n v="2016"/>
    <m/>
    <s v="Administrativo"/>
    <s v="Administrativo"/>
    <s v="11 03 002"/>
    <s v="H13R15. Ejecución proyecto mejoramiento y rehabilitación de la primera calzada de la Circunvalar Barranquilla .  _x000a__x000a_Retraso en la ejecución del Proyecto,  al respecto, la interventoría reportó en el informe de avance de obra de enero de 2016, un porcentaje de atraso del 47.96% en la ejecución general de las actividades establecidas en el Contrato de Obra Derivado AMB-LP-001-2015, suscrito entre el Distrito de Barranquilla y Valores y Contratos S.A. – VALORCON, producto del Convenio Interadministrativo 1344 de 2014. _x000a_"/>
    <s v="Debilidades en la matriz de riesgos definida para el contrato, al no contemplar actividades inherentes al proyecto y que por tanto impactan su ejecución, lo que ha conllevado a la reprogramación de las actividades contempladas en el contrato de obra. "/>
    <s v="Elaborar informe del estado actual del convenio"/>
    <s v="Solicitar informe del estado actual del convenio"/>
    <s v="Informe"/>
    <n v="1"/>
    <d v="2017-11-01T00:00:00"/>
    <x v="90"/>
    <n v="8.4285714285714288"/>
    <x v="5"/>
    <x v="0"/>
    <n v="1"/>
    <s v="SIN OBSERVACIONES"/>
    <m/>
    <n v="-1436.6333333333334"/>
    <x v="1"/>
    <n v="8.4285714285714288"/>
    <n v="8.4285714285714288"/>
    <n v="8.4285714285714288"/>
    <m/>
    <x v="3"/>
    <s v="CUMPLIDO"/>
    <x v="54"/>
    <x v="512"/>
    <n v="1"/>
    <x v="633"/>
  </r>
  <r>
    <n v="514"/>
    <n v="635"/>
    <n v="2016"/>
    <m/>
    <s v="Disciplinario"/>
    <s v="Administrativo con presunta incidencia disciplinaria"/>
    <s v="14 04 004"/>
    <s v="H16R15. Proceso de supervisión de convenios interadministrativos._x000a__x000a_En los convenios que a continuación se relacionan, no se evidencia el cumplimiento de las funciones de los supervisores designados por Invías,  acorde con lo establecido en la  Resolución 3376 de julio 28 de 2010 “por la cual se establecen funciones y obligaciones de los Gestores Técnicos de Proyectos, de Contratos,  Ambientales, Sociales, Prediales y Administrativos y se dictas otras disposiciones”  y en el Manual de Interventoría de Obra Pública del Invías. _x000a_• Convenio Interadministrativo 1344 de 2014 _x000a_• Convenio Interadministrativo 1345 de 2014_x000a_ "/>
    <s v="Deficiencia en la supervisión"/>
    <s v="Actualización del Manual de Contratación, incluyendo el capitulo de supervisión contractual de conformidad con las leyes vigentes.  "/>
    <s v="Actividad 1. Capacitación al personal que ejerza funciones de supervisión en la Dirección Operativa, unidades ejecutoras y direcciones territoriales."/>
    <s v="Jornada de capacitación "/>
    <n v="10"/>
    <d v="2020-02-01T00:00:00"/>
    <x v="67"/>
    <n v="43.285714285714285"/>
    <x v="54"/>
    <x v="2"/>
    <n v="0"/>
    <s v="Se excluye a la Dirección de Ejecución y Operación por lineamiento del Director General, según memorando DG 56568 del 28 de julio de 2022."/>
    <m/>
    <n v="-1472.1666666666667"/>
    <x v="0"/>
    <n v="0"/>
    <n v="0"/>
    <n v="43.285714285714285"/>
    <m/>
    <x v="0"/>
    <s v="VENCIDO"/>
    <x v="54"/>
    <x v="513"/>
    <n v="1"/>
    <x v="634"/>
  </r>
  <r>
    <n v="515"/>
    <n v="636"/>
    <n v="2016"/>
    <m/>
    <s v="Administrativo"/>
    <s v="Administrativo"/>
    <s v="11 03 002"/>
    <s v="H17R15. Construcción de puentes peatonales en vías concesionadas - Alcance físico de las obras y plazo de las mismas. _x000a__x000a_En desarrollo del seguimiento a la ejecución de los Convenios 3075 y 3141 de 2013, correspondientes a la construcción de puentes peatonales sobre vías concesionadas en los departamentos de Boyacá y Cundinamarca, respectivamente, se evidencia que los mismos sufrieron reducciones de alcance por distintos factores (tanto endógenos como exógenos), que afectaron la realización de estas obras y derivaron en reducciones frente a lo inicialmente previsto."/>
    <s v="Falencias en planeación "/>
    <s v="_x000a__x000a_Incorporar en los convenios la obligación del ente contratante de las obras de obtener previamente a la contratación, los estudios y diseños requeridos para llevar a cabo el proyecto."/>
    <s v="Solicitud a la Dirección de Contratación de la incorporación de la clausula de la obligación del ente contratante relacionado con los estudios y diseños"/>
    <s v="Clausula incorporada"/>
    <n v="1"/>
    <d v="2017-11-01T00:00:00"/>
    <x v="90"/>
    <n v="8.4285714285714288"/>
    <x v="5"/>
    <x v="0"/>
    <n v="1"/>
    <s v="SIN OBSERVACIONES"/>
    <m/>
    <n v="-1436.6333333333334"/>
    <x v="1"/>
    <n v="8.4285714285714288"/>
    <n v="8.4285714285714288"/>
    <n v="8.4285714285714288"/>
    <m/>
    <x v="3"/>
    <s v="CUMPLIDO"/>
    <x v="54"/>
    <x v="514"/>
    <n v="1"/>
    <x v="635"/>
  </r>
  <r>
    <n v="516"/>
    <n v="637"/>
    <n v="2016"/>
    <m/>
    <s v="Administrativo"/>
    <s v="Administrativo"/>
    <s v="11 03 002"/>
    <s v="H20R15. Determinación del riesgo predial. _x000a__x000a_Contrato Puente Pumarejo  642  de 2015._x000a_Revisada la Matriz de Riesgos de la licitación pública LP-DO-GGP-076-2014, se determinó que el tema predial no fue incluido. Frente a dicha situación la Entidad no suministró justificación._x000a__x000a_En Clausula tercera, del contrato en el literal (g), indica que el valor de la provisión para gestión predial y compra de predios, incluido IVA del 16% sobre el total de este ítem corresponde a $10.000 millones; y al comparar con la sumatoria de los valores de los avalúos reportados en la sabana predial   de febrero de 2016, adicionando el valor del predio de la Gobernación del Atlántico , asciende a una suma de $11.628 millones de pesos, es decir al corte del presente informe se presenta un desfase de recursos del orden de $1.628 millones, ya que faltan todavía algunos predios por avalúo.  "/>
    <s v="Se evidencia deficiencias en los estudios previos al no considerar la viabilidad de afectar predios cuya infraestructura sobrepasa el presupuesto asignado para la compra de los inmuebles. "/>
    <s v="1. Incorporar en el documento &quot;Apéndice Predial&quot; de los procesos contractuales un numeral que haga referencia al Diagnóstico Predial, asignando recursos._x000a__x000a_2. Apropiar los recursos necesarios en la etapa de estructuración del proceso contractual  de consultoría para que se elabore  el Diagnóstico predial conforme lo ordenado por la Ley de Infraestructura."/>
    <s v="1. Incluir en el &quot;Apéndice Predial&quot; de los procesos contractuales un numeral con Diagnostico Predial. _x000a__x000a_2. Apropiación de recursos e informe de ejecución de los recursos apropiados para el Diagnostico predial conforme lo ordenado por la Ley de Infraestructura."/>
    <s v="1. Apéndice predial.                    _x000a__x000a_2. Documento soporte de apropiación."/>
    <n v="2"/>
    <d v="2017-11-01T00:00:00"/>
    <x v="88"/>
    <n v="51.857142857142854"/>
    <x v="3"/>
    <x v="1"/>
    <n v="2"/>
    <s v="Acción de mejora considerada no efectiva por la Contraloría General de la República en Informe de Auditoría Financiera 2019, página 88."/>
    <m/>
    <n v="-1446.7666666666667"/>
    <x v="1"/>
    <n v="51.857142857142854"/>
    <n v="51.857142857142854"/>
    <n v="51.857142857142854"/>
    <m/>
    <x v="3"/>
    <s v="CUMPLIDO"/>
    <x v="54"/>
    <x v="515"/>
    <n v="1"/>
    <x v="636"/>
  </r>
  <r>
    <n v="517"/>
    <n v="638"/>
    <n v="2016"/>
    <m/>
    <s v="Administrativo"/>
    <s v="Administrativo"/>
    <s v="21 04 001"/>
    <s v="H21R15. Metodología para valorar rondas hidráulicas. Contrato Puente Pumarejo  642  de 2015._x000a__x000a_Ausencia de parámetros técnicos de valoración en  el Apéndice Predial, que permitan ejercer un control efectivo, para la  verificación del precio asignado a los terrenos  paralelos a cuerpos de agua, denominados zonas de rondas hidráulicas."/>
    <s v="No se evidenció consulta frente al tema ante la Autoridad rectora, que en este caso es el Instituto Geográfico Agustín Codazzi."/>
    <s v="1. Incluir parámetros técnicos de valoración en los apéndices prediales del Invías, para que su tasación sea equitativa.                                                                     _x000a__x000a_2. Metodología para el cálculo del porcentaje de tasación que se pueda manejar sobre el valor total unitario del terreno en tierra firme de valoración.                                                "/>
    <s v=" 1. Apéndices prediales con parámetros técnicos._x000a__x000a_2. Metodología para el cálculo del Porcentaje único de tasación sobre el valor total unitario del terreno en tierra firme de valoración.                                                "/>
    <s v="Criterios establecidos "/>
    <n v="2"/>
    <d v="2017-11-01T00:00:00"/>
    <x v="88"/>
    <n v="51.857142857142854"/>
    <x v="3"/>
    <x v="1"/>
    <n v="2"/>
    <s v="Acción de mejora considerada no efectiva por la Contraloría General de la República en Informe de Auditoría Financiera 2019, página 88."/>
    <m/>
    <n v="-1446.7666666666667"/>
    <x v="1"/>
    <n v="51.857142857142854"/>
    <n v="51.857142857142854"/>
    <n v="51.857142857142854"/>
    <m/>
    <x v="3"/>
    <s v="CUMPLIDO"/>
    <x v="54"/>
    <x v="516"/>
    <n v="1"/>
    <x v="637"/>
  </r>
  <r>
    <n v="518"/>
    <n v="639"/>
    <n v="2016"/>
    <m/>
    <s v="Disciplinario"/>
    <s v="Administrativo con presunta incidencia disciplinaria"/>
    <s v="11 03 002"/>
    <s v="_x000a_H22R15. Aspectos prediales en la fase de estructuración contractual del Programa Vías para la Equidad._x000a__x000a_El Instituto Nacional de Vías no cuenta con la identificación de afectación predial que genera la ejecución del Programa Vías para la Equidad, _x000a_"/>
    <s v="Presunta omisión de lo establecido en la Ley de infraestructura 1682 de 2013 en su artículo  séptimo donde se indica que se deberá incluir en la etapa de planeación  el análisis integral, entre otros aspectos, lo indicado  en el literal g  “Diagnóstico predial o análisis de predios objeto de adquisición.” "/>
    <s v="Informar sobre la metodología predial usada específicamente en el proceso licitatorio del &quot;Programa Vías para la Equidad&quot;."/>
    <s v="Entrega de Informe de metodología predial usada específicamente en el proceso licitatorio del &quot;Programa Vías para la Equidad&quot;."/>
    <s v="Informe"/>
    <n v="1"/>
    <d v="2017-11-01T00:00:00"/>
    <x v="90"/>
    <n v="8.4285714285714288"/>
    <x v="53"/>
    <x v="0"/>
    <n v="1"/>
    <s v="SIN OBSERVACIONES"/>
    <m/>
    <n v="-1436.6333333333334"/>
    <x v="1"/>
    <n v="8.4285714285714288"/>
    <n v="8.4285714285714288"/>
    <n v="8.4285714285714288"/>
    <m/>
    <x v="3"/>
    <s v="CUMPLIDO"/>
    <x v="54"/>
    <x v="517"/>
    <n v="1"/>
    <x v="638"/>
  </r>
  <r>
    <n v="519"/>
    <n v="640"/>
    <n v="2016"/>
    <m/>
    <s v="Disciplinario"/>
    <s v="Administrativo con presunta incidencia disciplinaria"/>
    <s v="12 02 002"/>
    <s v="H23R15. Gestión predial desplegada por el contratista. Contrato 409 de 2010 Mejoramiento y Mantenimiento del Corredor Tumaco – Pasto – Mocoa._x000a__x000a_Se determinó que la gestión predial del contrato quedó inconclusa, teniendo en cuenta que la terminación de éste, correspondió al 31 de marzo de 2016 y que el Invías efectuó delegación para la realización la gestión predial al contratista._x000a__x000a_Se presenta  pendientes sin resolverse hasta el momento, como: Escrituración y pagos, expropiación entre otros. Así mismo,  se informa que se encuentra en proceso la elaboración del acta de cierre predial. "/>
    <s v="Deficiente gestión ya que con base al Apéndice E “GESTIÓN PREDIAL”, en el numeral 4 “Responsabilidades del Contratista” se indica que deberá garantizar la disponibilidad anticipada del inmueble, junto con la finalización de la adquisición, es decir, que los predios requeridos en el proyecto, estén debidamente registrados a nombre del Invías."/>
    <s v="Adquirir y legalizar los predios requeridos para terminación de las obras.                                                                                                                                                                    "/>
    <s v="1. Seguimiento ante la alcaldía.                                         _x000a__x000a_2. Realizar pago contra escritura.                                        _x000a__x000a_3. Reiterar solicitud ante IGAC._x000a__x000a_4. Apropiar recursos para dar cumplimiento al objeto de la adquisición predial ( voluntaria o de expropiación).                                                                           _x000a__x000a_5. Iniciar proceso de aclaración d cabida linderos  de acuerdo a resolución del IGAC en los casos que sea necesario ante notaria para posterior registro.     "/>
    <s v="Informe de gestión predial "/>
    <n v="3"/>
    <d v="2017-11-01T00:00:00"/>
    <x v="88"/>
    <n v="51.857142857142854"/>
    <x v="3"/>
    <x v="1"/>
    <n v="3"/>
    <s v="SIN OBSERVACIONES"/>
    <d v="2022-10-31T00:00:00"/>
    <n v="48.733333333333334"/>
    <x v="1"/>
    <n v="51.857142857142854"/>
    <n v="51.857142857142854"/>
    <n v="51.857142857142854"/>
    <m/>
    <x v="3"/>
    <s v="CUMPLIDO"/>
    <x v="54"/>
    <x v="518"/>
    <n v="1"/>
    <x v="639"/>
  </r>
  <r>
    <n v="520"/>
    <n v="641"/>
    <n v="2016"/>
    <m/>
    <s v="Disciplinario"/>
    <s v="Administrativo con presunta connotación disciplinaria"/>
    <s v="12 02 002"/>
    <s v="H24R15. Balance del estado de la gestión predial. Contrato 203 De 2008 - Ancón Sur Primavera Camilo C Bolombolo. Departamento de Antioquia._x000a_ _x000a_El contrato de obra  finalizó el 31 de enero de 2015, sin embargo, la gestión de  adquisición predial quedo inconclusa; lo anterior, basado en los resultados obtenidos del análisis de la información de la sabana predial, se puede concluir que se presentan casos de predios entregados para el desarrollo de las obras con pagos pendientes y por ende sin el proceso de escrituración y registro a favor de la entidad Estatal._x000a_"/>
    <s v="Deficiencia en la supervisión predial."/>
    <s v="Adquirir y legalizar los predios requeridos para terminación de las Obras.                                                                                                                                                                    "/>
    <s v="1. Apropiar recursos para dar cumplimiento al objeto de la adquisición predial ( voluntaria o de expropiación)._x000a__x000a_2. Seguimiento ante la alcaldía.                                          _x000a__x000a_3. Realizar pago contra escritura.                                   _x000a__x000a_4. Iniciar proceso de aclaración de cabida linderos  de acuerdo a resolución del IGAC en los casos que sea necesario ante notaria para posterior registro.                                                                             "/>
    <s v="Informe de gestión predial "/>
    <n v="3"/>
    <d v="2017-11-01T00:00:00"/>
    <x v="88"/>
    <n v="51.857142857142854"/>
    <x v="77"/>
    <x v="1"/>
    <n v="2"/>
    <s v="Se incluye a la Dirección Técnica y de Estructuración. Acción compartida con la Subdirección de Sostenibilidad, de acuerdo con mesa de trabajo del 28/08/2023."/>
    <m/>
    <n v="-1446.7666666666667"/>
    <x v="5"/>
    <n v="34.571428571428562"/>
    <n v="34.571428571428562"/>
    <n v="51.857142857142854"/>
    <m/>
    <x v="0"/>
    <s v="VENCIDO"/>
    <x v="54"/>
    <x v="519"/>
    <n v="1"/>
    <x v="640"/>
  </r>
  <r>
    <n v="521"/>
    <n v="642"/>
    <n v="2016"/>
    <m/>
    <s v="Disciplinario y penal"/>
    <s v="Administrativo con presunta connotación penal y disciplinaria"/>
    <s v="12 02 002"/>
    <s v="H25R15. Proceso de negociación del predio con la ficha predial No. Paso Montaña 003 I. Contrato 203 de 2008._x000a__x000a_Al revisar la información del proceso de negociación se detectó que el Invías  pagó dos (2) veces una misma área, dicha franja se  localiza entre la abscisa  inicial Km3+240,34 y la abscisa final km 3+306,35, en la vereda la Miel."/>
    <s v="Deficiencia en la aplicación de controles orientados a garantizar el cumplimiento de los principios de la gestión pública."/>
    <s v="Con acta de recibo definitivo y soportes anexos, demostrar el no pago doble sobre predio N° Paso montaña 003I Contrato 203 de 2008. "/>
    <s v="Actualizar informe de seguimiento financiero al proyecto con acta de recibo de contrato y soportes anexos para demostrar el no pago doble sobre predio N° Paso montaña 003I Contrato 203 de 2008. "/>
    <s v="Informe"/>
    <n v="1"/>
    <d v="2017-11-01T00:00:00"/>
    <x v="88"/>
    <n v="51.857142857142854"/>
    <x v="3"/>
    <x v="1"/>
    <n v="0"/>
    <s v="SIN OBSERVACIONES"/>
    <m/>
    <n v="-1446.7666666666667"/>
    <x v="0"/>
    <n v="0"/>
    <n v="0"/>
    <n v="51.857142857142854"/>
    <m/>
    <x v="0"/>
    <s v="VENCIDO"/>
    <x v="54"/>
    <x v="520"/>
    <n v="1"/>
    <x v="641"/>
  </r>
  <r>
    <n v="522"/>
    <n v="643"/>
    <n v="2016"/>
    <m/>
    <s v="Disciplinario"/>
    <s v="Administrativo con connotación disciplinaria"/>
    <s v="12 02 002"/>
    <s v="H26R15. Documentación que soporta el proceso de adquisición predial. Contrato 203 de 2008._x000a__x000a_La Contraloría efectúo solicitud de las carpetas prediales  sobre una selectiva, las cuales deberían contener la totalidad de la información generada en el proceso de adquisición, asegurando el adecuado procedimiento en el ámbito jurídico y técnico; y así  garantizar  la adquisición de los predios sin vicios y a un justo precio. Sin embargo, algunas de éstas  no cuentan con  toda la documentación soporte."/>
    <s v="Deficiencia en la conservación, uso y manejo de los documentos de forma organizada, tal como lo establece el artículo 3° de la ley 590 de 1994."/>
    <s v="1. Realizar reporte de cumplimiento de organización  de carpetas de acuerdo a Check list.                                                                               _x000a__x000a_2. Actualizar formatos de organización  y completar información documental requerida en las carpetas de las fichas prediales: 015 I.; 004 D.; 003 I.; 004 D.; 006 I.; 015 I.; 034 D.; 025 D.; 016 C.; 006 D.    "/>
    <s v="1. Organizar los documentos de acuerdo a Check list, instructivo de recepción de documentos de archivo del Invías.                                        _x000a__x000a_2. Informe de la organización documental en las carpetas de predios. "/>
    <s v="Carpetas organizadas"/>
    <n v="10"/>
    <d v="2017-11-01T00:00:00"/>
    <x v="88"/>
    <n v="51.857142857142854"/>
    <x v="3"/>
    <x v="1"/>
    <n v="10"/>
    <s v="La Subdirección de Sostenibilidad sustentó la no existencia de esta ficha predial 016C."/>
    <d v="2022-08-01T00:00:00"/>
    <n v="45.7"/>
    <x v="1"/>
    <n v="51.857142857142854"/>
    <n v="51.857142857142854"/>
    <n v="51.857142857142854"/>
    <m/>
    <x v="3"/>
    <s v="CUMPLIDO"/>
    <x v="54"/>
    <x v="521"/>
    <n v="1"/>
    <x v="642"/>
  </r>
  <r>
    <n v="523"/>
    <n v="644"/>
    <n v="2016"/>
    <m/>
    <s v="Disciplinario"/>
    <s v="Administrativo con presunta connotación disciplinaria"/>
    <s v="12 02 002"/>
    <s v="H27R15. Aplicación oportuna del proceso de expropiación. Contrato 203 de 2008._x000a__x000a_Con base en la revisión de la sabana predial  se determinó la existencia de predios que fueron ofertados durante la vigencia 2010, y que los propietarios no aceptaron la enajenación voluntaria. Al respecto, se evidenció que en algunos casos se inició tardíamente la expedición de la resolución de expropiación, para iniciar dicho proceso y para otros predios, la Subdirección del Medio Ambiente y Gestión Social aún no ha proferido dicho acto administrativo, aunado a que el contrato finalizó el 31 de enero de 2015. _x000a__x000a_(a) Para el coso del predio identificado con la ficha predial 009 B I, el cual fue notificado para oferta de compra en  marzo 09 de 2010, y que  a vigencia de 2016, el INVIAS  informa  que aún no se ha iniciado el proceso de expropiación, es decir 6 años después. _x000a_"/>
    <s v="No aplicación oportuna de la expropiación."/>
    <s v="_x000a_Elaborar documentos técnicos para las estructuraciones en fase 1 y 2, que orienten la estimación del valor de la gestión y adquisición predial de los proyectos.                                                                                                                                                                                            "/>
    <s v="_x000a__x000a__x000a_1. Elaboración de anexos técnicos Fase 1 y Fase 2._x000a__x000a_2. Realizar publicación en el repositorio de los documentos técnicos vía SharePoint dispuesto para las unidades ejecutoras. _x000a_"/>
    <s v="_x000a_Documentos técnicos elaborados y publicados."/>
    <n v="2"/>
    <d v="2020-08-01T00:00:00"/>
    <x v="104"/>
    <n v="30.142857142857142"/>
    <x v="3"/>
    <x v="1"/>
    <n v="2"/>
    <s v="Acción de mejora reformulada por la Subdirección de Medio Ambiente y Gestión Social, aprobada por el Director General mediante memorando DG 43151 del 29 de julio de 2020, ante solicitud allegada en el memorando SMA 42584 del 28 de julio de 2020."/>
    <d v="2020-12-27T00:00:00"/>
    <n v="-2.1"/>
    <x v="1"/>
    <n v="30.142857142857142"/>
    <n v="30.142857142857142"/>
    <n v="30.142857142857142"/>
    <m/>
    <x v="3"/>
    <s v="CUMPLIDO"/>
    <x v="54"/>
    <x v="522"/>
    <n v="1"/>
    <x v="643"/>
  </r>
  <r>
    <n v="524"/>
    <n v="645"/>
    <n v="2016"/>
    <m/>
    <s v="Administrativo"/>
    <s v="Administrativo"/>
    <s v="12 02 002"/>
    <s v="H28R15. Cierre de la gestión predial del contrato 203 de 2008._x000a_ _x000a_Teniendo en cuenta la finalización del contrato, el día 22 de diciembre de 2015, se detectaron  algunos temas  pendientes de cierre, que a continuación se relacionan: _x000a__x000a_• Las obras objeto del contrato afectaron el predio donde funcionaba la institución educativa Gustavo Duarte._x000a_• El Instituto indica  que de los 25 expedientes prediales están pendientes por entregar 6 predios por concepto compensación paisajística, toda vez que se encuentran en trámites notariales y de registro. "/>
    <s v="No adecuada administración de los predios de uso público adquiridos en desarrollo de los proyectos viales."/>
    <s v="Adquirir y legalizar los predios requeridos para terminación de las obras.                                                                                                                                                                                                                    "/>
    <s v="1. Definir inventario de los predios adquiridos, y colocarlos a la vigilancia del Municipio correspondiente.                                                                                 _x000a__x000a_2. Mediante escrito, solicitar al municipio de Floridablanca definir la tradición (traspaso) del predio compensado y descargarlo del inventario del Invías."/>
    <s v="Informe"/>
    <n v="2"/>
    <d v="2017-11-01T00:00:00"/>
    <x v="88"/>
    <n v="51.857142857142854"/>
    <x v="3"/>
    <x v="1"/>
    <n v="2"/>
    <s v="SIN OBSERVACIONES"/>
    <m/>
    <n v="-1446.7666666666667"/>
    <x v="1"/>
    <n v="51.857142857142854"/>
    <n v="51.857142857142854"/>
    <n v="51.857142857142854"/>
    <m/>
    <x v="3"/>
    <s v="CUMPLIDO"/>
    <x v="54"/>
    <x v="523"/>
    <n v="1"/>
    <x v="644"/>
  </r>
  <r>
    <n v="525"/>
    <n v="646"/>
    <n v="2016"/>
    <m/>
    <s v="Disciplinario"/>
    <s v="Administrativo con presunta incidencia disciplinaria"/>
    <s v="15 05 001"/>
    <s v="H30R15. Liquidación de los contratos derivados del convenio interadministrativo (FONADE-EJÉRCITO) 267 de 2009 (200925)._x000a__x000a_En desarrollo del programa de corredores arteriales complementarios de competitividad por un valor inicial de $119.661 millones. Tanto en el informe de interventoría 74, como en la matriz de contratos derivados se observó retraso en la liquidación de los siguientes contratos que ya finalizaron en su ejecución:_x000a_Contratos derivados sin liquidar _x000a_CONTRATO DERIVADO ESTADO FECHA DE VENCIMIENTO_x000a_2092649 EN LIQUIDACIÓN 26-ene-11_x000a_2130332 TERMINADO 31-dic-13"/>
    <s v="Oportunidad en la liquidación."/>
    <s v="Establecer en la minuta de los convenios Interadministrativos que la liquidación de los contratos derivados debe realizarse en los términos del articulo 11 de la Ley 1150 de 2008."/>
    <s v="Inclusión de la cláusula  en la minuta."/>
    <s v="Minuta"/>
    <n v="1"/>
    <d v="2017-11-01T00:00:00"/>
    <x v="90"/>
    <n v="8.4285714285714288"/>
    <x v="54"/>
    <x v="2"/>
    <n v="1"/>
    <s v="Acción 1 considerada efectiva en numeral 3.5 informe de Auditoría Financiera 2022; Oficio 2023EE0095098, radicado INVIAS 57864 del 13/06/2023, y correo electrónico del líder de auditoría CGR, del 20/06/2023. Por tanto, excluida del plan de mejoramiento."/>
    <m/>
    <n v="-1436.6333333333334"/>
    <x v="1"/>
    <n v="8.4285714285714288"/>
    <n v="8.4285714285714288"/>
    <n v="8.4285714285714288"/>
    <m/>
    <x v="3"/>
    <s v="CUMPLIDO"/>
    <x v="54"/>
    <x v="524"/>
    <n v="1"/>
    <x v="645"/>
  </r>
  <r>
    <n v="526"/>
    <n v="647"/>
    <n v="2016"/>
    <m/>
    <s v="Fiscal, disciplinario e indagación preliminar"/>
    <s v="Administrativo con presunta incidencia disciplinaria, fiscal e indagación preliminar"/>
    <s v="12 01 003"/>
    <s v="H32R15. Estudios previos, planeación y ejecución de obras derivadas del convenio 267 (200925) de 2009. _x000a__x000a_Se establecieron deficiencias en la planeación, estudios previos, ejecución de contratos y vigilancia a los mismos. Al revisar la contratación derivada se observó la existencia de contratación dual, con particulares y con empresas para ejecutar el mismo objeto contractual que contemplaba el Contrato de Consultoría 2092649 de 2009. Además de lo anterior, al realizar visita a la carretera de La Soberanía, Ruta 6604 La Lejía – Saravena, se observó que algunas obras derivadas del Convenio  0267 de 2009, han colapsado o están por colapsar."/>
    <s v="Debido a la falta de control y seguimiento en el proceso de planeación y a las deficiencias en los estudios técnicos, la ejecución del contrato y la vigilancia a cargo de la interventoría; lo cual ha generado una mayor inversión en el proyecto por $1.446.907.831, presuntamente contraviniendo los principios de Eficiencia, Eficacia y Economía."/>
    <s v="Aprobación  de un formato  denominado &quot;bitácora de verificación de estudios y diseños&quot; para iniciar los procesos de selección  de los contratistas de obra, por parte de las Direcciones  Operativa  y  Técnica."/>
    <s v="Aprobación por parte de las Direcciones Técnica y Operativa  para implementación por parte de las unidades ejecutoras  de una Formato de verificación de estudios y diseños."/>
    <s v="Formato de verificación de estudios y diseños  aprobado "/>
    <n v="1"/>
    <d v="2020-02-01T00:00:00"/>
    <x v="84"/>
    <n v="16.714285714285715"/>
    <x v="39"/>
    <x v="15"/>
    <n v="1"/>
    <s v="De acuerdo con lo comunicado por la Dirección Técnica y de Estructuración mediante el memorando DTE 22156 del 29/03/2022, la acción y la unidad de medida son abarcadas por la Guía de Estructuración de Proyectos del INVIAS adoptada en la Resolución 949 del 23 de marzo de 2022."/>
    <d v="2022-04-11T00:00:00"/>
    <n v="22.766666666666666"/>
    <x v="1"/>
    <n v="16.714285714285715"/>
    <n v="16.714285714285715"/>
    <n v="16.714285714285715"/>
    <m/>
    <x v="3"/>
    <s v="CUMPLIDO"/>
    <x v="54"/>
    <x v="525"/>
    <n v="1"/>
    <x v="646"/>
  </r>
  <r>
    <n v="527"/>
    <n v="648"/>
    <n v="2016"/>
    <m/>
    <s v="Disciplinario"/>
    <s v="Administrativo con presunta incidencia disciplinaria"/>
    <s v="12 01 003"/>
    <s v="H38R15. Convenio 3141 de 2013 – ejecución de obras con contratos de obra suspendidos._x000a__x000a_Nota: los tres (3) contratos de obra derivados del convenio se encuentran suspendidos a la fecha, a la espera del inicio del contrato de interventoría (sic) externa que contratará el ICCU por espacio de 2 meses, con el fin de llevar a feliz término (Seis (6) puentes metálicos peatonales 100% diseñados) y la fabricación y montaje de 3 puentes en (1) Unisabana, (2) Calle 80 y (3) Vía Mosquera-Sena”. Sin embargo, al realizar visita a la zona correspondiente al puente peatonal del SENA de Mosquera, se evidenció la realización de trabajos de obra (montaje y estructura de concreto), lo cual indica que no se cumplió la suspensión del contrato derivado correspondiente para este puente, y evidencia fallas en la supervisión."/>
    <s v="Deficiencia en la supervisión."/>
    <s v="Coordinar en caso de convenios interadministrativos con el ente territorial para que se inicien paralelamente la contratación de la obra como de la Interventoría. G205:M205"/>
    <s v="Incluir en la minuta de los convenios la clausula en la cual se señale la obligación de  iniciar paralelamente la contratación de la obra como de la Interventoría."/>
    <s v="Reporte"/>
    <n v="1"/>
    <d v="2017-11-01T00:00:00"/>
    <x v="90"/>
    <n v="8.4285714285714288"/>
    <x v="5"/>
    <x v="0"/>
    <n v="1"/>
    <s v="SIN OBSERVACIONES"/>
    <m/>
    <n v="-1436.6333333333334"/>
    <x v="1"/>
    <n v="8.4285714285714288"/>
    <n v="8.4285714285714288"/>
    <n v="8.4285714285714288"/>
    <m/>
    <x v="3"/>
    <s v="CUMPLIDO"/>
    <x v="54"/>
    <x v="526"/>
    <n v="1"/>
    <x v="647"/>
  </r>
  <r>
    <n v="528"/>
    <n v="649"/>
    <n v="2016"/>
    <m/>
    <s v="Disciplinario"/>
    <s v="Administrativo con presunta incidencia disciplinaria"/>
    <s v="11 03 001"/>
    <s v="H39R15. Continuidad interventoría Convenio 3141 de 2013. _x000a__x000a_Sin embargo, aunque las obras del Convenio 3141 de 2013 no se han terminado de ejecutar, el convenio interadministrativo 3293 de 2013 no fue prorrogado, como consta en el Informe Final Mensual 19 de Febrero de 2016. _x000a_A la fecha de la comunicación de la observación, la contraparte no había contratado la interventoría, siendo esta adjudicada a la Universidad Nacional de Colombia de acuerdo a lo expresado en el anexo al oficio DG 29253 del 23 de junio de 2014."/>
    <s v="Debilidades en la planeación presupuestal del convenio."/>
    <s v="Verificar  que cuando estén suspendidos los convenios o contratos no se continúen realizando actividades. "/>
    <s v="Reporte que evidencie la no ejecución de  actividades mientras estén en suspensión los convenios o contratos."/>
    <s v="Reporte"/>
    <n v="1"/>
    <d v="2017-11-01T00:00:00"/>
    <x v="90"/>
    <n v="8.4285714285714288"/>
    <x v="5"/>
    <x v="0"/>
    <n v="1"/>
    <s v="SIN OBSERVACIONES"/>
    <m/>
    <n v="-1436.6333333333334"/>
    <x v="1"/>
    <n v="8.4285714285714288"/>
    <n v="8.4285714285714288"/>
    <n v="8.4285714285714288"/>
    <m/>
    <x v="3"/>
    <s v="CUMPLIDO"/>
    <x v="54"/>
    <x v="527"/>
    <n v="1"/>
    <x v="648"/>
  </r>
  <r>
    <n v="529"/>
    <n v="650"/>
    <n v="2016"/>
    <m/>
    <s v="Administrativo"/>
    <s v="Administrativo"/>
    <s v="14 04 004"/>
    <s v="H43R15. Convenio interadministrativo 0517 de 2015,  contrato  de obra LP-MP-001 de 2015.Cumplimiento de funciones de la interventoría._x000a_ _x000a_• En la apertura de la bitácora no se registró la identificación del contrato, ni de los Directores de obra e interventoría ni de los respectivos residentes._x000a_• No se registran completamente cantidades y calidades de materiales empleados o de obras ejecutadas y aunque se han consignado anotaciones sobre toma de muestras para el control de calidad de concretos."/>
    <s v="Deficiencia en el control a interventoría."/>
    <s v="Actualizar la bitácora con los registros respectivos."/>
    <s v="Oficiar a la interventoría para la entrega de los informes de manera mensual. En el informe final soportar toda la documentación para garantizar la calidad de la obra."/>
    <s v="Informe"/>
    <n v="1"/>
    <d v="2017-11-01T00:00:00"/>
    <x v="90"/>
    <n v="8.4285714285714288"/>
    <x v="0"/>
    <x v="0"/>
    <n v="1"/>
    <s v="SIN OBSERVACIONES"/>
    <m/>
    <n v="-1436.6333333333334"/>
    <x v="1"/>
    <n v="8.4285714285714288"/>
    <n v="8.4285714285714288"/>
    <n v="8.4285714285714288"/>
    <m/>
    <x v="3"/>
    <s v="CUMPLIDO"/>
    <x v="54"/>
    <x v="528"/>
    <n v="1"/>
    <x v="649"/>
  </r>
  <r>
    <n v="530"/>
    <n v="651"/>
    <n v="2016"/>
    <m/>
    <s v="Disciplinario"/>
    <s v="Administrativo con presunta incidencia disciplinaria"/>
    <s v="22 03 003"/>
    <s v="H48R15. Publicación SECOP - Convenio 2211 de 2014._x000a__x000a_De la revisión efectuada en el Sistema Electrónico para la Contratación Pública  (con página web https://www.contratos.gov.co/consultas/inicioConsulta.do), se evidencia que no se hizo la respectiva publicación del último proceso en dicho sistema."/>
    <s v="Debilidades en el control de publicación"/>
    <s v="_x000a_Evidenciar la no obligación del municipio de la publicación en el aplicativo SECOP."/>
    <s v="Solicitud al gestor de la no obligación de la publicación."/>
    <s v="Reporte"/>
    <n v="1"/>
    <d v="2017-11-01T00:00:00"/>
    <x v="90"/>
    <n v="8.4285714285714288"/>
    <x v="0"/>
    <x v="0"/>
    <n v="1"/>
    <s v="SIN OBSERVACIONES"/>
    <m/>
    <n v="-1436.6333333333334"/>
    <x v="1"/>
    <n v="8.4285714285714288"/>
    <n v="8.4285714285714288"/>
    <n v="8.4285714285714288"/>
    <m/>
    <x v="3"/>
    <s v="CUMPLIDO"/>
    <x v="54"/>
    <x v="529"/>
    <n v="1"/>
    <x v="650"/>
  </r>
  <r>
    <n v="531"/>
    <n v="652"/>
    <n v="2016"/>
    <m/>
    <s v="Disciplinario"/>
    <s v="Administrativo con presunta incidencia disciplinaria"/>
    <s v="22 03 003"/>
    <s v="H49R15. Publicidad del Convenio 1282 de 2014 y del Contrato 1927 de 2014. _x000a__x000a_Respecto del Convenio 1282 de 08/10/2014 y revisada en abril 13 de 2016), encontrándose que se  publicó la minuta contractual, en la misma fecha de su suscripción; sin embargo, la publicación de los documentos del proceso correspondientes a la fase precontractual y de ejecución, no se han puesto a disposición. _x000a__x000a_Del mismo modo en la página web del SECOP (https://www.contratos.gov.co/consultas/detalleProceso.do?numConstancia=14-15-3097837, respecto del Contrato 1927 de 24/12/2014 y revisada entre abril 13 y 18 de 2016), encontrándose que no se ha publicado la totalidad de los documentos del proceso correspondientes a las fases precontractual y de ejecución. _x000a_"/>
    <s v="Debilidades en el control de publicación"/>
    <s v="Evidenciar el cumplimiento de la publicación y actualización del Convenio 1282 de 2014 y del Contrato 1927 de 2014 en los aplicativos SECOP y SICO."/>
    <s v="Reporte de la actualización y publicación en los aplicativos SECOP y SICO."/>
    <s v="Reporte"/>
    <n v="1"/>
    <d v="2017-11-01T00:00:00"/>
    <x v="90"/>
    <n v="8.4285714285714288"/>
    <x v="0"/>
    <x v="0"/>
    <n v="1"/>
    <s v="SIN OBSERVACIONES"/>
    <m/>
    <n v="-1436.6333333333334"/>
    <x v="1"/>
    <n v="8.4285714285714288"/>
    <n v="8.4285714285714288"/>
    <n v="8.4285714285714288"/>
    <m/>
    <x v="3"/>
    <s v="CUMPLIDO"/>
    <x v="54"/>
    <x v="530"/>
    <n v="1"/>
    <x v="651"/>
  </r>
  <r>
    <n v="532"/>
    <n v="653"/>
    <n v="2016"/>
    <m/>
    <s v="Administrativo"/>
    <s v="Administrativo"/>
    <s v="22 03 003"/>
    <s v="H50R15. Publicidad del Contrato 140 de 2015._x000a__x000a_No se  publicaron todos los documentos, como por ejemplo el Certificado de Disponibilidad 194 de 2015, el segundo aviso de convocatoria del proceso de Licitación, el Contrato 140 de 2015, la oferta ganadora, el Certificado de Disponibilidad que ampara el Acta de Adición 01 del Contrato 140-2015 09/11/2015, las adendas modificatorias 4 y 6 del Contrato 140 de 2015/06/09, los registros presupuestales, las actas de seguimiento y demás documentos que se han producido en desarrollo del Contrato"/>
    <s v="Debilidades en el control de publicación"/>
    <s v="Evidenciar el cumplimiento de la publicación y actualización del Contrato 140 de 2015 en los aplicativos SECOP y SICO."/>
    <s v="Reporte de la actualización y publicación en los aplicativos SECOP y SICO."/>
    <s v="Reporte"/>
    <n v="1"/>
    <d v="2017-11-01T00:00:00"/>
    <x v="90"/>
    <n v="8.4285714285714288"/>
    <x v="0"/>
    <x v="0"/>
    <n v="0.5"/>
    <s v="SIN OBSERVACIONES"/>
    <m/>
    <n v="-1436.6333333333334"/>
    <x v="4"/>
    <n v="4.2142857142857144"/>
    <n v="4.2142857142857144"/>
    <n v="8.4285714285714288"/>
    <m/>
    <x v="0"/>
    <s v="VENCIDO"/>
    <x v="54"/>
    <x v="531"/>
    <n v="1"/>
    <x v="652"/>
  </r>
  <r>
    <n v="533"/>
    <n v="654"/>
    <n v="2016"/>
    <m/>
    <s v="Administrativo"/>
    <s v="Administrativo"/>
    <s v="12 01 003"/>
    <s v="H51R15. Interventoría Financiera. _x000a__x000a_El Instituto Nacional de Vías- Invías suscribió el Convenio 1282 de 08/10/2014, sin embargo, la aplicación de los controles por parte de los diferentes actores que participaron en el proceso no  fueron efectivos, toda vez que no se registra la evolución financiera del Convenio 1282/2014, del Contrato 1927/2014 ni del Contrato 140/2015."/>
    <s v="Debilidades en el control financiero."/>
    <s v="Tramitar de conformidad con los procesos vigentes, los soportes que dan por recibido el contrato de obra a satisfacción."/>
    <s v="Contar con el acta de entrega definitiva a satisfacción  que evidencie la  correcta inversión de los recursos públicos."/>
    <s v="Actas"/>
    <n v="1"/>
    <d v="2023-09-08T00:00:00"/>
    <x v="26"/>
    <n v="7.4285714285714288"/>
    <x v="0"/>
    <x v="0"/>
    <n v="0"/>
    <s v="Acción de mejora reformulada  y aprobada por la Directora General en mesa de trabajo del 26 de octubre de 2023 y según memorando 2023I-VBOG-019971 del 27 de octubre de 2023."/>
    <m/>
    <n v="-1507.6333333333334"/>
    <x v="0"/>
    <n v="0"/>
    <n v="0"/>
    <n v="7.4285714285714288"/>
    <m/>
    <x v="0"/>
    <s v="VENCIDO"/>
    <x v="54"/>
    <x v="532"/>
    <n v="1"/>
    <x v="653"/>
  </r>
  <r>
    <n v="534"/>
    <n v="655"/>
    <n v="2016"/>
    <m/>
    <s v="Con otra incidencia - Archivo General de la Nación"/>
    <s v="Con otra incidencia - Archivo General de la Nación"/>
    <s v="16 03 100"/>
    <s v="H52R15. Archivística y Gestión Documental._x000a__x000a_Revisado el expediente contentivo del Contrato 1927 de 24/12/2014, se observó que la gestión documental no cumple con el principio de orden original; no se encuentran las tablas de identificación descriptivas, ni la totalidad de documentos, el 100% de los folios se encuentran sin numeración, por lo cual, pese a existir 20 carpetas, se desconoce cuál es el número de folios contenidos en el expediente. "/>
    <s v="Lo anterior se presenta por debilidades en las actividades y controles inherentes a la organización de expedientes contractuales, que derivan en inadecuada gestión documental. "/>
    <s v="Seguimiento al  cumplimiento de los lineamientos  sobre la gestión documental y asesorar en el proceso a las Direcciones Territoriales que así lo soliciten, de acuerdo a la Ley 594 de 2000."/>
    <s v="Remitir memorando circular con instrucciones sobre la gestión documental y asesorar en el proceso a las Direcciones Territoriales que así lo soliciten."/>
    <s v="Reporte trimestral de cumplimiento de los lineamientos"/>
    <n v="3"/>
    <d v="2017-11-01T00:00:00"/>
    <x v="99"/>
    <n v="43.142857142857146"/>
    <x v="37"/>
    <x v="5"/>
    <n v="3"/>
    <s v="SIN OBSERVACIONES"/>
    <m/>
    <n v="-1444.7333333333333"/>
    <x v="1"/>
    <n v="43.142857142857146"/>
    <n v="43.142857142857146"/>
    <n v="43.142857142857146"/>
    <m/>
    <x v="3"/>
    <s v="CUMPLIDO"/>
    <x v="54"/>
    <x v="533"/>
    <n v="1"/>
    <x v="654"/>
  </r>
  <r>
    <n v="535"/>
    <n v="656"/>
    <n v="2016"/>
    <m/>
    <s v="Administrativo"/>
    <s v="Administrativo"/>
    <s v="11 03 002"/>
    <s v="H53R15 Cumplimiento metas plan de acción 2015. Administrativo. _x000a__x000a_En el Plan de Acción 2015 el Invías estableció acciones, metas, responsables, períodos de cumplimiento e  indicadores de seguimiento. Sin embargo, algunas metas programadas no se cumplieron en su totalidad, entre las  cuales de un lado se encuentran siete (7), referidas en el cuadro siguiente que en promedio el porcentaje de cumplimiento llegó hasta 41.28%._x000a_"/>
    <s v="Deficiente planeación y seguimiento, la no oportuna y efectiva coordinación interinstitucional"/>
    <s v="Reportar el cumplimiento de la las metas programadas. "/>
    <s v="Entrega de reporte donde se señale el cumplimiento de la las metas programadas. "/>
    <s v="Reporte trimestral"/>
    <n v="3"/>
    <d v="2017-11-01T00:00:00"/>
    <x v="99"/>
    <n v="43.142857142857146"/>
    <x v="53"/>
    <x v="0"/>
    <n v="3"/>
    <s v="SIN OBSERVACIONES"/>
    <m/>
    <n v="-1444.7333333333333"/>
    <x v="1"/>
    <n v="43.142857142857146"/>
    <n v="43.142857142857146"/>
    <n v="43.142857142857146"/>
    <m/>
    <x v="3"/>
    <s v="CUMPLIDO"/>
    <x v="54"/>
    <x v="534"/>
    <n v="1"/>
    <x v="655"/>
  </r>
  <r>
    <n v="536"/>
    <n v="657"/>
    <n v="2016"/>
    <m/>
    <s v="Administrativo"/>
    <s v="Administrativo"/>
    <s v="11 01 002"/>
    <s v="H54R15. Inspección e intervención de puentes a cargo del INVIAS. _x000a__x000a_La última actualización del inventario e inspección de puentes bajo la responsabilidad del Invías ubicados a lo largo y ancho de la Geografía Nacional se realizó entre el 2012 y 2013, además, en este inventario  se registran 630 estructuras con calificación 3, que corresponden a aquellos que tienen “Daño significativo, reparación necesaria muy pronto”; 119 con calificación 4 con “Daño grave, reparación necesaria inmediatamente”; 10 con calificación, 5._x000a__x000a_Sin embargo, de la información referida a Plan estratégico y Plan de Acción no se observan acciones conducentes al mantenimiento y rehabilitación de al menos de la las estructuras diagnosticada por la propia entidad bajo estado grave y extremo, toda vez que en el Plan de Acción  2015 se propuso la rehabilitación de 17."/>
    <s v="Deficiente planificación y ejecución del presupuesto, así como también a debilidades en la priorización de necesidades,"/>
    <s v="1. Solicitar en el anteproyecto de presupuesto de 2017 los recursos para la atención de los puentes en estado grave y critico._x000a__x000a_2. Reporte de la inversión de los recursos en la intervención realizada en los puentes en la vigencia 2017."/>
    <s v="1. Solicitud de recursos._x000a__x000a_2. Realizar reporte de inversión de los recursos en la intervención de los puentes."/>
    <s v="1. Asignación de recursos_x000a__x000a_2. Reporte"/>
    <n v="2"/>
    <d v="2017-11-01T00:00:00"/>
    <x v="90"/>
    <n v="8.4285714285714288"/>
    <x v="5"/>
    <x v="0"/>
    <n v="2"/>
    <s v="SIN OBSERVACIONES"/>
    <m/>
    <n v="-1436.6333333333334"/>
    <x v="1"/>
    <n v="8.4285714285714288"/>
    <n v="8.4285714285714288"/>
    <n v="8.4285714285714288"/>
    <m/>
    <x v="3"/>
    <s v="CUMPLIDO"/>
    <x v="54"/>
    <x v="535"/>
    <n v="1"/>
    <x v="656"/>
  </r>
  <r>
    <n v="537"/>
    <n v="658"/>
    <n v="2016"/>
    <m/>
    <s v="Administrativo"/>
    <s v="Administrativo"/>
    <s v="11 01 002"/>
    <s v="H55R15. Avance proyectos contratos plan._x000a__x000a_Existen proyectos sin contratar, como es el caso del contrato plan Cauca, que tiene pendiente los estudios de Factibilidad Línea Férrea y Transporte Multimodal ILE ; además se observa que algunas metas programadas no se cumplieron en su totalidad ; como es el caso del contrato plan Nariño en el cual las obras de Otras Vías de Acceso a la Red Primaria, que tenía programado un avance físico del 80% y logró el 52%; el de Junín - Barbacoas que alcanzó un 2% del 10% proyectado y Plan del Cauca con un avance de 44.3% frente a un 53% que tenía programado ."/>
    <s v="Los desfases en el avance se deben principalmente a que se produjeron  dificultades en la entrega debida de los Estudios y Diseños por parte de la Gobernación; y en la Gestión Predial y Ambiental . Adicionalmente se evidencian retrasos por parte de las empresas de servicios públicos para la adecuación y  reubicación  de las redes a su cargo, problemas en la Gestión Ambiental  deficiencias en los diseños."/>
    <s v="Presentar un informe por cada contrato Plan respecto al estado físico y financiero."/>
    <s v="Solicitar a los gestores el respectivo informe."/>
    <s v="Informe."/>
    <n v="1"/>
    <d v="2017-11-01T00:00:00"/>
    <x v="90"/>
    <n v="8.4285714285714288"/>
    <x v="0"/>
    <x v="0"/>
    <n v="1"/>
    <s v="SIN OBSERVACIONES"/>
    <m/>
    <n v="-1436.6333333333334"/>
    <x v="1"/>
    <n v="8.4285714285714288"/>
    <n v="8.4285714285714288"/>
    <n v="8.4285714285714288"/>
    <m/>
    <x v="3"/>
    <s v="CUMPLIDO"/>
    <x v="54"/>
    <x v="536"/>
    <n v="1"/>
    <x v="657"/>
  </r>
  <r>
    <n v="538"/>
    <n v="659"/>
    <n v="2016"/>
    <m/>
    <s v="Disciplinario"/>
    <s v="Administrativo con presunta incidencia disciplinaria"/>
    <s v="19 07 002"/>
    <s v="H56R15. Registro de información en página web del Invías._x000a__x000a_Parte de la información registrada en la Página WEB del Invías está desactualizada, a manera de ejemplo se cita que el seguimiento a la inversión - Subdirecciones del Invías - Red Nacional de Carreteras se encuentran publicados los informes con fecha mayo de 2013; Atención al Ciudadano - Inventario de Información consolidada con fecha de corte agosto 10 de 2015 y julio 7 de 2015; Seguimiento a la inversión - Grandes Proyectos de fecha mayo de 2015. De igual manera el último seguimiento de indicadores de gestión publicado corresponde al 2014,"/>
    <s v="Debilidades en  la aplicación de los controles y de seguimiento y monitoreo"/>
    <s v="Actualizar en la pagina web de la entidad la información recibida por las diferentes dependencias."/>
    <s v="1. Realizar por parte del Grupo de Comunicaciones un inventario de las actualizaciones de información que fueron solicitadas a las unidades ejecutoras y que fueron publicadas._x000a__x000a_2. Enviar un reporte mensual a la Oficina de Control Interno._x000a_ _x000a_"/>
    <s v="Reportes de información actualizada"/>
    <n v="6"/>
    <d v="2017-11-01T00:00:00"/>
    <x v="105"/>
    <n v="30.142857142857142"/>
    <x v="75"/>
    <x v="5"/>
    <n v="6"/>
    <s v="SIN OBSERVACIONES"/>
    <m/>
    <n v="-1441.7"/>
    <x v="1"/>
    <n v="30.142857142857142"/>
    <n v="30.142857142857142"/>
    <n v="30.142857142857142"/>
    <m/>
    <x v="3"/>
    <s v="CUMPLIDO"/>
    <x v="54"/>
    <x v="537"/>
    <n v="1"/>
    <x v="658"/>
  </r>
  <r>
    <n v="539"/>
    <n v="660"/>
    <n v="2016"/>
    <m/>
    <s v="Indagación preliminar"/>
    <s v="Administrativo para indagación preliminar"/>
    <s v="17 02 011"/>
    <s v="H60R15. Liquidación y pago intereses moratorios._x000a__x000a_Invías en la vigencia 2015 pagó $12.667.8 millones en cumplimiento del Proceso Ejecutivo Singular Expediente 1100131030038201200166 de los cuales $3.051.5 millones fueron por Saldo insoluto y $9.616.3 millones por intereses moratorios liquidados desde el 15 de junio de 2002 hasta el 15 de febrero de 2015, en cumplimiento del Laudo Arbitral proferido el 7 de mayo de 2001, decisión que había quedado ejecutoriada desde el 20 de junio de 2002."/>
    <s v="Al respecto,  ha de decirse que, una vez ejecutoriado el Laudo Arbitral en la forma indicada, INVIAS estaba en la obligación del pago total de la condena determinada  dentro del término, con el fin de evitar la generación de intereses moratorios."/>
    <s v="Revisar y actualizar el procedimiento ALEDEJ-PR-7 PAGO DE CRÉDITOS JUDICIALES, incorporando las acciones de gestión de recursos para  pago."/>
    <s v="Revisar y actualizar el procedimiento ALEDEJ-PR-7 PAGO DE CRÉDITOS JUDICIALES incorporando las acciones de gestión de recursos para  pago."/>
    <s v="Procedimiento revisado y actualizado"/>
    <n v="1"/>
    <d v="2021-07-30T00:00:00"/>
    <x v="58"/>
    <n v="22"/>
    <x v="14"/>
    <x v="2"/>
    <n v="1"/>
    <s v="Acción reformulada por la Oficina Asesora Jurídica según memorando OAJ 56118 del 05/08/2021, aprobada por el Director General en memorando DG 56019 del 05/08/2021."/>
    <d v="2023-02-05T00:00:00"/>
    <n v="13.366666666666667"/>
    <x v="1"/>
    <n v="22"/>
    <n v="22"/>
    <n v="22"/>
    <m/>
    <x v="3"/>
    <s v="CUMPLIDO"/>
    <x v="54"/>
    <x v="538"/>
    <n v="1"/>
    <x v="659"/>
  </r>
  <r>
    <n v="540"/>
    <n v="661"/>
    <n v="2016"/>
    <m/>
    <s v="Disciplinario"/>
    <s v="Administrativo con presunta connotación disciplinaria"/>
    <s v="19 07 002"/>
    <s v="H61R15. Información procesos judiciales._x000a__x000a_Se presenta diferencia de 830 procesos judiciales, entre la  información de procesos judiciales reportada por la entidad en el Formato F.9 - SIRECI y la reportada en el Sistema Único de Gestión e información Litigiosa del Estado Ekogui._x000a__x000a_En el formulario F9 de la Cuenta Fiscal 2015, aparecen registrados 3.386 procesos judiciales. _x000a__x000a_De otra parte, la Entidad con oficio OCI 18499  del 26 de abril de 2016, reportó que en el Sistema Único de Gestión e información Litigiosa del Estado EKogui con corte a diciembre 31 de 2015, se registra un total de 4.216 procesos judiciales activos."/>
    <s v="Lo expuesto, evidencia debilidades en el manejo, reporte y consistencia de la información judicial por parte de Invías, afectando su nivel de confiabilidad, seguridad y solidez."/>
    <s v="Realizar las conciliaciones semestrales con la Subdirección Financiera, Grupo de Contabilidad, de la información consignada en el aplicativo ekogui relacionada con procesos judiciales."/>
    <s v="Actas de conciliación entre áreas de Subdirección Financiera, Grupo de Contabilidad, y Subdirección de Defensa Jurídica relacionado con procesos judiciales."/>
    <s v="Conciliaciones semestrales"/>
    <n v="2"/>
    <d v="2023-08-01T00:00:00"/>
    <x v="106"/>
    <n v="47.857142857142854"/>
    <x v="14"/>
    <x v="2"/>
    <n v="0"/>
    <s v="Acción de mejora reformulada ante inefectividad determinada por la Contraloría General de la República en informe de la Auditoría Financiera 2022. Aprobada por la Directora General en mesa de trabajo del 27/07/2023."/>
    <m/>
    <n v="-1515.8"/>
    <x v="0"/>
    <n v="0"/>
    <n v="0"/>
    <n v="0"/>
    <m/>
    <x v="2"/>
    <s v="EN TERMINO"/>
    <x v="54"/>
    <x v="539"/>
    <n v="1"/>
    <x v="660"/>
  </r>
  <r>
    <n v="541"/>
    <n v="662"/>
    <n v="2016"/>
    <m/>
    <s v="Disciplinario"/>
    <s v="Administrativo con presunta connotación disciplinaria"/>
    <s v="12 01 003"/>
    <s v="H62R15. Funciones del apoderado. _x000a__x000a_Algunos de  los apoderados designados por Invías presuntamente no están dando cabal cumplimiento a sus funciones, acorde con lo establecido en el Artículo 10 del Decreto 2052 de 2014 &quot;Por el cual se reglamenta la implementación del Sistema Único de Gestión e Información de la Actividad Litigiosa del Estado - EKogui."/>
    <s v="Debilidades en el cumplimiento de las funciones por parte de los apoderados de Invías, lo que puede afectar el seguimiento a los procesos y procedimientos inherentes a la actividad judicial y extrajudicial de la Entidad."/>
    <s v="Solicitar un informe mensual de actualización a todos los abogados apoderados de procesos a nivel nacional con el fin de generar una trazabilidad más precisa en todos los procesos donde está demandado el Instituto. Se requerirá a los apoderados para que alimenten la información en Ekogui haciéndole saber respecto de su responsabilidad."/>
    <s v="Solicitar informe mensual elaborado por los abogados que ejercen la defensa del Invías, involucrando a los Directores Territoriales para que efectúen el seguimiento de la información que se debe diligenciar."/>
    <s v="1. Requerimiento mensual a los abogados apoderados de procesos a nivel nacional._x000a__x000a_2. Reporte trimestral del administrador del EKOGUI evidenciando que se encuentra actualizado."/>
    <n v="16"/>
    <d v="2017-11-01T00:00:00"/>
    <x v="88"/>
    <n v="51.857142857142854"/>
    <x v="14"/>
    <x v="2"/>
    <n v="16"/>
    <s v="SIN OBSERVACIONES"/>
    <d v="2021-08-26T00:00:00"/>
    <n v="34.366666666666667"/>
    <x v="1"/>
    <n v="51.857142857142854"/>
    <n v="51.857142857142854"/>
    <n v="51.857142857142854"/>
    <m/>
    <x v="3"/>
    <s v="CUMPLIDO"/>
    <x v="54"/>
    <x v="540"/>
    <n v="1"/>
    <x v="661"/>
  </r>
  <r>
    <n v="542"/>
    <n v="663"/>
    <n v="2016"/>
    <m/>
    <s v="Administrativo"/>
    <s v="Administrativo"/>
    <s v="12 01 003"/>
    <s v="H63R15. Seguimiento y coordinación en el proceso de la defensa jurídica en los procesos de expropiación._x000a__x000a_Existe desinformación y falta de coordinación respecto de los encargados de llevar a cabo los procesos de expropiación, toda vez que no tienen claro los trámites presupuestales cuando se requieren._x000a__x000a_Contrato 203-2007:_x000a__x000a_Radicado 2013-621: El apoderado manifiesta que no existe disponibilidad presupuestal para gastos procesales, por lo que no se ha enviado edicto por correo certificado al demandado._x000a__x000a_La Entidad manifestó  que en el proceso de expropiación adelantado con ocasión de la Transversal del Cusiana  (Contrato 807 de 2009), no hay dependiente judicial que pueda revisar los estados del proceso,  para poder atender en forma oportuna los requerimientos del juzgado._x000a__x000a_Acción 1."/>
    <s v="Lo anterior denota falta de coordinación por parte de las áreas involucradas."/>
    <s v="Acuerdo de Niveles de Servicio - Unidades Ejecutoras - SMA frente al reporte de información y trámites presupuestales para el inicio de los procesos de expropiación judicial."/>
    <s v="Acuerdo de Niveles de Servicio - Unidades Ejecutoras - SMA frente al reporte de información y trámites presupuestales para el inicio de los procesos de expropiación judicial."/>
    <s v="Acuerdo de Niveles de Servicio suscrito"/>
    <n v="1"/>
    <d v="2021-07-30T00:00:00"/>
    <x v="58"/>
    <n v="22"/>
    <x v="14"/>
    <x v="2"/>
    <n v="0"/>
    <s v="Acción reformulada por la Oficina Asesora Jurídica según memorando OAJ 56118 del 05/08/2021, aprobada por el Director General en memorando DG 56019 del 05/08/2021."/>
    <m/>
    <n v="-1485.3666666666666"/>
    <x v="0"/>
    <n v="0"/>
    <n v="0"/>
    <n v="22"/>
    <m/>
    <x v="0"/>
    <s v="VENCIDO"/>
    <x v="54"/>
    <x v="541"/>
    <n v="1"/>
    <x v="662"/>
  </r>
  <r>
    <s v=""/>
    <n v="664"/>
    <n v="2016"/>
    <m/>
    <m/>
    <m/>
    <s v="12 01 003"/>
    <s v="H63R15. Seguimiento y coordinación en el proceso de la defensa jurídica en los procesos de expropiación._x000a__x000a_Existe desinformación y falta de coordinación respecto de los encargados de llevar a cabo los procesos de expropiación, toda vez que no tienen claro los trámites presupuestales cuando se requieren._x000a__x000a_Contrato 203-2007:_x000a__x000a_- Radicado 2013-621: El apoderado manifiesta que no existe disponibilidad presupuestal para gastos procesales, por lo que no se ha enviado edicto por correo certificado al demandado._x000a_La Entidad manifestó  que en el proceso de expropiación adelantado con ocasión de la Transversal del Cusiana  (Contrato 807 de 2009), no hay dependiente judicial que pueda revisar los estados del proceso,  para poder atender en forma oportuna los requerimientos del juzgado._x000a__x000a_Acción 2."/>
    <s v="Esta situación se presenta debido a que el proceso de expropiación fue presentado después de la finalización del plazo contractual, en razón a  inconvenientes   que surgieron en la enajenación voluntaria, por los obstáculos y acciones presentadas por la propietaria."/>
    <s v="Acción 2._x000a__x000a_Realizar las acciones administrativas y judiciales a que haya lugar."/>
    <s v="1. Asignar a la Subdirección recursos para asumir costos para las actuaciones procesales de expropiación por vía Judicial.                                                                     _x000a__x000a_2. Iniciar los procesos de expropiación dentro de los  términos de Ley, una vez la oferta de compra no ha sido aceptada.                                                                                                              "/>
    <s v="Informe "/>
    <n v="3"/>
    <d v="2017-11-01T00:00:00"/>
    <x v="88"/>
    <n v="51.857142857142854"/>
    <x v="78"/>
    <x v="14"/>
    <n v="0"/>
    <s v="Se incluye en el área líder a la Dirección Jurídica y a la Dirección Técnica y de Estructuración por temas de competencia. Acción compartida con la Subdirección de Sostenibilidad, de acuerdo con mesa de trabajo del 28/08/2023."/>
    <m/>
    <n v="-1446.7666666666667"/>
    <x v="0"/>
    <n v="0"/>
    <n v="0"/>
    <n v="51.857142857142854"/>
    <m/>
    <x v="0"/>
    <s v=""/>
    <x v="54"/>
    <x v="541"/>
    <n v="2"/>
    <x v="663"/>
  </r>
  <r>
    <n v="543"/>
    <n v="665"/>
    <n v="2016"/>
    <m/>
    <s v="Administrativo"/>
    <s v="Administrativo"/>
    <s v="17 02 011"/>
    <s v="H64R15. Pago fallos, laudos  y conciliaciones judiciales._x000a__x000a_Mora en el tiempo estimado que se toma la entidad, desde la fecha de expedición de las resoluciones de pago para dar cumplimiento a sentencias y conciliaciones, hasta la realización del pago efectivo, por trámites al interior de la Entidad, así como por mala planeación en la estimación de los recursos para apropiar en el rubro de sentencias y conciliaciones"/>
    <s v="Se evidencia debilidad en el procedimiento administrativo y presupuestal para el pago de sentencias y conciliaciones; situación que genera  que estas obligaciones no se paguen a tiempo."/>
    <s v="Revisar y actualizar el procedimiento ALEDEJ-PR-7 PAGO DE CRÉDITOS JUDICIALES, incorporando las acciones de gestión de recursos para  pago."/>
    <s v="Revisar y actualizar el procedimiento ALEDEJ-PR-7 PAGO DE CRÉDITOS JUDICIALES incorporando las acciones de gestión de recursos para  pago."/>
    <s v="Procedimiento revisado y actualizado"/>
    <n v="1"/>
    <d v="2021-07-30T00:00:00"/>
    <x v="58"/>
    <n v="22"/>
    <x v="14"/>
    <x v="2"/>
    <n v="1"/>
    <s v="Acción reformulada por la Oficina Asesora Jurídica según memorando OAJ 56118 del 05/08/2021, aprobada por el Director General en memorando DG 56019 del 05/08/2021."/>
    <d v="2023-02-05T00:00:00"/>
    <n v="13.366666666666667"/>
    <x v="1"/>
    <n v="22"/>
    <n v="22"/>
    <n v="22"/>
    <m/>
    <x v="3"/>
    <s v="CUMPLIDO"/>
    <x v="54"/>
    <x v="542"/>
    <n v="1"/>
    <x v="664"/>
  </r>
  <r>
    <n v="544"/>
    <n v="666"/>
    <n v="2016"/>
    <m/>
    <s v="Administrativo"/>
    <s v="Administrativo"/>
    <s v="18 01 004"/>
    <s v="H66R15. Depósitos Entregados en Garantía – Depósitos Judiciales (142503)."/>
    <s v="Estas situaciones son originadas por la falta de conciliación y depuración de la información de las Áreas involucradas que son fuente de información, para los respectivos registros contables."/>
    <s v="Realizar la conciliación de la cuenta 1909-Depósitos Judiciales entre Contabilidad y Oficina Asesora Jurídica."/>
    <s v="Conciliación de la cuenta 1909-Depósitos Judiciales entre Contabilidad y Oficina Asesora Jurídica."/>
    <s v="Conciliación anual de la cuenta 1909- Depósitos Judiciales."/>
    <n v="1"/>
    <d v="2021-07-30T00:00:00"/>
    <x v="107"/>
    <n v="30.428571428571427"/>
    <x v="14"/>
    <x v="2"/>
    <n v="0"/>
    <s v="La Contraloría General de la República en el Informe de Auditoría Financiera 2019 señala que no se genera pronunciamiento, toda vez que el hallazgo hace referencia a una cuenta que ya no hace parte del nuevo catálogo de cuentas._x000a__x000a_Acción reformulada por la Oficina Asesora Jurídica según memorando OAJ 56118 del 05/08/2021, aprobada por el Director General en memorando DG 56019 del 05/08/2021."/>
    <m/>
    <n v="-1487.3333333333333"/>
    <x v="0"/>
    <n v="0"/>
    <n v="0"/>
    <n v="30.428571428571427"/>
    <m/>
    <x v="0"/>
    <s v="VENCIDO"/>
    <x v="54"/>
    <x v="543"/>
    <n v="1"/>
    <x v="665"/>
  </r>
  <r>
    <n v="545"/>
    <n v="667"/>
    <n v="2016"/>
    <m/>
    <s v="Administrativo"/>
    <s v="Administrativo"/>
    <s v="19 03 005"/>
    <s v="H83R15. Riesgo Contable._x000a__x000a_Dentro del Mapa de Riesgo del Instituto, tienen identificados algunos riesgos y controles; sin embargo, éstos no permiten dar cumplimiento a los conceptos y definiciones establecidos en la Resolución 357 de 2008, referente al Control Interno Contable. Sin embargo, la calificación a la pregunta 47 fue de 5 (Se cumple plenamente), no obstante, que en el Mapa de Riesgos – Control Financiero y Contable, solamente tienen identificado dos (2) riesgos: No razonabilidad de los Estados Contables y Pago de las Obligaciones Financieras de la Entidad no oportuno o con inconsistencias."/>
    <s v="La identificación de este riesgo se dio en el marco de la implementación de la política de administración del riesgo, orientando el ejercicio a los riesgos de gestión mas relevante desde el punto de vista gerencial."/>
    <s v="Actualizar el Mapa de Riesgos."/>
    <s v="Elaborar y actualizar el mapa de riesgos. "/>
    <s v="Mapa de riesgos actualizada. "/>
    <n v="1"/>
    <d v="2020-01-29T00:00:00"/>
    <x v="65"/>
    <n v="48.142857142857146"/>
    <x v="22"/>
    <x v="5"/>
    <n v="0.3"/>
    <s v="Papel de trabajo de avance (30%) elaborado el 13 de julio de 2021._x000a__x000a_Acción de mejora considerada no efectiva por la Contraloría General de la República, en anexo 2 del informe de Auditoría Financiera 2020, de junio de 2021._x000a__x000a_Acción de mejora considerada No Efectiva por la Contraloría General de la República en el seguimiento al plan de mejoramiento en el desarrollo de la Auditoría de Cumplimiento 2020 y primer semestre de 2021, consolidado en el numeral 4.1.7.1 del informe CGR-CDSI No. 015, comunicado mediante el Oficio 2021EE0209896, con radicado INVIAS 116440 del 06 de diciembre de 2021._x000a__x000a_Razón de la inefectividad: &quot;Las medidas para mitigar las deficiencias que las originan no se adelantaron en el plazo propuesto para su implementación&quot; (Pág. 288)."/>
    <m/>
    <n v="-1473.2"/>
    <x v="10"/>
    <n v="14.442857142857145"/>
    <n v="14.442857142857145"/>
    <n v="48.142857142857146"/>
    <s v="NO"/>
    <x v="0"/>
    <s v="VENCIDO"/>
    <x v="54"/>
    <x v="544"/>
    <n v="1"/>
    <x v="666"/>
  </r>
  <r>
    <n v="546"/>
    <n v="668"/>
    <n v="2016"/>
    <m/>
    <s v="Administrativo"/>
    <s v="Administrativo"/>
    <s v="18 01 004"/>
    <s v="H84R15. Recursos Remanentes – Cuentas Embargadas._x000a__x000a_Se solicitó al Invías información sobre el monto de los recursos pendientes de reintegro por concepto de remanentes de las cuentas embargadas de los procesos ya  terminados, así como las gestiones realizadas con corte a 31 de diciembre de 2015; sin embargo, con oficio OCI17431 solamente  enviaron lo correspondiente a la vigencia de 2015 por $760.3 millones, no obstante, que se estaba solicitando el consolidado de estos remanentes a 31 de diciembre de 2015._x000a__x000a_Acción 1."/>
    <s v="No se cuenta con una base de datos consolidada y actualizada, de tal manera que le permita conocer oportuna y  razonablemente el estado de cada uno de los recursos embargados de las cuentas bancarias, así como los remanentes de los procesos ya terminados de estas cuentas. "/>
    <s v="Acción 1._x000a__x000a_Implementar y actualizar el aplicativo de Gestión de Embargos."/>
    <s v="Registrar la información de manera oportuna."/>
    <s v="Reporte "/>
    <n v="1"/>
    <d v="2017-11-01T00:00:00"/>
    <x v="90"/>
    <n v="8.4285714285714288"/>
    <x v="22"/>
    <x v="5"/>
    <n v="1"/>
    <s v="Acción de mejora considerada no efectiva por la Contraloría General de la República, en anexo 2 del informe de Auditoría Financiera 2020, de junio de 2021."/>
    <m/>
    <n v="-1436.6333333333334"/>
    <x v="1"/>
    <n v="8.4285714285714288"/>
    <n v="8.4285714285714288"/>
    <n v="8.4285714285714288"/>
    <s v="NO"/>
    <x v="3"/>
    <s v="VENCIDO"/>
    <x v="54"/>
    <x v="545"/>
    <n v="1"/>
    <x v="667"/>
  </r>
  <r>
    <s v=""/>
    <n v="669"/>
    <n v="2016"/>
    <m/>
    <m/>
    <m/>
    <s v="18 01 004"/>
    <s v="H84R15. Recursos Remanentes – Cuentas Embargadas._x000a__x000a_Se solicitó al Invías información sobre el monto de los recursos pendientes de reintegro por concepto de remanentes de las cuentas embargadas de los procesos ya  terminados, así como las gestiones realizadas con corte a 31 de diciembre de 2015; sin embargo, con oficio OCI17431 solamente  enviaron lo correspondiente a la vigencia de 2015 por $760.3 millones, no obstante, que se estaba solicitando el consolidado de estos remanentes a 31 de diciembre de 2015._x000a__x000a_Acción 2._x000a_"/>
    <s v="No se cuenta con una base de datos consolidada y actualizada, de tal manera que le permita conocer oportuna y  razonablemente el estado de cada uno de los recursos embargados de las cuentas bancarias, así como los remanentes de los procesos ya terminados de estas cuentas. "/>
    <s v="Acción 2._x000a__x000a_Realizar la conciliación de la cuenta 1909-Depósitos Judiciales entre Contabilidad y Oficina Asesora Jurídica."/>
    <s v="Conciliación de la cuenta 1909-Depósitos Judiciales entre Contabilidad y Oficina Asesora Jurídica."/>
    <s v="Conciliación anual de la cuenta 1909- Depósitos Judiciales."/>
    <n v="1"/>
    <d v="2021-07-31T00:00:00"/>
    <x v="107"/>
    <n v="30.285714285714285"/>
    <x v="14"/>
    <x v="2"/>
    <n v="0"/>
    <s v="Acción de mejora considerada no efectiva por la Contraloría General de la República, en anexo 2 del informe de Auditoría Financiera 2020, de junio de 2021._x000a__x000a_Acción reformulada por la Oficina Asesora Jurídica según memorando OAJ 56118 del 05/08/2021, aprobada por el Director General en memorando DG 56019 del 05/08/2021."/>
    <m/>
    <n v="-1487.3333333333333"/>
    <x v="0"/>
    <n v="0"/>
    <n v="0"/>
    <n v="30.285714285714285"/>
    <m/>
    <x v="0"/>
    <s v=""/>
    <x v="54"/>
    <x v="545"/>
    <n v="2"/>
    <x v="668"/>
  </r>
  <r>
    <n v="547"/>
    <n v="670"/>
    <n v="2016"/>
    <m/>
    <s v="Administrativo"/>
    <s v="Administrativo"/>
    <s v="18 02 001"/>
    <s v="H96R15. Apropiación Presupuestal rubro Sentencias y Conciliaciones. _x000a__x000a_Del informe de ejecución presupuestal de gastos vigencia 2015 en el rubro sentencias y conciliaciones, se observa que la entidad, realizó una programación inicial por $6.285 millones y durante la vigencia realizaron adiciones por $10.803 millones y reducciones por $248 millones, para una apropiación definitiva por $16.840 millones, lo que representó un variación del 168%, respecto a la apropiación inicial."/>
    <s v="Lo anteriormente descrito evidencia deficiencias en la programación presupuestal"/>
    <s v="Revisar y actualizar el procedimiento ALEDEJ-PR-7 PAGO DE CRÉDITOS JUDICIALES, incorporando las acciones de gestión de recursos para  pago."/>
    <s v="Revisar y actualizar el procedimiento ALEDEJ-PR-7 PAGO DE CRÉDITOS JUDICIALES incorporando las acciones de gestión de recursos para  pago."/>
    <s v="Procedimiento revisado y actualizado"/>
    <n v="1"/>
    <d v="2021-07-30T00:00:00"/>
    <x v="58"/>
    <n v="22"/>
    <x v="14"/>
    <x v="2"/>
    <n v="1"/>
    <s v="Acción de mejora considerada no efectiva por la Contraloría General de la República, en anexo 2 del informe de Auditoría Financiera 2020, de junio de 2021._x000a__x000a_Acción reformulada por la Oficina Asesora Jurídica según memorando OAJ 56118 del 05/08/2021, aprobada por el Director General en memorando DG 56019 del 05/08/2021."/>
    <d v="2023-02-05T00:00:00"/>
    <n v="13.366666666666667"/>
    <x v="1"/>
    <n v="22"/>
    <n v="22"/>
    <n v="22"/>
    <m/>
    <x v="3"/>
    <s v="CUMPLIDO"/>
    <x v="54"/>
    <x v="546"/>
    <n v="1"/>
    <x v="669"/>
  </r>
  <r>
    <n v="548"/>
    <n v="671"/>
    <n v="2015"/>
    <m/>
    <s v="Administrativo"/>
    <s v="Administrativo"/>
    <s v="11 03 001"/>
    <s v="H1R14. Se puede evidenciar en los proyectos que hacen parte de los corredores prioritarios de la prosperidad, que éstos son propuestos con unos alcances esperados, cuando se celebran los contratos, éstos son susceptibles de ser recortados y en la ejecución propia del contrato, también son objeto de disminuciones, lo cual presuntamente contraviene el principio de planeación y economía , algunos de estos tienen un agravante que se recorta su meta física pero se le adicionan recursos."/>
    <s v="En los diferentes proyectos que ejecuta el Instituto se puede evidenciar que no siempre se cumple de manera oportuna con estos postulados de planeación."/>
    <s v="Aprobación  de un formato  denominado &quot;bitácora de verificación de estudios y diseños&quot; para iniciar los procesos de selección  de los contratistas de obra, por parte de las Direcciones  Operativa  y  Técnica."/>
    <s v="Aprobación por parte de las Direcciones Técnica y Operativa e  implementación por parte de las unidades ejecutoras  de una Formato de verificación de estudios y diseños."/>
    <s v="Bitácora de verificación de estudios y diseños  aprobada "/>
    <n v="1"/>
    <d v="2020-02-01T00:00:00"/>
    <x v="84"/>
    <n v="16.714285714285715"/>
    <x v="39"/>
    <x v="15"/>
    <n v="1"/>
    <s v="De acuerdo con lo comunicado por la Dirección Técnica y de Estructuración mediante el memorando DTE 22156 del 29/03/2022, la acción y la unidad de medida son abarcadas por la Guía de Estructuración de Proyectos del INVIAS adoptada en la Resolución 949 del 23 de marzo de 2022."/>
    <d v="2022-04-11T00:00:00"/>
    <n v="22.766666666666666"/>
    <x v="1"/>
    <n v="16.714285714285715"/>
    <n v="16.714285714285715"/>
    <n v="16.714285714285715"/>
    <m/>
    <x v="3"/>
    <s v="CUMPLIDO"/>
    <x v="55"/>
    <x v="547"/>
    <n v="1"/>
    <x v="670"/>
  </r>
  <r>
    <n v="549"/>
    <n v="672"/>
    <n v="2015"/>
    <m/>
    <s v="Administrativo"/>
    <s v="Administrativo"/>
    <s v="11 03 002"/>
    <s v="H2R14. Cumplimiento metas SISMEG (Sistema de Seguimiento Metas de Gobierno). _x000a__x000a_Para el periodo Enero 2011 a Diciembre 2014, de las 11 metas establecidas para el cuatrienio , siete (7) no se cumplieron, entre las de menor desempeño se encuentran Puentes construidos en zonas de frontera con 33,33%; Nuevos kilómetros de doble calzada construidos con 63,16% y Kilómetros de mantenimiento de la Red Terciaria (Caminos de la Prosperidad), con 66,68%._x000a__x000a_"/>
    <s v="Incumplimiento del contratista en las metas establecidas en el contrato del proyecto Cruce de la Cordillera._x000a__x000a_Caminos para la Prosperidad, la meta fue planteada en el Plan Nacional de Desarrollo como actividades de mantenimiento rutinario, no obstante teniendo en cuenta el estado de las vías terciarias se requirió adelantar obras de mayores especificaciones _x000a__x000a_Se adelantó el proceso licitatorio para la adecuación del muelle de Leticia, pero el proceso fue declarado desierto; por cronograma no se alcanzaba a abrir un nuevo proceso en la misma vigencia."/>
    <s v="Aprobación  de un formato  denominado &quot;bitácora de verificación de estudios y diseños&quot; para iniciar los procesos de selección  de los contratistas de obra, por parte de las Direcciones  Operativa  y  Técnica."/>
    <s v="Aprobación por parte de las Direcciones Técnica y Operativa  para implementación por parte de las unidades ejecutoras  de una Formato de verificación de estudios y diseños."/>
    <s v="Formato de verificación de estudios y diseños  aprobado "/>
    <n v="1"/>
    <d v="2020-02-01T00:00:00"/>
    <x v="84"/>
    <n v="16.714285714285715"/>
    <x v="39"/>
    <x v="15"/>
    <n v="1"/>
    <s v="De acuerdo con lo comunicado por la Dirección Técnica y de Estructuración mediante el memorando DTE 22156 del 29/03/2022, la acción y la unidad de medida son abarcadas por la Guía de Estructuración de Proyectos del INVIAS adoptada en la Resolución 949 del 23 de marzo de 2022."/>
    <d v="2022-04-11T00:00:00"/>
    <n v="22.766666666666666"/>
    <x v="1"/>
    <n v="16.714285714285715"/>
    <n v="16.714285714285715"/>
    <n v="16.714285714285715"/>
    <m/>
    <x v="3"/>
    <s v="CUMPLIDO"/>
    <x v="55"/>
    <x v="548"/>
    <n v="1"/>
    <x v="671"/>
  </r>
  <r>
    <n v="550"/>
    <n v="673"/>
    <n v="2015"/>
    <m/>
    <s v="Administrativo"/>
    <s v="Administrativo"/>
    <s v="11 03 002"/>
    <s v="H4R14. Se pretendía la construcción de tres (3) nuevas estaciones para el recaudo de peaje y la adecuación de tres (3) de las existentes , sin embargo, se está adelantando la reconstrucción de dos y ampliación de tres._x000a__x000a_De otra parte, en el Informe Gestión Misional Proyectos de Infraestructura, del 30 de enero de 2015, se menciona para el proyecto en cuestión, la terminación, construcción y adecuación de cuatro estaciones de peaje en la red vial nacional, que corresponden a las territoriales de Bolívar, Boyacá, Córdoba y Santander, con una inversión de $12.207.3 millones; información que difiere de la referida en el anterior párrafo._x000a_"/>
    <s v="Las anteriores situaciones evidencian que no se manejan datos unificados del proyecto, pues tal y como se consignó anteriormente, existen diferencias de información en los reportes correspondientes a la Ficha EPI-FR-03 del proyecto, el informe de gestión y la descrita en el acta N.04 del 06 de mayo de 2014, del Consejo Directivo;"/>
    <s v="Realizar directriz donde se indique que debe haber coordinación y verificación de la información entre las diferentes dependencias al momento de dar respuesta a los requerimientos de la contraloría._x000a__x000a_ "/>
    <s v="Proyectar directriz  y remitir a DG para su aprobación."/>
    <s v="Directriz Aprobada"/>
    <n v="1"/>
    <d v="2017-11-01T00:00:00"/>
    <x v="90"/>
    <n v="8.4285714285714288"/>
    <x v="5"/>
    <x v="0"/>
    <n v="1"/>
    <s v="SIN OBSERVACIONES"/>
    <m/>
    <n v="-1436.6333333333334"/>
    <x v="1"/>
    <n v="8.4285714285714288"/>
    <n v="8.4285714285714288"/>
    <n v="8.4285714285714288"/>
    <m/>
    <x v="3"/>
    <s v="CUMPLIDO"/>
    <x v="55"/>
    <x v="549"/>
    <n v="1"/>
    <x v="672"/>
  </r>
  <r>
    <n v="551"/>
    <n v="674"/>
    <n v="2015"/>
    <m/>
    <s v="Disciplinario, fiscal y penal"/>
    <s v="Administrativo con presunta incidencia disciplinaria, penal y fiscal"/>
    <s v="21 05 001"/>
    <s v="H5R14. La Corporación Autónoma Regional del Quindío – CRQ, mediante Resolución 952 del 18 de octubre de 2013, impuso multa por la suma de $2.927.500.000 al Instituto Nacional de Vías- Invías, por la afectación ambiental a los recursos agua y suelo al realizarse vertimiento de aguas residuales industriales, en los predios denominados La América, La América I y la Cucarronera, ubicados en las veredas El Túnel y Buenos Aires Alto del Municipio de Calarcá._x000a__x000a_Acción 1."/>
    <s v="Debilidades de control y seguimiento a la licencia de Vertimientos por parte del Instituto Nacional de Vías - Invías."/>
    <s v="_x000a_Control y seguimiento a las licencias de Vertimientos de aguas residuales industriales  para disminuir el riesgo relacionado con la imposición de multas y pagos derivados de infracciones ambientales impuestas por las Autoridades Ambientales._x000a__x000a_"/>
    <s v="1. Elaborar un protocolo para el uso del apéndice Ambiental, el cual contenga los lineamientos y directrices que los estructuradores de procesos licitatorios para obra e interventoría deben tener en cuenta desde el componente ambiental.   _x000a__x000a_2. Socialización del protocolo."/>
    <s v="Protocolo indicaciones uso apéndice ambiental_x000a_Protocolo socializado_x000a__x000a_ _x000a_"/>
    <n v="2"/>
    <d v="2020-08-01T00:00:00"/>
    <x v="61"/>
    <n v="34.428571428571431"/>
    <x v="3"/>
    <x v="1"/>
    <n v="2"/>
    <s v="Acción de mejora reformulada por la Subdirección de Medio Ambiente y Gestión Social, aprobada por el Director General mediante memorando DG 43151 del 29 de julio de 2020, ante solicitud allegada en el memorando SMA 42584 del 28 de julio de 2020."/>
    <d v="2021-07-06T00:00:00"/>
    <n v="3.2666666666666666"/>
    <x v="1"/>
    <n v="34.428571428571431"/>
    <n v="34.428571428571431"/>
    <n v="34.428571428571431"/>
    <m/>
    <x v="3"/>
    <s v="CUMPLIDO"/>
    <x v="55"/>
    <x v="550"/>
    <n v="1"/>
    <x v="673"/>
  </r>
  <r>
    <s v=""/>
    <n v="675"/>
    <n v="2015"/>
    <m/>
    <m/>
    <m/>
    <s v="21 05 001"/>
    <s v="H5R14.  La Corporación Autónoma Regional del Quindío – CRQ, mediante Resolución 952 del 18 de octubre de 2013, impuso multa por la suma de $2.927.500.000 al Instituto Nacional de Vías- Invías, por la afectación ambiental a los recursos agua y suelo al realizarse vertimiento de aguas residuales industriales, en los predios denominados La América, La América I y la Cucarronera, ubicados en las veredas El Túnel y Buenos Aires Alto del Municipio de Calarcá. _x000a__x000a_Acción 2."/>
    <s v="Debilidades de control y seguimiento a la licencia de Vertimientos por parte del Instituto Nacional de Vías - Invías._x000a__x000a_En consideración a lo anterior, solo se dará el traslado a la incidencia penal, puesto que el Ministerio Público ya fue comunicado como consecuencia de la parte resolutoria del acto administrativo que impone la multa."/>
    <s v="_x000a__x000a_Identificar y actualizar la matriz de riesgos relacionada con la imposición de multas y pagos derivados de infracciones ambientales impuestas por las Autoridades Ambientales."/>
    <s v="1. Realizar Mesas de trabajo para identificar los posibles riesgos relacionados con la imposición de multas y pagos derivados de infracciones ambientales impuestas por las Autoridades Ambientales._x000a_2. Fortalecer controles de seguimiento y cumplimiento de las obligaciones derivados de permisos ambientales._x000a_3. Actualizar la matriz de riesgos._x000a_4. Socializar la matriz de riesgos actualizada._x000a_"/>
    <s v="_x000a_Acta de reuniones _x000a_Matriz actualizada _x000a_Memorando Circular con el link de la matriz_x000a_Reporte de seguimiento "/>
    <n v="4"/>
    <d v="2020-08-01T00:00:00"/>
    <x v="103"/>
    <n v="38.857142857142854"/>
    <x v="3"/>
    <x v="1"/>
    <n v="4"/>
    <s v="Acción de mejora reformulada por la Subdirección de Medio Ambiente y Gestión Social, aprobada por el Director General mediante memorando DG 43151 del 29 de julio de 2020, ante solicitud allegada en el memorando SMA 42584 del 28 de julio de 2020."/>
    <d v="2021-09-27T00:00:00"/>
    <n v="5"/>
    <x v="1"/>
    <n v="38.857142857142854"/>
    <n v="38.857142857142854"/>
    <n v="38.857142857142854"/>
    <m/>
    <x v="3"/>
    <s v=""/>
    <x v="55"/>
    <x v="550"/>
    <n v="2"/>
    <x v="674"/>
  </r>
  <r>
    <n v="552"/>
    <n v="676"/>
    <n v="2015"/>
    <m/>
    <s v="Administrativo"/>
    <s v="Administrativo"/>
    <s v="11 03 002"/>
    <s v="H6R14. Seguridad industrial. _x000a__x000a_Se evidenció un presunto incumplimiento del SISOMA por parte del contratista del contrato 3460 de 2008, en especial en lo relacionado con la demarcación de seguridad en las excavaciones profundas, hecho que fue informado en el sitio de la obra (Túnel Playita) al personal de la Interventoría."/>
    <s v="Lo anterior presuntamente se produce por debilidades de control propio del contratista que no permiten advertir oportunamente el problema, lo que trae como consecuencias un riesgo importante de accidentes laborales."/>
    <s v="Verificar a través de los informe de interventoría el cumplimiento de escasez de personal en los frentes de trabajo, falta de señalización y protocolos de seguridad industrial, inadecuada disposición del material sobrante y debilidades frente al tema de responsabilidad social."/>
    <s v="Solicitar a la interventoría el respectivo informe."/>
    <s v="Informe trimestral"/>
    <n v="3"/>
    <d v="2017-11-01T00:00:00"/>
    <x v="102"/>
    <n v="38.857142857142854"/>
    <x v="8"/>
    <x v="0"/>
    <n v="3"/>
    <s v="Se reemplazó a GPE (Gerencia de Proyectos Estratégicos) por GGP1 (Gerencia Grandes Proyectos 1), de conformidad con la Resolución INVIAS 3536 del 12 de noviembre de 2021._x000a__x000a_Pasa de GGP1 a SMCN"/>
    <m/>
    <n v="-1443.7333333333333"/>
    <x v="1"/>
    <n v="38.857142857142854"/>
    <n v="38.857142857142854"/>
    <n v="38.857142857142854"/>
    <m/>
    <x v="3"/>
    <s v="CUMPLIDO"/>
    <x v="55"/>
    <x v="551"/>
    <n v="1"/>
    <x v="675"/>
  </r>
  <r>
    <n v="553"/>
    <n v="677"/>
    <n v="2015"/>
    <m/>
    <s v="Administrativo"/>
    <s v="Administrativo"/>
    <s v="11 03 001"/>
    <s v="H9R14. Intercambiador de Versalles. _x000a__x000a_Dentro de los productos que debió entregarse dentro del contrato 3460 de 2008, como consta en el apéndice A - numeral 2.1, está la elaboración de los estudios y diseños definitivos del intercambiador a desnivel denominado Versalles, ubicado en el municipio de Calarcá, en el PR 4+0800 de la ruta 40 tramo 03."/>
    <s v="No se considera un daño patrimonial en consideración a que es un agente diferente al INVÍAS el que solicita se realicen unos diseños nuevos, no obstante se evidencia una falta de planeación y coordinación interinstitucional entre las entidades del mismo Sector del Ejecutivo."/>
    <s v="Oficiar a la ANI como complemento y reiteración del Oficio enviado en el año 2016, en el cual se solicitará informar para el periodo restante de gobierno, las intervenciones previstas en el Proyecto Cruce de la Cordillera Central, con el fin de remitir la información necesaria para lograr la debida coordinación interinstitucional."/>
    <s v="Oficiar a la ANI solicitando información de futuras proyecciones para la vigencia 2018 de las intervenciones previstas en el corredor del proyecto Cruce de la Cordillera Central, para el suministro de la información de los contratos ejecutados o en ejecución por parte del INVIAS."/>
    <s v="Oficio (solicitud y respuesta)"/>
    <n v="2"/>
    <d v="2017-11-01T00:00:00"/>
    <x v="95"/>
    <n v="21.285714285714285"/>
    <x v="8"/>
    <x v="0"/>
    <n v="2"/>
    <s v="Se reemplazó a GPE (Gerencia de Proyectos Estratégicos) por GGP1 (Gerencia Grandes Proyectos 1), de conformidad con la Resolución INVIAS 3536 del 12 de noviembre de 2021._x000a__x000a_Pasa de GGP1 a SMCN"/>
    <m/>
    <n v="-1439.6333333333334"/>
    <x v="1"/>
    <n v="21.285714285714285"/>
    <n v="21.285714285714285"/>
    <n v="21.285714285714285"/>
    <m/>
    <x v="3"/>
    <s v="CUMPLIDO"/>
    <x v="55"/>
    <x v="552"/>
    <n v="1"/>
    <x v="676"/>
  </r>
  <r>
    <n v="554"/>
    <n v="678"/>
    <n v="2015"/>
    <m/>
    <s v="Administrativo"/>
    <s v="Administrativo"/>
    <s v="11 03 002"/>
    <s v="H11R14. Curva vertical. _x000a__x000a_En la visita adelantada al contrato 976 de 2013 (accesos al Viaducto el Tigre) en compañía del Interventor, se pudo evidenciar que con ocasión del asentamiento que tuvo el asfalto con el que se rellenó en acceso al puente en el lado de Cajamarca, hay un resalto en este sitio. _x000a_"/>
    <s v="No se ha corregido este detalle constructivo, el cual de no ser atendido oportunamente puede traer como consecuencia la afectación estructural del puente."/>
    <s v="Informar a la ANI para que se tomen las acciones pertinentes y se corrija el detalle constructivo."/>
    <s v="Reiterar a la ANI la solicitud. "/>
    <s v="Oficio y respuesta "/>
    <n v="2"/>
    <d v="2017-11-01T00:00:00"/>
    <x v="95"/>
    <n v="21.285714285714285"/>
    <x v="5"/>
    <x v="0"/>
    <n v="2"/>
    <s v="SIN OBSERVACIONES"/>
    <m/>
    <n v="-1439.6333333333334"/>
    <x v="1"/>
    <n v="21.285714285714285"/>
    <n v="21.285714285714285"/>
    <n v="21.285714285714285"/>
    <m/>
    <x v="3"/>
    <s v="CUMPLIDO"/>
    <x v="55"/>
    <x v="553"/>
    <n v="1"/>
    <x v="677"/>
  </r>
  <r>
    <n v="555"/>
    <n v="679"/>
    <n v="2015"/>
    <m/>
    <s v="Administrativo"/>
    <s v="Administrativo"/>
    <s v="11 02 001"/>
    <s v="H13R14. Continuidad ALO._x000a__x000a_Con la expedición del Conpes 3433 de 2006, se establece la importancia estratégica para el transporte de carga del corredor vial para conectar la autopista Bogotá – Girardot en el sur, con la autopista Bogotá – Tunja en el norte. El proyecto total tiene una longitud de 49 Km . La nación ha cumplido de manera parcial, pues dentro de las obras que le competen al INVÍAS, existen algunos segmentos viales sin terminar, bordillos inconclusos y accesos a los puentes sin pavimentar. _x000a_"/>
    <s v="El argumento esgrimido por parte del Instituto para la no terminación de esas obras es la falta de recursos que asciende a los $9.000 millones de pesos."/>
    <s v="Gestionar la entrega al distrito una vez esté contratada la APP que le dé continuidad a las obras del proyecto ALO. "/>
    <s v="Solicitar el cronograma de estructuración y/o contratación de la APP que está adelantando el distrito y la ANI para continuar el tramo sur del proyecto Avenida Longitudinal de Occidente - ALO."/>
    <s v="Reporte cuatrimestral."/>
    <n v="3"/>
    <d v="2017-11-01T00:00:00"/>
    <x v="88"/>
    <n v="51.857142857142854"/>
    <x v="5"/>
    <x v="0"/>
    <n v="3"/>
    <s v="Se ajusta área responsable. Se traslada de Grupo Grandes Proyectos a Subdirección Red Nacional de Carreteras. Soporte: Memorando OCI 51203 del 03 de septiembre de 2020."/>
    <d v="2021-02-11T00:00:00"/>
    <n v="27.833333333333332"/>
    <x v="1"/>
    <n v="51.857142857142854"/>
    <n v="51.857142857142854"/>
    <n v="51.857142857142854"/>
    <m/>
    <x v="3"/>
    <s v="CUMPLIDO"/>
    <x v="55"/>
    <x v="554"/>
    <n v="1"/>
    <x v="678"/>
  </r>
  <r>
    <n v="556"/>
    <n v="680"/>
    <n v="2015"/>
    <m/>
    <s v="Disciplinario e indagación preliminar"/>
    <s v="Administrativo con presunto alcance disciplinario e indagación preliminar"/>
    <s v="11 03 002"/>
    <s v="H17R14. Al revisar el desarrollo del Contrato de Obra Pública 409 del 5 de agosto de 2010, se observa la suscripción del Acta de Fijación de Ítems No Previstos el 18 de agosto de 2011 por parte del Secretario General Técnico del INVIAS y el Contratista con la inclusión de ítem “Cemento asfaltico de penetración” por $1.593 pesos/kilogramo   del contrato presentando como justificación  que en las Especificaciones Técnicas de INVÍAS existe un ítem independiente para el pago del asfalto. . La interventoría en ningún momento analizó técnicamente el incremento que sufre el precio unitario final del ítem “mezcla densa en caliente MDC-2” al incluirle el costo del asfalto, ni se observa soporte de estudio técnico comparativo o consultas de precios de mercado correspondientes."/>
    <s v="Lo anterior debido a la presunta carencia, insuficiencia o inoportunidad en la aplicación de mecanismos de control para el eficaz cumplimiento de las funciones y obligaciones conferidas legalmente a la Interventoría y Gestores de INVÍAS. "/>
    <s v="Evidenciar la actualización de los precios unitarios por departamento y su consulta para la ejecución de los proyectos._x000a__x000a_"/>
    <s v="_x000a_Solicitar a la Subdirección de Estudios e Innovación el CD precios unitarios."/>
    <s v="CD de precios unitarios."/>
    <n v="1"/>
    <d v="2018-02-01T00:00:00"/>
    <x v="89"/>
    <n v="3.8571428571428572"/>
    <x v="11"/>
    <x v="1"/>
    <n v="1"/>
    <s v="Se excluye al Grupo Grandes Proyectos (GGP) dado que se reestructuró, se denomina ahora Gerencia de Grandes Proyectos y forma parte de la Dirección Operativa. Los hallazgos en que participaba se trasladaron a la Dirección Técnica, de conformidad con el memorando DT 30227 del 04 de mayo de 2021."/>
    <m/>
    <n v="-1438.6333333333334"/>
    <x v="1"/>
    <n v="3.8571428571428572"/>
    <n v="3.8571428571428572"/>
    <n v="3.8571428571428572"/>
    <m/>
    <x v="3"/>
    <s v="CUMPLIDO"/>
    <x v="55"/>
    <x v="555"/>
    <n v="1"/>
    <x v="679"/>
  </r>
  <r>
    <n v="557"/>
    <n v="681"/>
    <n v="2015"/>
    <m/>
    <s v="Administrativo"/>
    <s v="Administrativo"/>
    <s v="11 03 002"/>
    <s v="H20R14. Desarrollo Vial Transversal del Sur Módulo 1 – Construcción de la Variante San Francisco – Mocoa”; Invías suscribió el contrato 407 el 5 de agosto de 2010, por un valor inicial de $401.550.3 millones  incluido IVA y plazo de 72 meses de los cuales tres (3) meses eran para Pre construcción y 72 meses para Construcción. Se aprecia que transcurridos 48 meses de ejecución del proyecto, correspondiente al 67% del total del plazo del proyecto, se tiene un avance del 30% en la actividad de explanación y del 18% de puentes y/o Viaductos, mientras que no se registra avance en las actividades de afirmado y doble calzada."/>
    <s v="La interventoría, concluye que el contrato  de obra No. 407 de 2010 se encuentra desfinanciado, debido a que la meta física no se cumple con los recursos asignados actualmente y el tiempo que resta del contrato. Lo que implica una deficiente planeación del proyecto y débil control por parte de la interventoría y supervisión._x000a_"/>
    <s v="Continuar la gestión ante el Ministerio de Transporte y el Departamento Nacional de Planeación para que se de trámite al documento CONPES proyectado por INVIAS para viabilizar la continuación del proyecto."/>
    <s v="Remisión memorando a la OAP para la continuación de la gestión ante las Entidades descritas."/>
    <s v="1. Reporte de gestión cuatrimestral._x000a__x000a_2. Documento CONPES presentado."/>
    <n v="4"/>
    <d v="2017-11-01T00:00:00"/>
    <x v="88"/>
    <n v="51.857142857142854"/>
    <x v="11"/>
    <x v="1"/>
    <n v="4"/>
    <s v="Acción cumplida mediante soportes allegados en el memorando DT-GGP 78215 del 15 de diciembre de 2020. _x000a__x000a_Se excluye al Grupo Grandes Proyectos (GGP) dado que se reestructuró, se denomina ahora Gerencia de Grandes Proyectos y forma parte de la Dirección Operativa. Los hallazgos en que participaba se trasladaron a la Dirección Técnica, de conformidad con el memorando DT 30227 del 04 de mayo de 2021."/>
    <d v="2020-12-20T00:00:00"/>
    <n v="26.066666666666666"/>
    <x v="1"/>
    <n v="51.857142857142854"/>
    <n v="51.857142857142854"/>
    <n v="51.857142857142854"/>
    <m/>
    <x v="3"/>
    <s v="CUMPLIDO"/>
    <x v="55"/>
    <x v="556"/>
    <n v="1"/>
    <x v="680"/>
  </r>
  <r>
    <n v="558"/>
    <n v="682"/>
    <n v="2015"/>
    <m/>
    <s v="Administrativo"/>
    <s v="Administrativo"/>
    <s v="11 03 002"/>
    <s v="H22R14. Sellado de juntas de construcción entre losas de pavimento rígido proyecto Transversal de Boyacá I._x000a__x000a_En desarrollo de visita al proyecto Transversal de Boyacá I, contrato 780/09, el día 15 de Abril de 2015, se evidenció que en varios tramos de la obra no se estaba realizando el sellado de las juntas que separan las losas de pavimento rígido, lo cual puede generar a futuro problemas de filtraciones de agua en la estructura de pavimento y su deterioro prematuro por fisuración."/>
    <s v="Lo anterior se constituye en deficiencias en el desarrollo del proceso constructivo, que se pueden corregir de manera oportuna sin que se generen mayores traumatismos."/>
    <s v="Iniciar proceso de incumplimiento al Contratista por negarse a realizar el sellado de las juntas."/>
    <s v="Declaratoria de incumplimiento."/>
    <s v="Resolución"/>
    <n v="1"/>
    <d v="2017-11-01T00:00:00"/>
    <x v="90"/>
    <n v="8.4285714285714288"/>
    <x v="5"/>
    <x v="0"/>
    <n v="1"/>
    <s v="SIN OBSERVACIONES"/>
    <m/>
    <n v="-1436.6333333333334"/>
    <x v="1"/>
    <n v="8.4285714285714288"/>
    <n v="8.4285714285714288"/>
    <n v="8.4285714285714288"/>
    <m/>
    <x v="3"/>
    <s v="CUMPLIDO"/>
    <x v="55"/>
    <x v="557"/>
    <n v="1"/>
    <x v="681"/>
  </r>
  <r>
    <n v="559"/>
    <n v="683"/>
    <n v="2015"/>
    <m/>
    <s v="Administrativo"/>
    <s v="Administrativo"/>
    <s v="11 03 002"/>
    <s v="H31R14. Cumplimiento metas físicas._x000a__x000a_Se presentan dificultades y atrasos en el cumplimiento de las metas físicas de los contratos que a continuación se relacionan:_x000a_ Contrato 542 de 2012 y Contrato 780 de 2009."/>
    <s v="Las anteriores situaciones evidencian deficiencias de planeación para el  cumplimiento de las metas físicas contratadas; lo que pone en riesgo el cumplimiento de las obligaciones establecidas en el contrato, así como el proceso de liquidación"/>
    <s v="Aprobación  de un formato  denominado &quot;bitácora de verificación de estudios y diseños&quot; para iniciar los procesos de selección  de los contratistas de obra, por parte de las Direcciones  Operativa  y  Técnica."/>
    <s v="Aprobación por parte de las Direcciones Técnica y Operativa  para implementación por parte de las unidades ejecutoras  de una Formato de verificación de estudios y diseños"/>
    <s v="Formato de verificación de estudios y diseños  aprobado "/>
    <n v="1"/>
    <d v="2020-02-01T00:00:00"/>
    <x v="84"/>
    <n v="16.714285714285715"/>
    <x v="39"/>
    <x v="15"/>
    <n v="1"/>
    <s v="De acuerdo con lo comunicado por la Dirección Técnica y de Estructuración mediante el memorando DTE 22156 del 29/03/2022, la acción y la unidad de medida son abarcadas por la Guía de Estructuración de Proyectos del INVIAS adoptada en la Resolución 949 del 23 de marzo de 2022."/>
    <d v="2022-04-11T00:00:00"/>
    <n v="22.766666666666666"/>
    <x v="1"/>
    <n v="16.714285714285715"/>
    <n v="16.714285714285715"/>
    <n v="16.714285714285715"/>
    <m/>
    <x v="3"/>
    <s v="CUMPLIDO"/>
    <x v="55"/>
    <x v="558"/>
    <n v="1"/>
    <x v="682"/>
  </r>
  <r>
    <n v="560"/>
    <n v="684"/>
    <n v="2015"/>
    <m/>
    <s v="Administrativo"/>
    <s v="Administrativo"/>
    <s v="11 03 001"/>
    <s v="H32R14.  a) Contrato 794 de 2009: El alcance del Proyecto “Corredor Troncal Central del Norte”; fue modificado de 102 km a 40 km; b) Contrato 780 de 2009: Se excluyeron 49 km del alcance físico para desarrollar el proyecto  “Transversal de Boyacá - Troncal Central del Norte._x000a_"/>
    <s v="Las anteriores circunstancias,  denotan debilidades de control y seguimiento del proceso contractual y afectan el cumplimiento tanto del objeto como del plazo establecido en el contrato."/>
    <s v="Aprobación  de un formato  denominado &quot;bitácora de verificación de estudios y diseños&quot; para iniciar los procesos de selección  de los contratistas de obra, por parte de las Direcciones  Operativa  y  Técnica."/>
    <s v="Aprobación por parte de las Direcciones Técnica y Operativa  para implementación por parte de las unidades ejecutoras  de una Formato de verificación de estudios y diseños"/>
    <s v="Formato de verificación de estudios y diseños  aprobado "/>
    <n v="1"/>
    <d v="2020-02-01T00:00:00"/>
    <x v="84"/>
    <n v="16.714285714285715"/>
    <x v="39"/>
    <x v="15"/>
    <n v="1"/>
    <s v="De acuerdo con lo comunicado por la Dirección Técnica y de Estructuración mediante el memorando DTE 22156 del 29/03/2022, la acción y la unidad de medida son abarcadas por la Guía de Estructuración de Proyectos del INVIAS adoptada en la Resolución 949 del 23 de marzo de 2022."/>
    <d v="2022-04-11T00:00:00"/>
    <n v="22.766666666666666"/>
    <x v="1"/>
    <n v="16.714285714285715"/>
    <n v="16.714285714285715"/>
    <n v="16.714285714285715"/>
    <m/>
    <x v="3"/>
    <s v="CUMPLIDO"/>
    <x v="55"/>
    <x v="559"/>
    <n v="1"/>
    <x v="683"/>
  </r>
  <r>
    <n v="561"/>
    <n v="685"/>
    <n v="2015"/>
    <m/>
    <s v="Administrativo"/>
    <s v="Administrativo"/>
    <s v="11 03 002"/>
    <s v="H34R14. Plazo ejecución del contrato 794 de 2009._x000a__x000a_Se evidenció que en el numeral 9 de la  Adenda No. 1 del 27 de febrero de 2009 del Pliego de Condiciones; se modificó  entre otros el plazo de ejecución del contrato del numeral 1.19; en el siguiente sentido: “El plazo previsto para la ejecución del Contrato será de Treinta y Seis (36) meses (…)” y en la Cláusula Cuarta del Contrato se estableció el siguiente plazo “El plazo para la ejecución del contrato será de 48 meses (…)”. "/>
    <s v="Lo cual denota debilidad en la aplicación de las condiciones y requisitos establecidos en el proceso de selección, cuyas disposiciones deben ser acatadas íntegramente."/>
    <s v="Verificar que las minutas contractuales estén acorde con los pliegos de condiciones."/>
    <s v="Realizar reporte de verificación respecto a que la minuta contractual este acorde con los pliegos de condiciones."/>
    <s v="Reporte"/>
    <n v="1"/>
    <d v="2017-11-01T00:00:00"/>
    <x v="90"/>
    <n v="8.4285714285714288"/>
    <x v="54"/>
    <x v="2"/>
    <n v="1"/>
    <s v="SIN OBSERVACIONES"/>
    <m/>
    <n v="-1436.6333333333334"/>
    <x v="1"/>
    <n v="8.4285714285714288"/>
    <n v="8.4285714285714288"/>
    <n v="8.4285714285714288"/>
    <m/>
    <x v="3"/>
    <s v="CUMPLIDO"/>
    <x v="55"/>
    <x v="560"/>
    <n v="1"/>
    <x v="684"/>
  </r>
  <r>
    <n v="562"/>
    <n v="686"/>
    <n v="2015"/>
    <m/>
    <s v="Disciplinario"/>
    <s v="Administrativo con presunta incidencia disciplinaria"/>
    <s v="11 03 002"/>
    <s v="H41R14.  Alcance del objeto a contratar Contrato 1844 de 2012._x000a__x000a_Entidad no precisó con claridad la cantidad de obra a contratar para la ejecución del proyecto, dejando su definición final a partir de la orden de iniciación del contrato de obra 1844 de 2012, la cual fue suscrita el 12 de diciembre de 2012 y solamente hasta el 9 de mayo de 2013 con la Modificación No. 1, se establecieron las cantidades de obra."/>
    <s v="Situación que denota debilidades en la aplicación del Principio de Planeación, lo que puede afectar el cumplimiento del objeto contractual."/>
    <s v="Aprobación  de un formato  denominado &quot;bitácora de verificación de estudios y diseños&quot; para iniciar los procesos de selección  de los contratistas de obra, por parte de las Direcciones  Operativa  y  Técnica."/>
    <s v="  Aprobación por parte de las Direcciones Técnica y Operativa  para implementación por parte de las unidades ejecutoras  de una Formato de verificación de estudios y diseños"/>
    <s v="Formato de verificación de estudios y diseños  aprobado "/>
    <n v="1"/>
    <d v="2020-02-01T00:00:00"/>
    <x v="84"/>
    <n v="16.714285714285715"/>
    <x v="39"/>
    <x v="15"/>
    <n v="1"/>
    <s v="De acuerdo con lo comunicado por la Dirección Técnica y de Estructuración mediante el memorando DTE 22156 del 29/03/2022, la acción y la unidad de medida son abarcadas por la Guía de Estructuración de Proyectos del INVIAS adoptada en la Resolución 949 del 23 de marzo de 2022."/>
    <d v="2022-04-11T00:00:00"/>
    <n v="22.766666666666666"/>
    <x v="1"/>
    <n v="16.714285714285715"/>
    <n v="16.714285714285715"/>
    <n v="16.714285714285715"/>
    <m/>
    <x v="3"/>
    <s v="CUMPLIDO"/>
    <x v="55"/>
    <x v="561"/>
    <n v="1"/>
    <x v="685"/>
  </r>
  <r>
    <n v="563"/>
    <n v="687"/>
    <n v="2015"/>
    <m/>
    <s v="Administrativo"/>
    <s v="Administrativo"/>
    <s v="14 02 003"/>
    <s v="H44R14. Estructuración estudios previos-metas físicas contratadas._x000a__x000a_Contrato de obra No. 1788 del 7 de noviembre de 2012, La meta física de la longitud de rehabilitación de pavimento se determinó contractualmente en 64,5 Kilómetros (distribuidos Huila=50,120KM y Caquetá=14,537KM) , sin embargo mediante inspección física se estableció que  finalmente se ejecutarán 53,64KM de rehabilitación (distribuidos Huila=47,92KM y Caquetá=5,72KM).,Lo cual conllevo a una reducción de la meta física  de 10.86 Km correspondiente a un16.8% de la longitud priorizada en los tres tramos intervenidos."/>
    <s v="Deficiencias en la planeación en la elaboración de los estudios previos entregados por Invías"/>
    <s v="Aprobación  de un formato  denominado &quot;bitácora de verificación de estudios y diseños&quot; para iniciar los procesos de selección  de los contratistas de obra, por parte de las Direcciones  Operativa  y  Técnica."/>
    <s v="  Aprobación por parte de las Direcciones Técnica y Operativa  para implementación por parte de las unidades ejecutoras  de una Formato de verificación de estudios y diseños"/>
    <s v="Formato de verificación de estudios y diseños  aprobado "/>
    <n v="1"/>
    <d v="2020-02-01T00:00:00"/>
    <x v="84"/>
    <n v="16.714285714285715"/>
    <x v="39"/>
    <x v="15"/>
    <n v="1"/>
    <s v="De acuerdo con lo comunicado por la Dirección Técnica y de Estructuración mediante el memorando DTE 22156 del 29/03/2022, la acción y la unidad de medida son abarcadas por la Guía de Estructuración de Proyectos del INVIAS adoptada en la Resolución 949 del 23 de marzo de 2022."/>
    <d v="2022-04-11T00:00:00"/>
    <n v="22.766666666666666"/>
    <x v="1"/>
    <n v="16.714285714285715"/>
    <n v="16.714285714285715"/>
    <n v="16.714285714285715"/>
    <m/>
    <x v="3"/>
    <s v="CUMPLIDO"/>
    <x v="55"/>
    <x v="562"/>
    <n v="1"/>
    <x v="686"/>
  </r>
  <r>
    <n v="564"/>
    <n v="688"/>
    <n v="2015"/>
    <m/>
    <s v="Indagación preliminar"/>
    <s v="Administrativo e indagación preliminar"/>
    <s v="14 02 003"/>
    <s v="H45R14. Estudios y diseños entregados por el Invías. _x000a__x000a_El Estudio Geotécnico y de Pavimentos efectuado en la consultoría cuya valor se estima en $998.133.646 no fue utilizado en desarrollo de la obra, debido a que en la revisión y ajuste a los diseños efectuada en la adición N° 1 del 26 de septiembre de 2014 del contrato No 1788 de 2012, suscrita por el Director de Contratación del INVIAS y por la cual se  pagó un valor de $165.530,417 se cambió el diseño de pavimento. "/>
    <s v="Así las cosas, se ejecutó la rehabilitación con unos estudios diferentes a los inicialmente aportados y  pagados por el Instituto."/>
    <s v="Aprobación  de un formato  denominado &quot;bitácora de verificación de estudios y diseños&quot; para iniciar los procesos de selección  de los contratistas de obra, por parte de las Direcciones  Operativa  y  Técnica."/>
    <s v="  Aprobación por parte de las Direcciones Técnica y Operativa  para implementación por parte de las unidades ejecutoras  de una Formato de verificación de estudios y diseños"/>
    <s v="Formato de verificación de estudios y diseños  aprobado "/>
    <n v="1"/>
    <d v="2020-02-01T00:00:00"/>
    <x v="84"/>
    <n v="16.714285714285715"/>
    <x v="39"/>
    <x v="15"/>
    <n v="1"/>
    <s v="De acuerdo con lo comunicado por la Dirección Técnica y de Estructuración mediante el memorando DTE 22156 del 29/03/2022, la acción y la unidad de medida son abarcadas por la Guía de Estructuración de Proyectos del INVIAS adoptada en la Resolución 949 del 23 de marzo de 2022."/>
    <d v="2022-04-11T00:00:00"/>
    <n v="22.766666666666666"/>
    <x v="1"/>
    <n v="16.714285714285715"/>
    <n v="16.714285714285715"/>
    <n v="16.714285714285715"/>
    <m/>
    <x v="3"/>
    <s v="CUMPLIDO"/>
    <x v="55"/>
    <x v="563"/>
    <n v="1"/>
    <x v="687"/>
  </r>
  <r>
    <n v="565"/>
    <n v="689"/>
    <n v="2015"/>
    <m/>
    <s v="Administrativo"/>
    <s v="Administrativo"/>
    <s v="11 02 002"/>
    <s v="H47R14. Diseños sitios críticos._x000a__x000a_En la ejecución del contrato No 1788 de 2012 se realizó la elaboración de 11 estudios y Diseños en sitios críticos sobre la vía Orrapihuasi – Florencia en los Departamentos del Huila y Caquetá sobre los siguientes puntos de referenciación PR23+440;PR26+800;PR33+900;PR34+080;PR34+694;PR36+700;PR37+100;PR38+800;PR42+500;PR47+760;PR53+400, de los cuales solo se ejecutaron 4 obras cuyo diseños tuvieron un por valor de $541.035.600 y quedaron 7 sitios críticos a los que no se le efectúo su construcción, Lo cual conlleva a que se reduzcan las metas físicas por inversión en estudios y diseños que no se materializan en la obra."/>
    <s v="Debido a deficiencias en la planeación de los estudios y diseños "/>
    <s v="Aprobación  de un formato  denominado &quot;bitácora de verificación de estudios y diseños&quot; para iniciar los procesos de selección  de los contratistas de obra, por parte de las Direcciones  Operativa  y  Técnica."/>
    <s v="  Aprobación por parte de las Direcciones Técnica y Operativa  para implementación por parte de las unidades ejecutoras  de una Formato de verificación de estudios y diseños"/>
    <s v="Formato de verificación de estudios y diseños  aprobado "/>
    <n v="1"/>
    <d v="2020-02-01T00:00:00"/>
    <x v="84"/>
    <n v="16.714285714285715"/>
    <x v="39"/>
    <x v="15"/>
    <n v="1"/>
    <s v="De acuerdo con lo comunicado por la Dirección Técnica y de Estructuración mediante el memorando DTE 22156 del 29/03/2022, la acción y la unidad de medida son abarcadas por la Guía de Estructuración de Proyectos del INVIAS adoptada en la Resolución 949 del 23 de marzo de 2022."/>
    <d v="2022-04-11T00:00:00"/>
    <n v="22.766666666666666"/>
    <x v="1"/>
    <n v="16.714285714285715"/>
    <n v="16.714285714285715"/>
    <n v="16.714285714285715"/>
    <m/>
    <x v="3"/>
    <s v="CUMPLIDO"/>
    <x v="55"/>
    <x v="564"/>
    <n v="1"/>
    <x v="688"/>
  </r>
  <r>
    <n v="566"/>
    <n v="690"/>
    <n v="2015"/>
    <m/>
    <s v="Administrativo"/>
    <s v="Administrativo"/>
    <s v="11 02 002"/>
    <s v="H49R14. Plazo contractual._x000a__x000a_Contrato de obra No. 1788 del 7 de noviembre de 2012, El plazo inicial del contrato se estableció en de 22 meses a partir de la suscripción del acta de inicio, sin embargo fue objeto de 2 prórrogas, una de 12 días y otra de 60 días respectivamente, Lo cual conlleva a que se extienda el plazo contractual generando demoras en los tiempos de viaje e incomodidades a los usuarios de las vías intervenidas."/>
    <s v="Debido a deficiencias en la planeación contractual en la determinación de los plazos de conformidad con los estudios y actividades constructivas "/>
    <s v="Aprobación  de un formato  denominado &quot;bitácora de verificación de estudios y diseños&quot; para iniciar los procesos de selección  de los contratistas de obra, por parte de las Direcciones  Operativa  y  Técnica."/>
    <s v="  Aprobación por parte de las Direcciones Técnica y Operativa  para implementación por parte de las unidades ejecutoras  de una Formato de verificación de estudios y diseños"/>
    <s v="Formato de verificación de estudios y diseños  aprobado "/>
    <n v="1"/>
    <d v="2020-02-01T00:00:00"/>
    <x v="84"/>
    <n v="16.714285714285715"/>
    <x v="39"/>
    <x v="15"/>
    <n v="1"/>
    <s v="De acuerdo con lo comunicado por la Dirección Técnica y de Estructuración mediante el memorando DTE 22156 del 29/03/2022, la acción y la unidad de medida son abarcadas por la Guía de Estructuración de Proyectos del INVIAS adoptada en la Resolución 949 del 23 de marzo de 2022."/>
    <d v="2022-04-11T00:00:00"/>
    <n v="22.766666666666666"/>
    <x v="1"/>
    <n v="16.714285714285715"/>
    <n v="16.714285714285715"/>
    <n v="16.714285714285715"/>
    <m/>
    <x v="3"/>
    <s v="CUMPLIDO"/>
    <x v="55"/>
    <x v="565"/>
    <n v="1"/>
    <x v="689"/>
  </r>
  <r>
    <n v="567"/>
    <n v="691"/>
    <n v="2015"/>
    <m/>
    <s v="Administrativo"/>
    <s v="Administrativo"/>
    <s v="11 02 002"/>
    <s v="H57R14. Plazo contractual._x000a__x000a_CLAUSULA CUARTA DEL CONTRATO: PLAZO.- El plazo para la ejecución del presente contrato será hade dos (2) meses, a partir de la Orden de Iniciación que impartirá el Jefe de la Unidad Ejecutora del INSTITUTO, previo el cumplimiento de los requisitos de perfeccionamiento, legalización y ejecución del mismo y aprobación de los documentos de información para el control de la ejecución de la obra previstos en el Pliego de Condiciones."/>
    <s v="Plazo contractual."/>
    <s v="Verificación de los requisitos legales previos para la orden de iniciación."/>
    <s v="Informe de seguimiento de la verificación"/>
    <s v="Informe "/>
    <n v="1"/>
    <d v="2017-11-01T00:00:00"/>
    <x v="90"/>
    <n v="8.4285714285714288"/>
    <x v="5"/>
    <x v="0"/>
    <n v="1"/>
    <s v="SIN OBSERVACIONES"/>
    <m/>
    <n v="-1436.6333333333334"/>
    <x v="1"/>
    <n v="8.4285714285714288"/>
    <n v="8.4285714285714288"/>
    <n v="8.4285714285714288"/>
    <m/>
    <x v="3"/>
    <s v="CUMPLIDO"/>
    <x v="55"/>
    <x v="566"/>
    <n v="1"/>
    <x v="690"/>
  </r>
  <r>
    <n v="568"/>
    <n v="692"/>
    <n v="2015"/>
    <m/>
    <s v="Administrativo"/>
    <s v="Administrativo"/>
    <s v="11 03 002"/>
    <s v="H59R14. Contrato No 1289 del 8 de octubre de 2014 el cual tiene por objeto el mejoramiento y mantenimiento de la carretera Candelaria – La Plata._x000a__x000a_La meta física de la longitud de pavimento se estableció en 1 Km comprendido entre el PR 44+900 al PR 45+900 y la atención de dos sitios críticos ubicados en el PR 4+150 y el PR 22+700, sin embargo se ejecutaron 903.7 m de pavimento y no se hizo obra en los dos sitios críticos."/>
    <s v="Debido a deficiencias en la estructuración del presupuesto de obra y en estudios previos insuficientes puesto que solo se identifica  la necesidad y las metas físicas"/>
    <s v="Aprobación  de un formato  denominado &quot;bitácora de verificación de estudios y diseños&quot; para iniciar los procesos de selección  de los contratistas de obra, por parte de las Direcciones  Operativa  y  Técnica."/>
    <s v="  Aprobación por parte de las Direcciones Técnica y Operativa  para implementación por parte de las unidades ejecutoras  de una Formato de verificación de estudios y diseños"/>
    <s v="Formato de verificación de estudios y diseños  aprobado "/>
    <n v="1"/>
    <d v="2020-02-01T00:00:00"/>
    <x v="84"/>
    <n v="16.714285714285715"/>
    <x v="39"/>
    <x v="15"/>
    <n v="1"/>
    <s v="De acuerdo con lo comunicado por la Dirección Técnica y de Estructuración mediante el memorando DTE 22156 del 29/03/2022, la acción y la unidad de medida son abarcadas por la Guía de Estructuración de Proyectos del INVIAS adoptada en la Resolución 949 del 23 de marzo de 2022."/>
    <d v="2022-04-11T00:00:00"/>
    <n v="22.766666666666666"/>
    <x v="1"/>
    <n v="16.714285714285715"/>
    <n v="16.714285714285715"/>
    <n v="16.714285714285715"/>
    <m/>
    <x v="3"/>
    <s v="CUMPLIDO"/>
    <x v="55"/>
    <x v="567"/>
    <n v="1"/>
    <x v="691"/>
  </r>
  <r>
    <n v="569"/>
    <n v="693"/>
    <n v="2015"/>
    <m/>
    <s v="Disciplinario e indagación preliminar"/>
    <s v="Administrativo para indagación preliminar con presunto alcance disciplinario"/>
    <s v="21 01 001"/>
    <s v="H64R14. Construcción del Puente de Honda._x000a__x000a_Al revisar el desarrollo del Contrato de Interventoría 653 de 2012, se evidencia el pago por actividades que presuntamente no estaban justificadas  por las cuales se canceló cerca del 40% del valor del contrato de Interventoría. "/>
    <s v="Lo anterior evidencia el  presunto incumplimiento tanto de las funciones de los Supervisores (Gestores) designados por INVÍAS establecidas en la Resolución 3376 de 2010,"/>
    <s v="Crear una base de datos para controlar y verificar  la dedicaciones del personal de las interventoría en el momento de aprobación del mismo por parte de  INVIAS."/>
    <s v="Base de datos implementada."/>
    <s v="Reporte mensual de consulta y verificación de base de datos "/>
    <n v="12"/>
    <d v="2020-01-28T00:00:00"/>
    <x v="65"/>
    <n v="48.285714285714285"/>
    <x v="39"/>
    <x v="15"/>
    <n v="12"/>
    <s v="Acción de mejora considerada No Efectiva por la Contraloría General de la República en el seguimiento al plan de mejoramiento en el desarrollo de la Auditoría de Cumplimiento 2020 y primer semestre de 2021, consolidado en el numeral 4.1.7.1 del informe CGR-CDSI No. 015, comunicado mediante el Oficio 2021EE0209896, con radicado INVIAS 116440 del 06 de diciembre de 2021._x000a__x000a_Razón de la inefectividad: &quot;En la presente auditoría se evidenciaron deficiencias relacionadas con los hallazgos que motivaron las acciones del Plan de Mejoramiento dispuesto por la entidad&quot; (Pág. 288)."/>
    <d v="2021-03-01T00:00:00"/>
    <n v="2"/>
    <x v="1"/>
    <n v="48.285714285714285"/>
    <n v="48.285714285714285"/>
    <n v="48.285714285714285"/>
    <m/>
    <x v="3"/>
    <s v="CUMPLIDO"/>
    <x v="55"/>
    <x v="568"/>
    <n v="1"/>
    <x v="692"/>
  </r>
  <r>
    <n v="570"/>
    <n v="694"/>
    <n v="2015"/>
    <m/>
    <s v="Disciplinario"/>
    <s v="Administrativo con presunta incidencia disciplinaria"/>
    <s v="11 03 002"/>
    <s v="H65R14. Gestión predial para la ejecución de las obras._x000a__x000a_CONVENIO 3141/13 - ICCU y CONVENIO 3075/13 – GOBERNACIÓN DE BOYACÁ._x000a_"/>
    <s v="Esta situación evidencia fallas administrativas y de supervisión por parte de la Interventoría y del INVÍAS"/>
    <s v="Solicitar informe del estado actual del convenio"/>
    <s v="solicitud de informe a la gobernación de Boyacá"/>
    <s v="Informe "/>
    <n v="1"/>
    <d v="2017-11-01T00:00:00"/>
    <x v="95"/>
    <n v="21.285714285714285"/>
    <x v="5"/>
    <x v="0"/>
    <n v="1"/>
    <s v="SIN OBSERVACIONES"/>
    <m/>
    <n v="-1439.6333333333334"/>
    <x v="1"/>
    <n v="21.285714285714285"/>
    <n v="21.285714285714285"/>
    <n v="21.285714285714285"/>
    <m/>
    <x v="3"/>
    <s v="CUMPLIDO"/>
    <x v="55"/>
    <x v="569"/>
    <n v="1"/>
    <x v="693"/>
  </r>
  <r>
    <n v="571"/>
    <n v="695"/>
    <n v="2015"/>
    <m/>
    <s v="Disciplinario"/>
    <s v="Administrativo con presunta incidencia disciplinaria"/>
    <s v="11 03 002"/>
    <s v="H66R14. Ubicación y priorización de puentes peatonales (Caso Chiquinquirá)._x000a__x000a_Dentro del convenio 3075 de 2013 En el caso del puente junto a la casa de la cultura, no se tuvo en cuenta que la misma está declarada como patrimonio cultural, y como tal, cualquier intervención se debe consultar con el Ministerio de Cultura."/>
    <s v="Se evidencia que hubo falta de planeación en la priorización y escogencia de los sitios donde se van a implantar los puentes"/>
    <s v="_x000a__x000a_Presentar informe sobre los puentes peatonales en el municipio de Chiquinquirá observados por la contraloría."/>
    <s v="Elaboración de Informe."/>
    <s v="Informe interventoría"/>
    <n v="1"/>
    <d v="2017-11-01T00:00:00"/>
    <x v="90"/>
    <n v="8.4285714285714288"/>
    <x v="5"/>
    <x v="0"/>
    <n v="1"/>
    <s v="SIN OBSERVACIONES"/>
    <m/>
    <n v="-1436.6333333333334"/>
    <x v="1"/>
    <n v="8.4285714285714288"/>
    <n v="8.4285714285714288"/>
    <n v="8.4285714285714288"/>
    <m/>
    <x v="3"/>
    <s v="CUMPLIDO"/>
    <x v="55"/>
    <x v="570"/>
    <n v="1"/>
    <x v="694"/>
  </r>
  <r>
    <n v="572"/>
    <n v="696"/>
    <n v="2015"/>
    <m/>
    <s v="Administrativo"/>
    <s v="Administrativo"/>
    <s v="11 03 002"/>
    <s v="H69R14. Ejecución convenio interadministrativo 1282  de  2013._x000a__x000a_Se observa que han trascurrido casi dos (2) años, desde la fecha de inicio del convenio sin que se hayan contratado las actividades de construcción por parte de la Gobernación del Departamento de San Andrés y Providencia; teniendo en cuenta que el plazo asignado para el cumplimiento del objeto contractual vence el 20 de octubre de 2015."/>
    <s v="Denotan debilidades en el plazo asignado para la ejecución del contrato."/>
    <s v="Requerir a la Gobernación de San Andrés la finalización del proceso contractual."/>
    <s v="Obtener el acto administrativo de adjudicación del proceso."/>
    <s v="Resolución de adjudicación"/>
    <n v="1"/>
    <d v="2017-11-01T00:00:00"/>
    <x v="90"/>
    <n v="8.4285714285714288"/>
    <x v="10"/>
    <x v="0"/>
    <n v="1"/>
    <s v="SIN OBSERVACIONES"/>
    <m/>
    <n v="-1436.6333333333334"/>
    <x v="1"/>
    <n v="8.4285714285714288"/>
    <n v="8.4285714285714288"/>
    <n v="8.4285714285714288"/>
    <m/>
    <x v="3"/>
    <s v="CUMPLIDO"/>
    <x v="55"/>
    <x v="571"/>
    <n v="1"/>
    <x v="695"/>
  </r>
  <r>
    <n v="573"/>
    <n v="697"/>
    <n v="2015"/>
    <m/>
    <s v="Disciplinario"/>
    <s v="Administrativo con presunta incidencia disciplinaria"/>
    <s v="11 03 002"/>
    <s v="H70R14. Gestión técnica de proyecto._x000a__x000a_Contrato Interadministrativo: 3398-2013 (Dragado Bahía de Cartagena), Como resultado del análisis realizado se estableció que no hay evidencia o registro de los informes mensuales sobre el Estado del Proyecto, Situación que además de no permitir un oportuno y efectivo control sobre el cumplimiento de las obligaciones contractuales, demuestra una presunta contravención a lo estipulado en los Artículos 34 y 35 de la Ley 734 de 2002 y Resoluciones Invías 6339 de diciembre 11 de 2013 y 3376 de julio 28 de 2010."/>
    <s v="Deficiencia en la supervisión del gestor."/>
    <s v="Evidenciar el recibo definitivo y la liquidación del contrato."/>
    <s v="1. Reporte trimestral.    _x000a_                      _x000a_2. Realizar las gestiones para el recibo y posterior liquidación del convenio 3398 de 2013."/>
    <s v="1. Acta de entrega y recibo definitivo junto con acta de liquidación (2)._x000a__x000a_2. Reporte trimestral (3)."/>
    <n v="5"/>
    <d v="2017-11-01T00:00:00"/>
    <x v="88"/>
    <n v="51.857142857142854"/>
    <x v="10"/>
    <x v="0"/>
    <n v="5"/>
    <s v="SIN OBSERVACIONES"/>
    <m/>
    <n v="-1446.7666666666667"/>
    <x v="1"/>
    <n v="51.857142857142854"/>
    <n v="51.857142857142854"/>
    <n v="51.857142857142854"/>
    <m/>
    <x v="3"/>
    <s v="CUMPLIDO"/>
    <x v="55"/>
    <x v="572"/>
    <n v="1"/>
    <x v="696"/>
  </r>
  <r>
    <n v="574"/>
    <n v="698"/>
    <n v="2015"/>
    <m/>
    <s v="Disciplinario"/>
    <s v="Administrativo con presunta incidencia disciplinaria"/>
    <s v="11 03 001"/>
    <s v="H71R14. Información red terciaria._x000a__x000a_El INVÍAS a 31 de diciembre de 2014 no cuenta con información del tipo de superficie de rodadura  (pavimentado, placa huella, afirmado) del 53.32% de la Red Terciaria a su cargo, esto es de 14.705,16 kilómetros (de los 27.577,45 kilómetros que están bajo su responsabilidad). Adicionalmente, no tiene un inventario completo de dicha red; por lo que se desconoce el estado de 22.549,84 kilómetros, equivalentes a un 81,77% ; teniendo en cuenta que según el propio Invías solo estaban en buen estado 5.027,62 kilómetros (18.23%) que corresponden a los sectores intervenidos recientemente."/>
    <s v="Deficiencias en los mecanismos de seguimiento y monitoreo del Instituto."/>
    <s v="Llevar a cabo proceso de contratación y de esta forma levantar el inventario de la Red Terciaria. "/>
    <s v="Solicitar al Ministerio de Transporte la iniciación del proceso de contratación."/>
    <s v="Reporte"/>
    <n v="1"/>
    <d v="2017-11-01T00:00:00"/>
    <x v="94"/>
    <n v="34.428571428571431"/>
    <x v="0"/>
    <x v="0"/>
    <n v="0.3"/>
    <s v="SIN OBSERVACIONES"/>
    <m/>
    <n v="-1442.7"/>
    <x v="10"/>
    <n v="10.328571428571429"/>
    <n v="10.328571428571429"/>
    <n v="34.428571428571431"/>
    <m/>
    <x v="0"/>
    <s v="VENCIDO"/>
    <x v="55"/>
    <x v="573"/>
    <n v="1"/>
    <x v="697"/>
  </r>
  <r>
    <n v="575"/>
    <n v="699"/>
    <n v="2015"/>
    <m/>
    <s v="Fiscal y disciplinario"/>
    <s v="Administrativo con presunta incidencia disciplinaria y fiscal"/>
    <s v="11 03 002"/>
    <s v="H74R14. Obras inconclusas y calidad de las mismas convenio 2252 de 2012._x000a__x000a_la construcción de placa huella, presentaban deficiencias en su calidad, entre las cuales se encuentran: agrietamiento de concreto, tanto en placa como piedra pegada; desgaste prematuro de la zona de rodadura de las placas de concreto, elementos mal construidos y colocados (cunetas y bordillos), juntas sin sellar, colocación incorrecta de arriostramientos, entre otros."/>
    <s v="Falta de control y seguimiento por parte de la interventoría contratada por el INVIAS."/>
    <s v="Iniciar las acciones pertinentes con el contratista o el municipio para la recuperación de los recursos de las obras mal ejecutadas._x000a__x000a_"/>
    <s v="Iniciar la respectiva acción contractual en contra del municipio de Sogamoso para evitar el detrimento patrimonial. Se reiterara a la Oficina Asesora Jurídica el estado en que se encuentra el proceso para declarar el incumplimiento. Adicionalmente, se solicitará el inicio de la declaratoria de calidad del servicio en contra de la interventoría. _x000a__x000a_"/>
    <s v="Reporte de las acciones emprendidas."/>
    <n v="1"/>
    <d v="2017-11-01T00:00:00"/>
    <x v="90"/>
    <n v="8.4285714285714288"/>
    <x v="0"/>
    <x v="0"/>
    <n v="1"/>
    <s v="SIN OBSERVACIONES"/>
    <m/>
    <n v="-1436.6333333333334"/>
    <x v="1"/>
    <n v="8.4285714285714288"/>
    <n v="8.4285714285714288"/>
    <n v="8.4285714285714288"/>
    <m/>
    <x v="3"/>
    <s v="CUMPLIDO"/>
    <x v="55"/>
    <x v="574"/>
    <n v="1"/>
    <x v="698"/>
  </r>
  <r>
    <n v="576"/>
    <n v="700"/>
    <n v="2015"/>
    <m/>
    <s v="Disciplinario"/>
    <s v="Administrativo con presunta incidencia disciplinaria"/>
    <s v="14 02 003"/>
    <s v="H79R14. Estudios previos convenio 598 de 2013. _x000a__x000a_Dentro la visita administrativa realizada el 15 de julio de 2015 a las instalaciones de la Oficina de Archivo del INVÍAS, no se encontró evidencia de la realización de los estudios previos y que la carpeta del convenio tampoco contiene un análisis del valor estimado del convenio. Por consiguiente, se genera incertidumbre  sobre el procedimiento adelantado para establecer el valor del contrato. "/>
    <s v="No evidencia de estudios previos"/>
    <s v="Entregar un reporte en donde se verifique que todas las unidades ejecutoras tienen en cuenta las exigencias señaladas en el Manual de Contratación en lo referente a estudios previos y soportes del proceso precontractual._x000a__x000a_"/>
    <s v="Se entregara un reporte trimestral."/>
    <s v="Reporte trimestral"/>
    <n v="3"/>
    <d v="2017-11-01T00:00:00"/>
    <x v="99"/>
    <n v="43.142857142857146"/>
    <x v="53"/>
    <x v="0"/>
    <n v="3"/>
    <s v="SIN OBSERVACIONES"/>
    <m/>
    <n v="-1444.7333333333333"/>
    <x v="1"/>
    <n v="43.142857142857146"/>
    <n v="43.142857142857146"/>
    <n v="43.142857142857146"/>
    <m/>
    <x v="3"/>
    <s v="CUMPLIDO"/>
    <x v="55"/>
    <x v="575"/>
    <n v="1"/>
    <x v="699"/>
  </r>
  <r>
    <n v="577"/>
    <n v="701"/>
    <n v="2015"/>
    <m/>
    <s v="Disciplinario"/>
    <s v="Administrativo con presunta incidencia disciplinaria"/>
    <s v="11 03 002"/>
    <s v="H81R14. Plazo ejecución del convenio 598 de 2013 y del contrato de interventoría 3799 de 2013._x000a__x000a_Se estableció dentro del cuerpo de la minuta del convenio 598 de 2013 que el plazo “será hasta el 31 de diciembre de 2013, contado a partir de la fecha de la orden de iniciación, lo cual ha generado que a la fecha se hayan celebrado dos prórrogas, la primera del 20 de septiembre de 2013, con una duración de hasta el 31 de diciembre de 2014, y una segunda, celebrada el 19 de diciembre de 2014 con plazo de hasta el 30 de septiembre de 2015."/>
    <s v="Debilidades en la planeación en algunos elementos propios del convenio, como es el plazo. "/>
    <s v="Entregar un reporte en donde se verifique que todas las unidades ejecutoras tienen en cuenta la obligación de planear debidamente los plazos de acuerdo con las diferentes etapas de los convenios y/o contratos de obra e interventoría y/u objeto contractual."/>
    <s v="Se entregara un reporte trimestral"/>
    <s v="Reporte trimestral"/>
    <n v="3"/>
    <d v="2017-11-01T00:00:00"/>
    <x v="99"/>
    <n v="43.142857142857146"/>
    <x v="53"/>
    <x v="0"/>
    <n v="3"/>
    <s v="SIN OBSERVACIONES"/>
    <m/>
    <n v="-1444.7333333333333"/>
    <x v="1"/>
    <n v="43.142857142857146"/>
    <n v="43.142857142857146"/>
    <n v="43.142857142857146"/>
    <m/>
    <x v="3"/>
    <s v="CUMPLIDO"/>
    <x v="55"/>
    <x v="576"/>
    <n v="1"/>
    <x v="700"/>
  </r>
  <r>
    <n v="578"/>
    <n v="702"/>
    <n v="2015"/>
    <m/>
    <s v="Administrativo"/>
    <s v="Administrativo"/>
    <s v="11 03 002"/>
    <s v="H83R14. Alcance físico del Convenio 598 de 2013._x000a__x000a_En desarrollo de la visita al sitio de las obras  la interventoría y el delegado de la Gobernación para la atención de esta diligencia en la vía Zanjón- Pueblo Bello, le informaron a la Contraloría que el presupuesto del contrato de obra no alcanza para terminar los 30 kilómetros que corresponden a la meta física propuesta en el objeto del convenio interadministrativo."/>
    <s v="Planeación presupuestal."/>
    <s v="Entregar un reporte en donde se verifique que todas las unidades ejecutoras tienen en cuenta las exigencias señaladas en el Manual de Contratación relacionadas con el presupuesto."/>
    <s v="Se entregara un reporte trimestral"/>
    <s v="Reporte trimestral"/>
    <n v="3"/>
    <d v="2017-11-01T00:00:00"/>
    <x v="99"/>
    <n v="43.142857142857146"/>
    <x v="53"/>
    <x v="0"/>
    <n v="3"/>
    <s v="SIN OBSERVACIONES"/>
    <m/>
    <n v="-1444.7333333333333"/>
    <x v="1"/>
    <n v="43.142857142857146"/>
    <n v="43.142857142857146"/>
    <n v="43.142857142857146"/>
    <m/>
    <x v="3"/>
    <s v="CUMPLIDO"/>
    <x v="55"/>
    <x v="577"/>
    <n v="1"/>
    <x v="701"/>
  </r>
  <r>
    <n v="579"/>
    <n v="703"/>
    <n v="2015"/>
    <m/>
    <s v="Administrativo"/>
    <s v="Administrativo"/>
    <s v="14 02 003"/>
    <s v="H84R14. Plazo contractual contrato 2013-02-0959  y convenio 598 de 2013._x000a__x000a_Se evidencia que existe una inconsistencia temporal entre el plazo del Convenio y el del contrato, del cual el segundo excede el plazo originalmente pactado en 17 meses. Lo anterior en consideración a que el plazo original del convenio vencía el 31 de diciembre de 2013 y el contrato de obra se celebró con un plazo de 20 meses, es decir, que con el solo hecho de su suscripción la Gobernación estaba comprometiéndose con un plazo que excedía su capacidad de ejecución original."/>
    <s v="Mayor plazo de ejecución del contrato frente al convenio."/>
    <s v="Verificar que el plazo de los contratos derivados estén acorde con el plazo del convenio marco._x000a_"/>
    <s v="Se entregara un reporte trimestral"/>
    <s v="Reporte trimestral"/>
    <n v="3"/>
    <d v="2017-11-01T00:00:00"/>
    <x v="99"/>
    <n v="43.142857142857146"/>
    <x v="53"/>
    <x v="0"/>
    <n v="3"/>
    <s v="SIN OBSERVACIONES"/>
    <m/>
    <n v="-1444.7333333333333"/>
    <x v="1"/>
    <n v="43.142857142857146"/>
    <n v="43.142857142857146"/>
    <n v="43.142857142857146"/>
    <m/>
    <x v="3"/>
    <s v="CUMPLIDO"/>
    <x v="55"/>
    <x v="578"/>
    <n v="1"/>
    <x v="702"/>
  </r>
  <r>
    <n v="580"/>
    <n v="704"/>
    <n v="2015"/>
    <m/>
    <s v="Administrativo"/>
    <s v="Administrativo"/>
    <s v="11 03 002"/>
    <s v="H85R14. Cumplimiento del plazo del convenio  598 de 2013._x000a__x000a_Se pudo observar que las obras no estarán en el plazo en el que finaliza la prórroga del adicional 2 . Lo anterior, se sustenta en el hecho que de los aproximadamente 22 kilómetros pavimentados del alcance físico estimado en la actualidad del contrato derivado, solo se ha llegado hasta el PR 17+700 aproximadamente."/>
    <s v="Presuntas deficiencias en la planeación y control y seguimiento, efectuado a las obligaciones de la Gobernación por parte del INVÍAS."/>
    <s v="Entregar un reporte en donde se verifique que todas las unidades ejecutoras tienen en cuenta las exigencias señaladas en el Manual de Contratación relacionados con el presupuesto."/>
    <s v="Se entregara un reporte trimestral"/>
    <s v="Reporte trimestral"/>
    <n v="3"/>
    <d v="2017-11-01T00:00:00"/>
    <x v="99"/>
    <n v="43.142857142857146"/>
    <x v="53"/>
    <x v="0"/>
    <n v="3"/>
    <s v="SIN OBSERVACIONES"/>
    <m/>
    <n v="-1444.7333333333333"/>
    <x v="1"/>
    <n v="43.142857142857146"/>
    <n v="43.142857142857146"/>
    <n v="43.142857142857146"/>
    <m/>
    <x v="3"/>
    <s v="CUMPLIDO"/>
    <x v="55"/>
    <x v="579"/>
    <n v="1"/>
    <x v="703"/>
  </r>
  <r>
    <n v="581"/>
    <n v="705"/>
    <n v="2015"/>
    <m/>
    <s v="Administrativo"/>
    <s v="Administrativo"/>
    <s v="14 02 003"/>
    <s v="H99R14. Del convenio 2454 de 2013 se desprende el Contrato de obra 113 de 2014._x000a__x000a_No se cumplió con la meta física establecida contractualmente debido a que en el replanteo realizado en sitio, se definieron obras teniendo en cuenta el recurso financiero con que contaba el contrato. Por deficiencias en la estructuración de estudios previos, lo cual conlleva a recorte e incumplimiento de las metas físicas definidas en el contrato."/>
    <s v="Por deficiencias en la estructuración de estudios previos, lo cual conlleva a recorte e incumplimiento de las metas físicas definidas en el contrato."/>
    <s v="Presentar informe de interventoría mediante el cual se justifique la modificación de metas físicas."/>
    <s v="Entregar informe de interventoría mediante el cual se justifique la modificación de metas físicas."/>
    <s v="Informe"/>
    <n v="1"/>
    <d v="2017-11-01T00:00:00"/>
    <x v="90"/>
    <n v="8.4285714285714288"/>
    <x v="0"/>
    <x v="0"/>
    <n v="1"/>
    <s v="SIN OBSERVACIONES"/>
    <m/>
    <n v="-1436.6333333333334"/>
    <x v="1"/>
    <n v="8.4285714285714288"/>
    <n v="8.4285714285714288"/>
    <n v="8.4285714285714288"/>
    <m/>
    <x v="3"/>
    <s v="CUMPLIDO"/>
    <x v="55"/>
    <x v="580"/>
    <n v="1"/>
    <x v="704"/>
  </r>
  <r>
    <n v="582"/>
    <n v="706"/>
    <n v="2015"/>
    <m/>
    <s v="Administrativo"/>
    <s v="Administrativo"/>
    <s v="14 02 003"/>
    <s v="H103R14. Estudios previos insuficientes. convenio No. 901 de 2013 y 902 de 2013 celebrado entre Invías y Alcaldía del municipio de Mocoa (Putumayo)._x000a__x000a_Estudios previos insuficientes e inadecuados para la suscripción de los Convenios Interadministrativos anteriormente citados. Derivando como consecuencia la realización de modificaciones y ajustes en detalles y cantidades de obra (ver acta parcial No 05 de 05 de enero de 2015). Se han adicionado ítems no previstos que son propios de la etapa de planeación, los cuales han sido elaborados por el contratista."/>
    <s v="Deficiencias en la etapa de planeación contractual de los convenios interadministrativos. No. 901 de 2013 y 902 de 2013 celebrado entre INVÍAS y Alcaldía del Municipio de Mocoa (Putumayo)."/>
    <s v="Solicitar al gestor de proyecto informe sobre desarrollo del convenio."/>
    <s v="Solicitar Informe."/>
    <s v="Informe."/>
    <n v="1"/>
    <d v="2017-11-01T00:00:00"/>
    <x v="90"/>
    <n v="8.4285714285714288"/>
    <x v="0"/>
    <x v="0"/>
    <n v="1"/>
    <s v="SIN OBSERVACIONES"/>
    <m/>
    <n v="-1436.6333333333334"/>
    <x v="1"/>
    <n v="8.4285714285714288"/>
    <n v="8.4285714285714288"/>
    <n v="8.4285714285714288"/>
    <m/>
    <x v="3"/>
    <s v="CUMPLIDO"/>
    <x v="55"/>
    <x v="581"/>
    <n v="1"/>
    <x v="705"/>
  </r>
  <r>
    <n v="583"/>
    <n v="707"/>
    <n v="2015"/>
    <m/>
    <s v="Disciplinario"/>
    <s v="Administrativo con presunto alcance disciplinario"/>
    <s v="14 02 001"/>
    <s v="H104R14. Convenio No. 2323 de 2013 Puerto Caicedo Putumayo, planeación contractual._x000a__x000a_Estudios previos insuficientes e inadecuados antes de la suscripción del Convenio Interadministrativo, lo que ha conllevado el ajuste de especificaciones y cantidades de obra y el consecuente retraso de ejecución en más de cinco meses. La fecha de terminación inicial estaba prevista para el 13 de enero de 2015 y el contrato fue prorrogado hasta el 13 de julio de 2015."/>
    <s v="Deficiencias en la etapa de planeación contractual del Convenio en la elaboración de estudios previos"/>
    <s v="Solicitar al gestor de proyecto informe sobre desarrollo del convenio."/>
    <s v="Solicitar Informe."/>
    <s v="Informe."/>
    <n v="1"/>
    <d v="2017-11-01T00:00:00"/>
    <x v="90"/>
    <n v="8.4285714285714288"/>
    <x v="0"/>
    <x v="0"/>
    <n v="1"/>
    <s v="SIN OBSERVACIONES"/>
    <m/>
    <n v="-1436.6333333333334"/>
    <x v="1"/>
    <n v="8.4285714285714288"/>
    <n v="8.4285714285714288"/>
    <n v="8.4285714285714288"/>
    <m/>
    <x v="3"/>
    <s v="CUMPLIDO"/>
    <x v="55"/>
    <x v="582"/>
    <n v="1"/>
    <x v="706"/>
  </r>
  <r>
    <n v="584"/>
    <n v="708"/>
    <n v="2015"/>
    <m/>
    <s v="Fiscal y disciplinario"/>
    <s v="Administrativo con presunta incidencia fiscal y disciplinaria"/>
    <s v="11 03 002"/>
    <s v="H108R14. Calidad obras ejecutadas y recibidas contrato N° LP 007- 2013 - municipio de Repelón, Departamento del Atlántico. Vía Camino Banco Bigibana._x000a__x000a_En el K3+180, K4+140, K4+210   hay socavación entre la vía y los gaviones y se observó material sin compactar sobre la vía al lado de los gaviones. "/>
    <s v="Debilidades en la supervisión y control"/>
    <s v="Subsanar las observaciones presentadas por la contraloría en la visita realizada. "/>
    <s v="Informe de interventoría mediante el cual se demuestra la ejecución total de las observaciones presentadas."/>
    <s v="Informe y registro fotográfico"/>
    <n v="1"/>
    <d v="2017-11-01T00:00:00"/>
    <x v="90"/>
    <n v="8.4285714285714288"/>
    <x v="0"/>
    <x v="0"/>
    <n v="1"/>
    <s v="SIN OBSERVACIONES"/>
    <m/>
    <n v="-1436.6333333333334"/>
    <x v="1"/>
    <n v="8.4285714285714288"/>
    <n v="8.4285714285714288"/>
    <n v="8.4285714285714288"/>
    <m/>
    <x v="3"/>
    <s v="CUMPLIDO"/>
    <x v="55"/>
    <x v="583"/>
    <n v="1"/>
    <x v="707"/>
  </r>
  <r>
    <n v="585"/>
    <n v="709"/>
    <n v="2015"/>
    <m/>
    <s v="Administrativo"/>
    <s v="Administrativo"/>
    <s v="16 04 001"/>
    <s v="H116R14. Depuración inmuebles del Invías._x000a__x000a_Los predios comprados para los diferentes proyectos, Bienes de Uso Público y Bienes Fiscales de propiedad del Invías, existe un número importante que no cuenta con el Folio de Matricula Inmobiliaria , registro idóneo para demostrar la propiedad que sobre los mismos tiene el Invías; En consecuencia la información sobre los bienes de propiedad del Invías es inexacta."/>
    <s v="Debilidades en los mecanismos de seguimiento y monitoreo. "/>
    <s v="Inventariar y registrar los predios bajo propiedad del INVIAS, a partir de los folios de matricula inmobiliaria identificados en la base oficial de la superintendencia de Notariado y Registro (estudio del 100% de base 1 suministrada por SNR), donde se registre el folio de matrícula inmobiliaria. _x000a__x000a_(Base 2 suministrada por SNR para estudio del 2021)."/>
    <s v="1. Realizar  reporte SMA de avance trimestral de registros estudiados y predios identificados bajo titularidad de INVIAS._x000a_2. Realizar Conciliación Predios identificados SMA e individualizados en contabilidad (corte trimestral)."/>
    <s v="Reportes"/>
    <n v="3"/>
    <d v="2020-08-01T00:00:00"/>
    <x v="104"/>
    <n v="30.142857142857142"/>
    <x v="3"/>
    <x v="1"/>
    <n v="3"/>
    <s v="Acción de mejora reformulada por la Subdirección de Medio Ambiente y Gestión Social, aprobada por el Director General mediante memorando DG 43151 del 29 de julio de 2020, ante solicitud allegada en el memorando SMA 42584 del 28 de julio de 2020._x000a__x000a_Acción de mejora considerada no efectiva por la Contraloría General de la República, en anexo 2 del informe de Auditoría Financiera 2020, de junio de 2021."/>
    <d v="2021-03-12T00:00:00"/>
    <n v="0.4"/>
    <x v="1"/>
    <n v="30.142857142857142"/>
    <n v="30.142857142857142"/>
    <n v="30.142857142857142"/>
    <s v="NO"/>
    <x v="3"/>
    <s v="CUMPLIDO"/>
    <x v="55"/>
    <x v="584"/>
    <n v="1"/>
    <x v="708"/>
  </r>
  <r>
    <n v="586"/>
    <n v="710"/>
    <n v="2015"/>
    <m/>
    <s v="Administrativo"/>
    <s v="Administrativo"/>
    <s v="16 01 004"/>
    <s v="H118R14. Predios no utilizados en los proyectos._x000a__x000a_El Invías durante los años 1995-1996 , adquirió 644 predios por $6.574 millones para el desarrollo de los proyectos Tobía Grande - Puerto Salgar, Variante de Chipaque y Sector Bucaramanga Cúcuta - Alto El Escorial; de igual manera, compró algunos predios para la variante Cisneros- Antioquia. Sin embargo, se desconoce la cantidad, valor y estado actual  de los predios sobrantes, sobre lo cual es pertinente anotar que los mismos no han sido utilizados en los proyectos, debido principalmente al cambio de trazado de las vías. _x000a__x000a_Adicionalmente, para el caso de las concesiones administradas por la Agencia Nacional de Infraestructura - ANI, el Instituto desconoce cuales no han sido utilizados."/>
    <s v="Debilidades en los mecanismos de seguimiento y monitoreo. "/>
    <s v="_x000a_1. Inventariar y registrar los predios de los proyectos referentes en el hallazgo, bajo propiedad del INVIAS (2020)._x000a_ _x000a_2. Gestionar las consultas a entidades externas para definir si se requiere o se está usando el predio para una obra de utilidad pública o no._x000a_   _x000a_NOTA (De los predios identificados como no necesarios para utilidad pública realizar el proceso de desafectación)."/>
    <s v="1. Identificar el listado de los predios de los proyectos referentes en el hallazgo con su registro contable._x000a__x000a_2. Realizar reporte de comunicaciones externas enviadas y respuestas recibidas. _x000a__x000a_3. Realizar reporte de estado de utilización de los predios de los proyectos referentes en el hallazgo.  "/>
    <s v="Reportes"/>
    <n v="3"/>
    <d v="2020-08-01T00:00:00"/>
    <x v="104"/>
    <n v="30.142857142857142"/>
    <x v="3"/>
    <x v="1"/>
    <n v="3"/>
    <s v="Acción de mejora reformulada por la Subdirección de Medio Ambiente y Gestión Social, aprobada por el Director General mediante memorando DG 43151 del 29 de julio de 2020, ante solicitud allegada en el memorando SMA 42584 del 28 de julio de 2020._x000a__x000a_Acción de mejora considerada no efectiva por la Contraloría General de la República, en anexo 2 del informe de Auditoría Financiera 2020, de junio de 2021."/>
    <d v="2021-03-12T00:00:00"/>
    <n v="0.4"/>
    <x v="1"/>
    <n v="30.142857142857142"/>
    <n v="30.142857142857142"/>
    <n v="30.142857142857142"/>
    <s v="NO"/>
    <x v="3"/>
    <s v="CUMPLIDO"/>
    <x v="55"/>
    <x v="585"/>
    <n v="1"/>
    <x v="709"/>
  </r>
  <r>
    <n v="587"/>
    <n v="711"/>
    <n v="2015"/>
    <m/>
    <s v="Administrativo"/>
    <s v="Administrativo"/>
    <s v="16 04 001"/>
    <s v="H119R14. Bienes transferidos al Instituto Nacional de Vías- Invías, adquiridos por diferentes entidades. _x000a__x000a_Mediante acta, el liquidador del Fondo de Inmuebles Nacionales entregó al Invías 411 campamentos sin título. El Ministerio de Transporte no ha terminado el estudio de títulos de los predios adquiridos por las entidades ya liquidadas y a que el Invías no ha realizado gestiones efectivas para corregir dicha deficiencia, lo que demuestra que no se está reflejando el valor real del patrimonio del Invías."/>
    <s v="Control inadecuado de sus inmuebles.                                                                                                                                                                                                                                                                                               "/>
    <s v="Revisar el Acta de Entrega y Recibo de Bienes al Instituto Nacional de Vías del 31 de diciembre de 1993 - POSESIONES, con el fin de determinar qué predios se encuentran en la base contable de la entidad."/>
    <s v="1. Se hará el inventario de los bienes inmuebles que se encuentran relacionados en el Acta de Entrega y Recibo de Bienes al Instituto Nacional de Vías del 31 de diciembre de 1993 - POSESIONES._x000a__x000a_2. Se revisará qué predios hacen parte de los bienes administrados por el Grupo Gerencia de Administración Inmobiliaria y Grupo de Registro y Administración Predios de Uso Público - BUPI._x000a__x000a_3. Del inventario generado, se solicitará al Grupo de Contabilidad que revise qué predios se encuentran dentro del registro contable de la entidad."/>
    <s v="Un informe"/>
    <n v="1"/>
    <d v="2023-09-25T00:00:00"/>
    <x v="17"/>
    <n v="5.1428571428571432"/>
    <x v="79"/>
    <x v="5"/>
    <n v="0"/>
    <s v="Acción de mejora reformulada  y aprobada por la Directora General en mesa de trabajo del 26 de octubre de 2023 y según memorando 2023I-VBOG-019971 del 27 de octubre de 2023."/>
    <m/>
    <n v="-1507.6666666666667"/>
    <x v="0"/>
    <n v="0"/>
    <n v="0"/>
    <n v="5.1428571428571432"/>
    <s v="NO"/>
    <x v="0"/>
    <s v="VENCIDO"/>
    <x v="55"/>
    <x v="586"/>
    <n v="1"/>
    <x v="710"/>
  </r>
  <r>
    <n v="588"/>
    <n v="712"/>
    <n v="2015"/>
    <m/>
    <s v="Disciplinario"/>
    <s v="Administrativo con presunta incidencia disciplinaria"/>
    <s v="16 04 001"/>
    <s v="H121R14. Titulación de los predios del Invías por parte del INCODER._x000a__x000a_El Instituto Colombiano de Desarrollo Rural - INCODER, durante el 2013 procediera a la parcelación, entrega y titularización de un lote que hace parte del corredor del Sur , desconociendo la propiedad que sobre el mismo tiene el Invías. Esta situación fue detectada con ocasión de la ejecución del Contrato No. 1346 de 2014, sin que hasta el momento se haya evidenciado acción alguna para la recuperación del predio._x000a__x000a_Acción 1."/>
    <s v="Deficiencias en el control y administración sobre los bienes del Invías."/>
    <s v="Acción 1._x000a__x000a_Realizar un estudio técnico-jurídico-social del predio, y generar el concepto correspondiente y ejecutar las acciones de saneamiento o defensa del bien público si hay lugar a ellas."/>
    <s v="Generar a partir del estudio técnico-jurídico-social del predio las acciones de saneamiento o defensa jurídica del bien público, que tengan lugar."/>
    <s v="Informe"/>
    <n v="1"/>
    <d v="2022-07-01T00:00:00"/>
    <x v="31"/>
    <n v="26.142857142857142"/>
    <x v="3"/>
    <x v="1"/>
    <n v="1"/>
    <s v="Acción de mejora considerada no efectiva por la Contraloría General de la República, en anexo 2 del informe de Auditoría Financiera 2020, de junio de 2021._x000a__x000a_Ante la no efectividad de la acción, fue reformulada por la Subdirección de Sostenibilidad mediante solicitud presentada en el memorando SS 42296 del 06 de junio de 2022. Ajuste aprobado por el Director General según memorando DG 44791 del 14 de junio de 2022. Suscrita en el SIRECI el 16 de junio de 2022."/>
    <d v="2023-02-13T00:00:00"/>
    <n v="1.4666666666666666"/>
    <x v="1"/>
    <n v="26.142857142857142"/>
    <n v="26.142857142857142"/>
    <n v="26.142857142857142"/>
    <m/>
    <x v="3"/>
    <s v="CUMPLIDO"/>
    <x v="55"/>
    <x v="587"/>
    <n v="1"/>
    <x v="711"/>
  </r>
  <r>
    <s v=""/>
    <n v="713"/>
    <n v="2015"/>
    <m/>
    <m/>
    <m/>
    <s v="16 04 001"/>
    <s v="H121R14. Titulación de los predios del Invías por parte del INCODER._x000a__x000a_El Instituto Colombiano de Desarrollo Rural - INCODER, durante el 2013 procediera a la parcelación, entrega y titularización de un lote que hace parte del corredor del Sur , desconociendo la propiedad que sobre el mismo tiene el Invías. Esta situación fue detectada con ocasión de la ejecución del Contrato No. 1346 de 2014, sin que hasta el momento se haya evidenciado acción alguna para la recuperación del predio._x000a__x000a_Acción 2."/>
    <s v="Deficiencias en el control y administración sobre los bienes del Invías."/>
    <s v="Advertir a las entidades encargadas de las adjudicaciones de predios que, en los casos de procesos de titulación de baldíos o formalización de predios, deben solicitar concepto favorable al Invias, previa adjudicación con el fin de revisar que no se sobrepongan áreas sobre predios de propiedad de Invias."/>
    <s v="Oficiar a las entidades encargadas de la adjudicación de predios que, en los casos de procesos de titulación de baldíos o formalización de predios, deben solicitar concepto de viabilidad al Invias, con el fin de revisar que no se sobrepongan áreas con predios destinados ya para utilidad pública, de proyectos de infraestructura de transporte."/>
    <s v="Reporte"/>
    <n v="1"/>
    <d v="2022-07-01T00:00:00"/>
    <x v="31"/>
    <n v="26.142857142857142"/>
    <x v="3"/>
    <x v="1"/>
    <n v="1"/>
    <s v="Acción complementaria que se formula ante la no efectividad de la acción inicialmente planteada y que fue reformulada por la Subdirección de Sostenibilidad mediante solicitud presentada en el memorando SS 42296 del 06 de junio de 2022. Ajuste aprobado por el Director General según memorando DG 44791 del 14 de junio de 2022. Suscrita en el SIRECI el 16 de junio de 2022."/>
    <d v="2023-01-27T00:00:00"/>
    <n v="0.9"/>
    <x v="1"/>
    <n v="26.142857142857142"/>
    <n v="26.142857142857142"/>
    <n v="26.142857142857142"/>
    <m/>
    <x v="3"/>
    <s v=""/>
    <x v="55"/>
    <x v="587"/>
    <n v="2"/>
    <x v="712"/>
  </r>
  <r>
    <n v="589"/>
    <n v="714"/>
    <n v="2015"/>
    <m/>
    <s v="Administrativo"/>
    <s v="Administrativo"/>
    <s v="16 04 001"/>
    <s v="H122R14. Base única de predios de propiedad del Invías._x000a_ _x000a_El Invías no cuenta con una base de datos unificada y confiable  de los predios adquiridos directamente o que le han sido transferidos por el Ministerio de Transporte, Ferrovías y Fondo Nacional de Caminos Vecinales, entre otros._x000a__x000a_Acción 1."/>
    <s v="Deficiencias en el control y administración sobre los bienes del Invías."/>
    <s v="Establecer la metodología de actualización de la base de datos - BUPI."/>
    <s v="Generar  el lineamiento que defina la metodología de actualización de la base de datos - BUPI."/>
    <s v="Documento “Metodología de actualización de la base de datos – BUPI”"/>
    <n v="1"/>
    <d v="2022-07-01T00:00:00"/>
    <x v="31"/>
    <n v="26.142857142857142"/>
    <x v="3"/>
    <x v="1"/>
    <n v="1"/>
    <s v="Acción de mejora considerada no efectiva por la Contraloría General de la República, en anexo 2 del informe de Auditoría Financiera 2020, de junio de 2021._x000a__x000a_Ante la no efectividad de la acción, fue reformulada por la Subdirección de Sostenibilidad mediante solicitud presentada en el memorando SS 42296 del 06 de junio de 2022. Ajuste aprobado por el Director General según memorando DG 44791 del 14 de junio de 2022. Suscrita en el SIRECI el 16 de junio de 2022."/>
    <d v="2022-12-15T00:00:00"/>
    <n v="-0.53333333333333333"/>
    <x v="1"/>
    <n v="26.142857142857142"/>
    <n v="26.142857142857142"/>
    <n v="26.142857142857142"/>
    <m/>
    <x v="3"/>
    <s v="CUMPLIDO"/>
    <x v="55"/>
    <x v="588"/>
    <n v="1"/>
    <x v="713"/>
  </r>
  <r>
    <s v=""/>
    <n v="715"/>
    <n v="2015"/>
    <m/>
    <m/>
    <m/>
    <s v="16 04 001"/>
    <s v="H122R14. Base única de predios de propiedad del Invías._x000a_ _x000a_El Invías no cuenta con una base de datos unificada y confiable  de los predios adquiridos directamente o que le han sido transferidos por el Ministerio de Transporte, Ferrovías y Fondo Nacional de Caminos Vecinales, entre otros._x000a__x000a_Acción 2."/>
    <s v="Deficiencias en el control y administración sobre los bienes del Invías."/>
    <s v="Utilizar  la metodología de actualización de la base de datos – BUPI.  "/>
    <s v="Llevar la actualización de la Base de datos - BUPI. "/>
    <s v="Base de datos - BUPI actualizada"/>
    <n v="1"/>
    <d v="2022-07-01T00:00:00"/>
    <x v="31"/>
    <n v="26.142857142857142"/>
    <x v="3"/>
    <x v="1"/>
    <n v="1"/>
    <s v="Acción complementaria que se formula ante la no efectividad de la acción inicialmente planteada y que fue reformulada por la Subdirección de Sostenibilidad mediante solicitud presentada en el memorando SS 42296 del 06 de junio de 2022. Ajuste aprobado por el Director General según memorando DG 44791 del 14 de junio de 2022. Suscrita en el SIRECI el 16 de junio de 2022."/>
    <d v="2023-01-27T00:00:00"/>
    <n v="0.9"/>
    <x v="1"/>
    <n v="26.142857142857142"/>
    <n v="26.142857142857142"/>
    <n v="26.142857142857142"/>
    <m/>
    <x v="3"/>
    <s v=""/>
    <x v="55"/>
    <x v="588"/>
    <n v="2"/>
    <x v="714"/>
  </r>
  <r>
    <s v=""/>
    <n v="716"/>
    <n v="2015"/>
    <m/>
    <m/>
    <m/>
    <s v="16 04 001"/>
    <s v="H122R14. Base única de predios de propiedad del Invías._x000a_ _x000a_El Invías no cuenta con una base de datos unificada y confiable  de los predios adquiridos directamente o que le han sido transferidos por el Ministerio de Transporte, Ferrovías y Fondo Nacional de Caminos Vecinales, entre otros._x000a__x000a_Acción 3."/>
    <s v="Deficiencias en el control y administración sobre los bienes del Invías."/>
    <s v="Desarrollar una herramienta que facilite la consulta de la información alfanumérica y geográfica, de los predios bajo titularidad del INVIAS."/>
    <s v="Gestionar  una herramienta que facilite la consulta de la información alfanumérica y geográfica, de los predios a cargo del INVIAS."/>
    <s v="Herramienta de consulta"/>
    <n v="1"/>
    <d v="2022-07-01T00:00:00"/>
    <x v="31"/>
    <n v="26.142857142857142"/>
    <x v="3"/>
    <x v="1"/>
    <n v="1"/>
    <s v="Acción complementaria que se formula ante la no efectividad de la acción inicialmente planteada y que fue reformulada por la Subdirección de Sostenibilidad mediante solicitud presentada en el memorando SS 42296 del 06 de junio de 2022. Ajuste aprobado por el Director General según memorando DG 44791 del 14 de junio de 2022. Suscrita en el SIRECI el 16 de junio de 2022."/>
    <d v="2022-10-31T00:00:00"/>
    <n v="-2.0333333333333332"/>
    <x v="1"/>
    <n v="26.142857142857142"/>
    <n v="26.142857142857142"/>
    <n v="26.142857142857142"/>
    <m/>
    <x v="3"/>
    <s v=""/>
    <x v="55"/>
    <x v="588"/>
    <n v="3"/>
    <x v="715"/>
  </r>
  <r>
    <n v="590"/>
    <n v="717"/>
    <n v="2015"/>
    <m/>
    <s v="Disciplinario"/>
    <s v="Administrativo con presunta incidencia disciplinaria"/>
    <s v="18 04 001"/>
    <s v="H123R14. Registro de terrenos en la contabilidad._x000a__x000a_Existen  291 predios registrados a nombre del Invías, de los cuales no se encuentran reconocidos en la contabilidad 173._x000a__x000a_Acción 1."/>
    <s v="Desconocimiento del Invías sobre la totalidad de los predios a su nombre."/>
    <s v="Acción 1. _x000a__x000a_Conciliar con el Grupo de Contabilidad. (Bienes fiscales)."/>
    <s v="Remitir mensualmente memorando al Grupo de Contabilidad para conciliar la información relacionada con los bienes fiscales de propiedad del Invías."/>
    <s v="Reporte trimestral"/>
    <n v="4"/>
    <d v="2017-11-01T00:00:00"/>
    <x v="88"/>
    <n v="51.857142857142854"/>
    <x v="37"/>
    <x v="5"/>
    <n v="4"/>
    <s v="La Subdirección Administrativa concilió los 20 bienes fiscales a su cargo (100%), de los 173 inmuebles observados por la Contraloría._x000a__x000a_Acción de mejora considerada no efectiva por la Contraloría General de la República, en anexo 2 del informe de Auditoría Financiera 2020, de junio de 2021."/>
    <m/>
    <n v="-1446.7666666666667"/>
    <x v="1"/>
    <n v="51.857142857142854"/>
    <n v="51.857142857142854"/>
    <n v="51.857142857142854"/>
    <s v="NO"/>
    <x v="3"/>
    <s v="CUMPLIDO"/>
    <x v="55"/>
    <x v="589"/>
    <n v="1"/>
    <x v="716"/>
  </r>
  <r>
    <s v=""/>
    <n v="718"/>
    <n v="2015"/>
    <m/>
    <m/>
    <m/>
    <s v="18 04 001"/>
    <s v="H123R14. Registro de terrenos en la contabilidad._x000a__x000a_Existen  291 predios registrados a nombre del Invías, de los cuales no se encuentran reconocidos en la contabilidad 173._x000a__x000a_Acción 2."/>
    <s v="Desconocimiento del Invías sobre la totalidad de los predios a su nombre."/>
    <s v="Acción 2._x000a__x000a_Establecer política para la depuración de los BUP en la cual se establezca los mínimos de Información para el reconocimiento de los BUP en los Estados Contables."/>
    <s v="Elaborar política de depuración de los BUP"/>
    <s v="Política de depuración de Bienes de Uso Público"/>
    <n v="1"/>
    <d v="2020-01-29T00:00:00"/>
    <x v="70"/>
    <n v="8.8571428571428577"/>
    <x v="22"/>
    <x v="5"/>
    <n v="1"/>
    <s v="Acción de mejora considerada no efectiva por la Contraloría General de la República, en anexo 2 del informe de Auditoría Financiera 2020, de junio de 2021."/>
    <m/>
    <n v="-1464.0333333333333"/>
    <x v="1"/>
    <n v="8.8571428571428577"/>
    <n v="8.8571428571428577"/>
    <n v="8.8571428571428577"/>
    <s v="NO"/>
    <x v="3"/>
    <s v=""/>
    <x v="55"/>
    <x v="589"/>
    <n v="2"/>
    <x v="717"/>
  </r>
  <r>
    <s v=""/>
    <n v="719"/>
    <n v="2015"/>
    <m/>
    <m/>
    <m/>
    <s v="18 04 001"/>
    <s v="H123R14. Registro de terrenos en la contabilidad._x000a__x000a_Existen  291 predios registrados a nombre del Invías, de los cuales no se encuentran reconocidos en la contabilidad 173._x000a__x000a_Acción 3."/>
    <s v="Desconocimiento del Invías sobre la totalidad de los predios a su nombre."/>
    <s v="Acción 3._x000a__x000a_Garantizar la sostenibilidad de la base de datos de predios - BUPI vigencia 31/12/2021, la cual consiste en realizar el reconocimiento de los hechos que afecten el desarrollo del ciclo de operación del INVIAS."/>
    <s v="Realizar la conciliación permanente del inventario de predios correspondiente a la base de datos - BUPI con el área contable."/>
    <s v="Documento mensual de conciliación"/>
    <n v="5"/>
    <d v="2022-07-01T00:00:00"/>
    <x v="31"/>
    <n v="26.142857142857142"/>
    <x v="3"/>
    <x v="1"/>
    <n v="5"/>
    <s v="Acción de mejora considerada no efectiva por la Contraloría General de la República, en anexo 2 del informe de Auditoría Financiera 2020, de junio de 2021._x000a__x000a_Ante la no efectividad de la acción, fue reformulada por la Subdirección de Sostenibilidad mediante solicitud presentada en el memorando SS 42296 del 06 de junio de 2022. Ajuste aprobado por el Director General según memorando DG 44791 del 14 de junio de 2022. Suscrita en el SIRECI el 16 de junio de 2022."/>
    <d v="2023-01-27T00:00:00"/>
    <n v="0.9"/>
    <x v="1"/>
    <n v="26.142857142857142"/>
    <n v="26.142857142857142"/>
    <n v="26.142857142857142"/>
    <s v="NO"/>
    <x v="3"/>
    <s v=""/>
    <x v="55"/>
    <x v="589"/>
    <n v="3"/>
    <x v="718"/>
  </r>
  <r>
    <n v="591"/>
    <n v="720"/>
    <n v="2015"/>
    <m/>
    <s v="Administrativo"/>
    <s v="Administrativo"/>
    <s v="18 04 001"/>
    <s v="H124R14. En algunas oportunidades se presenta cambio de trazado y algunos predios quedan disponibles, los cuales no se consideran bienes de uso público sino bienes fiscales que deben estar registrados en la cuenta 16 Propiedad Planta y Equipo. El INVÍAS reportó la existencia de 429 predios disponibles por valor de $4.955 millones que no se encuentran registrados contablemente._x000a__x000a_Acción 1."/>
    <s v="Falta de registro y clasificación predial."/>
    <s v="Acción 1._x000a__x000a_Desarrollar la metodología para la desafectación de predios de uso público a fiscales."/>
    <s v="Generar el lineamiento que defina la metodología para la desafectación de predios de uso público a fiscales."/>
    <s v="Documento: “Metodología  desafectación de predios de uso público a fiscales”."/>
    <n v="1"/>
    <d v="2022-07-01T00:00:00"/>
    <x v="31"/>
    <n v="26.142857142857142"/>
    <x v="3"/>
    <x v="1"/>
    <n v="1"/>
    <s v="Acción de mejora considerada no efectiva por la Contraloría General de la República, en anexo 2 del informe de Auditoría Financiera 2020, de junio de 2021._x000a__x000a_Ante la no efectividad de la acción, fue reformulada por la Subdirección de Sostenibilidad mediante solicitud presentada en el memorando SS 42296 del 06 de junio de 2022. Ajuste aprobado por el Director General según memorando DG 44791 del 14 de junio de 2022. Suscrita en el SIRECI el 16 de junio de 2022."/>
    <d v="2022-12-06T00:00:00"/>
    <n v="-0.83333333333333337"/>
    <x v="1"/>
    <n v="26.142857142857142"/>
    <n v="26.142857142857142"/>
    <n v="26.142857142857142"/>
    <m/>
    <x v="3"/>
    <s v="CUMPLIDO"/>
    <x v="55"/>
    <x v="590"/>
    <n v="1"/>
    <x v="719"/>
  </r>
  <r>
    <s v=""/>
    <n v="721"/>
    <n v="2015"/>
    <m/>
    <m/>
    <m/>
    <s v="18 04 001"/>
    <s v="H124R14. En algunas oportunidades se presenta cambio de trazado y algunos predios quedan disponibles, los cuales no se consideran bienes de uso público sino bienes fiscales que deben estar registrados en la cuenta 16 Propiedad Planta y Equipo. El INVÍAS reportó la existencia de 429 predios disponibles por valor de $4.955 millones que no se encuentran registrados contablemente._x000a__x000a_Acción 2."/>
    <s v="Falta de registro y clasificación predial."/>
    <s v="Acción 2._x000a__x000a_Gestionar la identificación de predios de la base de datos BUPI susceptibles de pérdida de utilidad pública."/>
    <s v="Realizar la identificación de predios de uso público de la base de datos BUPI susceptibles de validar la gestión de pérdida de utilidad pública."/>
    <s v="Reporte de gestión de validación de pérdida de utilidad pública. "/>
    <n v="1"/>
    <d v="2022-07-01T00:00:00"/>
    <x v="31"/>
    <n v="26.142857142857142"/>
    <x v="3"/>
    <x v="1"/>
    <n v="1"/>
    <s v="Acción complementaria que se formula ante la no efectividad de la acción inicialmente planteada y que fue reformulada por la Subdirección de Sostenibilidad mediante solicitud presentada en el memorando SS 42296 del 06 de junio de 2022. Ajuste aprobado por el Director General según memorando DG 44791 del 14 de junio de 2022. Suscrita en el SIRECI el 16 de junio de 2022."/>
    <d v="2023-02-13T00:00:00"/>
    <n v="1.4666666666666666"/>
    <x v="1"/>
    <n v="26.142857142857142"/>
    <n v="26.142857142857142"/>
    <n v="26.142857142857142"/>
    <m/>
    <x v="3"/>
    <s v=""/>
    <x v="55"/>
    <x v="590"/>
    <n v="2"/>
    <x v="720"/>
  </r>
  <r>
    <n v="592"/>
    <n v="722"/>
    <n v="2015"/>
    <m/>
    <s v="Disciplinario"/>
    <s v="Administrativo con presunta incidencia disciplinaria"/>
    <s v="16 04 001"/>
    <s v="H126R14. Estado de los predios y estaciones férreas de la Sabana._x000a__x000a_El Invías, a pesar de haber recibido estos inmuebles desde 1993 y 2006 a 2010,  no cuenta con una política institucional para el reconocimiento, la recuperación, la rehabilitación, el mantenimiento, la custodia y la administración de predios, zonas o franjas de terreno, zonas de seguridad, patios para maniobras, vías o líneas férreas, obras de arte, estaciones, paraderos, zonas de cargue y descargue, bodegas, talleres y campamentos existentes a lo largo y ancho de los corredores férreos._x000a__x000a_Acción 1 - Actividad 1."/>
    <s v="Deficiencias en el control y administración sobre los bienes del Invías"/>
    <s v="Acción 1._x000a__x000a_Coordinar entre las dependencias Secretaria General y Subdirección Administrativa  acciones para el control y administración de los bienes fiscales."/>
    <s v="Actividad 1._x000a__x000a_Gestionar la política institucional para el control y administración  de bienes fiscales."/>
    <s v="Política institucional para el control y administración  de bienes fiscales debidamente formalizada "/>
    <n v="1"/>
    <d v="2022-10-01T00:00:00"/>
    <x v="25"/>
    <n v="25.857142857142858"/>
    <x v="19"/>
    <x v="5"/>
    <n v="0.3"/>
    <s v="Acción de mejora considerada no efectiva por la Contraloría General de la República, en anexo 2 del informe de Auditoría Financiera 2020, de junio de 2021._x000a__x000a_Acción de mejora considerada no efectiva por la Contraloría General de la República, en anexo 2 del informe de Auditoría Financiera 2021, de junio de 2022._x000a__x000a_Se ajusta &quot;Área Líder&quot; en cumplimiento de lo señalado por el Director General en el memorando DG 51367 del 08 de julio de 2022. Se reasigna de la Dirección de Ejecución y Operación a la Secretaria General, Subdirección Administrativa y Subdirección Marítima, Fluvial y Férrea._x000a__x000a_Acción de mejora reformulada por la Subdirección Administrativa, la Subdirección de Sostenibilidad, la Subdirección Marítima, Fluvial y Férrea y la Secretaría General, aprobada por el Director General mediante el memorando DG 81368 del 10 de octubre de 2022. Se propuso tres actividades para el cumplimiento de la acción 1."/>
    <m/>
    <n v="-1500.5333333333333"/>
    <x v="10"/>
    <n v="7.757142857142858"/>
    <n v="7.757142857142858"/>
    <n v="25.857142857142858"/>
    <m/>
    <x v="0"/>
    <s v="VENCIDO"/>
    <x v="55"/>
    <x v="591"/>
    <n v="1"/>
    <x v="721"/>
  </r>
  <r>
    <s v=""/>
    <n v="723"/>
    <n v="2015"/>
    <m/>
    <m/>
    <m/>
    <s v="16 04 001"/>
    <s v="H126R14. Estado de los predios y estaciones férreas de la Sabana._x000a__x000a_El Invías, a pesar de haber recibido estos inmuebles desde 1993 y 2006 a 2010,  no cuenta con una política institucional para el reconocimiento, la recuperación, la rehabilitación, el mantenimiento, la custodia y la administración de predios, zonas o franjas de terreno, zonas de seguridad, patios para maniobras, vías o líneas férreas, obras de arte, estaciones, paraderos, zonas de cargue y descargue, bodegas, talleres y campamentos existentes a lo largo y ancho de los corredores férreos._x000a__x000a_Acción 1 - Actividad 2."/>
    <s v="Deficiencias en el control y administración sobre los bienes del Invías"/>
    <s v="Acción 1._x000a__x000a_Coordinar entre las dependencias Secretaria General y Subdirección Administrativa  acciones para el control y administración de los bienes fiscales."/>
    <s v="Actividad 2._x000a__x000a_Recuperación de obras mínimas de las Estaciones Férreas de:  Facatativá, Alban, Bosa y Sibaté por la Subdirección Marítima, Fluvial y Férrea y gestionar acciones para entregar a los municipio a través de Contratos Interadministrativos de Comodato incluyendo una cláusula condición resolutoria en el evento que sea requerida para algún proyecto de infraestructura a futuro."/>
    <s v="Estaciones férreas recuperadas con obras mínimas de mantenimiento"/>
    <n v="4"/>
    <d v="2022-10-01T00:00:00"/>
    <x v="25"/>
    <n v="25.857142857142858"/>
    <x v="19"/>
    <x v="5"/>
    <n v="4"/>
    <s v="Se excluye a la Subdirección Marítima, Fluvial y Férrea, de acuerdo con mesa de trabajo del 28/08/2023."/>
    <d v="2023-10-03T00:00:00"/>
    <n v="6.2"/>
    <x v="1"/>
    <n v="25.857142857142858"/>
    <n v="25.857142857142858"/>
    <n v="25.857142857142858"/>
    <m/>
    <x v="3"/>
    <s v=""/>
    <x v="55"/>
    <x v="591"/>
    <n v="2"/>
    <x v="722"/>
  </r>
  <r>
    <s v=""/>
    <n v="724"/>
    <n v="2015"/>
    <m/>
    <m/>
    <m/>
    <s v="16 04 001"/>
    <s v="H126R14. Estado de los predios y estaciones férreas de la Sabana._x000a__x000a_El Invías, a pesar de haber recibido estos inmuebles desde 1993 y 2006 a 2010,  no cuenta con una política institucional para el reconocimiento, la recuperación, la rehabilitación, el mantenimiento, la custodia y la administración de predios, zonas o franjas de terreno, zonas de seguridad, patios para maniobras, vías o líneas férreas, obras de arte, estaciones, paraderos, zonas de cargue y descargue, bodegas, talleres y campamentos existentes a lo largo y ancho de los corredores férreos._x000a__x000a_Acción 1 - Actividad 3."/>
    <s v="Deficiencias en el control y administración sobre los bienes del Invías"/>
    <s v="Acción 1._x000a__x000a_Coordinar entre las dependencias Secretaria General y Subdirección Administrativa  acciones para el control y administración de los bienes fiscales."/>
    <s v="Actividad 3._x000a__x000a_Gestionar las querellas de restitución  de las estaciones férreas observados por la Contraloría General de la República como son Los Manzanos, Los Micos, Alban, Facatativá, paso a nivel junto Estación Madrid, El Salto y Las Manas  por parte de la Dirección Territorial Cundinamarca de los bienes inmuebles invadidos para su restitución y custodia del INVIAS."/>
    <s v="Estaciones férreas restituidas por invasiones e informe de gestión del proceso"/>
    <n v="7"/>
    <d v="2022-10-01T00:00:00"/>
    <x v="18"/>
    <n v="52"/>
    <x v="80"/>
    <x v="5"/>
    <n v="5"/>
    <m/>
    <m/>
    <n v="-1506.6333333333334"/>
    <x v="15"/>
    <n v="37.142857142857139"/>
    <n v="37.142857142857139"/>
    <n v="52"/>
    <m/>
    <x v="0"/>
    <s v=""/>
    <x v="55"/>
    <x v="591"/>
    <n v="3"/>
    <x v="723"/>
  </r>
  <r>
    <s v=""/>
    <n v="725"/>
    <n v="2015"/>
    <m/>
    <m/>
    <m/>
    <s v="16 04 001"/>
    <s v="H126R14. Estado de los predios y estaciones férreas de la Sabana._x000a__x000a_El Invías, a pesar de haber recibido estos inmuebles desde 1993 y 2006 a 2010,  no cuenta con una política institucional para el reconocimiento, la recuperación, la rehabilitación, el mantenimiento, la custodia y la administración de predios, zonas o franjas de terreno, zonas de seguridad, patios para maniobras, vías o líneas férreas, obras de arte, estaciones, paraderos, zonas de cargue y descargue, bodegas, talleres y campamentos existentes a lo largo y ancho de los corredores férreos._x000a__x000a_Acción 2 - Actividad 1."/>
    <s v="Deficiencias en el control y administración sobre los bienes del Invías"/>
    <s v="Acción 2._x000a__x000a_Coordinar entre la Subdirección Marítima, Fluvial y Férrea y la Subdirección de Sostenibilidad las acciones para el control y administración de los bienes de uso público."/>
    <s v="Actividad 1._x000a__x000a_Gestionar la política institucional para el control y administración de predios de uso público. "/>
    <s v="Política institucional para el control y administración de predios de uso público formalizada y socializada"/>
    <n v="1"/>
    <d v="2022-10-01T00:00:00"/>
    <x v="25"/>
    <n v="25.857142857142858"/>
    <x v="81"/>
    <x v="22"/>
    <n v="1"/>
    <s v="Acción de mejora considerada no efectiva por la Contraloría General de la República, en anexo 2 del informe de Auditoría Financiera 2020, de junio de 2021._x000a__x000a_Acción de mejora considerada no efectiva por la Contraloría General de la República, en anexo 2 del informe de Auditoría Financiera 2021, de junio de 2022._x000a__x000a_Se ajusta &quot;Área Líder&quot; en cumplimiento de lo señalado por el Director General en el memorando DG 51367 del 08 de julio de 2022. Se reasigna de la Dirección de Ejecución y Operación a la Secretaria General, Subdirección Administrativa y Subdirección Marítima, Fluvial y Férrea._x000a__x000a_Acción de mejora reformulada por la Subdirección Administrativa, la Subdirección de Sostenibilidad, la Subdirección Marítima, Fluvial y Férrea y la Secretaría General, aprobada por el Director General mediante el memorando DG 81368 del 10 de octubre de 2022. Se propuso cuatro actividades para el cumplimiento de la acción 2._x000a__x000a_Se excluye del área líder a la Subdirección Marítima, Fluvial y Férrea, de acuerdo con mesa de trabajo del 28/08/2023."/>
    <d v="2023-12-18T00:00:00"/>
    <n v="8.7333333333333325"/>
    <x v="1"/>
    <n v="25.857142857142858"/>
    <n v="25.857142857142858"/>
    <n v="25.857142857142858"/>
    <m/>
    <x v="3"/>
    <s v=""/>
    <x v="55"/>
    <x v="591"/>
    <n v="4"/>
    <x v="724"/>
  </r>
  <r>
    <s v=""/>
    <n v="726"/>
    <n v="2015"/>
    <m/>
    <m/>
    <m/>
    <s v="16 04 001"/>
    <s v="H126R14. Estado de los predios y estaciones férreas de la Sabana._x000a__x000a_El Invías, a pesar de haber recibido estos inmuebles desde 1993 y 2006 a 2010,  no cuenta con una política institucional para el reconocimiento, la recuperación, la rehabilitación, el mantenimiento, la custodia y la administración de predios, zonas o franjas de terreno, zonas de seguridad, patios para maniobras, vías o líneas férreas, obras de arte, estaciones, paraderos, zonas de cargue y descargue, bodegas, talleres y campamentos existentes a lo largo y ancho de los corredores férreos._x000a__x000a_Acción 2 - Actividad 2."/>
    <s v="Deficiencias en el control y administración sobre los bienes del Invías"/>
    <s v="Acción 2._x000a__x000a_Coordinar entre la Subdirección Marítima, Fluvial y Férrea y la Subdirección de Sostenibilidad las acciones para el control y administración de los bienes de uso público."/>
    <s v="Actividad 2._x000a__x000a_Gestionar las querellas de restitución por parte de la Dirección Territorial Cundinamarca, de los bienes inmuebles invadidos y observados por la Contraloría General de la República, para su recuperación de bienes de uso publico en los municipios Une - Chipaque - Chía y Cajicá. (Se debe estimar la cantidad)._x000a__x000a_"/>
    <s v="Informe trimestral de gestión de querellas"/>
    <n v="4"/>
    <d v="2022-10-01T00:00:00"/>
    <x v="18"/>
    <n v="52"/>
    <x v="82"/>
    <x v="24"/>
    <n v="0"/>
    <m/>
    <m/>
    <n v="-1506.6333333333334"/>
    <x v="0"/>
    <n v="0"/>
    <n v="0"/>
    <n v="52"/>
    <m/>
    <x v="0"/>
    <s v=""/>
    <x v="55"/>
    <x v="591"/>
    <n v="5"/>
    <x v="725"/>
  </r>
  <r>
    <s v=""/>
    <n v="727"/>
    <n v="2015"/>
    <m/>
    <m/>
    <m/>
    <s v="16 04 001"/>
    <s v="H126R14. Estado de los predios y estaciones férreas de la Sabana._x000a__x000a_El Invías, a pesar de haber recibido estos inmuebles desde 1993 y 2006 a 2010,  no cuenta con una política institucional para el reconocimiento, la recuperación, la rehabilitación, el mantenimiento, la custodia y la administración de predios, zonas o franjas de terreno, zonas de seguridad, patios para maniobras, vías o líneas férreas, obras de arte, estaciones, paraderos, zonas de cargue y descargue, bodegas, talleres y campamentos existentes a lo largo y ancho de los corredores férreos._x000a__x000a_Acción 2 - Actividad 3."/>
    <s v="Deficiencias en el control y administración sobre los bienes del Invías"/>
    <s v="Acción 2._x000a__x000a_Coordinar entre la Subdirección Marítima, Fluvial y Férrea y la Subdirección de Sostenibilidad las acciones para el control y administración de los bienes de uso público."/>
    <s v="Actividad 3._x000a__x000a_Gestionar  proyectos para la recuperación, rehabilitación y mantenimiento de bienes inmuebles de connotación férrea - Estaciones férreas y otras anexidades. Estación Faca y corredor férreo de Faca, estación Sibaté."/>
    <s v="Proyectos recuperados y rehabilitados"/>
    <n v="3"/>
    <d v="2022-10-01T00:00:00"/>
    <x v="18"/>
    <n v="52"/>
    <x v="83"/>
    <x v="24"/>
    <n v="3"/>
    <m/>
    <d v="2024-01-10T00:00:00"/>
    <n v="3.4"/>
    <x v="1"/>
    <n v="52"/>
    <n v="52"/>
    <n v="52"/>
    <m/>
    <x v="3"/>
    <s v=""/>
    <x v="55"/>
    <x v="591"/>
    <n v="6"/>
    <x v="726"/>
  </r>
  <r>
    <s v=""/>
    <n v="728"/>
    <n v="2015"/>
    <m/>
    <m/>
    <m/>
    <s v="16 04 001"/>
    <s v="H126R14. Estado de los predios y estaciones férreas de la Sabana._x000a__x000a_El Invías, a pesar de haber recibido estos inmuebles desde 1993 y 2006 a 2010,  no cuenta con una política institucional para el reconocimiento, la recuperación, la rehabilitación, el mantenimiento, la custodia y la administración de predios, zonas o franjas de terreno, zonas de seguridad, patios para maniobras, vías o líneas férreas, obras de arte, estaciones, paraderos, zonas de cargue y descargue, bodegas, talleres y campamentos existentes a lo largo y ancho de los corredores férreos._x000a__x000a_Acción 2 - Actividad 4."/>
    <s v="Deficiencias en el control y administración sobre los bienes del Invías"/>
    <s v="Acción 2._x000a__x000a_Coordinar entre la Subdirección Marítima, Fluvial y Férrea y la Subdirección de Sostenibilidad las acciones para el control y administración de los bienes de uso público."/>
    <s v="Actividad 4._x000a__x000a_Apoyo  en la  identificación  del estado actual de los predios, y de las gestiones en el acompañamiento a la Subdirección Marítima, Fluvial y Férrea que requieran en los procesos de las  querellas  en  los corredores Férreos de Bogotá, Faca, Madrid y del Corredor del Sur, de acuerdo con los informes de visita; se realizarán  los requerimientos necesarios dentro del marco de la ejecución de los Convenios de Cooperación y/o que se encuentren en administración a través de la ANI en virtud de los Contratos de Concesión a los cuales se efectuarán  los  correspondientes seguimientos."/>
    <s v="Informes de visitas"/>
    <n v="3"/>
    <d v="2022-10-01T00:00:00"/>
    <x v="18"/>
    <n v="52"/>
    <x v="84"/>
    <x v="3"/>
    <n v="3"/>
    <m/>
    <d v="2023-09-30T00:00:00"/>
    <n v="0"/>
    <x v="1"/>
    <n v="52"/>
    <n v="52"/>
    <n v="52"/>
    <m/>
    <x v="3"/>
    <s v=""/>
    <x v="55"/>
    <x v="591"/>
    <n v="7"/>
    <x v="727"/>
  </r>
  <r>
    <n v="593"/>
    <n v="729"/>
    <n v="2015"/>
    <m/>
    <s v="Administrativo"/>
    <s v="Administrativo"/>
    <s v="16 04 001"/>
    <s v="H127R14. Recibo y contabilización de bienes férreos._x000a__x000a_Durante los años 1993 y 2006 a 2010, el Invías recibió mediante actas del  Fondo Inmuebles Nacionales, de Ferrovías en Liquidación, así como del  PAR Ferrovías en Liquidación; una serie de bienes férreos que no se encontraban valorizados (cuadro 4). Además no se evidencia que el Instituto haya hecho una verificación del estado, ubicación y existencia de los inmuebles referidos, así como tampoco se pudo confirmar que los mismos hayan sido registrados en la contabilidad._x000a__x000a__x000a__x000a_Acción 1."/>
    <s v="Falta de control adecuado sobre la propiedad de los bienes del Invías."/>
    <s v="Acción 1. _x000a__x000a_Conciliar con el Grupo de Contabilidad respecto a los bienes férreos de propiedad del Invías. "/>
    <s v="Remitir mensualmente memorando al Grupo de Contabilidad para conciliar."/>
    <s v="Reporte trimestral del envío de la información"/>
    <n v="4"/>
    <d v="2017-11-01T00:00:00"/>
    <x v="88"/>
    <n v="51.857142857142854"/>
    <x v="85"/>
    <x v="24"/>
    <n v="4"/>
    <s v="Acción de mejora considerada no efectiva por la Contraloría General de la República, en anexo 2 del informe de Auditoría Financiera 2020, de junio de 2021."/>
    <m/>
    <n v="-1446.7666666666667"/>
    <x v="1"/>
    <n v="51.857142857142854"/>
    <n v="51.857142857142854"/>
    <n v="51.857142857142854"/>
    <s v="NO"/>
    <x v="3"/>
    <s v="VENCIDO"/>
    <x v="55"/>
    <x v="592"/>
    <n v="1"/>
    <x v="728"/>
  </r>
  <r>
    <s v=""/>
    <n v="730"/>
    <n v="2015"/>
    <m/>
    <m/>
    <m/>
    <s v="16 04 001"/>
    <s v="H127R14. Recibo y contabilización de bienes férreos._x000a__x000a_Durante los años 1993 y 2006 a 2010, el Invías recibió mediante actas del  Fondo Inmuebles Nacionales, de Ferrovías en Liquidación, así como del  PAR Ferrovías en Liquidación; una serie de bienes férreos que no se encontraban valorizados (cuadro 4). Además no se evidencia que el Instituto haya hecho una verificación del estado, ubicación y existencia de los inmuebles referidos, así como tampoco se pudo confirmar que los mismos hayan sido registrados en la contabilidad._x000a__x000a__x000a__x000a_Acción 2."/>
    <s v="Falta de control adecuado sobre la propiedad de los bienes del Invías."/>
    <s v="Acción 2._x000a__x000a_Identificar los corredores férreos a cargo del INVIAS  y enviar inventario de los mismos a contabilidad para su registro contable."/>
    <s v="Listado de corredores férreos enviados a contabilidad para su registro."/>
    <s v="Reporte de corredores férreos"/>
    <n v="1"/>
    <d v="2022-07-01T00:00:00"/>
    <x v="31"/>
    <n v="26.142857142857142"/>
    <x v="3"/>
    <x v="1"/>
    <n v="1"/>
    <s v="Acción de mejora considerada no efectiva por la Contraloría General de la República, en anexo 2 del informe de Auditoría Financiera 2020, de junio de 2021._x000a__x000a_Ante la no efectividad de la acción, fue reformulada por la Subdirección de Sostenibilidad mediante solicitud presentada en el memorando SS 42296 del 06 de junio de 2022. Ajuste aprobado por el Director General según memorando DG 44791 del 14 de junio de 2022. Suscrita en el SIRECI el 16 de junio de 2022."/>
    <d v="2022-10-31T00:00:00"/>
    <n v="-2.0333333333333332"/>
    <x v="1"/>
    <n v="26.142857142857142"/>
    <n v="26.142857142857142"/>
    <n v="26.142857142857142"/>
    <m/>
    <x v="3"/>
    <s v=""/>
    <x v="55"/>
    <x v="592"/>
    <n v="2"/>
    <x v="729"/>
  </r>
  <r>
    <s v=""/>
    <n v="731"/>
    <n v="2015"/>
    <m/>
    <m/>
    <m/>
    <s v="16 04 001"/>
    <s v="H127R14. Recibo y contabilización de bienes férreos._x000a__x000a_Durante los años 1993 y 2006 a 2010, el Invías recibió mediante actas del  Fondo Inmuebles Nacionales, de Ferrovías en Liquidación, así como del  PAR Ferrovías en Liquidación; una serie de bienes férreos que no se encontraban valorizados (cuadro 4). Además no se evidencia que el Instituto haya hecho una verificación del estado, ubicación y existencia de los inmuebles referidos, así como tampoco se pudo confirmar que los mismos hayan sido registrados en la contabilidad._x000a__x000a__x000a__x000a_Acción 3."/>
    <s v="Falta de control adecuado sobre la propiedad de los bienes del Invías."/>
    <s v="Acción 3._x000a__x000a_Análisis de los títulos de transferencia al INVIAS de los corredores férreos."/>
    <s v="Listado de predios identificados en el 30% de los corredores férreos identificados a cargo del invias producto del estudio de cada una de las escrituras y títulos de transferencia al INVIAS."/>
    <s v="Informe de análisis de los títulos de corredores férreos y listado de predios identificados."/>
    <n v="1"/>
    <d v="2022-07-01T00:00:00"/>
    <x v="31"/>
    <n v="26.142857142857142"/>
    <x v="3"/>
    <x v="1"/>
    <n v="0.67"/>
    <s v="Acción complementaria que se formula ante la no efectividad de la acción inicialmente planteada y que fue reformulada por la Subdirección de Sostenibilidad mediante solicitud presentada en el memorando SS 42296 del 06 de junio de 2022. Ajuste aprobado por el Director General según memorando DG 44791 del 14 de junio de 2022. Suscrita en el SIRECI el 16 de junio de 2022."/>
    <m/>
    <n v="-1497.5333333333333"/>
    <x v="16"/>
    <n v="17.515714285714285"/>
    <n v="17.515714285714285"/>
    <n v="26.142857142857142"/>
    <m/>
    <x v="0"/>
    <s v=""/>
    <x v="55"/>
    <x v="592"/>
    <n v="3"/>
    <x v="730"/>
  </r>
  <r>
    <n v="594"/>
    <n v="732"/>
    <n v="2015"/>
    <m/>
    <s v="Administrativo"/>
    <s v="Administrativo"/>
    <s v="11 02 001"/>
    <s v="H130R14. Implementación de trenes de cercanías para pasajeros._x000a__x000a_El Conpes 3677 del 19 de Julio de 2010 plantea la política pública para el desarrollo integral de la movilidad de la Región Capital Bogotá Cundinamarca, el sistema de transporte planteado iniciaría el año 2016 y para esa fecha  los corredores férreos  deberían estar en condiciones para ser entregados a la Gobernación de Cundinamarca y al Distrito Capital,  existen dificultades para la entrega del corredor férreo, puesto que el Invías no tiene pleno dominio de los corredores férreos, en el entendido de que existen predios que hacen parte de los mismos y que se encuentran invadidos aproximadamente en el 90%."/>
    <s v="Invías no tiene pleno dominio de los corredores férreos"/>
    <s v="Restituir los predios invadidos del corredor férreo del tren de cercanías.   "/>
    <s v="_x000a_Solicitud a la Dirección Territorial Cundinamarca sobre las querellas adelantadas para la recuperación de los corredores involucrados en el tren de cercanías."/>
    <s v="Informes trimestrales"/>
    <n v="3"/>
    <d v="2017-11-01T00:00:00"/>
    <x v="99"/>
    <n v="43.142857142857146"/>
    <x v="10"/>
    <x v="0"/>
    <n v="0"/>
    <s v="Se ajusta área líder, pasa de la Subdirección de Vías Regionales a la Subdirección Marítima, Fluvial y Férrea por competencia, según Decreto 1292 de 2021."/>
    <m/>
    <n v="-1444.7333333333333"/>
    <x v="0"/>
    <n v="0"/>
    <n v="0"/>
    <n v="43.142857142857146"/>
    <m/>
    <x v="0"/>
    <s v="VENCIDO"/>
    <x v="55"/>
    <x v="593"/>
    <n v="1"/>
    <x v="731"/>
  </r>
  <r>
    <n v="595"/>
    <n v="733"/>
    <n v="2015"/>
    <m/>
    <s v="Administrativo"/>
    <s v="Administrativo"/>
    <s v="16 04 001"/>
    <s v="H131R14. Coordinación interinstitucional._x000a__x000a_De acuerdo con el análisis de la situación legal y de propiedad de los predios del Invías, se observa que existen diferencias entre la información reportada por entidades como el Instituto Geográfico Agustín Codazzi- IGAC._x000a__x000a_Acción 1."/>
    <s v="Deficiencias de comunicación y colaboración entre dichas entidades."/>
    <s v="Estrategia para el mejoramiento de la información predial que se tiene de los bienes inmuebles fiscales en la base de predios."/>
    <s v="1. Gestionar convenio con el IGAC para realizar levantamientos planimétricos de predios en proceso de saneamiento para su incorporación catastral y/o corrección información jurídica y catastral de los bienes inmuebles._x000a__x000a_2. Gestionar oficios ante IGAC o Catastro Especial para correcciones de inconsistencias detectadas cuando así se requiera de bienes inmuebles,_x000a_     "/>
    <s v="Informe cuatrimestral"/>
    <n v="3"/>
    <d v="2019-09-01T00:00:00"/>
    <x v="108"/>
    <n v="52"/>
    <x v="37"/>
    <x v="5"/>
    <n v="3"/>
    <s v="Acción de mejora considerada no efectiva por la Contraloría General de la República, en anexo 2 del informe de Auditoría Financiera 2020, de junio de 2021."/>
    <m/>
    <n v="-1469.1"/>
    <x v="1"/>
    <n v="52"/>
    <n v="52"/>
    <n v="52"/>
    <s v="NO"/>
    <x v="3"/>
    <s v="CUMPLIDO"/>
    <x v="55"/>
    <x v="594"/>
    <n v="1"/>
    <x v="732"/>
  </r>
  <r>
    <s v=""/>
    <n v="734"/>
    <n v="2015"/>
    <m/>
    <m/>
    <m/>
    <s v="16 04 001"/>
    <s v="H131R14. Coordinación interinstitucional._x000a__x000a_De acuerdo con el análisis de la situación legal y de propiedad de los predios del Invías, se observa que existen diferencias entre la información reportada por entidades como el Instituto Geográfico Agustín Codazzi- IGAC._x000a__x000a_Acción 2. "/>
    <s v="Deficiencias de comunicación y colaboración entre dichas entidades."/>
    <s v="Acción 2 . _x000a__x000a_Emplear sistema de información que permita llevar registro y control de los predios fiscales y de BUP en el ámbito nacional. "/>
    <s v="1. Establecer un convenio interadministrativo entre el IGAC, Superintendencia de Notariado y registro, para que se cruce información de interés para el saneamiento, una vez termine la restricción de Ley de garantías. _x000a__x000a_2. Realizar cruce de  información."/>
    <s v="1.  Convenio interadministrativo y/o institucional.    _x000a__x000a_ 2. Reportes de actualización base de datos (2)."/>
    <n v="3"/>
    <d v="2017-11-30T00:00:00"/>
    <x v="88"/>
    <n v="47.714285714285715"/>
    <x v="3"/>
    <x v="1"/>
    <n v="3"/>
    <s v="Acción de mejora considerada no efectiva por la Contraloría General de la República, en anexo 2 del informe de Auditoría Financiera 2020, de junio de 2021."/>
    <d v="2022-01-28T00:00:00"/>
    <n v="39.533333333333331"/>
    <x v="1"/>
    <n v="47.714285714285715"/>
    <n v="47.714285714285715"/>
    <n v="47.714285714285715"/>
    <s v="NO"/>
    <x v="3"/>
    <s v=""/>
    <x v="55"/>
    <x v="594"/>
    <n v="2"/>
    <x v="733"/>
  </r>
  <r>
    <n v="596"/>
    <n v="735"/>
    <n v="2015"/>
    <m/>
    <s v="Administrativo"/>
    <s v="Administrativo"/>
    <s v="11 03 002"/>
    <s v="H132R14. Estructuración, seguimiento y control de proyectos._x000a__x000a_Al hacer revisión de los elementos que constituyen la línea base del tiempo de diversos proyectos y su relación con la línea base de costos (presupuesto), se evidencian falencias en la construcción de los mismos, lo que conlleva a una presunta afectación a los procesos de control y seguimiento de los proyectos. "/>
    <s v="No se evidencian controles adecuados a los cronogramas de obra."/>
    <s v="Aprobación  de un formato  denominado &quot;bitácora de verificación de estudios y diseños&quot; para iniciar los procesos de selección  de los contratistas de obra, por parte de las Direcciones  Operativa  y  Técnica."/>
    <s v="Aprobación por parte de las Direcciones Técnica y Operativa  para implementación por parte de las unidades ejecutoras  de una Formato de verificación de estudios y diseños."/>
    <s v="Formato de verificación de estudios y diseños  aprobado."/>
    <n v="1"/>
    <d v="2020-01-28T00:00:00"/>
    <x v="67"/>
    <n v="43.857142857142854"/>
    <x v="53"/>
    <x v="0"/>
    <n v="1"/>
    <s v="De acuerdo con lo comunicado por la Dirección Técnica y de Estructuración mediante el memorando DTE 22156 del 29/03/2022, la acción y la unidad de medida son abarcadas por la Guía de Estructuración de Proyectos del INVIAS adoptada en la Resolución 949 del 23 de marzo de 2022."/>
    <d v="2022-04-11T00:00:00"/>
    <n v="16.566666666666666"/>
    <x v="1"/>
    <n v="43.857142857142854"/>
    <n v="43.857142857142854"/>
    <n v="43.857142857142854"/>
    <m/>
    <x v="3"/>
    <s v="CUMPLIDO"/>
    <x v="55"/>
    <x v="595"/>
    <n v="1"/>
    <x v="734"/>
  </r>
  <r>
    <n v="597"/>
    <n v="736"/>
    <n v="2015"/>
    <m/>
    <s v="Indagación preliminar"/>
    <s v="Administrativo e indagación preliminar"/>
    <s v="11 03 002"/>
    <s v="H134R14. Trámite de denuncia 2014-77415-82111-D. Contrato 4149 de 2013._x000a__x000a_LA CGR recibió denuncia # 2014-77415-82111-D del 26/12/2014 en la que se refieren a presuntas irregularidades en el pago de los servicios de interventoría en virtud del contrato 4149 del 30 de diciembre 2013."/>
    <s v="Se aplica la regla pactada para contratos laborales a contratos por prestación de servicios"/>
    <s v="Solicitar informe  a la interventoría por presuntas  irregularidades en el pago de los servicios de interventoría, en virtud del contrato 4149 del 30 de diciembre 2013."/>
    <s v="Informe de interventoría donde se incluyan los soportes relacionados con la denuncia."/>
    <s v="Informe"/>
    <n v="1"/>
    <d v="2017-11-01T00:00:00"/>
    <x v="90"/>
    <n v="8.4285714285714288"/>
    <x v="53"/>
    <x v="0"/>
    <n v="1"/>
    <s v="SIN OBSERVACIONES"/>
    <m/>
    <n v="-1436.6333333333334"/>
    <x v="1"/>
    <n v="8.4285714285714288"/>
    <n v="8.4285714285714288"/>
    <n v="8.4285714285714288"/>
    <m/>
    <x v="3"/>
    <s v="CUMPLIDO"/>
    <x v="55"/>
    <x v="596"/>
    <n v="1"/>
    <x v="735"/>
  </r>
  <r>
    <n v="598"/>
    <n v="737"/>
    <n v="2015"/>
    <m/>
    <s v="Disciplinario"/>
    <s v="Administrativo con presunto alcance disciplinario"/>
    <s v="11 03 002"/>
    <s v="H135R14. Supervisión del contrato de interventoría._x000a__x000a_Se evidencia un presunto incumplimiento de las obligaciones básicas de los supervisores (gestores) del Contrato de interventoría 4149 de 2013 las cuales están definidas en los artículos 1 y 2 de la resolución INVÍAS # 3376 de 2010. _x000a__x000a_"/>
    <s v="Los supervisores no presentan informes mensuales que reflejen el resultado del ejercicio de sus funciones."/>
    <s v="_x000a__x000a_Actualización del Manual de Contratación, incluyendo el capitulo de supervisión contractual de conformidad con las leyes vigentes.  "/>
    <s v="Capacitación al personal que ejerza funciones de supervisión en la Dirección Operativa, unidades ejecutoras y direcciones territoriales."/>
    <s v="Jornada de capacitación "/>
    <n v="10"/>
    <d v="2020-02-01T00:00:00"/>
    <x v="67"/>
    <n v="43.285714285714285"/>
    <x v="54"/>
    <x v="2"/>
    <n v="0"/>
    <s v="Se excluye a la Dirección de Ejecución y Operación por lineamiento del Director General, según memorando DG 56568 del 28 de julio de 2022."/>
    <m/>
    <n v="-1472.1666666666667"/>
    <x v="0"/>
    <n v="0"/>
    <n v="0"/>
    <n v="43.285714285714285"/>
    <m/>
    <x v="0"/>
    <s v="VENCIDO"/>
    <x v="55"/>
    <x v="597"/>
    <n v="1"/>
    <x v="736"/>
  </r>
  <r>
    <n v="599"/>
    <n v="738"/>
    <n v="2015"/>
    <m/>
    <s v="Administrativo"/>
    <s v="Administrativo"/>
    <s v="14 02 003"/>
    <s v="H136R14. Costos de interventoría._x000a__x000a_Se evidencia que INVÍAS no tiene criterios normativos pre establecidos que determinen con certeza cada uno de los ítems que considera que deben hacer parte de los formularios: “Propuestas económicas” de los oferentes y “Factor Multiplicador”. Lo anterior considerando que al revisar varios contratos, especialmente el Contrato de interventoría 4149 de 2013."/>
    <s v="No tener criterios predefinidos para el pago prestaciones y primas; no exigir especificaciones mínimas, etc."/>
    <s v="_x000a__x000a_Fijar en la nueva versión del “ Manual de Interventoría de contratos de obra pública “, una metodología sobre el alcance y la forma de calcular el “Factor Multiplicador de los contratos de Interventoría”. "/>
    <s v="La política de aplicación del factor multiplicador."/>
    <s v="La inclusión de la política dentro del Manual de Interventoría "/>
    <n v="1"/>
    <d v="2020-01-28T00:00:00"/>
    <x v="67"/>
    <n v="43.857142857142854"/>
    <x v="69"/>
    <x v="1"/>
    <n v="1"/>
    <s v="Se reasigna de la Dirección de Ejecución y Operación a la Dirección Técnica y de Estructuración y a la Subdirección de Estructuración de Proyectos por lineamiento del Director General, según memorando DG 56544 del 28 de julio de 2022."/>
    <d v="2024-01-31T00:00:00"/>
    <n v="38.56666666666667"/>
    <x v="1"/>
    <n v="43.857142857142854"/>
    <n v="43.857142857142854"/>
    <n v="43.857142857142854"/>
    <m/>
    <x v="3"/>
    <s v="CUMPLIDO"/>
    <x v="55"/>
    <x v="598"/>
    <n v="1"/>
    <x v="737"/>
  </r>
  <r>
    <n v="600"/>
    <n v="739"/>
    <n v="2015"/>
    <m/>
    <s v="Disciplinario"/>
    <s v="Administrativo con presunta incidencia disciplinaria"/>
    <s v="11 03 002"/>
    <s v="H137R14. Funciones de los supervisores designados por INVÍAS._x000a__x000a_Los supervisores designados por Invías no están cumplimiento a cabalidad con sus funciones, acorde con lo establecido en la  Resolución No. 3376 de julio 28 de 2010. Contratos 526 y 542  2012, Contrato 794 de 2009, Convenio 1222 de 2014, Contrato 544 de 2012, Contrato 563 de 2012, Contrato 581 de 2012 y 409 de 2010, Contrato 529 de 2012, 2031 de 2012 y 546 de 2012 y Contrato 807 de 2009."/>
    <s v="Debilidades en el proceso de supervisión por parte de Invías."/>
    <s v="Actualización del Manual de Contratación, incluyendo el capitulo de supervisión contractual de conformidad con las leyes vigentes.  "/>
    <s v="Capacitación al personal que ejerza funciones de supervisión en la Dirección Operativa, unidades ejecutoras y direcciones territoriales."/>
    <s v="Jornada de capacitación "/>
    <n v="10"/>
    <d v="2020-02-01T00:00:00"/>
    <x v="67"/>
    <n v="43.285714285714285"/>
    <x v="54"/>
    <x v="2"/>
    <n v="0"/>
    <s v="Se excluye a la Dirección de Ejecución y Operación por lineamiento del Director General, según memorando DG 56568 del 28 de julio de 2022."/>
    <m/>
    <n v="-1472.1666666666667"/>
    <x v="0"/>
    <n v="0"/>
    <n v="0"/>
    <n v="43.285714285714285"/>
    <m/>
    <x v="0"/>
    <s v="VENCIDO"/>
    <x v="55"/>
    <x v="599"/>
    <n v="1"/>
    <x v="738"/>
  </r>
  <r>
    <n v="601"/>
    <n v="740"/>
    <n v="2015"/>
    <m/>
    <s v="Disciplinario"/>
    <s v="Administrativo con presunta incidencia disciplinaria"/>
    <s v="22 01 001"/>
    <s v="H138R14. Publicación SECOP._x000a__x000a_Una vez consultados los contratos 563 de 2012, 570 de 2012, 529 de 2012 y convenio  598 de 2013 en el SECOP, se evidenció que no se han subido en su totalidad,  los documentos contractuales (aclaraciones, modificaciones, adiciones, prorrogas) al referido aplicativo._x000a_"/>
    <s v="Falta de publicación de actos de naturaleza contractual en el SECOP."/>
    <s v="Reportar la publicación en el SECOP de los procesos contractuales a cargo de las unidades ejecutoras. "/>
    <s v="Solicitar a cada unidad ejecutora el reporte de lo publicado en el SECOP semestralmente._x000a__x000a_Primer reporte con corte a 31 de diciembre de 2017._x000a__x000a_Segundo reporte con corte a 30 de junio de 2018."/>
    <s v="Reporte semestral"/>
    <n v="2"/>
    <d v="2017-11-01T00:00:00"/>
    <x v="109"/>
    <n v="38.714285714285715"/>
    <x v="54"/>
    <x v="2"/>
    <n v="2"/>
    <s v="Se consolidó la información en un reporte."/>
    <m/>
    <n v="-1443.7"/>
    <x v="1"/>
    <n v="38.714285714285715"/>
    <n v="38.714285714285715"/>
    <n v="38.714285714285715"/>
    <m/>
    <x v="3"/>
    <s v="CUMPLIDO"/>
    <x v="55"/>
    <x v="600"/>
    <n v="1"/>
    <x v="739"/>
  </r>
  <r>
    <n v="602"/>
    <n v="741"/>
    <n v="2015"/>
    <m/>
    <s v="Disciplinario"/>
    <s v="Administrativo con presunta incidencia disciplinaria"/>
    <s v="11 03 002"/>
    <s v="H140R14. Gestión social y predial._x000a__x000a_Contrato 544 de 2012: en el informe de interventoría No. 35, existen predios que aún no se han negociado y que inciden en el avance del proyecto, como es el K114+500._x000a_Contrato 581 de 2012: el contratista no ha gestionado todos los trámites prediales._x000a_Contrato  570  de 2012: Se  observa   que  de  los 41  predios   que  se   encuentran  en  proceso  de  negociación, solo  se  encuentran  finalizados 14._x000a_Contrato 807 de 2009: Se verificó que la adquisición de los predios necesarios para adelantar el proyecto no se ha dado en su totalidad._x000a__x000a_"/>
    <s v="No se observa que la Entidad haya tomado correctivos respecto a dichos atrasos en la gestión predial."/>
    <s v="Adquirir los predios requeridos para la terminación de las obras de los contratos 544-2012; 581-2012;570-2012; 807-2009; 794-2009;  1433-2011 y el 780-2009."/>
    <s v="Adquirir los predios requeridos para terminación de las obras e iniciar procesos de expropiación.                                                     "/>
    <s v="Informe sobre adquisición predial"/>
    <n v="3"/>
    <d v="2017-11-01T00:00:00"/>
    <x v="88"/>
    <n v="51.857142857142854"/>
    <x v="3"/>
    <x v="1"/>
    <n v="3"/>
    <s v="SIN OBSERVACIONES"/>
    <d v="2021-07-07T00:00:00"/>
    <n v="32.700000000000003"/>
    <x v="1"/>
    <n v="51.857142857142854"/>
    <n v="51.857142857142854"/>
    <n v="51.857142857142854"/>
    <m/>
    <x v="3"/>
    <s v="CUMPLIDO"/>
    <x v="55"/>
    <x v="601"/>
    <n v="1"/>
    <x v="740"/>
  </r>
  <r>
    <n v="603"/>
    <n v="742"/>
    <n v="2015"/>
    <m/>
    <s v="Disciplinario"/>
    <s v="Administrativo con presunta incidencia disciplinaria"/>
    <s v="12 01 003"/>
    <s v="H146R14. Seguimiento al trámite de cesión de las pólizas suscritas con la aseguradora Cóndor  en liquidación._x000a__x000a_Si bien es cierto que la Entidad en algunos casos  requirió al contratista para realizar la respectiva cesión con otra Compañía aseguradora, la Entidad, una vez informada de la no cesión o nueva suscripción, no tomó acciones correspondientes con miras a la protección de la Entidad frente a un posible incumplimiento, como es el caso de las pólizas No: 300031128, 300042141, 300010069, 300073974."/>
    <s v="Débil supervisión en el seguimiento del cumplimiento de las obligaciones emanadas del contrato, específicamente en lo atinente al aseguramiento de la Entidad"/>
    <s v="Revisar y actualizar el Manual de Contratación  estableciendo los puntos de control a cargo de la supervisión del contrato."/>
    <s v="Revisar y actualizar el Manual de Contratación estableciendo los puntos de control a cargo de la supervisión del contrato."/>
    <s v="Manual de Contratación revisado y actualizado"/>
    <n v="1"/>
    <d v="2021-07-30T00:00:00"/>
    <x v="58"/>
    <n v="22"/>
    <x v="14"/>
    <x v="2"/>
    <n v="0"/>
    <s v="Acción reformulada por la Oficina Asesora Jurídica según memorando OAJ 56118 del 05/08/2021, aprobada por el Director General en memorando DG 56019 del 05/08/2021. Se propone incluir a la Dirección de Contratación en el área líder, sin embargo, no se presenta o se informa aceptación de la DC en la participación de la acción reformulada. _x000a_"/>
    <m/>
    <n v="-1485.3666666666666"/>
    <x v="0"/>
    <n v="0"/>
    <n v="0"/>
    <n v="22"/>
    <m/>
    <x v="0"/>
    <s v="VENCIDO"/>
    <x v="55"/>
    <x v="602"/>
    <n v="1"/>
    <x v="741"/>
  </r>
  <r>
    <n v="604"/>
    <n v="743"/>
    <n v="2015"/>
    <m/>
    <s v="Administrativo"/>
    <s v="Administrativo"/>
    <s v="18 01 001"/>
    <s v="H183R14. Notas a los estados contables incompletas._x000a__x000a_Las Notas de los Estados Contables presentan deficiencias en la revelación, debido a que las mismas no permiten conocer situaciones significativas de los hechos contables, económicos y sociales, que afectan los estados contables."/>
    <s v="No permite tener la claridad suficiente para el adecuado análisis de la información contenida en los Estados Contables."/>
    <s v="Preparar las notas a los Estados Financieros aplicando los conceptos contables establecidos en el régimen de Contabilidad Pública vigente."/>
    <s v="Elaborar notas a los Estados Financieros."/>
    <s v="Notas"/>
    <n v="1"/>
    <d v="2017-12-01T00:00:00"/>
    <x v="110"/>
    <n v="4.2857142857142856"/>
    <x v="22"/>
    <x v="5"/>
    <n v="1"/>
    <s v="Acción de mejora considerada no efectiva por la Contraloría General de la República en Informe de Auditoría Financiera 2019, página 88. _x000a__x000a_Acción de mejora considerada no efectiva por la Contraloría General de la República, en anexo 2 del informe de Auditoría Financiera 2020, de junio de 2021."/>
    <m/>
    <n v="-1436.6666666666667"/>
    <x v="1"/>
    <n v="4.2857142857142856"/>
    <n v="4.2857142857142856"/>
    <n v="4.2857142857142856"/>
    <s v="NO EFECTIVA_x000a__x000a_(Anexo 3 informe de Auditoría Financiera 2022; Oficio 2023EE0095098, radicado INVIAS 57864 del 13/06/2023.)_x000a__x000a_Causa de la no efectividad: Hallazgo persiste en la auditoría de la vigencia 2022."/>
    <x v="3"/>
    <s v="CUMPLIDO"/>
    <x v="55"/>
    <x v="603"/>
    <n v="1"/>
    <x v="742"/>
  </r>
  <r>
    <s v="TOTALES"/>
    <m/>
    <m/>
    <m/>
    <m/>
    <m/>
    <m/>
    <m/>
    <m/>
    <m/>
    <m/>
    <m/>
    <m/>
    <m/>
    <x v="111"/>
    <m/>
    <x v="86"/>
    <x v="25"/>
    <m/>
    <m/>
    <m/>
    <m/>
    <x v="17"/>
    <n v="10272.365763546792"/>
    <n v="10272.365763546792"/>
    <n v="13602.714285714248"/>
    <m/>
    <x v="4"/>
    <m/>
    <x v="56"/>
    <x v="604"/>
    <m/>
    <x v="743"/>
  </r>
  <r>
    <m/>
    <m/>
    <m/>
    <m/>
    <m/>
    <m/>
    <m/>
    <m/>
    <m/>
    <m/>
    <m/>
    <m/>
    <m/>
    <m/>
    <x v="111"/>
    <m/>
    <x v="86"/>
    <x v="25"/>
    <m/>
    <m/>
    <m/>
    <m/>
    <x v="17"/>
    <m/>
    <m/>
    <m/>
    <m/>
    <x v="4"/>
    <m/>
    <x v="56"/>
    <x v="604"/>
    <m/>
    <x v="743"/>
  </r>
  <r>
    <m/>
    <m/>
    <m/>
    <m/>
    <m/>
    <m/>
    <m/>
    <m/>
    <m/>
    <m/>
    <m/>
    <m/>
    <m/>
    <m/>
    <x v="111"/>
    <m/>
    <x v="86"/>
    <x v="25"/>
    <m/>
    <m/>
    <m/>
    <m/>
    <x v="17"/>
    <m/>
    <m/>
    <m/>
    <m/>
    <x v="4"/>
    <m/>
    <x v="56"/>
    <x v="604"/>
    <m/>
    <x v="743"/>
  </r>
  <r>
    <m/>
    <m/>
    <m/>
    <m/>
    <m/>
    <m/>
    <m/>
    <m/>
    <m/>
    <m/>
    <m/>
    <m/>
    <m/>
    <m/>
    <x v="111"/>
    <m/>
    <x v="86"/>
    <x v="25"/>
    <m/>
    <m/>
    <m/>
    <m/>
    <x v="17"/>
    <m/>
    <m/>
    <m/>
    <m/>
    <x v="4"/>
    <m/>
    <x v="56"/>
    <x v="604"/>
    <m/>
    <x v="743"/>
  </r>
  <r>
    <m/>
    <m/>
    <m/>
    <m/>
    <m/>
    <m/>
    <m/>
    <m/>
    <m/>
    <m/>
    <m/>
    <m/>
    <s v="FIRMA DEL REPRESENTANTE LEGAL"/>
    <m/>
    <x v="111"/>
    <m/>
    <x v="86"/>
    <x v="25"/>
    <m/>
    <m/>
    <m/>
    <m/>
    <x v="17"/>
    <m/>
    <m/>
    <m/>
    <m/>
    <x v="4"/>
    <m/>
    <x v="56"/>
    <x v="604"/>
    <m/>
    <x v="743"/>
  </r>
  <r>
    <m/>
    <m/>
    <m/>
    <m/>
    <m/>
    <m/>
    <m/>
    <m/>
    <m/>
    <m/>
    <m/>
    <m/>
    <s v="Nombre: María Constanza García Alicastro"/>
    <m/>
    <x v="111"/>
    <m/>
    <x v="86"/>
    <x v="25"/>
    <m/>
    <m/>
    <m/>
    <m/>
    <x v="17"/>
    <m/>
    <m/>
    <m/>
    <m/>
    <x v="4"/>
    <m/>
    <x v="56"/>
    <x v="604"/>
    <m/>
    <x v="743"/>
  </r>
  <r>
    <m/>
    <m/>
    <m/>
    <m/>
    <m/>
    <m/>
    <m/>
    <m/>
    <m/>
    <m/>
    <m/>
    <m/>
    <s v="Directora General (E)"/>
    <m/>
    <x v="111"/>
    <m/>
    <x v="86"/>
    <x v="25"/>
    <m/>
    <m/>
    <m/>
    <m/>
    <x v="17"/>
    <m/>
    <m/>
    <m/>
    <m/>
    <x v="4"/>
    <m/>
    <x v="56"/>
    <x v="604"/>
    <m/>
    <x v="743"/>
  </r>
  <r>
    <m/>
    <m/>
    <m/>
    <m/>
    <m/>
    <m/>
    <m/>
    <m/>
    <m/>
    <m/>
    <m/>
    <m/>
    <s v="Correo electrónico: direcciongeneral@invias.gov.co"/>
    <m/>
    <x v="111"/>
    <m/>
    <x v="86"/>
    <x v="25"/>
    <m/>
    <m/>
    <m/>
    <m/>
    <x v="17"/>
    <m/>
    <m/>
    <m/>
    <m/>
    <x v="4"/>
    <m/>
    <x v="56"/>
    <x v="604"/>
    <m/>
    <x v="743"/>
  </r>
  <r>
    <m/>
    <m/>
    <m/>
    <m/>
    <m/>
    <m/>
    <m/>
    <m/>
    <m/>
    <m/>
    <m/>
    <m/>
    <m/>
    <m/>
    <x v="111"/>
    <m/>
    <x v="86"/>
    <x v="25"/>
    <m/>
    <m/>
    <m/>
    <m/>
    <x v="17"/>
    <m/>
    <m/>
    <m/>
    <m/>
    <x v="4"/>
    <m/>
    <x v="56"/>
    <x v="604"/>
    <m/>
    <x v="743"/>
  </r>
  <r>
    <m/>
    <m/>
    <m/>
    <m/>
    <m/>
    <m/>
    <m/>
    <m/>
    <m/>
    <m/>
    <m/>
    <m/>
    <m/>
    <m/>
    <x v="111"/>
    <m/>
    <x v="86"/>
    <x v="25"/>
    <m/>
    <m/>
    <m/>
    <m/>
    <x v="17"/>
    <m/>
    <m/>
    <m/>
    <m/>
    <x v="4"/>
    <m/>
    <x v="56"/>
    <x v="604"/>
    <m/>
    <x v="743"/>
  </r>
  <r>
    <s v="Convenciones: "/>
    <m/>
    <m/>
    <m/>
    <m/>
    <m/>
    <m/>
    <m/>
    <m/>
    <m/>
    <m/>
    <m/>
    <m/>
    <m/>
    <x v="111"/>
    <m/>
    <x v="86"/>
    <x v="25"/>
    <m/>
    <m/>
    <m/>
    <m/>
    <x v="17"/>
    <m/>
    <m/>
    <m/>
    <m/>
    <x v="4"/>
    <m/>
    <x v="56"/>
    <x v="605"/>
    <m/>
    <x v="743"/>
  </r>
  <r>
    <m/>
    <m/>
    <m/>
    <m/>
    <m/>
    <m/>
    <m/>
    <m/>
    <m/>
    <m/>
    <m/>
    <m/>
    <m/>
    <m/>
    <x v="111"/>
    <m/>
    <x v="86"/>
    <x v="25"/>
    <m/>
    <m/>
    <m/>
    <m/>
    <x v="17"/>
    <m/>
    <m/>
    <m/>
    <m/>
    <x v="4"/>
    <m/>
    <x v="56"/>
    <x v="604"/>
    <m/>
    <x v="743"/>
  </r>
  <r>
    <m/>
    <m/>
    <m/>
    <m/>
    <m/>
    <m/>
    <m/>
    <s v="Columnas de calculo automático "/>
    <m/>
    <m/>
    <m/>
    <m/>
    <m/>
    <m/>
    <x v="111"/>
    <m/>
    <x v="86"/>
    <x v="25"/>
    <m/>
    <m/>
    <m/>
    <m/>
    <x v="17"/>
    <m/>
    <m/>
    <m/>
    <m/>
    <x v="4"/>
    <m/>
    <x v="56"/>
    <x v="606"/>
    <m/>
    <x v="744"/>
  </r>
  <r>
    <m/>
    <m/>
    <m/>
    <m/>
    <m/>
    <m/>
    <m/>
    <s v="Información suministrada en el informe de la CGR "/>
    <m/>
    <m/>
    <m/>
    <m/>
    <m/>
    <m/>
    <x v="111"/>
    <m/>
    <x v="86"/>
    <x v="25"/>
    <m/>
    <m/>
    <m/>
    <m/>
    <x v="17"/>
    <m/>
    <m/>
    <m/>
    <m/>
    <x v="4"/>
    <m/>
    <x v="56"/>
    <x v="607"/>
    <m/>
    <x v="745"/>
  </r>
  <r>
    <m/>
    <m/>
    <m/>
    <m/>
    <m/>
    <m/>
    <m/>
    <s v="Fila de Totales"/>
    <m/>
    <m/>
    <m/>
    <m/>
    <m/>
    <m/>
    <x v="111"/>
    <m/>
    <x v="86"/>
    <x v="25"/>
    <m/>
    <m/>
    <m/>
    <m/>
    <x v="17"/>
    <m/>
    <m/>
    <m/>
    <m/>
    <x v="4"/>
    <m/>
    <x v="56"/>
    <x v="608"/>
    <m/>
    <x v="746"/>
  </r>
  <r>
    <m/>
    <m/>
    <m/>
    <m/>
    <m/>
    <m/>
    <m/>
    <m/>
    <m/>
    <m/>
    <m/>
    <m/>
    <m/>
    <m/>
    <x v="111"/>
    <m/>
    <x v="86"/>
    <x v="25"/>
    <m/>
    <m/>
    <m/>
    <m/>
    <x v="17"/>
    <m/>
    <m/>
    <m/>
    <m/>
    <x v="4"/>
    <m/>
    <x v="56"/>
    <x v="609"/>
    <m/>
    <x v="747"/>
  </r>
  <r>
    <m/>
    <m/>
    <m/>
    <m/>
    <m/>
    <m/>
    <m/>
    <m/>
    <m/>
    <m/>
    <m/>
    <m/>
    <m/>
    <m/>
    <x v="111"/>
    <m/>
    <x v="86"/>
    <x v="25"/>
    <m/>
    <m/>
    <m/>
    <m/>
    <x v="17"/>
    <m/>
    <m/>
    <m/>
    <m/>
    <x v="4"/>
    <m/>
    <x v="56"/>
    <x v="604"/>
    <m/>
    <x v="743"/>
  </r>
  <r>
    <m/>
    <m/>
    <m/>
    <m/>
    <m/>
    <m/>
    <m/>
    <m/>
    <m/>
    <m/>
    <m/>
    <m/>
    <m/>
    <m/>
    <x v="111"/>
    <m/>
    <x v="86"/>
    <x v="25"/>
    <m/>
    <m/>
    <m/>
    <m/>
    <x v="17"/>
    <m/>
    <m/>
    <m/>
    <m/>
    <x v="4"/>
    <m/>
    <x v="56"/>
    <x v="610"/>
    <m/>
    <x v="743"/>
  </r>
  <r>
    <m/>
    <m/>
    <m/>
    <m/>
    <m/>
    <m/>
    <m/>
    <m/>
    <m/>
    <m/>
    <m/>
    <m/>
    <m/>
    <m/>
    <x v="111"/>
    <m/>
    <x v="86"/>
    <x v="25"/>
    <m/>
    <m/>
    <m/>
    <m/>
    <x v="17"/>
    <m/>
    <m/>
    <m/>
    <m/>
    <x v="4"/>
    <m/>
    <x v="56"/>
    <x v="604"/>
    <m/>
    <x v="743"/>
  </r>
  <r>
    <m/>
    <m/>
    <m/>
    <m/>
    <m/>
    <m/>
    <m/>
    <m/>
    <m/>
    <m/>
    <m/>
    <m/>
    <m/>
    <m/>
    <x v="111"/>
    <m/>
    <x v="86"/>
    <x v="25"/>
    <m/>
    <m/>
    <m/>
    <m/>
    <x v="17"/>
    <m/>
    <m/>
    <m/>
    <m/>
    <x v="4"/>
    <m/>
    <x v="56"/>
    <x v="606"/>
    <m/>
    <x v="748"/>
  </r>
  <r>
    <m/>
    <m/>
    <m/>
    <m/>
    <m/>
    <m/>
    <m/>
    <m/>
    <m/>
    <m/>
    <m/>
    <m/>
    <m/>
    <m/>
    <x v="111"/>
    <m/>
    <x v="86"/>
    <x v="25"/>
    <m/>
    <m/>
    <m/>
    <m/>
    <x v="17"/>
    <m/>
    <m/>
    <m/>
    <m/>
    <x v="4"/>
    <m/>
    <x v="56"/>
    <x v="607"/>
    <m/>
    <x v="749"/>
  </r>
  <r>
    <m/>
    <m/>
    <m/>
    <m/>
    <m/>
    <m/>
    <m/>
    <m/>
    <m/>
    <m/>
    <m/>
    <m/>
    <m/>
    <m/>
    <x v="111"/>
    <m/>
    <x v="86"/>
    <x v="25"/>
    <m/>
    <m/>
    <m/>
    <m/>
    <x v="17"/>
    <m/>
    <m/>
    <m/>
    <m/>
    <x v="4"/>
    <m/>
    <x v="56"/>
    <x v="608"/>
    <m/>
    <x v="750"/>
  </r>
  <r>
    <m/>
    <m/>
    <m/>
    <m/>
    <m/>
    <m/>
    <m/>
    <m/>
    <m/>
    <m/>
    <m/>
    <m/>
    <m/>
    <m/>
    <x v="111"/>
    <m/>
    <x v="86"/>
    <x v="25"/>
    <m/>
    <m/>
    <m/>
    <m/>
    <x v="17"/>
    <m/>
    <m/>
    <m/>
    <m/>
    <x v="4"/>
    <m/>
    <x v="56"/>
    <x v="609"/>
    <m/>
    <x v="751"/>
  </r>
  <r>
    <m/>
    <m/>
    <m/>
    <m/>
    <m/>
    <m/>
    <m/>
    <m/>
    <m/>
    <m/>
    <m/>
    <m/>
    <m/>
    <m/>
    <x v="111"/>
    <m/>
    <x v="86"/>
    <x v="25"/>
    <m/>
    <m/>
    <m/>
    <m/>
    <x v="17"/>
    <m/>
    <m/>
    <m/>
    <m/>
    <x v="4"/>
    <m/>
    <x v="56"/>
    <x v="604"/>
    <m/>
    <x v="743"/>
  </r>
  <r>
    <m/>
    <m/>
    <m/>
    <m/>
    <m/>
    <m/>
    <m/>
    <m/>
    <m/>
    <m/>
    <m/>
    <m/>
    <m/>
    <m/>
    <x v="111"/>
    <m/>
    <x v="86"/>
    <x v="25"/>
    <m/>
    <m/>
    <m/>
    <m/>
    <x v="17"/>
    <m/>
    <m/>
    <m/>
    <m/>
    <x v="4"/>
    <m/>
    <x v="56"/>
    <x v="611"/>
    <m/>
    <x v="743"/>
  </r>
  <r>
    <m/>
    <m/>
    <m/>
    <m/>
    <m/>
    <m/>
    <m/>
    <m/>
    <m/>
    <m/>
    <m/>
    <m/>
    <m/>
    <m/>
    <x v="111"/>
    <m/>
    <x v="86"/>
    <x v="25"/>
    <m/>
    <m/>
    <m/>
    <m/>
    <x v="17"/>
    <m/>
    <m/>
    <m/>
    <m/>
    <x v="4"/>
    <m/>
    <x v="56"/>
    <x v="604"/>
    <m/>
    <x v="743"/>
  </r>
  <r>
    <m/>
    <m/>
    <m/>
    <m/>
    <m/>
    <m/>
    <m/>
    <m/>
    <m/>
    <m/>
    <m/>
    <m/>
    <m/>
    <m/>
    <x v="111"/>
    <m/>
    <x v="86"/>
    <x v="25"/>
    <m/>
    <m/>
    <m/>
    <m/>
    <x v="17"/>
    <m/>
    <m/>
    <m/>
    <m/>
    <x v="4"/>
    <m/>
    <x v="56"/>
    <x v="606"/>
    <m/>
    <x v="752"/>
  </r>
  <r>
    <m/>
    <m/>
    <m/>
    <m/>
    <m/>
    <m/>
    <m/>
    <m/>
    <m/>
    <m/>
    <m/>
    <m/>
    <m/>
    <m/>
    <x v="111"/>
    <m/>
    <x v="86"/>
    <x v="25"/>
    <m/>
    <m/>
    <m/>
    <m/>
    <x v="17"/>
    <m/>
    <m/>
    <m/>
    <m/>
    <x v="4"/>
    <m/>
    <x v="56"/>
    <x v="607"/>
    <m/>
    <x v="753"/>
  </r>
  <r>
    <m/>
    <m/>
    <m/>
    <m/>
    <m/>
    <m/>
    <m/>
    <m/>
    <m/>
    <m/>
    <m/>
    <m/>
    <m/>
    <m/>
    <x v="111"/>
    <m/>
    <x v="86"/>
    <x v="25"/>
    <m/>
    <m/>
    <m/>
    <m/>
    <x v="17"/>
    <m/>
    <m/>
    <m/>
    <m/>
    <x v="4"/>
    <m/>
    <x v="56"/>
    <x v="608"/>
    <m/>
    <x v="754"/>
  </r>
  <r>
    <m/>
    <m/>
    <m/>
    <m/>
    <m/>
    <m/>
    <m/>
    <m/>
    <m/>
    <m/>
    <m/>
    <m/>
    <m/>
    <m/>
    <x v="111"/>
    <m/>
    <x v="86"/>
    <x v="25"/>
    <m/>
    <m/>
    <m/>
    <m/>
    <x v="17"/>
    <m/>
    <m/>
    <m/>
    <m/>
    <x v="4"/>
    <m/>
    <x v="56"/>
    <x v="609"/>
    <m/>
    <x v="755"/>
  </r>
  <r>
    <m/>
    <m/>
    <m/>
    <m/>
    <m/>
    <m/>
    <m/>
    <m/>
    <m/>
    <m/>
    <m/>
    <m/>
    <m/>
    <m/>
    <x v="111"/>
    <m/>
    <x v="86"/>
    <x v="25"/>
    <m/>
    <m/>
    <m/>
    <m/>
    <x v="17"/>
    <m/>
    <m/>
    <m/>
    <m/>
    <x v="4"/>
    <m/>
    <x v="56"/>
    <x v="604"/>
    <m/>
    <x v="743"/>
  </r>
  <r>
    <m/>
    <m/>
    <m/>
    <m/>
    <m/>
    <m/>
    <m/>
    <m/>
    <m/>
    <m/>
    <m/>
    <m/>
    <m/>
    <m/>
    <x v="111"/>
    <m/>
    <x v="86"/>
    <x v="25"/>
    <m/>
    <m/>
    <m/>
    <m/>
    <x v="17"/>
    <m/>
    <m/>
    <m/>
    <m/>
    <x v="4"/>
    <m/>
    <x v="56"/>
    <x v="612"/>
    <m/>
    <x v="743"/>
  </r>
  <r>
    <m/>
    <m/>
    <m/>
    <m/>
    <m/>
    <m/>
    <m/>
    <m/>
    <m/>
    <m/>
    <m/>
    <m/>
    <m/>
    <m/>
    <x v="111"/>
    <m/>
    <x v="86"/>
    <x v="25"/>
    <m/>
    <m/>
    <m/>
    <m/>
    <x v="17"/>
    <m/>
    <m/>
    <m/>
    <m/>
    <x v="4"/>
    <m/>
    <x v="56"/>
    <x v="604"/>
    <m/>
    <x v="743"/>
  </r>
  <r>
    <m/>
    <m/>
    <m/>
    <m/>
    <m/>
    <m/>
    <m/>
    <m/>
    <m/>
    <m/>
    <m/>
    <m/>
    <m/>
    <m/>
    <x v="111"/>
    <m/>
    <x v="86"/>
    <x v="25"/>
    <m/>
    <m/>
    <m/>
    <m/>
    <x v="17"/>
    <m/>
    <m/>
    <m/>
    <m/>
    <x v="4"/>
    <m/>
    <x v="56"/>
    <x v="606"/>
    <m/>
    <x v="756"/>
  </r>
  <r>
    <m/>
    <m/>
    <m/>
    <m/>
    <m/>
    <m/>
    <m/>
    <m/>
    <m/>
    <m/>
    <m/>
    <m/>
    <m/>
    <m/>
    <x v="111"/>
    <m/>
    <x v="86"/>
    <x v="25"/>
    <m/>
    <m/>
    <m/>
    <m/>
    <x v="17"/>
    <m/>
    <m/>
    <m/>
    <m/>
    <x v="4"/>
    <m/>
    <x v="56"/>
    <x v="607"/>
    <m/>
    <x v="756"/>
  </r>
  <r>
    <m/>
    <m/>
    <m/>
    <m/>
    <m/>
    <m/>
    <m/>
    <m/>
    <m/>
    <m/>
    <m/>
    <m/>
    <m/>
    <m/>
    <x v="111"/>
    <m/>
    <x v="86"/>
    <x v="25"/>
    <m/>
    <m/>
    <m/>
    <m/>
    <x v="17"/>
    <m/>
    <m/>
    <m/>
    <m/>
    <x v="4"/>
    <m/>
    <x v="56"/>
    <x v="608"/>
    <m/>
    <x v="757"/>
  </r>
  <r>
    <m/>
    <m/>
    <m/>
    <m/>
    <m/>
    <m/>
    <m/>
    <m/>
    <m/>
    <m/>
    <m/>
    <m/>
    <m/>
    <m/>
    <x v="111"/>
    <m/>
    <x v="86"/>
    <x v="25"/>
    <m/>
    <m/>
    <m/>
    <m/>
    <x v="17"/>
    <m/>
    <m/>
    <m/>
    <m/>
    <x v="4"/>
    <m/>
    <x v="56"/>
    <x v="609"/>
    <m/>
    <x v="757"/>
  </r>
  <r>
    <m/>
    <m/>
    <m/>
    <m/>
    <m/>
    <m/>
    <m/>
    <m/>
    <m/>
    <m/>
    <m/>
    <m/>
    <m/>
    <m/>
    <x v="111"/>
    <m/>
    <x v="86"/>
    <x v="25"/>
    <m/>
    <m/>
    <m/>
    <m/>
    <x v="17"/>
    <m/>
    <m/>
    <m/>
    <m/>
    <x v="4"/>
    <m/>
    <x v="56"/>
    <x v="604"/>
    <m/>
    <x v="743"/>
  </r>
  <r>
    <m/>
    <m/>
    <m/>
    <m/>
    <m/>
    <m/>
    <m/>
    <m/>
    <m/>
    <m/>
    <m/>
    <m/>
    <m/>
    <m/>
    <x v="111"/>
    <m/>
    <x v="86"/>
    <x v="25"/>
    <m/>
    <m/>
    <m/>
    <m/>
    <x v="17"/>
    <m/>
    <m/>
    <m/>
    <m/>
    <x v="4"/>
    <m/>
    <x v="56"/>
    <x v="613"/>
    <m/>
    <x v="743"/>
  </r>
  <r>
    <m/>
    <m/>
    <m/>
    <m/>
    <m/>
    <m/>
    <m/>
    <m/>
    <m/>
    <m/>
    <m/>
    <m/>
    <m/>
    <m/>
    <x v="111"/>
    <m/>
    <x v="86"/>
    <x v="25"/>
    <m/>
    <m/>
    <m/>
    <m/>
    <x v="17"/>
    <m/>
    <m/>
    <m/>
    <m/>
    <x v="4"/>
    <m/>
    <x v="56"/>
    <x v="604"/>
    <m/>
    <x v="743"/>
  </r>
  <r>
    <m/>
    <m/>
    <m/>
    <m/>
    <m/>
    <m/>
    <m/>
    <m/>
    <m/>
    <m/>
    <m/>
    <m/>
    <m/>
    <m/>
    <x v="111"/>
    <m/>
    <x v="86"/>
    <x v="25"/>
    <m/>
    <m/>
    <m/>
    <m/>
    <x v="17"/>
    <m/>
    <m/>
    <m/>
    <m/>
    <x v="4"/>
    <m/>
    <x v="56"/>
    <x v="606"/>
    <m/>
    <x v="758"/>
  </r>
  <r>
    <m/>
    <m/>
    <m/>
    <m/>
    <m/>
    <m/>
    <m/>
    <m/>
    <m/>
    <m/>
    <m/>
    <m/>
    <m/>
    <m/>
    <x v="111"/>
    <m/>
    <x v="86"/>
    <x v="25"/>
    <m/>
    <m/>
    <m/>
    <m/>
    <x v="17"/>
    <m/>
    <m/>
    <m/>
    <m/>
    <x v="4"/>
    <m/>
    <x v="56"/>
    <x v="607"/>
    <m/>
    <x v="758"/>
  </r>
  <r>
    <m/>
    <m/>
    <m/>
    <m/>
    <m/>
    <m/>
    <m/>
    <m/>
    <m/>
    <m/>
    <m/>
    <m/>
    <m/>
    <m/>
    <x v="111"/>
    <m/>
    <x v="86"/>
    <x v="25"/>
    <m/>
    <m/>
    <m/>
    <m/>
    <x v="17"/>
    <m/>
    <m/>
    <m/>
    <m/>
    <x v="4"/>
    <m/>
    <x v="56"/>
    <x v="608"/>
    <m/>
    <x v="759"/>
  </r>
  <r>
    <m/>
    <m/>
    <m/>
    <m/>
    <m/>
    <m/>
    <m/>
    <m/>
    <m/>
    <m/>
    <m/>
    <m/>
    <m/>
    <m/>
    <x v="111"/>
    <m/>
    <x v="86"/>
    <x v="25"/>
    <m/>
    <m/>
    <m/>
    <m/>
    <x v="17"/>
    <m/>
    <m/>
    <m/>
    <m/>
    <x v="4"/>
    <m/>
    <x v="56"/>
    <x v="609"/>
    <m/>
    <x v="759"/>
  </r>
  <r>
    <m/>
    <m/>
    <m/>
    <m/>
    <m/>
    <m/>
    <m/>
    <m/>
    <m/>
    <m/>
    <m/>
    <m/>
    <m/>
    <m/>
    <x v="111"/>
    <m/>
    <x v="86"/>
    <x v="25"/>
    <m/>
    <m/>
    <m/>
    <m/>
    <x v="17"/>
    <m/>
    <m/>
    <m/>
    <m/>
    <x v="4"/>
    <m/>
    <x v="56"/>
    <x v="604"/>
    <m/>
    <x v="743"/>
  </r>
  <r>
    <m/>
    <m/>
    <m/>
    <m/>
    <m/>
    <m/>
    <m/>
    <m/>
    <m/>
    <m/>
    <m/>
    <m/>
    <m/>
    <m/>
    <x v="111"/>
    <m/>
    <x v="86"/>
    <x v="25"/>
    <m/>
    <m/>
    <m/>
    <m/>
    <x v="17"/>
    <m/>
    <m/>
    <m/>
    <m/>
    <x v="4"/>
    <m/>
    <x v="56"/>
    <x v="614"/>
    <m/>
    <x v="743"/>
  </r>
  <r>
    <m/>
    <m/>
    <m/>
    <m/>
    <m/>
    <m/>
    <m/>
    <m/>
    <m/>
    <m/>
    <m/>
    <m/>
    <m/>
    <m/>
    <x v="111"/>
    <m/>
    <x v="86"/>
    <x v="25"/>
    <m/>
    <m/>
    <m/>
    <m/>
    <x v="17"/>
    <m/>
    <m/>
    <m/>
    <m/>
    <x v="4"/>
    <m/>
    <x v="56"/>
    <x v="604"/>
    <m/>
    <x v="743"/>
  </r>
  <r>
    <m/>
    <m/>
    <m/>
    <m/>
    <m/>
    <m/>
    <m/>
    <m/>
    <m/>
    <m/>
    <m/>
    <m/>
    <m/>
    <m/>
    <x v="111"/>
    <m/>
    <x v="86"/>
    <x v="25"/>
    <m/>
    <m/>
    <m/>
    <m/>
    <x v="17"/>
    <m/>
    <m/>
    <m/>
    <m/>
    <x v="4"/>
    <m/>
    <x v="56"/>
    <x v="606"/>
    <m/>
    <x v="760"/>
  </r>
  <r>
    <m/>
    <m/>
    <m/>
    <m/>
    <m/>
    <m/>
    <m/>
    <m/>
    <m/>
    <m/>
    <m/>
    <m/>
    <m/>
    <m/>
    <x v="111"/>
    <m/>
    <x v="86"/>
    <x v="25"/>
    <m/>
    <m/>
    <m/>
    <m/>
    <x v="17"/>
    <m/>
    <m/>
    <m/>
    <m/>
    <x v="4"/>
    <m/>
    <x v="56"/>
    <x v="607"/>
    <m/>
    <x v="760"/>
  </r>
  <r>
    <m/>
    <m/>
    <m/>
    <m/>
    <m/>
    <m/>
    <m/>
    <m/>
    <m/>
    <m/>
    <m/>
    <m/>
    <m/>
    <m/>
    <x v="111"/>
    <m/>
    <x v="86"/>
    <x v="25"/>
    <m/>
    <m/>
    <m/>
    <m/>
    <x v="17"/>
    <m/>
    <m/>
    <m/>
    <m/>
    <x v="4"/>
    <m/>
    <x v="56"/>
    <x v="608"/>
    <m/>
    <x v="761"/>
  </r>
  <r>
    <m/>
    <m/>
    <m/>
    <m/>
    <m/>
    <m/>
    <m/>
    <m/>
    <m/>
    <m/>
    <m/>
    <m/>
    <m/>
    <m/>
    <x v="111"/>
    <m/>
    <x v="86"/>
    <x v="25"/>
    <m/>
    <m/>
    <m/>
    <m/>
    <x v="17"/>
    <m/>
    <m/>
    <m/>
    <m/>
    <x v="4"/>
    <m/>
    <x v="56"/>
    <x v="609"/>
    <m/>
    <x v="761"/>
  </r>
  <r>
    <m/>
    <m/>
    <m/>
    <m/>
    <m/>
    <m/>
    <m/>
    <m/>
    <m/>
    <m/>
    <m/>
    <m/>
    <m/>
    <m/>
    <x v="111"/>
    <m/>
    <x v="86"/>
    <x v="25"/>
    <m/>
    <m/>
    <m/>
    <m/>
    <x v="17"/>
    <m/>
    <m/>
    <m/>
    <m/>
    <x v="4"/>
    <m/>
    <x v="56"/>
    <x v="604"/>
    <m/>
    <x v="743"/>
  </r>
  <r>
    <m/>
    <m/>
    <m/>
    <m/>
    <m/>
    <m/>
    <m/>
    <m/>
    <m/>
    <m/>
    <m/>
    <m/>
    <m/>
    <m/>
    <x v="111"/>
    <m/>
    <x v="86"/>
    <x v="25"/>
    <m/>
    <m/>
    <m/>
    <m/>
    <x v="17"/>
    <m/>
    <m/>
    <m/>
    <m/>
    <x v="4"/>
    <m/>
    <x v="56"/>
    <x v="615"/>
    <m/>
    <x v="743"/>
  </r>
  <r>
    <m/>
    <m/>
    <m/>
    <m/>
    <m/>
    <m/>
    <m/>
    <m/>
    <m/>
    <m/>
    <m/>
    <m/>
    <m/>
    <m/>
    <x v="111"/>
    <m/>
    <x v="86"/>
    <x v="25"/>
    <m/>
    <m/>
    <m/>
    <m/>
    <x v="17"/>
    <m/>
    <m/>
    <m/>
    <m/>
    <x v="4"/>
    <m/>
    <x v="56"/>
    <x v="604"/>
    <m/>
    <x v="743"/>
  </r>
  <r>
    <m/>
    <m/>
    <m/>
    <m/>
    <m/>
    <m/>
    <m/>
    <m/>
    <m/>
    <m/>
    <m/>
    <m/>
    <m/>
    <m/>
    <x v="111"/>
    <m/>
    <x v="86"/>
    <x v="25"/>
    <m/>
    <m/>
    <m/>
    <m/>
    <x v="17"/>
    <m/>
    <m/>
    <m/>
    <m/>
    <x v="4"/>
    <m/>
    <x v="56"/>
    <x v="606"/>
    <m/>
    <x v="762"/>
  </r>
  <r>
    <m/>
    <m/>
    <m/>
    <m/>
    <m/>
    <m/>
    <m/>
    <m/>
    <m/>
    <m/>
    <m/>
    <m/>
    <m/>
    <m/>
    <x v="111"/>
    <m/>
    <x v="86"/>
    <x v="25"/>
    <m/>
    <m/>
    <m/>
    <m/>
    <x v="17"/>
    <m/>
    <m/>
    <m/>
    <m/>
    <x v="4"/>
    <m/>
    <x v="56"/>
    <x v="607"/>
    <m/>
    <x v="762"/>
  </r>
  <r>
    <m/>
    <m/>
    <m/>
    <m/>
    <m/>
    <m/>
    <m/>
    <m/>
    <m/>
    <m/>
    <m/>
    <m/>
    <m/>
    <m/>
    <x v="111"/>
    <m/>
    <x v="86"/>
    <x v="25"/>
    <m/>
    <m/>
    <m/>
    <m/>
    <x v="17"/>
    <m/>
    <m/>
    <m/>
    <m/>
    <x v="4"/>
    <m/>
    <x v="56"/>
    <x v="608"/>
    <m/>
    <x v="763"/>
  </r>
  <r>
    <m/>
    <m/>
    <m/>
    <m/>
    <m/>
    <m/>
    <m/>
    <m/>
    <m/>
    <m/>
    <m/>
    <m/>
    <m/>
    <m/>
    <x v="111"/>
    <m/>
    <x v="86"/>
    <x v="25"/>
    <m/>
    <m/>
    <m/>
    <m/>
    <x v="17"/>
    <m/>
    <m/>
    <m/>
    <m/>
    <x v="4"/>
    <m/>
    <x v="56"/>
    <x v="609"/>
    <m/>
    <x v="763"/>
  </r>
  <r>
    <m/>
    <m/>
    <m/>
    <m/>
    <m/>
    <m/>
    <m/>
    <m/>
    <m/>
    <m/>
    <m/>
    <m/>
    <m/>
    <m/>
    <x v="111"/>
    <m/>
    <x v="86"/>
    <x v="25"/>
    <m/>
    <m/>
    <m/>
    <m/>
    <x v="17"/>
    <m/>
    <m/>
    <m/>
    <m/>
    <x v="4"/>
    <m/>
    <x v="56"/>
    <x v="604"/>
    <m/>
    <x v="743"/>
  </r>
  <r>
    <m/>
    <m/>
    <m/>
    <m/>
    <m/>
    <m/>
    <m/>
    <m/>
    <m/>
    <m/>
    <m/>
    <m/>
    <m/>
    <m/>
    <x v="111"/>
    <m/>
    <x v="86"/>
    <x v="25"/>
    <m/>
    <m/>
    <m/>
    <m/>
    <x v="17"/>
    <m/>
    <m/>
    <m/>
    <m/>
    <x v="4"/>
    <m/>
    <x v="56"/>
    <x v="616"/>
    <m/>
    <x v="743"/>
  </r>
  <r>
    <m/>
    <m/>
    <m/>
    <m/>
    <m/>
    <m/>
    <m/>
    <m/>
    <m/>
    <m/>
    <m/>
    <m/>
    <m/>
    <m/>
    <x v="111"/>
    <m/>
    <x v="86"/>
    <x v="25"/>
    <m/>
    <m/>
    <m/>
    <m/>
    <x v="17"/>
    <m/>
    <m/>
    <m/>
    <m/>
    <x v="4"/>
    <m/>
    <x v="56"/>
    <x v="604"/>
    <m/>
    <x v="743"/>
  </r>
  <r>
    <m/>
    <m/>
    <m/>
    <m/>
    <m/>
    <m/>
    <m/>
    <m/>
    <m/>
    <m/>
    <m/>
    <m/>
    <m/>
    <m/>
    <x v="111"/>
    <m/>
    <x v="86"/>
    <x v="25"/>
    <m/>
    <m/>
    <m/>
    <m/>
    <x v="17"/>
    <m/>
    <m/>
    <m/>
    <m/>
    <x v="4"/>
    <m/>
    <x v="56"/>
    <x v="606"/>
    <m/>
    <x v="764"/>
  </r>
  <r>
    <m/>
    <m/>
    <m/>
    <m/>
    <m/>
    <m/>
    <m/>
    <m/>
    <m/>
    <m/>
    <m/>
    <m/>
    <m/>
    <m/>
    <x v="111"/>
    <m/>
    <x v="86"/>
    <x v="25"/>
    <m/>
    <m/>
    <m/>
    <m/>
    <x v="17"/>
    <m/>
    <m/>
    <m/>
    <m/>
    <x v="4"/>
    <m/>
    <x v="56"/>
    <x v="607"/>
    <m/>
    <x v="764"/>
  </r>
  <r>
    <m/>
    <m/>
    <m/>
    <m/>
    <m/>
    <m/>
    <m/>
    <m/>
    <m/>
    <m/>
    <m/>
    <m/>
    <m/>
    <m/>
    <x v="111"/>
    <m/>
    <x v="86"/>
    <x v="25"/>
    <m/>
    <m/>
    <m/>
    <m/>
    <x v="17"/>
    <m/>
    <m/>
    <m/>
    <m/>
    <x v="4"/>
    <m/>
    <x v="56"/>
    <x v="608"/>
    <m/>
    <x v="765"/>
  </r>
  <r>
    <m/>
    <m/>
    <m/>
    <m/>
    <m/>
    <m/>
    <m/>
    <m/>
    <m/>
    <m/>
    <m/>
    <m/>
    <m/>
    <m/>
    <x v="111"/>
    <m/>
    <x v="86"/>
    <x v="25"/>
    <m/>
    <m/>
    <m/>
    <m/>
    <x v="17"/>
    <m/>
    <m/>
    <m/>
    <m/>
    <x v="4"/>
    <m/>
    <x v="56"/>
    <x v="609"/>
    <m/>
    <x v="765"/>
  </r>
  <r>
    <m/>
    <m/>
    <m/>
    <m/>
    <m/>
    <m/>
    <m/>
    <m/>
    <m/>
    <m/>
    <m/>
    <m/>
    <m/>
    <m/>
    <x v="111"/>
    <m/>
    <x v="86"/>
    <x v="25"/>
    <m/>
    <m/>
    <m/>
    <m/>
    <x v="17"/>
    <m/>
    <m/>
    <m/>
    <m/>
    <x v="4"/>
    <m/>
    <x v="56"/>
    <x v="604"/>
    <m/>
    <x v="743"/>
  </r>
  <r>
    <m/>
    <m/>
    <m/>
    <m/>
    <m/>
    <m/>
    <m/>
    <m/>
    <m/>
    <m/>
    <m/>
    <m/>
    <m/>
    <m/>
    <x v="111"/>
    <m/>
    <x v="86"/>
    <x v="25"/>
    <m/>
    <m/>
    <m/>
    <m/>
    <x v="17"/>
    <m/>
    <m/>
    <m/>
    <m/>
    <x v="4"/>
    <m/>
    <x v="56"/>
    <x v="617"/>
    <m/>
    <x v="743"/>
  </r>
  <r>
    <m/>
    <m/>
    <m/>
    <m/>
    <m/>
    <m/>
    <m/>
    <m/>
    <m/>
    <m/>
    <m/>
    <m/>
    <m/>
    <m/>
    <x v="111"/>
    <m/>
    <x v="86"/>
    <x v="25"/>
    <m/>
    <m/>
    <m/>
    <m/>
    <x v="17"/>
    <m/>
    <m/>
    <m/>
    <m/>
    <x v="4"/>
    <m/>
    <x v="56"/>
    <x v="604"/>
    <m/>
    <x v="743"/>
  </r>
  <r>
    <m/>
    <m/>
    <m/>
    <m/>
    <m/>
    <m/>
    <m/>
    <m/>
    <m/>
    <m/>
    <m/>
    <m/>
    <m/>
    <m/>
    <x v="111"/>
    <m/>
    <x v="86"/>
    <x v="25"/>
    <m/>
    <m/>
    <m/>
    <m/>
    <x v="17"/>
    <m/>
    <m/>
    <m/>
    <m/>
    <x v="4"/>
    <m/>
    <x v="56"/>
    <x v="606"/>
    <m/>
    <x v="766"/>
  </r>
  <r>
    <m/>
    <m/>
    <m/>
    <m/>
    <m/>
    <m/>
    <m/>
    <m/>
    <m/>
    <m/>
    <m/>
    <m/>
    <m/>
    <m/>
    <x v="111"/>
    <m/>
    <x v="86"/>
    <x v="25"/>
    <m/>
    <m/>
    <m/>
    <m/>
    <x v="17"/>
    <m/>
    <m/>
    <m/>
    <m/>
    <x v="4"/>
    <m/>
    <x v="56"/>
    <x v="607"/>
    <m/>
    <x v="766"/>
  </r>
  <r>
    <m/>
    <m/>
    <m/>
    <m/>
    <m/>
    <m/>
    <m/>
    <m/>
    <m/>
    <m/>
    <m/>
    <m/>
    <m/>
    <m/>
    <x v="111"/>
    <m/>
    <x v="86"/>
    <x v="25"/>
    <m/>
    <m/>
    <m/>
    <m/>
    <x v="17"/>
    <m/>
    <m/>
    <m/>
    <m/>
    <x v="4"/>
    <m/>
    <x v="56"/>
    <x v="608"/>
    <m/>
    <x v="767"/>
  </r>
  <r>
    <m/>
    <m/>
    <m/>
    <m/>
    <m/>
    <m/>
    <m/>
    <m/>
    <m/>
    <m/>
    <m/>
    <m/>
    <m/>
    <m/>
    <x v="111"/>
    <m/>
    <x v="86"/>
    <x v="25"/>
    <m/>
    <m/>
    <m/>
    <m/>
    <x v="17"/>
    <m/>
    <m/>
    <m/>
    <m/>
    <x v="4"/>
    <m/>
    <x v="56"/>
    <x v="609"/>
    <m/>
    <x v="767"/>
  </r>
  <r>
    <m/>
    <m/>
    <m/>
    <m/>
    <m/>
    <m/>
    <m/>
    <m/>
    <m/>
    <m/>
    <m/>
    <m/>
    <m/>
    <m/>
    <x v="111"/>
    <m/>
    <x v="86"/>
    <x v="25"/>
    <m/>
    <m/>
    <m/>
    <m/>
    <x v="17"/>
    <m/>
    <m/>
    <m/>
    <m/>
    <x v="4"/>
    <m/>
    <x v="56"/>
    <x v="604"/>
    <m/>
    <x v="743"/>
  </r>
  <r>
    <m/>
    <m/>
    <m/>
    <m/>
    <m/>
    <m/>
    <m/>
    <m/>
    <m/>
    <m/>
    <m/>
    <m/>
    <m/>
    <m/>
    <x v="111"/>
    <m/>
    <x v="86"/>
    <x v="25"/>
    <m/>
    <m/>
    <m/>
    <m/>
    <x v="17"/>
    <m/>
    <m/>
    <m/>
    <m/>
    <x v="4"/>
    <m/>
    <x v="56"/>
    <x v="618"/>
    <m/>
    <x v="743"/>
  </r>
  <r>
    <m/>
    <m/>
    <m/>
    <m/>
    <m/>
    <m/>
    <m/>
    <m/>
    <m/>
    <m/>
    <m/>
    <m/>
    <m/>
    <m/>
    <x v="111"/>
    <m/>
    <x v="86"/>
    <x v="25"/>
    <m/>
    <m/>
    <m/>
    <m/>
    <x v="17"/>
    <m/>
    <m/>
    <m/>
    <m/>
    <x v="4"/>
    <m/>
    <x v="56"/>
    <x v="604"/>
    <m/>
    <x v="743"/>
  </r>
  <r>
    <m/>
    <m/>
    <m/>
    <m/>
    <m/>
    <m/>
    <m/>
    <m/>
    <m/>
    <m/>
    <m/>
    <m/>
    <m/>
    <m/>
    <x v="111"/>
    <m/>
    <x v="86"/>
    <x v="25"/>
    <m/>
    <m/>
    <m/>
    <m/>
    <x v="17"/>
    <m/>
    <m/>
    <m/>
    <m/>
    <x v="4"/>
    <m/>
    <x v="56"/>
    <x v="606"/>
    <m/>
    <x v="768"/>
  </r>
  <r>
    <m/>
    <m/>
    <m/>
    <m/>
    <m/>
    <m/>
    <m/>
    <m/>
    <m/>
    <m/>
    <m/>
    <m/>
    <m/>
    <m/>
    <x v="111"/>
    <m/>
    <x v="86"/>
    <x v="25"/>
    <m/>
    <m/>
    <m/>
    <m/>
    <x v="17"/>
    <m/>
    <m/>
    <m/>
    <m/>
    <x v="4"/>
    <m/>
    <x v="56"/>
    <x v="607"/>
    <m/>
    <x v="768"/>
  </r>
  <r>
    <m/>
    <m/>
    <m/>
    <m/>
    <m/>
    <m/>
    <m/>
    <m/>
    <m/>
    <m/>
    <m/>
    <m/>
    <m/>
    <m/>
    <x v="111"/>
    <m/>
    <x v="86"/>
    <x v="25"/>
    <m/>
    <m/>
    <m/>
    <m/>
    <x v="17"/>
    <m/>
    <m/>
    <m/>
    <m/>
    <x v="4"/>
    <m/>
    <x v="56"/>
    <x v="608"/>
    <m/>
    <x v="769"/>
  </r>
  <r>
    <m/>
    <m/>
    <m/>
    <m/>
    <m/>
    <m/>
    <m/>
    <m/>
    <m/>
    <m/>
    <m/>
    <m/>
    <m/>
    <m/>
    <x v="111"/>
    <m/>
    <x v="86"/>
    <x v="25"/>
    <m/>
    <m/>
    <m/>
    <m/>
    <x v="17"/>
    <m/>
    <m/>
    <m/>
    <m/>
    <x v="4"/>
    <m/>
    <x v="56"/>
    <x v="609"/>
    <m/>
    <x v="769"/>
  </r>
  <r>
    <m/>
    <m/>
    <m/>
    <m/>
    <m/>
    <m/>
    <m/>
    <m/>
    <m/>
    <m/>
    <m/>
    <m/>
    <m/>
    <m/>
    <x v="111"/>
    <m/>
    <x v="86"/>
    <x v="25"/>
    <m/>
    <m/>
    <m/>
    <m/>
    <x v="17"/>
    <m/>
    <m/>
    <m/>
    <m/>
    <x v="4"/>
    <m/>
    <x v="56"/>
    <x v="604"/>
    <m/>
    <x v="743"/>
  </r>
  <r>
    <m/>
    <m/>
    <m/>
    <m/>
    <m/>
    <m/>
    <m/>
    <m/>
    <m/>
    <m/>
    <m/>
    <m/>
    <m/>
    <m/>
    <x v="111"/>
    <m/>
    <x v="86"/>
    <x v="25"/>
    <m/>
    <m/>
    <m/>
    <m/>
    <x v="17"/>
    <m/>
    <m/>
    <m/>
    <m/>
    <x v="4"/>
    <m/>
    <x v="56"/>
    <x v="619"/>
    <m/>
    <x v="743"/>
  </r>
  <r>
    <m/>
    <m/>
    <m/>
    <m/>
    <m/>
    <m/>
    <m/>
    <m/>
    <m/>
    <m/>
    <m/>
    <m/>
    <m/>
    <m/>
    <x v="111"/>
    <m/>
    <x v="86"/>
    <x v="25"/>
    <m/>
    <m/>
    <m/>
    <m/>
    <x v="17"/>
    <m/>
    <m/>
    <m/>
    <m/>
    <x v="4"/>
    <m/>
    <x v="56"/>
    <x v="604"/>
    <m/>
    <x v="743"/>
  </r>
  <r>
    <m/>
    <m/>
    <m/>
    <m/>
    <m/>
    <m/>
    <m/>
    <m/>
    <m/>
    <m/>
    <m/>
    <m/>
    <m/>
    <m/>
    <x v="111"/>
    <m/>
    <x v="86"/>
    <x v="25"/>
    <m/>
    <m/>
    <m/>
    <m/>
    <x v="17"/>
    <m/>
    <m/>
    <m/>
    <m/>
    <x v="4"/>
    <m/>
    <x v="56"/>
    <x v="606"/>
    <m/>
    <x v="770"/>
  </r>
  <r>
    <m/>
    <m/>
    <m/>
    <m/>
    <m/>
    <m/>
    <m/>
    <m/>
    <m/>
    <m/>
    <m/>
    <m/>
    <m/>
    <m/>
    <x v="111"/>
    <m/>
    <x v="86"/>
    <x v="25"/>
    <m/>
    <m/>
    <m/>
    <m/>
    <x v="17"/>
    <m/>
    <m/>
    <m/>
    <m/>
    <x v="4"/>
    <m/>
    <x v="56"/>
    <x v="607"/>
    <m/>
    <x v="770"/>
  </r>
  <r>
    <m/>
    <m/>
    <m/>
    <m/>
    <m/>
    <m/>
    <m/>
    <m/>
    <m/>
    <m/>
    <m/>
    <m/>
    <m/>
    <m/>
    <x v="111"/>
    <m/>
    <x v="86"/>
    <x v="25"/>
    <m/>
    <m/>
    <m/>
    <m/>
    <x v="17"/>
    <m/>
    <m/>
    <m/>
    <m/>
    <x v="4"/>
    <m/>
    <x v="56"/>
    <x v="608"/>
    <m/>
    <x v="771"/>
  </r>
  <r>
    <m/>
    <m/>
    <m/>
    <m/>
    <m/>
    <m/>
    <m/>
    <m/>
    <m/>
    <m/>
    <m/>
    <m/>
    <m/>
    <m/>
    <x v="111"/>
    <m/>
    <x v="86"/>
    <x v="25"/>
    <m/>
    <m/>
    <m/>
    <m/>
    <x v="17"/>
    <m/>
    <m/>
    <m/>
    <m/>
    <x v="4"/>
    <m/>
    <x v="56"/>
    <x v="609"/>
    <m/>
    <x v="771"/>
  </r>
  <r>
    <m/>
    <m/>
    <m/>
    <m/>
    <m/>
    <m/>
    <m/>
    <m/>
    <m/>
    <m/>
    <m/>
    <m/>
    <m/>
    <m/>
    <x v="111"/>
    <m/>
    <x v="86"/>
    <x v="25"/>
    <m/>
    <m/>
    <m/>
    <m/>
    <x v="17"/>
    <m/>
    <m/>
    <m/>
    <m/>
    <x v="4"/>
    <m/>
    <x v="56"/>
    <x v="604"/>
    <m/>
    <x v="743"/>
  </r>
  <r>
    <m/>
    <m/>
    <m/>
    <m/>
    <m/>
    <m/>
    <m/>
    <m/>
    <m/>
    <m/>
    <m/>
    <m/>
    <m/>
    <m/>
    <x v="111"/>
    <m/>
    <x v="86"/>
    <x v="25"/>
    <m/>
    <m/>
    <m/>
    <m/>
    <x v="17"/>
    <m/>
    <m/>
    <m/>
    <m/>
    <x v="4"/>
    <m/>
    <x v="56"/>
    <x v="620"/>
    <m/>
    <x v="743"/>
  </r>
  <r>
    <m/>
    <m/>
    <m/>
    <m/>
    <m/>
    <m/>
    <m/>
    <m/>
    <m/>
    <m/>
    <m/>
    <m/>
    <m/>
    <m/>
    <x v="111"/>
    <m/>
    <x v="86"/>
    <x v="25"/>
    <m/>
    <m/>
    <m/>
    <m/>
    <x v="17"/>
    <m/>
    <m/>
    <m/>
    <m/>
    <x v="4"/>
    <m/>
    <x v="56"/>
    <x v="604"/>
    <m/>
    <x v="743"/>
  </r>
  <r>
    <m/>
    <m/>
    <m/>
    <m/>
    <m/>
    <m/>
    <m/>
    <m/>
    <m/>
    <m/>
    <m/>
    <m/>
    <m/>
    <m/>
    <x v="111"/>
    <m/>
    <x v="86"/>
    <x v="25"/>
    <m/>
    <m/>
    <m/>
    <m/>
    <x v="17"/>
    <m/>
    <m/>
    <m/>
    <m/>
    <x v="4"/>
    <m/>
    <x v="56"/>
    <x v="606"/>
    <m/>
    <x v="772"/>
  </r>
  <r>
    <m/>
    <m/>
    <m/>
    <m/>
    <m/>
    <m/>
    <m/>
    <m/>
    <m/>
    <m/>
    <m/>
    <m/>
    <m/>
    <m/>
    <x v="111"/>
    <m/>
    <x v="86"/>
    <x v="25"/>
    <m/>
    <m/>
    <m/>
    <m/>
    <x v="17"/>
    <m/>
    <m/>
    <m/>
    <m/>
    <x v="4"/>
    <m/>
    <x v="56"/>
    <x v="607"/>
    <m/>
    <x v="772"/>
  </r>
  <r>
    <m/>
    <m/>
    <m/>
    <m/>
    <m/>
    <m/>
    <m/>
    <m/>
    <m/>
    <m/>
    <m/>
    <m/>
    <m/>
    <m/>
    <x v="111"/>
    <m/>
    <x v="86"/>
    <x v="25"/>
    <m/>
    <m/>
    <m/>
    <m/>
    <x v="17"/>
    <m/>
    <m/>
    <m/>
    <m/>
    <x v="4"/>
    <m/>
    <x v="56"/>
    <x v="608"/>
    <m/>
    <x v="773"/>
  </r>
  <r>
    <m/>
    <m/>
    <m/>
    <m/>
    <m/>
    <m/>
    <m/>
    <m/>
    <m/>
    <m/>
    <m/>
    <m/>
    <m/>
    <m/>
    <x v="111"/>
    <m/>
    <x v="86"/>
    <x v="25"/>
    <m/>
    <m/>
    <m/>
    <m/>
    <x v="17"/>
    <m/>
    <m/>
    <m/>
    <m/>
    <x v="4"/>
    <m/>
    <x v="56"/>
    <x v="609"/>
    <m/>
    <x v="773"/>
  </r>
  <r>
    <m/>
    <m/>
    <m/>
    <m/>
    <m/>
    <m/>
    <m/>
    <m/>
    <m/>
    <m/>
    <m/>
    <m/>
    <m/>
    <m/>
    <x v="111"/>
    <m/>
    <x v="86"/>
    <x v="25"/>
    <m/>
    <m/>
    <m/>
    <m/>
    <x v="17"/>
    <m/>
    <m/>
    <m/>
    <m/>
    <x v="4"/>
    <m/>
    <x v="56"/>
    <x v="604"/>
    <m/>
    <x v="743"/>
  </r>
  <r>
    <m/>
    <m/>
    <m/>
    <m/>
    <m/>
    <m/>
    <m/>
    <m/>
    <m/>
    <m/>
    <m/>
    <m/>
    <m/>
    <m/>
    <x v="111"/>
    <m/>
    <x v="86"/>
    <x v="25"/>
    <m/>
    <m/>
    <m/>
    <m/>
    <x v="17"/>
    <m/>
    <m/>
    <m/>
    <m/>
    <x v="4"/>
    <m/>
    <x v="56"/>
    <x v="621"/>
    <m/>
    <x v="743"/>
  </r>
  <r>
    <m/>
    <m/>
    <m/>
    <m/>
    <m/>
    <m/>
    <m/>
    <m/>
    <m/>
    <m/>
    <m/>
    <m/>
    <m/>
    <m/>
    <x v="111"/>
    <m/>
    <x v="86"/>
    <x v="25"/>
    <m/>
    <m/>
    <m/>
    <m/>
    <x v="17"/>
    <m/>
    <m/>
    <m/>
    <m/>
    <x v="4"/>
    <m/>
    <x v="56"/>
    <x v="604"/>
    <m/>
    <x v="743"/>
  </r>
  <r>
    <m/>
    <m/>
    <m/>
    <m/>
    <m/>
    <m/>
    <m/>
    <m/>
    <m/>
    <m/>
    <m/>
    <m/>
    <m/>
    <m/>
    <x v="111"/>
    <m/>
    <x v="86"/>
    <x v="25"/>
    <m/>
    <m/>
    <m/>
    <m/>
    <x v="17"/>
    <m/>
    <m/>
    <m/>
    <m/>
    <x v="4"/>
    <m/>
    <x v="56"/>
    <x v="606"/>
    <m/>
    <x v="774"/>
  </r>
  <r>
    <m/>
    <m/>
    <m/>
    <m/>
    <m/>
    <m/>
    <m/>
    <m/>
    <m/>
    <m/>
    <m/>
    <m/>
    <m/>
    <m/>
    <x v="111"/>
    <m/>
    <x v="86"/>
    <x v="25"/>
    <m/>
    <m/>
    <m/>
    <m/>
    <x v="17"/>
    <m/>
    <m/>
    <m/>
    <m/>
    <x v="4"/>
    <m/>
    <x v="56"/>
    <x v="607"/>
    <m/>
    <x v="775"/>
  </r>
  <r>
    <m/>
    <m/>
    <m/>
    <m/>
    <m/>
    <m/>
    <m/>
    <m/>
    <m/>
    <m/>
    <m/>
    <m/>
    <m/>
    <m/>
    <x v="111"/>
    <m/>
    <x v="86"/>
    <x v="25"/>
    <m/>
    <m/>
    <m/>
    <m/>
    <x v="17"/>
    <m/>
    <m/>
    <m/>
    <m/>
    <x v="4"/>
    <m/>
    <x v="56"/>
    <x v="608"/>
    <m/>
    <x v="776"/>
  </r>
  <r>
    <m/>
    <m/>
    <m/>
    <m/>
    <m/>
    <m/>
    <m/>
    <m/>
    <m/>
    <m/>
    <m/>
    <m/>
    <m/>
    <m/>
    <x v="111"/>
    <m/>
    <x v="86"/>
    <x v="25"/>
    <m/>
    <m/>
    <m/>
    <m/>
    <x v="17"/>
    <m/>
    <m/>
    <m/>
    <m/>
    <x v="4"/>
    <m/>
    <x v="56"/>
    <x v="609"/>
    <m/>
    <x v="777"/>
  </r>
  <r>
    <m/>
    <m/>
    <m/>
    <m/>
    <m/>
    <m/>
    <m/>
    <m/>
    <m/>
    <m/>
    <m/>
    <m/>
    <m/>
    <m/>
    <x v="111"/>
    <m/>
    <x v="86"/>
    <x v="25"/>
    <m/>
    <m/>
    <m/>
    <m/>
    <x v="17"/>
    <m/>
    <m/>
    <m/>
    <m/>
    <x v="4"/>
    <m/>
    <x v="56"/>
    <x v="604"/>
    <m/>
    <x v="743"/>
  </r>
  <r>
    <m/>
    <m/>
    <m/>
    <m/>
    <m/>
    <m/>
    <m/>
    <m/>
    <m/>
    <m/>
    <m/>
    <m/>
    <m/>
    <m/>
    <x v="111"/>
    <m/>
    <x v="86"/>
    <x v="25"/>
    <m/>
    <m/>
    <m/>
    <m/>
    <x v="17"/>
    <m/>
    <m/>
    <m/>
    <m/>
    <x v="4"/>
    <m/>
    <x v="56"/>
    <x v="622"/>
    <m/>
    <x v="743"/>
  </r>
  <r>
    <m/>
    <m/>
    <m/>
    <m/>
    <m/>
    <m/>
    <m/>
    <m/>
    <m/>
    <m/>
    <m/>
    <m/>
    <m/>
    <m/>
    <x v="111"/>
    <m/>
    <x v="86"/>
    <x v="25"/>
    <m/>
    <m/>
    <m/>
    <m/>
    <x v="17"/>
    <m/>
    <m/>
    <m/>
    <m/>
    <x v="4"/>
    <m/>
    <x v="56"/>
    <x v="604"/>
    <m/>
    <x v="743"/>
  </r>
  <r>
    <m/>
    <m/>
    <m/>
    <m/>
    <m/>
    <m/>
    <m/>
    <m/>
    <m/>
    <m/>
    <m/>
    <m/>
    <m/>
    <m/>
    <x v="111"/>
    <m/>
    <x v="86"/>
    <x v="25"/>
    <m/>
    <m/>
    <m/>
    <m/>
    <x v="17"/>
    <m/>
    <m/>
    <m/>
    <m/>
    <x v="4"/>
    <m/>
    <x v="56"/>
    <x v="606"/>
    <m/>
    <x v="778"/>
  </r>
  <r>
    <m/>
    <m/>
    <m/>
    <m/>
    <m/>
    <m/>
    <m/>
    <m/>
    <m/>
    <m/>
    <m/>
    <m/>
    <m/>
    <m/>
    <x v="111"/>
    <m/>
    <x v="86"/>
    <x v="25"/>
    <m/>
    <m/>
    <m/>
    <m/>
    <x v="17"/>
    <m/>
    <m/>
    <m/>
    <m/>
    <x v="4"/>
    <m/>
    <x v="56"/>
    <x v="607"/>
    <m/>
    <x v="778"/>
  </r>
  <r>
    <m/>
    <m/>
    <m/>
    <m/>
    <m/>
    <m/>
    <m/>
    <m/>
    <m/>
    <m/>
    <m/>
    <m/>
    <m/>
    <m/>
    <x v="111"/>
    <m/>
    <x v="86"/>
    <x v="25"/>
    <m/>
    <m/>
    <m/>
    <m/>
    <x v="17"/>
    <m/>
    <m/>
    <m/>
    <m/>
    <x v="4"/>
    <m/>
    <x v="56"/>
    <x v="608"/>
    <m/>
    <x v="779"/>
  </r>
  <r>
    <m/>
    <m/>
    <m/>
    <m/>
    <m/>
    <m/>
    <m/>
    <m/>
    <m/>
    <m/>
    <m/>
    <m/>
    <m/>
    <m/>
    <x v="111"/>
    <m/>
    <x v="86"/>
    <x v="25"/>
    <m/>
    <m/>
    <m/>
    <m/>
    <x v="17"/>
    <m/>
    <m/>
    <m/>
    <m/>
    <x v="4"/>
    <m/>
    <x v="56"/>
    <x v="609"/>
    <m/>
    <x v="779"/>
  </r>
  <r>
    <m/>
    <m/>
    <m/>
    <m/>
    <m/>
    <m/>
    <m/>
    <m/>
    <m/>
    <m/>
    <m/>
    <m/>
    <m/>
    <m/>
    <x v="111"/>
    <m/>
    <x v="86"/>
    <x v="25"/>
    <m/>
    <m/>
    <m/>
    <m/>
    <x v="17"/>
    <m/>
    <m/>
    <m/>
    <m/>
    <x v="4"/>
    <m/>
    <x v="56"/>
    <x v="604"/>
    <m/>
    <x v="743"/>
  </r>
  <r>
    <m/>
    <m/>
    <m/>
    <m/>
    <m/>
    <m/>
    <m/>
    <m/>
    <m/>
    <m/>
    <m/>
    <m/>
    <m/>
    <m/>
    <x v="111"/>
    <m/>
    <x v="86"/>
    <x v="25"/>
    <m/>
    <m/>
    <m/>
    <m/>
    <x v="17"/>
    <m/>
    <m/>
    <m/>
    <m/>
    <x v="4"/>
    <m/>
    <x v="56"/>
    <x v="623"/>
    <m/>
    <x v="743"/>
  </r>
  <r>
    <m/>
    <m/>
    <m/>
    <m/>
    <m/>
    <m/>
    <m/>
    <m/>
    <m/>
    <m/>
    <m/>
    <m/>
    <m/>
    <m/>
    <x v="111"/>
    <m/>
    <x v="86"/>
    <x v="25"/>
    <m/>
    <m/>
    <m/>
    <m/>
    <x v="17"/>
    <m/>
    <m/>
    <m/>
    <m/>
    <x v="4"/>
    <m/>
    <x v="56"/>
    <x v="604"/>
    <m/>
    <x v="743"/>
  </r>
  <r>
    <m/>
    <m/>
    <m/>
    <m/>
    <m/>
    <m/>
    <m/>
    <m/>
    <m/>
    <m/>
    <m/>
    <m/>
    <m/>
    <m/>
    <x v="111"/>
    <m/>
    <x v="86"/>
    <x v="25"/>
    <m/>
    <m/>
    <m/>
    <m/>
    <x v="17"/>
    <m/>
    <m/>
    <m/>
    <m/>
    <x v="4"/>
    <m/>
    <x v="56"/>
    <x v="606"/>
    <m/>
    <x v="780"/>
  </r>
  <r>
    <m/>
    <m/>
    <m/>
    <m/>
    <m/>
    <m/>
    <m/>
    <m/>
    <m/>
    <m/>
    <m/>
    <m/>
    <m/>
    <m/>
    <x v="111"/>
    <m/>
    <x v="86"/>
    <x v="25"/>
    <m/>
    <m/>
    <m/>
    <m/>
    <x v="17"/>
    <m/>
    <m/>
    <m/>
    <m/>
    <x v="4"/>
    <m/>
    <x v="56"/>
    <x v="607"/>
    <m/>
    <x v="781"/>
  </r>
  <r>
    <m/>
    <m/>
    <m/>
    <m/>
    <m/>
    <m/>
    <m/>
    <m/>
    <m/>
    <m/>
    <m/>
    <m/>
    <m/>
    <m/>
    <x v="111"/>
    <m/>
    <x v="86"/>
    <x v="25"/>
    <m/>
    <m/>
    <m/>
    <m/>
    <x v="17"/>
    <m/>
    <m/>
    <m/>
    <m/>
    <x v="4"/>
    <m/>
    <x v="56"/>
    <x v="608"/>
    <m/>
    <x v="782"/>
  </r>
  <r>
    <m/>
    <m/>
    <m/>
    <m/>
    <m/>
    <m/>
    <m/>
    <m/>
    <m/>
    <m/>
    <m/>
    <m/>
    <m/>
    <m/>
    <x v="111"/>
    <m/>
    <x v="86"/>
    <x v="25"/>
    <m/>
    <m/>
    <m/>
    <m/>
    <x v="17"/>
    <m/>
    <m/>
    <m/>
    <m/>
    <x v="4"/>
    <m/>
    <x v="56"/>
    <x v="609"/>
    <m/>
    <x v="783"/>
  </r>
  <r>
    <m/>
    <m/>
    <m/>
    <m/>
    <m/>
    <m/>
    <m/>
    <m/>
    <m/>
    <m/>
    <m/>
    <m/>
    <m/>
    <m/>
    <x v="111"/>
    <m/>
    <x v="86"/>
    <x v="25"/>
    <m/>
    <m/>
    <m/>
    <m/>
    <x v="17"/>
    <m/>
    <m/>
    <m/>
    <m/>
    <x v="4"/>
    <m/>
    <x v="56"/>
    <x v="604"/>
    <m/>
    <x v="743"/>
  </r>
  <r>
    <m/>
    <m/>
    <m/>
    <m/>
    <m/>
    <m/>
    <m/>
    <m/>
    <m/>
    <m/>
    <m/>
    <m/>
    <m/>
    <m/>
    <x v="111"/>
    <m/>
    <x v="86"/>
    <x v="25"/>
    <m/>
    <m/>
    <m/>
    <m/>
    <x v="17"/>
    <m/>
    <m/>
    <m/>
    <m/>
    <x v="4"/>
    <m/>
    <x v="56"/>
    <x v="624"/>
    <m/>
    <x v="743"/>
  </r>
  <r>
    <m/>
    <m/>
    <m/>
    <m/>
    <m/>
    <m/>
    <m/>
    <m/>
    <m/>
    <m/>
    <m/>
    <m/>
    <m/>
    <m/>
    <x v="111"/>
    <m/>
    <x v="86"/>
    <x v="25"/>
    <m/>
    <m/>
    <m/>
    <m/>
    <x v="17"/>
    <m/>
    <m/>
    <m/>
    <m/>
    <x v="4"/>
    <m/>
    <x v="56"/>
    <x v="604"/>
    <m/>
    <x v="743"/>
  </r>
  <r>
    <m/>
    <m/>
    <m/>
    <m/>
    <m/>
    <m/>
    <m/>
    <m/>
    <m/>
    <m/>
    <m/>
    <m/>
    <m/>
    <m/>
    <x v="111"/>
    <m/>
    <x v="86"/>
    <x v="25"/>
    <m/>
    <m/>
    <m/>
    <m/>
    <x v="17"/>
    <m/>
    <m/>
    <m/>
    <m/>
    <x v="4"/>
    <m/>
    <x v="56"/>
    <x v="606"/>
    <m/>
    <x v="784"/>
  </r>
  <r>
    <m/>
    <m/>
    <m/>
    <m/>
    <m/>
    <m/>
    <m/>
    <m/>
    <m/>
    <m/>
    <m/>
    <m/>
    <m/>
    <m/>
    <x v="111"/>
    <m/>
    <x v="86"/>
    <x v="25"/>
    <m/>
    <m/>
    <m/>
    <m/>
    <x v="17"/>
    <m/>
    <m/>
    <m/>
    <m/>
    <x v="4"/>
    <m/>
    <x v="56"/>
    <x v="607"/>
    <m/>
    <x v="784"/>
  </r>
  <r>
    <m/>
    <m/>
    <m/>
    <m/>
    <m/>
    <m/>
    <m/>
    <m/>
    <m/>
    <m/>
    <m/>
    <m/>
    <m/>
    <m/>
    <x v="111"/>
    <m/>
    <x v="86"/>
    <x v="25"/>
    <m/>
    <m/>
    <m/>
    <m/>
    <x v="17"/>
    <m/>
    <m/>
    <m/>
    <m/>
    <x v="4"/>
    <m/>
    <x v="56"/>
    <x v="608"/>
    <m/>
    <x v="767"/>
  </r>
  <r>
    <m/>
    <m/>
    <m/>
    <m/>
    <m/>
    <m/>
    <m/>
    <m/>
    <m/>
    <m/>
    <m/>
    <m/>
    <m/>
    <m/>
    <x v="111"/>
    <m/>
    <x v="86"/>
    <x v="25"/>
    <m/>
    <m/>
    <m/>
    <m/>
    <x v="17"/>
    <m/>
    <m/>
    <m/>
    <m/>
    <x v="4"/>
    <m/>
    <x v="56"/>
    <x v="609"/>
    <m/>
    <x v="767"/>
  </r>
  <r>
    <m/>
    <m/>
    <m/>
    <m/>
    <m/>
    <m/>
    <m/>
    <m/>
    <m/>
    <m/>
    <m/>
    <m/>
    <m/>
    <m/>
    <x v="111"/>
    <m/>
    <x v="86"/>
    <x v="25"/>
    <m/>
    <m/>
    <m/>
    <m/>
    <x v="17"/>
    <m/>
    <m/>
    <m/>
    <m/>
    <x v="4"/>
    <m/>
    <x v="56"/>
    <x v="604"/>
    <m/>
    <x v="743"/>
  </r>
  <r>
    <m/>
    <m/>
    <m/>
    <m/>
    <m/>
    <m/>
    <m/>
    <m/>
    <m/>
    <m/>
    <m/>
    <m/>
    <m/>
    <m/>
    <x v="111"/>
    <m/>
    <x v="86"/>
    <x v="25"/>
    <m/>
    <m/>
    <m/>
    <m/>
    <x v="17"/>
    <m/>
    <m/>
    <m/>
    <m/>
    <x v="4"/>
    <m/>
    <x v="56"/>
    <x v="625"/>
    <m/>
    <x v="743"/>
  </r>
  <r>
    <m/>
    <m/>
    <m/>
    <m/>
    <m/>
    <m/>
    <m/>
    <m/>
    <m/>
    <m/>
    <m/>
    <m/>
    <m/>
    <m/>
    <x v="111"/>
    <m/>
    <x v="86"/>
    <x v="25"/>
    <m/>
    <m/>
    <m/>
    <m/>
    <x v="17"/>
    <m/>
    <m/>
    <m/>
    <m/>
    <x v="4"/>
    <m/>
    <x v="56"/>
    <x v="604"/>
    <m/>
    <x v="743"/>
  </r>
  <r>
    <m/>
    <m/>
    <m/>
    <m/>
    <m/>
    <m/>
    <m/>
    <m/>
    <m/>
    <m/>
    <m/>
    <m/>
    <m/>
    <m/>
    <x v="111"/>
    <m/>
    <x v="86"/>
    <x v="25"/>
    <m/>
    <m/>
    <m/>
    <m/>
    <x v="17"/>
    <m/>
    <m/>
    <m/>
    <m/>
    <x v="4"/>
    <m/>
    <x v="56"/>
    <x v="606"/>
    <m/>
    <x v="785"/>
  </r>
  <r>
    <m/>
    <m/>
    <m/>
    <m/>
    <m/>
    <m/>
    <m/>
    <m/>
    <m/>
    <m/>
    <m/>
    <m/>
    <m/>
    <m/>
    <x v="111"/>
    <m/>
    <x v="86"/>
    <x v="25"/>
    <m/>
    <m/>
    <m/>
    <m/>
    <x v="17"/>
    <m/>
    <m/>
    <m/>
    <m/>
    <x v="4"/>
    <m/>
    <x v="56"/>
    <x v="607"/>
    <m/>
    <x v="785"/>
  </r>
  <r>
    <m/>
    <m/>
    <m/>
    <m/>
    <m/>
    <m/>
    <m/>
    <m/>
    <m/>
    <m/>
    <m/>
    <m/>
    <m/>
    <m/>
    <x v="111"/>
    <m/>
    <x v="86"/>
    <x v="25"/>
    <m/>
    <m/>
    <m/>
    <m/>
    <x v="17"/>
    <m/>
    <m/>
    <m/>
    <m/>
    <x v="4"/>
    <m/>
    <x v="56"/>
    <x v="608"/>
    <m/>
    <x v="786"/>
  </r>
  <r>
    <m/>
    <m/>
    <m/>
    <m/>
    <m/>
    <m/>
    <m/>
    <m/>
    <m/>
    <m/>
    <m/>
    <m/>
    <m/>
    <m/>
    <x v="111"/>
    <m/>
    <x v="86"/>
    <x v="25"/>
    <m/>
    <m/>
    <m/>
    <m/>
    <x v="17"/>
    <m/>
    <m/>
    <m/>
    <m/>
    <x v="4"/>
    <m/>
    <x v="56"/>
    <x v="609"/>
    <m/>
    <x v="786"/>
  </r>
  <r>
    <m/>
    <m/>
    <m/>
    <m/>
    <m/>
    <m/>
    <m/>
    <m/>
    <m/>
    <m/>
    <m/>
    <m/>
    <m/>
    <m/>
    <x v="111"/>
    <m/>
    <x v="86"/>
    <x v="25"/>
    <m/>
    <m/>
    <m/>
    <m/>
    <x v="17"/>
    <m/>
    <m/>
    <m/>
    <m/>
    <x v="4"/>
    <m/>
    <x v="56"/>
    <x v="604"/>
    <m/>
    <x v="743"/>
  </r>
  <r>
    <m/>
    <m/>
    <m/>
    <m/>
    <m/>
    <m/>
    <m/>
    <m/>
    <m/>
    <m/>
    <m/>
    <m/>
    <m/>
    <m/>
    <x v="111"/>
    <m/>
    <x v="86"/>
    <x v="25"/>
    <m/>
    <m/>
    <m/>
    <m/>
    <x v="17"/>
    <m/>
    <m/>
    <m/>
    <m/>
    <x v="4"/>
    <m/>
    <x v="56"/>
    <x v="626"/>
    <m/>
    <x v="743"/>
  </r>
  <r>
    <m/>
    <m/>
    <m/>
    <m/>
    <m/>
    <m/>
    <m/>
    <m/>
    <m/>
    <m/>
    <m/>
    <m/>
    <m/>
    <m/>
    <x v="111"/>
    <m/>
    <x v="86"/>
    <x v="25"/>
    <m/>
    <m/>
    <m/>
    <m/>
    <x v="17"/>
    <m/>
    <m/>
    <m/>
    <m/>
    <x v="4"/>
    <m/>
    <x v="56"/>
    <x v="604"/>
    <m/>
    <x v="743"/>
  </r>
  <r>
    <m/>
    <m/>
    <m/>
    <m/>
    <m/>
    <m/>
    <m/>
    <m/>
    <m/>
    <m/>
    <m/>
    <m/>
    <m/>
    <m/>
    <x v="111"/>
    <m/>
    <x v="86"/>
    <x v="25"/>
    <m/>
    <m/>
    <m/>
    <m/>
    <x v="17"/>
    <m/>
    <m/>
    <m/>
    <m/>
    <x v="4"/>
    <m/>
    <x v="56"/>
    <x v="606"/>
    <m/>
    <x v="787"/>
  </r>
  <r>
    <m/>
    <m/>
    <m/>
    <m/>
    <m/>
    <m/>
    <m/>
    <m/>
    <m/>
    <m/>
    <m/>
    <m/>
    <m/>
    <m/>
    <x v="111"/>
    <m/>
    <x v="86"/>
    <x v="25"/>
    <m/>
    <m/>
    <m/>
    <m/>
    <x v="17"/>
    <m/>
    <m/>
    <m/>
    <m/>
    <x v="4"/>
    <m/>
    <x v="56"/>
    <x v="607"/>
    <m/>
    <x v="787"/>
  </r>
  <r>
    <m/>
    <m/>
    <m/>
    <m/>
    <m/>
    <m/>
    <m/>
    <m/>
    <m/>
    <m/>
    <m/>
    <m/>
    <m/>
    <m/>
    <x v="111"/>
    <m/>
    <x v="86"/>
    <x v="25"/>
    <m/>
    <m/>
    <m/>
    <m/>
    <x v="17"/>
    <m/>
    <m/>
    <m/>
    <m/>
    <x v="4"/>
    <m/>
    <x v="56"/>
    <x v="608"/>
    <m/>
    <x v="788"/>
  </r>
  <r>
    <m/>
    <m/>
    <m/>
    <m/>
    <m/>
    <m/>
    <m/>
    <m/>
    <m/>
    <m/>
    <m/>
    <m/>
    <m/>
    <m/>
    <x v="111"/>
    <m/>
    <x v="86"/>
    <x v="25"/>
    <m/>
    <m/>
    <m/>
    <m/>
    <x v="17"/>
    <m/>
    <m/>
    <m/>
    <m/>
    <x v="4"/>
    <m/>
    <x v="56"/>
    <x v="609"/>
    <m/>
    <x v="788"/>
  </r>
  <r>
    <m/>
    <m/>
    <m/>
    <m/>
    <m/>
    <m/>
    <m/>
    <m/>
    <m/>
    <m/>
    <m/>
    <m/>
    <m/>
    <m/>
    <x v="111"/>
    <m/>
    <x v="86"/>
    <x v="25"/>
    <m/>
    <m/>
    <m/>
    <m/>
    <x v="17"/>
    <m/>
    <m/>
    <m/>
    <m/>
    <x v="4"/>
    <m/>
    <x v="56"/>
    <x v="604"/>
    <m/>
    <x v="743"/>
  </r>
  <r>
    <m/>
    <m/>
    <m/>
    <m/>
    <m/>
    <m/>
    <m/>
    <m/>
    <m/>
    <m/>
    <m/>
    <m/>
    <m/>
    <m/>
    <x v="111"/>
    <m/>
    <x v="86"/>
    <x v="25"/>
    <m/>
    <m/>
    <m/>
    <m/>
    <x v="17"/>
    <m/>
    <m/>
    <m/>
    <m/>
    <x v="4"/>
    <m/>
    <x v="56"/>
    <x v="627"/>
    <m/>
    <x v="743"/>
  </r>
  <r>
    <m/>
    <m/>
    <m/>
    <m/>
    <m/>
    <m/>
    <m/>
    <m/>
    <m/>
    <m/>
    <m/>
    <m/>
    <m/>
    <m/>
    <x v="111"/>
    <m/>
    <x v="86"/>
    <x v="25"/>
    <m/>
    <m/>
    <m/>
    <m/>
    <x v="17"/>
    <m/>
    <m/>
    <m/>
    <m/>
    <x v="4"/>
    <m/>
    <x v="56"/>
    <x v="604"/>
    <m/>
    <x v="743"/>
  </r>
  <r>
    <m/>
    <m/>
    <m/>
    <m/>
    <m/>
    <m/>
    <m/>
    <m/>
    <m/>
    <m/>
    <m/>
    <m/>
    <m/>
    <m/>
    <x v="111"/>
    <m/>
    <x v="86"/>
    <x v="25"/>
    <m/>
    <m/>
    <m/>
    <m/>
    <x v="17"/>
    <m/>
    <m/>
    <m/>
    <m/>
    <x v="4"/>
    <m/>
    <x v="56"/>
    <x v="606"/>
    <m/>
    <x v="789"/>
  </r>
  <r>
    <m/>
    <m/>
    <m/>
    <m/>
    <m/>
    <m/>
    <m/>
    <m/>
    <m/>
    <m/>
    <m/>
    <m/>
    <m/>
    <m/>
    <x v="111"/>
    <m/>
    <x v="86"/>
    <x v="25"/>
    <m/>
    <m/>
    <m/>
    <m/>
    <x v="17"/>
    <m/>
    <m/>
    <m/>
    <m/>
    <x v="4"/>
    <m/>
    <x v="56"/>
    <x v="607"/>
    <m/>
    <x v="789"/>
  </r>
  <r>
    <m/>
    <m/>
    <m/>
    <m/>
    <m/>
    <m/>
    <m/>
    <m/>
    <m/>
    <m/>
    <m/>
    <m/>
    <m/>
    <m/>
    <x v="111"/>
    <m/>
    <x v="86"/>
    <x v="25"/>
    <m/>
    <m/>
    <m/>
    <m/>
    <x v="17"/>
    <m/>
    <m/>
    <m/>
    <m/>
    <x v="4"/>
    <m/>
    <x v="56"/>
    <x v="608"/>
    <m/>
    <x v="790"/>
  </r>
  <r>
    <m/>
    <m/>
    <m/>
    <m/>
    <m/>
    <m/>
    <m/>
    <m/>
    <m/>
    <m/>
    <m/>
    <m/>
    <m/>
    <m/>
    <x v="111"/>
    <m/>
    <x v="86"/>
    <x v="25"/>
    <m/>
    <m/>
    <m/>
    <m/>
    <x v="17"/>
    <m/>
    <m/>
    <m/>
    <m/>
    <x v="4"/>
    <m/>
    <x v="56"/>
    <x v="609"/>
    <m/>
    <x v="790"/>
  </r>
  <r>
    <m/>
    <m/>
    <m/>
    <m/>
    <m/>
    <m/>
    <m/>
    <m/>
    <m/>
    <m/>
    <m/>
    <m/>
    <m/>
    <m/>
    <x v="111"/>
    <m/>
    <x v="86"/>
    <x v="25"/>
    <m/>
    <m/>
    <m/>
    <m/>
    <x v="17"/>
    <m/>
    <m/>
    <m/>
    <m/>
    <x v="4"/>
    <m/>
    <x v="56"/>
    <x v="604"/>
    <m/>
    <x v="743"/>
  </r>
  <r>
    <m/>
    <m/>
    <m/>
    <m/>
    <m/>
    <m/>
    <m/>
    <m/>
    <m/>
    <m/>
    <m/>
    <m/>
    <m/>
    <m/>
    <x v="111"/>
    <m/>
    <x v="86"/>
    <x v="25"/>
    <m/>
    <m/>
    <m/>
    <m/>
    <x v="17"/>
    <m/>
    <m/>
    <m/>
    <m/>
    <x v="4"/>
    <m/>
    <x v="56"/>
    <x v="628"/>
    <m/>
    <x v="743"/>
  </r>
  <r>
    <m/>
    <m/>
    <m/>
    <m/>
    <m/>
    <m/>
    <m/>
    <m/>
    <m/>
    <m/>
    <m/>
    <m/>
    <m/>
    <m/>
    <x v="111"/>
    <m/>
    <x v="86"/>
    <x v="25"/>
    <m/>
    <m/>
    <m/>
    <m/>
    <x v="17"/>
    <m/>
    <m/>
    <m/>
    <m/>
    <x v="4"/>
    <m/>
    <x v="56"/>
    <x v="604"/>
    <m/>
    <x v="743"/>
  </r>
  <r>
    <m/>
    <m/>
    <m/>
    <m/>
    <m/>
    <m/>
    <m/>
    <m/>
    <m/>
    <m/>
    <m/>
    <m/>
    <m/>
    <m/>
    <x v="111"/>
    <m/>
    <x v="86"/>
    <x v="25"/>
    <m/>
    <m/>
    <m/>
    <m/>
    <x v="17"/>
    <m/>
    <m/>
    <m/>
    <m/>
    <x v="4"/>
    <m/>
    <x v="56"/>
    <x v="606"/>
    <m/>
    <x v="791"/>
  </r>
  <r>
    <m/>
    <m/>
    <m/>
    <m/>
    <m/>
    <m/>
    <m/>
    <m/>
    <m/>
    <m/>
    <m/>
    <m/>
    <m/>
    <m/>
    <x v="111"/>
    <m/>
    <x v="86"/>
    <x v="25"/>
    <m/>
    <m/>
    <m/>
    <m/>
    <x v="17"/>
    <m/>
    <m/>
    <m/>
    <m/>
    <x v="4"/>
    <m/>
    <x v="56"/>
    <x v="607"/>
    <m/>
    <x v="791"/>
  </r>
  <r>
    <m/>
    <m/>
    <m/>
    <m/>
    <m/>
    <m/>
    <m/>
    <m/>
    <m/>
    <m/>
    <m/>
    <m/>
    <m/>
    <m/>
    <x v="111"/>
    <m/>
    <x v="86"/>
    <x v="25"/>
    <m/>
    <m/>
    <m/>
    <m/>
    <x v="17"/>
    <m/>
    <m/>
    <m/>
    <m/>
    <x v="4"/>
    <m/>
    <x v="56"/>
    <x v="608"/>
    <m/>
    <x v="790"/>
  </r>
  <r>
    <m/>
    <m/>
    <m/>
    <m/>
    <m/>
    <m/>
    <m/>
    <m/>
    <m/>
    <m/>
    <m/>
    <m/>
    <m/>
    <m/>
    <x v="111"/>
    <m/>
    <x v="86"/>
    <x v="25"/>
    <m/>
    <m/>
    <m/>
    <m/>
    <x v="17"/>
    <m/>
    <m/>
    <m/>
    <m/>
    <x v="4"/>
    <m/>
    <x v="56"/>
    <x v="609"/>
    <m/>
    <x v="790"/>
  </r>
  <r>
    <m/>
    <m/>
    <m/>
    <m/>
    <m/>
    <m/>
    <m/>
    <m/>
    <m/>
    <m/>
    <m/>
    <m/>
    <m/>
    <m/>
    <x v="111"/>
    <m/>
    <x v="86"/>
    <x v="25"/>
    <m/>
    <m/>
    <m/>
    <m/>
    <x v="17"/>
    <m/>
    <m/>
    <m/>
    <m/>
    <x v="4"/>
    <m/>
    <x v="56"/>
    <x v="604"/>
    <m/>
    <x v="743"/>
  </r>
  <r>
    <m/>
    <m/>
    <m/>
    <m/>
    <m/>
    <m/>
    <m/>
    <m/>
    <m/>
    <m/>
    <m/>
    <m/>
    <m/>
    <m/>
    <x v="111"/>
    <m/>
    <x v="86"/>
    <x v="25"/>
    <m/>
    <m/>
    <m/>
    <m/>
    <x v="17"/>
    <m/>
    <m/>
    <m/>
    <m/>
    <x v="4"/>
    <m/>
    <x v="56"/>
    <x v="629"/>
    <m/>
    <x v="743"/>
  </r>
  <r>
    <m/>
    <m/>
    <m/>
    <m/>
    <m/>
    <m/>
    <m/>
    <m/>
    <m/>
    <m/>
    <m/>
    <m/>
    <m/>
    <m/>
    <x v="111"/>
    <m/>
    <x v="86"/>
    <x v="25"/>
    <m/>
    <m/>
    <m/>
    <m/>
    <x v="17"/>
    <m/>
    <m/>
    <m/>
    <m/>
    <x v="4"/>
    <m/>
    <x v="56"/>
    <x v="604"/>
    <m/>
    <x v="743"/>
  </r>
  <r>
    <m/>
    <m/>
    <m/>
    <m/>
    <m/>
    <m/>
    <m/>
    <m/>
    <m/>
    <m/>
    <m/>
    <m/>
    <m/>
    <m/>
    <x v="111"/>
    <m/>
    <x v="86"/>
    <x v="25"/>
    <m/>
    <m/>
    <m/>
    <m/>
    <x v="17"/>
    <m/>
    <m/>
    <m/>
    <m/>
    <x v="4"/>
    <m/>
    <x v="56"/>
    <x v="606"/>
    <m/>
    <x v="792"/>
  </r>
  <r>
    <m/>
    <m/>
    <m/>
    <m/>
    <m/>
    <m/>
    <m/>
    <m/>
    <m/>
    <m/>
    <m/>
    <m/>
    <m/>
    <m/>
    <x v="111"/>
    <m/>
    <x v="86"/>
    <x v="25"/>
    <m/>
    <m/>
    <m/>
    <m/>
    <x v="17"/>
    <m/>
    <m/>
    <m/>
    <m/>
    <x v="4"/>
    <m/>
    <x v="56"/>
    <x v="607"/>
    <m/>
    <x v="792"/>
  </r>
  <r>
    <m/>
    <m/>
    <m/>
    <m/>
    <m/>
    <m/>
    <m/>
    <m/>
    <m/>
    <m/>
    <m/>
    <m/>
    <m/>
    <m/>
    <x v="111"/>
    <m/>
    <x v="86"/>
    <x v="25"/>
    <m/>
    <m/>
    <m/>
    <m/>
    <x v="17"/>
    <m/>
    <m/>
    <m/>
    <m/>
    <x v="4"/>
    <m/>
    <x v="56"/>
    <x v="608"/>
    <m/>
    <x v="790"/>
  </r>
  <r>
    <m/>
    <m/>
    <m/>
    <m/>
    <m/>
    <m/>
    <m/>
    <m/>
    <m/>
    <m/>
    <m/>
    <m/>
    <m/>
    <m/>
    <x v="111"/>
    <m/>
    <x v="86"/>
    <x v="25"/>
    <m/>
    <m/>
    <m/>
    <m/>
    <x v="17"/>
    <m/>
    <m/>
    <m/>
    <m/>
    <x v="4"/>
    <m/>
    <x v="56"/>
    <x v="609"/>
    <m/>
    <x v="790"/>
  </r>
  <r>
    <m/>
    <m/>
    <m/>
    <m/>
    <m/>
    <m/>
    <m/>
    <m/>
    <m/>
    <m/>
    <m/>
    <m/>
    <m/>
    <m/>
    <x v="111"/>
    <m/>
    <x v="86"/>
    <x v="25"/>
    <m/>
    <m/>
    <m/>
    <m/>
    <x v="17"/>
    <m/>
    <m/>
    <m/>
    <m/>
    <x v="4"/>
    <m/>
    <x v="56"/>
    <x v="604"/>
    <m/>
    <x v="743"/>
  </r>
  <r>
    <m/>
    <m/>
    <m/>
    <m/>
    <m/>
    <m/>
    <m/>
    <m/>
    <m/>
    <m/>
    <m/>
    <m/>
    <m/>
    <m/>
    <x v="111"/>
    <m/>
    <x v="86"/>
    <x v="25"/>
    <m/>
    <m/>
    <m/>
    <m/>
    <x v="17"/>
    <m/>
    <m/>
    <m/>
    <m/>
    <x v="4"/>
    <m/>
    <x v="56"/>
    <x v="630"/>
    <m/>
    <x v="743"/>
  </r>
  <r>
    <m/>
    <m/>
    <m/>
    <m/>
    <m/>
    <m/>
    <m/>
    <m/>
    <m/>
    <m/>
    <m/>
    <m/>
    <m/>
    <m/>
    <x v="111"/>
    <m/>
    <x v="86"/>
    <x v="25"/>
    <m/>
    <m/>
    <m/>
    <m/>
    <x v="17"/>
    <m/>
    <m/>
    <m/>
    <m/>
    <x v="4"/>
    <m/>
    <x v="56"/>
    <x v="604"/>
    <m/>
    <x v="743"/>
  </r>
  <r>
    <m/>
    <m/>
    <m/>
    <m/>
    <m/>
    <m/>
    <m/>
    <m/>
    <m/>
    <m/>
    <m/>
    <m/>
    <m/>
    <m/>
    <x v="111"/>
    <m/>
    <x v="86"/>
    <x v="25"/>
    <m/>
    <m/>
    <m/>
    <m/>
    <x v="17"/>
    <m/>
    <m/>
    <m/>
    <m/>
    <x v="4"/>
    <m/>
    <x v="56"/>
    <x v="606"/>
    <m/>
    <x v="793"/>
  </r>
  <r>
    <m/>
    <m/>
    <m/>
    <m/>
    <m/>
    <m/>
    <m/>
    <m/>
    <m/>
    <m/>
    <m/>
    <m/>
    <m/>
    <m/>
    <x v="111"/>
    <m/>
    <x v="86"/>
    <x v="25"/>
    <m/>
    <m/>
    <m/>
    <m/>
    <x v="17"/>
    <m/>
    <m/>
    <m/>
    <m/>
    <x v="4"/>
    <m/>
    <x v="56"/>
    <x v="607"/>
    <m/>
    <x v="793"/>
  </r>
  <r>
    <m/>
    <m/>
    <m/>
    <m/>
    <m/>
    <m/>
    <m/>
    <m/>
    <m/>
    <m/>
    <m/>
    <m/>
    <m/>
    <m/>
    <x v="111"/>
    <m/>
    <x v="86"/>
    <x v="25"/>
    <m/>
    <m/>
    <m/>
    <m/>
    <x v="17"/>
    <m/>
    <m/>
    <m/>
    <m/>
    <x v="4"/>
    <m/>
    <x v="56"/>
    <x v="608"/>
    <m/>
    <x v="767"/>
  </r>
  <r>
    <m/>
    <m/>
    <m/>
    <m/>
    <m/>
    <m/>
    <m/>
    <m/>
    <m/>
    <m/>
    <m/>
    <m/>
    <m/>
    <m/>
    <x v="111"/>
    <m/>
    <x v="86"/>
    <x v="25"/>
    <m/>
    <m/>
    <m/>
    <m/>
    <x v="17"/>
    <m/>
    <m/>
    <m/>
    <m/>
    <x v="4"/>
    <m/>
    <x v="56"/>
    <x v="609"/>
    <m/>
    <x v="767"/>
  </r>
  <r>
    <m/>
    <m/>
    <m/>
    <m/>
    <m/>
    <m/>
    <m/>
    <m/>
    <m/>
    <m/>
    <m/>
    <m/>
    <m/>
    <m/>
    <x v="111"/>
    <m/>
    <x v="86"/>
    <x v="25"/>
    <m/>
    <m/>
    <m/>
    <m/>
    <x v="17"/>
    <m/>
    <m/>
    <m/>
    <m/>
    <x v="4"/>
    <m/>
    <x v="56"/>
    <x v="604"/>
    <m/>
    <x v="743"/>
  </r>
  <r>
    <m/>
    <m/>
    <m/>
    <m/>
    <m/>
    <m/>
    <m/>
    <m/>
    <m/>
    <m/>
    <m/>
    <m/>
    <m/>
    <m/>
    <x v="111"/>
    <m/>
    <x v="86"/>
    <x v="25"/>
    <m/>
    <m/>
    <m/>
    <m/>
    <x v="17"/>
    <m/>
    <m/>
    <m/>
    <m/>
    <x v="4"/>
    <m/>
    <x v="56"/>
    <x v="631"/>
    <m/>
    <x v="743"/>
  </r>
  <r>
    <m/>
    <m/>
    <m/>
    <m/>
    <m/>
    <m/>
    <m/>
    <m/>
    <m/>
    <m/>
    <m/>
    <m/>
    <m/>
    <m/>
    <x v="111"/>
    <m/>
    <x v="86"/>
    <x v="25"/>
    <m/>
    <m/>
    <m/>
    <m/>
    <x v="17"/>
    <m/>
    <m/>
    <m/>
    <m/>
    <x v="4"/>
    <m/>
    <x v="56"/>
    <x v="604"/>
    <m/>
    <x v="743"/>
  </r>
  <r>
    <m/>
    <m/>
    <m/>
    <m/>
    <m/>
    <m/>
    <m/>
    <m/>
    <m/>
    <m/>
    <m/>
    <m/>
    <m/>
    <m/>
    <x v="111"/>
    <m/>
    <x v="86"/>
    <x v="25"/>
    <m/>
    <m/>
    <m/>
    <m/>
    <x v="17"/>
    <m/>
    <m/>
    <m/>
    <m/>
    <x v="4"/>
    <m/>
    <x v="56"/>
    <x v="606"/>
    <m/>
    <x v="794"/>
  </r>
  <r>
    <m/>
    <m/>
    <m/>
    <m/>
    <m/>
    <m/>
    <m/>
    <m/>
    <m/>
    <m/>
    <m/>
    <m/>
    <m/>
    <m/>
    <x v="111"/>
    <m/>
    <x v="86"/>
    <x v="25"/>
    <m/>
    <m/>
    <m/>
    <m/>
    <x v="17"/>
    <m/>
    <m/>
    <m/>
    <m/>
    <x v="4"/>
    <m/>
    <x v="56"/>
    <x v="607"/>
    <m/>
    <x v="794"/>
  </r>
  <r>
    <m/>
    <m/>
    <m/>
    <m/>
    <m/>
    <m/>
    <m/>
    <m/>
    <m/>
    <m/>
    <m/>
    <m/>
    <m/>
    <m/>
    <x v="111"/>
    <m/>
    <x v="86"/>
    <x v="25"/>
    <m/>
    <m/>
    <m/>
    <m/>
    <x v="17"/>
    <m/>
    <m/>
    <m/>
    <m/>
    <x v="4"/>
    <m/>
    <x v="56"/>
    <x v="608"/>
    <m/>
    <x v="795"/>
  </r>
  <r>
    <m/>
    <m/>
    <m/>
    <m/>
    <m/>
    <m/>
    <m/>
    <m/>
    <m/>
    <m/>
    <m/>
    <m/>
    <m/>
    <m/>
    <x v="111"/>
    <m/>
    <x v="86"/>
    <x v="25"/>
    <m/>
    <m/>
    <m/>
    <m/>
    <x v="17"/>
    <m/>
    <m/>
    <m/>
    <m/>
    <x v="4"/>
    <m/>
    <x v="56"/>
    <x v="609"/>
    <m/>
    <x v="795"/>
  </r>
  <r>
    <m/>
    <m/>
    <m/>
    <m/>
    <m/>
    <m/>
    <m/>
    <m/>
    <m/>
    <m/>
    <m/>
    <m/>
    <m/>
    <m/>
    <x v="111"/>
    <m/>
    <x v="86"/>
    <x v="25"/>
    <m/>
    <m/>
    <m/>
    <m/>
    <x v="17"/>
    <m/>
    <m/>
    <m/>
    <m/>
    <x v="4"/>
    <m/>
    <x v="56"/>
    <x v="604"/>
    <m/>
    <x v="743"/>
  </r>
  <r>
    <m/>
    <m/>
    <m/>
    <m/>
    <m/>
    <m/>
    <m/>
    <m/>
    <m/>
    <m/>
    <m/>
    <m/>
    <m/>
    <m/>
    <x v="111"/>
    <m/>
    <x v="86"/>
    <x v="25"/>
    <m/>
    <m/>
    <m/>
    <m/>
    <x v="17"/>
    <m/>
    <m/>
    <m/>
    <m/>
    <x v="4"/>
    <m/>
    <x v="56"/>
    <x v="632"/>
    <m/>
    <x v="743"/>
  </r>
  <r>
    <m/>
    <m/>
    <m/>
    <m/>
    <m/>
    <m/>
    <m/>
    <m/>
    <m/>
    <m/>
    <m/>
    <m/>
    <m/>
    <m/>
    <x v="111"/>
    <m/>
    <x v="86"/>
    <x v="25"/>
    <m/>
    <m/>
    <m/>
    <m/>
    <x v="17"/>
    <m/>
    <m/>
    <m/>
    <m/>
    <x v="4"/>
    <m/>
    <x v="56"/>
    <x v="604"/>
    <m/>
    <x v="743"/>
  </r>
  <r>
    <m/>
    <m/>
    <m/>
    <m/>
    <m/>
    <m/>
    <m/>
    <m/>
    <m/>
    <m/>
    <m/>
    <m/>
    <m/>
    <m/>
    <x v="111"/>
    <m/>
    <x v="86"/>
    <x v="25"/>
    <m/>
    <m/>
    <m/>
    <m/>
    <x v="17"/>
    <m/>
    <m/>
    <m/>
    <m/>
    <x v="4"/>
    <m/>
    <x v="56"/>
    <x v="606"/>
    <m/>
    <x v="796"/>
  </r>
  <r>
    <m/>
    <m/>
    <m/>
    <m/>
    <m/>
    <m/>
    <m/>
    <m/>
    <m/>
    <m/>
    <m/>
    <m/>
    <m/>
    <m/>
    <x v="111"/>
    <m/>
    <x v="86"/>
    <x v="25"/>
    <m/>
    <m/>
    <m/>
    <m/>
    <x v="17"/>
    <m/>
    <m/>
    <m/>
    <m/>
    <x v="4"/>
    <m/>
    <x v="56"/>
    <x v="607"/>
    <m/>
    <x v="796"/>
  </r>
  <r>
    <m/>
    <m/>
    <m/>
    <m/>
    <m/>
    <m/>
    <m/>
    <m/>
    <m/>
    <m/>
    <m/>
    <m/>
    <m/>
    <m/>
    <x v="111"/>
    <m/>
    <x v="86"/>
    <x v="25"/>
    <m/>
    <m/>
    <m/>
    <m/>
    <x v="17"/>
    <m/>
    <m/>
    <m/>
    <m/>
    <x v="4"/>
    <m/>
    <x v="56"/>
    <x v="608"/>
    <m/>
    <x v="790"/>
  </r>
  <r>
    <m/>
    <m/>
    <m/>
    <m/>
    <m/>
    <m/>
    <m/>
    <m/>
    <m/>
    <m/>
    <m/>
    <m/>
    <m/>
    <m/>
    <x v="111"/>
    <m/>
    <x v="86"/>
    <x v="25"/>
    <m/>
    <m/>
    <m/>
    <m/>
    <x v="17"/>
    <m/>
    <m/>
    <m/>
    <m/>
    <x v="4"/>
    <m/>
    <x v="56"/>
    <x v="609"/>
    <m/>
    <x v="790"/>
  </r>
  <r>
    <m/>
    <m/>
    <m/>
    <m/>
    <m/>
    <m/>
    <m/>
    <m/>
    <m/>
    <m/>
    <m/>
    <m/>
    <m/>
    <m/>
    <x v="111"/>
    <m/>
    <x v="86"/>
    <x v="25"/>
    <m/>
    <m/>
    <m/>
    <m/>
    <x v="17"/>
    <m/>
    <m/>
    <m/>
    <m/>
    <x v="4"/>
    <m/>
    <x v="56"/>
    <x v="604"/>
    <m/>
    <x v="743"/>
  </r>
  <r>
    <m/>
    <m/>
    <m/>
    <m/>
    <m/>
    <m/>
    <m/>
    <m/>
    <m/>
    <m/>
    <m/>
    <m/>
    <m/>
    <m/>
    <x v="111"/>
    <m/>
    <x v="86"/>
    <x v="25"/>
    <m/>
    <m/>
    <m/>
    <m/>
    <x v="17"/>
    <m/>
    <m/>
    <m/>
    <m/>
    <x v="4"/>
    <m/>
    <x v="56"/>
    <x v="633"/>
    <m/>
    <x v="743"/>
  </r>
  <r>
    <m/>
    <m/>
    <m/>
    <m/>
    <m/>
    <m/>
    <m/>
    <m/>
    <m/>
    <m/>
    <m/>
    <m/>
    <m/>
    <m/>
    <x v="111"/>
    <m/>
    <x v="86"/>
    <x v="25"/>
    <m/>
    <m/>
    <m/>
    <m/>
    <x v="17"/>
    <m/>
    <m/>
    <m/>
    <m/>
    <x v="4"/>
    <m/>
    <x v="56"/>
    <x v="604"/>
    <m/>
    <x v="743"/>
  </r>
  <r>
    <m/>
    <m/>
    <m/>
    <m/>
    <m/>
    <m/>
    <m/>
    <m/>
    <m/>
    <m/>
    <m/>
    <m/>
    <m/>
    <m/>
    <x v="111"/>
    <m/>
    <x v="86"/>
    <x v="25"/>
    <m/>
    <m/>
    <m/>
    <m/>
    <x v="17"/>
    <m/>
    <m/>
    <m/>
    <m/>
    <x v="4"/>
    <m/>
    <x v="56"/>
    <x v="606"/>
    <m/>
    <x v="797"/>
  </r>
  <r>
    <m/>
    <m/>
    <m/>
    <m/>
    <m/>
    <m/>
    <m/>
    <m/>
    <m/>
    <m/>
    <m/>
    <m/>
    <m/>
    <m/>
    <x v="111"/>
    <m/>
    <x v="86"/>
    <x v="25"/>
    <m/>
    <m/>
    <m/>
    <m/>
    <x v="17"/>
    <m/>
    <m/>
    <m/>
    <m/>
    <x v="4"/>
    <m/>
    <x v="56"/>
    <x v="607"/>
    <m/>
    <x v="797"/>
  </r>
  <r>
    <m/>
    <m/>
    <m/>
    <m/>
    <m/>
    <m/>
    <m/>
    <m/>
    <m/>
    <m/>
    <m/>
    <m/>
    <m/>
    <m/>
    <x v="111"/>
    <m/>
    <x v="86"/>
    <x v="25"/>
    <m/>
    <m/>
    <m/>
    <m/>
    <x v="17"/>
    <m/>
    <m/>
    <m/>
    <m/>
    <x v="4"/>
    <m/>
    <x v="56"/>
    <x v="608"/>
    <m/>
    <x v="798"/>
  </r>
  <r>
    <m/>
    <m/>
    <m/>
    <m/>
    <m/>
    <m/>
    <m/>
    <m/>
    <m/>
    <m/>
    <m/>
    <m/>
    <m/>
    <m/>
    <x v="111"/>
    <m/>
    <x v="86"/>
    <x v="25"/>
    <m/>
    <m/>
    <m/>
    <m/>
    <x v="17"/>
    <m/>
    <m/>
    <m/>
    <m/>
    <x v="4"/>
    <m/>
    <x v="56"/>
    <x v="609"/>
    <m/>
    <x v="798"/>
  </r>
  <r>
    <m/>
    <m/>
    <m/>
    <m/>
    <m/>
    <m/>
    <m/>
    <m/>
    <m/>
    <m/>
    <m/>
    <m/>
    <m/>
    <m/>
    <x v="111"/>
    <m/>
    <x v="86"/>
    <x v="25"/>
    <m/>
    <m/>
    <m/>
    <m/>
    <x v="17"/>
    <m/>
    <m/>
    <m/>
    <m/>
    <x v="4"/>
    <m/>
    <x v="56"/>
    <x v="604"/>
    <m/>
    <x v="743"/>
  </r>
  <r>
    <m/>
    <m/>
    <m/>
    <m/>
    <m/>
    <m/>
    <m/>
    <m/>
    <m/>
    <m/>
    <m/>
    <m/>
    <m/>
    <m/>
    <x v="111"/>
    <m/>
    <x v="86"/>
    <x v="25"/>
    <m/>
    <m/>
    <m/>
    <m/>
    <x v="17"/>
    <m/>
    <m/>
    <m/>
    <m/>
    <x v="4"/>
    <m/>
    <x v="56"/>
    <x v="634"/>
    <m/>
    <x v="743"/>
  </r>
  <r>
    <m/>
    <m/>
    <m/>
    <m/>
    <m/>
    <m/>
    <m/>
    <m/>
    <m/>
    <m/>
    <m/>
    <m/>
    <m/>
    <m/>
    <x v="111"/>
    <m/>
    <x v="86"/>
    <x v="25"/>
    <m/>
    <m/>
    <m/>
    <m/>
    <x v="17"/>
    <m/>
    <m/>
    <m/>
    <m/>
    <x v="4"/>
    <m/>
    <x v="56"/>
    <x v="604"/>
    <m/>
    <x v="743"/>
  </r>
  <r>
    <m/>
    <m/>
    <m/>
    <m/>
    <m/>
    <m/>
    <m/>
    <m/>
    <m/>
    <m/>
    <m/>
    <m/>
    <m/>
    <m/>
    <x v="111"/>
    <m/>
    <x v="86"/>
    <x v="25"/>
    <m/>
    <m/>
    <m/>
    <m/>
    <x v="17"/>
    <m/>
    <m/>
    <m/>
    <m/>
    <x v="4"/>
    <m/>
    <x v="56"/>
    <x v="606"/>
    <m/>
    <x v="799"/>
  </r>
  <r>
    <m/>
    <m/>
    <m/>
    <m/>
    <m/>
    <m/>
    <m/>
    <m/>
    <m/>
    <m/>
    <m/>
    <m/>
    <m/>
    <m/>
    <x v="111"/>
    <m/>
    <x v="86"/>
    <x v="25"/>
    <m/>
    <m/>
    <m/>
    <m/>
    <x v="17"/>
    <m/>
    <m/>
    <m/>
    <m/>
    <x v="4"/>
    <m/>
    <x v="56"/>
    <x v="607"/>
    <m/>
    <x v="799"/>
  </r>
  <r>
    <m/>
    <m/>
    <m/>
    <m/>
    <m/>
    <m/>
    <m/>
    <m/>
    <m/>
    <m/>
    <m/>
    <m/>
    <m/>
    <m/>
    <x v="111"/>
    <m/>
    <x v="86"/>
    <x v="25"/>
    <m/>
    <m/>
    <m/>
    <m/>
    <x v="17"/>
    <m/>
    <m/>
    <m/>
    <m/>
    <x v="4"/>
    <m/>
    <x v="56"/>
    <x v="608"/>
    <m/>
    <x v="800"/>
  </r>
  <r>
    <m/>
    <m/>
    <m/>
    <m/>
    <m/>
    <m/>
    <m/>
    <m/>
    <m/>
    <m/>
    <m/>
    <m/>
    <m/>
    <m/>
    <x v="111"/>
    <m/>
    <x v="86"/>
    <x v="25"/>
    <m/>
    <m/>
    <m/>
    <m/>
    <x v="17"/>
    <m/>
    <m/>
    <m/>
    <m/>
    <x v="4"/>
    <m/>
    <x v="56"/>
    <x v="609"/>
    <m/>
    <x v="800"/>
  </r>
  <r>
    <m/>
    <m/>
    <m/>
    <m/>
    <m/>
    <m/>
    <m/>
    <m/>
    <m/>
    <m/>
    <m/>
    <m/>
    <m/>
    <m/>
    <x v="111"/>
    <m/>
    <x v="86"/>
    <x v="25"/>
    <m/>
    <m/>
    <m/>
    <m/>
    <x v="17"/>
    <m/>
    <m/>
    <m/>
    <m/>
    <x v="4"/>
    <m/>
    <x v="56"/>
    <x v="604"/>
    <m/>
    <x v="743"/>
  </r>
  <r>
    <m/>
    <m/>
    <m/>
    <m/>
    <m/>
    <m/>
    <m/>
    <m/>
    <m/>
    <m/>
    <m/>
    <m/>
    <m/>
    <m/>
    <x v="111"/>
    <m/>
    <x v="86"/>
    <x v="25"/>
    <m/>
    <m/>
    <m/>
    <m/>
    <x v="17"/>
    <m/>
    <m/>
    <m/>
    <m/>
    <x v="4"/>
    <m/>
    <x v="56"/>
    <x v="635"/>
    <m/>
    <x v="743"/>
  </r>
  <r>
    <m/>
    <m/>
    <m/>
    <m/>
    <m/>
    <m/>
    <m/>
    <m/>
    <m/>
    <m/>
    <m/>
    <m/>
    <m/>
    <m/>
    <x v="111"/>
    <m/>
    <x v="86"/>
    <x v="25"/>
    <m/>
    <m/>
    <m/>
    <m/>
    <x v="17"/>
    <m/>
    <m/>
    <m/>
    <m/>
    <x v="4"/>
    <m/>
    <x v="56"/>
    <x v="604"/>
    <m/>
    <x v="743"/>
  </r>
  <r>
    <m/>
    <m/>
    <m/>
    <m/>
    <m/>
    <m/>
    <m/>
    <m/>
    <m/>
    <m/>
    <m/>
    <m/>
    <m/>
    <m/>
    <x v="111"/>
    <m/>
    <x v="86"/>
    <x v="25"/>
    <m/>
    <m/>
    <m/>
    <m/>
    <x v="17"/>
    <m/>
    <m/>
    <m/>
    <m/>
    <x v="4"/>
    <m/>
    <x v="56"/>
    <x v="606"/>
    <m/>
    <x v="801"/>
  </r>
  <r>
    <m/>
    <m/>
    <m/>
    <m/>
    <m/>
    <m/>
    <m/>
    <m/>
    <m/>
    <m/>
    <m/>
    <m/>
    <m/>
    <m/>
    <x v="111"/>
    <m/>
    <x v="86"/>
    <x v="25"/>
    <m/>
    <m/>
    <m/>
    <m/>
    <x v="17"/>
    <m/>
    <m/>
    <m/>
    <m/>
    <x v="4"/>
    <m/>
    <x v="56"/>
    <x v="607"/>
    <m/>
    <x v="801"/>
  </r>
  <r>
    <m/>
    <m/>
    <m/>
    <m/>
    <m/>
    <m/>
    <m/>
    <m/>
    <m/>
    <m/>
    <m/>
    <m/>
    <m/>
    <m/>
    <x v="111"/>
    <m/>
    <x v="86"/>
    <x v="25"/>
    <m/>
    <m/>
    <m/>
    <m/>
    <x v="17"/>
    <m/>
    <m/>
    <m/>
    <m/>
    <x v="4"/>
    <m/>
    <x v="56"/>
    <x v="608"/>
    <m/>
    <x v="790"/>
  </r>
  <r>
    <m/>
    <m/>
    <m/>
    <m/>
    <m/>
    <m/>
    <m/>
    <m/>
    <m/>
    <m/>
    <m/>
    <m/>
    <m/>
    <m/>
    <x v="111"/>
    <m/>
    <x v="86"/>
    <x v="25"/>
    <m/>
    <m/>
    <m/>
    <m/>
    <x v="17"/>
    <m/>
    <m/>
    <m/>
    <m/>
    <x v="4"/>
    <m/>
    <x v="56"/>
    <x v="609"/>
    <m/>
    <x v="790"/>
  </r>
  <r>
    <m/>
    <m/>
    <m/>
    <m/>
    <m/>
    <m/>
    <m/>
    <m/>
    <m/>
    <m/>
    <m/>
    <m/>
    <m/>
    <m/>
    <x v="111"/>
    <m/>
    <x v="86"/>
    <x v="25"/>
    <m/>
    <m/>
    <m/>
    <m/>
    <x v="17"/>
    <m/>
    <m/>
    <m/>
    <m/>
    <x v="4"/>
    <m/>
    <x v="56"/>
    <x v="604"/>
    <m/>
    <x v="743"/>
  </r>
  <r>
    <m/>
    <m/>
    <m/>
    <m/>
    <m/>
    <m/>
    <m/>
    <m/>
    <m/>
    <m/>
    <m/>
    <m/>
    <m/>
    <m/>
    <x v="111"/>
    <m/>
    <x v="86"/>
    <x v="25"/>
    <m/>
    <m/>
    <m/>
    <m/>
    <x v="17"/>
    <m/>
    <m/>
    <m/>
    <m/>
    <x v="4"/>
    <m/>
    <x v="56"/>
    <x v="636"/>
    <m/>
    <x v="743"/>
  </r>
  <r>
    <m/>
    <m/>
    <m/>
    <m/>
    <m/>
    <m/>
    <m/>
    <m/>
    <m/>
    <m/>
    <m/>
    <m/>
    <m/>
    <m/>
    <x v="111"/>
    <m/>
    <x v="86"/>
    <x v="25"/>
    <m/>
    <m/>
    <m/>
    <m/>
    <x v="17"/>
    <m/>
    <m/>
    <m/>
    <m/>
    <x v="4"/>
    <m/>
    <x v="56"/>
    <x v="604"/>
    <m/>
    <x v="743"/>
  </r>
  <r>
    <m/>
    <m/>
    <m/>
    <m/>
    <m/>
    <m/>
    <m/>
    <m/>
    <m/>
    <m/>
    <m/>
    <m/>
    <m/>
    <m/>
    <x v="111"/>
    <m/>
    <x v="86"/>
    <x v="25"/>
    <m/>
    <m/>
    <m/>
    <m/>
    <x v="17"/>
    <m/>
    <m/>
    <m/>
    <m/>
    <x v="4"/>
    <m/>
    <x v="56"/>
    <x v="606"/>
    <m/>
    <x v="802"/>
  </r>
  <r>
    <m/>
    <m/>
    <m/>
    <m/>
    <m/>
    <m/>
    <m/>
    <m/>
    <m/>
    <m/>
    <m/>
    <m/>
    <m/>
    <m/>
    <x v="111"/>
    <m/>
    <x v="86"/>
    <x v="25"/>
    <m/>
    <m/>
    <m/>
    <m/>
    <x v="17"/>
    <m/>
    <m/>
    <m/>
    <m/>
    <x v="4"/>
    <m/>
    <x v="56"/>
    <x v="607"/>
    <m/>
    <x v="802"/>
  </r>
  <r>
    <m/>
    <m/>
    <m/>
    <m/>
    <m/>
    <m/>
    <m/>
    <m/>
    <m/>
    <m/>
    <m/>
    <m/>
    <m/>
    <m/>
    <x v="111"/>
    <m/>
    <x v="86"/>
    <x v="25"/>
    <m/>
    <m/>
    <m/>
    <m/>
    <x v="17"/>
    <m/>
    <m/>
    <m/>
    <m/>
    <x v="4"/>
    <m/>
    <x v="56"/>
    <x v="608"/>
    <m/>
    <x v="790"/>
  </r>
  <r>
    <m/>
    <m/>
    <m/>
    <m/>
    <m/>
    <m/>
    <m/>
    <m/>
    <m/>
    <m/>
    <m/>
    <m/>
    <m/>
    <m/>
    <x v="111"/>
    <m/>
    <x v="86"/>
    <x v="25"/>
    <m/>
    <m/>
    <m/>
    <m/>
    <x v="17"/>
    <m/>
    <m/>
    <m/>
    <m/>
    <x v="4"/>
    <m/>
    <x v="56"/>
    <x v="609"/>
    <m/>
    <x v="790"/>
  </r>
  <r>
    <m/>
    <m/>
    <m/>
    <m/>
    <m/>
    <m/>
    <m/>
    <m/>
    <m/>
    <m/>
    <m/>
    <m/>
    <m/>
    <m/>
    <x v="111"/>
    <m/>
    <x v="86"/>
    <x v="25"/>
    <m/>
    <m/>
    <m/>
    <m/>
    <x v="17"/>
    <m/>
    <m/>
    <m/>
    <m/>
    <x v="4"/>
    <m/>
    <x v="56"/>
    <x v="604"/>
    <m/>
    <x v="743"/>
  </r>
  <r>
    <m/>
    <m/>
    <m/>
    <m/>
    <m/>
    <m/>
    <m/>
    <m/>
    <m/>
    <m/>
    <m/>
    <m/>
    <m/>
    <m/>
    <x v="111"/>
    <m/>
    <x v="86"/>
    <x v="25"/>
    <m/>
    <m/>
    <m/>
    <m/>
    <x v="17"/>
    <m/>
    <m/>
    <m/>
    <m/>
    <x v="4"/>
    <m/>
    <x v="56"/>
    <x v="637"/>
    <m/>
    <x v="743"/>
  </r>
  <r>
    <m/>
    <m/>
    <m/>
    <m/>
    <m/>
    <m/>
    <m/>
    <m/>
    <m/>
    <m/>
    <m/>
    <m/>
    <m/>
    <m/>
    <x v="111"/>
    <m/>
    <x v="86"/>
    <x v="25"/>
    <m/>
    <m/>
    <m/>
    <m/>
    <x v="17"/>
    <m/>
    <m/>
    <m/>
    <m/>
    <x v="4"/>
    <m/>
    <x v="56"/>
    <x v="604"/>
    <m/>
    <x v="743"/>
  </r>
  <r>
    <m/>
    <m/>
    <m/>
    <m/>
    <m/>
    <m/>
    <m/>
    <m/>
    <m/>
    <m/>
    <m/>
    <m/>
    <m/>
    <m/>
    <x v="111"/>
    <m/>
    <x v="86"/>
    <x v="25"/>
    <m/>
    <m/>
    <m/>
    <m/>
    <x v="17"/>
    <m/>
    <m/>
    <m/>
    <m/>
    <x v="4"/>
    <m/>
    <x v="56"/>
    <x v="606"/>
    <m/>
    <x v="803"/>
  </r>
  <r>
    <m/>
    <m/>
    <m/>
    <m/>
    <m/>
    <m/>
    <m/>
    <m/>
    <m/>
    <m/>
    <m/>
    <m/>
    <m/>
    <m/>
    <x v="111"/>
    <m/>
    <x v="86"/>
    <x v="25"/>
    <m/>
    <m/>
    <m/>
    <m/>
    <x v="17"/>
    <m/>
    <m/>
    <m/>
    <m/>
    <x v="4"/>
    <m/>
    <x v="56"/>
    <x v="607"/>
    <m/>
    <x v="803"/>
  </r>
  <r>
    <m/>
    <m/>
    <m/>
    <m/>
    <m/>
    <m/>
    <m/>
    <m/>
    <m/>
    <m/>
    <m/>
    <m/>
    <m/>
    <m/>
    <x v="111"/>
    <m/>
    <x v="86"/>
    <x v="25"/>
    <m/>
    <m/>
    <m/>
    <m/>
    <x v="17"/>
    <m/>
    <m/>
    <m/>
    <m/>
    <x v="4"/>
    <m/>
    <x v="56"/>
    <x v="608"/>
    <m/>
    <x v="790"/>
  </r>
  <r>
    <m/>
    <m/>
    <m/>
    <m/>
    <m/>
    <m/>
    <m/>
    <m/>
    <m/>
    <m/>
    <m/>
    <m/>
    <m/>
    <m/>
    <x v="111"/>
    <m/>
    <x v="86"/>
    <x v="25"/>
    <m/>
    <m/>
    <m/>
    <m/>
    <x v="17"/>
    <m/>
    <m/>
    <m/>
    <m/>
    <x v="4"/>
    <m/>
    <x v="56"/>
    <x v="609"/>
    <m/>
    <x v="790"/>
  </r>
  <r>
    <m/>
    <m/>
    <m/>
    <m/>
    <m/>
    <m/>
    <m/>
    <m/>
    <m/>
    <m/>
    <m/>
    <m/>
    <m/>
    <m/>
    <x v="111"/>
    <m/>
    <x v="86"/>
    <x v="25"/>
    <m/>
    <m/>
    <m/>
    <m/>
    <x v="17"/>
    <m/>
    <m/>
    <m/>
    <m/>
    <x v="4"/>
    <m/>
    <x v="56"/>
    <x v="604"/>
    <m/>
    <x v="743"/>
  </r>
  <r>
    <m/>
    <m/>
    <m/>
    <m/>
    <m/>
    <m/>
    <m/>
    <m/>
    <m/>
    <m/>
    <m/>
    <m/>
    <m/>
    <m/>
    <x v="111"/>
    <m/>
    <x v="86"/>
    <x v="25"/>
    <m/>
    <m/>
    <m/>
    <m/>
    <x v="17"/>
    <m/>
    <m/>
    <m/>
    <m/>
    <x v="4"/>
    <m/>
    <x v="56"/>
    <x v="638"/>
    <m/>
    <x v="743"/>
  </r>
  <r>
    <m/>
    <m/>
    <m/>
    <m/>
    <m/>
    <m/>
    <m/>
    <m/>
    <m/>
    <m/>
    <m/>
    <m/>
    <m/>
    <m/>
    <x v="111"/>
    <m/>
    <x v="86"/>
    <x v="25"/>
    <m/>
    <m/>
    <m/>
    <m/>
    <x v="17"/>
    <m/>
    <m/>
    <m/>
    <m/>
    <x v="4"/>
    <m/>
    <x v="56"/>
    <x v="604"/>
    <m/>
    <x v="743"/>
  </r>
  <r>
    <m/>
    <m/>
    <m/>
    <m/>
    <m/>
    <m/>
    <m/>
    <m/>
    <m/>
    <m/>
    <m/>
    <m/>
    <m/>
    <m/>
    <x v="111"/>
    <m/>
    <x v="86"/>
    <x v="25"/>
    <m/>
    <m/>
    <m/>
    <m/>
    <x v="17"/>
    <m/>
    <m/>
    <m/>
    <m/>
    <x v="4"/>
    <m/>
    <x v="56"/>
    <x v="606"/>
    <m/>
    <x v="804"/>
  </r>
  <r>
    <m/>
    <m/>
    <m/>
    <m/>
    <m/>
    <m/>
    <m/>
    <m/>
    <m/>
    <m/>
    <m/>
    <m/>
    <m/>
    <m/>
    <x v="111"/>
    <m/>
    <x v="86"/>
    <x v="25"/>
    <m/>
    <m/>
    <m/>
    <m/>
    <x v="17"/>
    <m/>
    <m/>
    <m/>
    <m/>
    <x v="4"/>
    <m/>
    <x v="56"/>
    <x v="607"/>
    <m/>
    <x v="804"/>
  </r>
  <r>
    <m/>
    <m/>
    <m/>
    <m/>
    <m/>
    <m/>
    <m/>
    <m/>
    <m/>
    <m/>
    <m/>
    <m/>
    <m/>
    <m/>
    <x v="111"/>
    <m/>
    <x v="86"/>
    <x v="25"/>
    <m/>
    <m/>
    <m/>
    <m/>
    <x v="17"/>
    <m/>
    <m/>
    <m/>
    <m/>
    <x v="4"/>
    <m/>
    <x v="56"/>
    <x v="608"/>
    <m/>
    <x v="790"/>
  </r>
  <r>
    <m/>
    <m/>
    <m/>
    <m/>
    <m/>
    <m/>
    <m/>
    <m/>
    <m/>
    <m/>
    <m/>
    <m/>
    <m/>
    <m/>
    <x v="111"/>
    <m/>
    <x v="86"/>
    <x v="25"/>
    <m/>
    <m/>
    <m/>
    <m/>
    <x v="17"/>
    <m/>
    <m/>
    <m/>
    <m/>
    <x v="4"/>
    <m/>
    <x v="56"/>
    <x v="609"/>
    <m/>
    <x v="790"/>
  </r>
  <r>
    <m/>
    <m/>
    <m/>
    <m/>
    <m/>
    <m/>
    <m/>
    <m/>
    <m/>
    <m/>
    <m/>
    <m/>
    <m/>
    <m/>
    <x v="111"/>
    <m/>
    <x v="86"/>
    <x v="25"/>
    <m/>
    <m/>
    <m/>
    <m/>
    <x v="17"/>
    <m/>
    <m/>
    <m/>
    <m/>
    <x v="4"/>
    <m/>
    <x v="56"/>
    <x v="604"/>
    <m/>
    <x v="743"/>
  </r>
  <r>
    <m/>
    <m/>
    <m/>
    <m/>
    <m/>
    <m/>
    <m/>
    <m/>
    <m/>
    <m/>
    <m/>
    <m/>
    <m/>
    <m/>
    <x v="111"/>
    <m/>
    <x v="86"/>
    <x v="25"/>
    <m/>
    <m/>
    <m/>
    <m/>
    <x v="17"/>
    <m/>
    <m/>
    <m/>
    <m/>
    <x v="4"/>
    <m/>
    <x v="56"/>
    <x v="639"/>
    <m/>
    <x v="743"/>
  </r>
  <r>
    <m/>
    <m/>
    <m/>
    <m/>
    <m/>
    <m/>
    <m/>
    <m/>
    <m/>
    <m/>
    <m/>
    <m/>
    <m/>
    <m/>
    <x v="111"/>
    <m/>
    <x v="86"/>
    <x v="25"/>
    <m/>
    <m/>
    <m/>
    <m/>
    <x v="17"/>
    <m/>
    <m/>
    <m/>
    <m/>
    <x v="4"/>
    <m/>
    <x v="56"/>
    <x v="604"/>
    <m/>
    <x v="743"/>
  </r>
  <r>
    <m/>
    <m/>
    <m/>
    <m/>
    <m/>
    <m/>
    <m/>
    <m/>
    <m/>
    <m/>
    <m/>
    <m/>
    <m/>
    <m/>
    <x v="111"/>
    <m/>
    <x v="86"/>
    <x v="25"/>
    <m/>
    <m/>
    <m/>
    <m/>
    <x v="17"/>
    <m/>
    <m/>
    <m/>
    <m/>
    <x v="4"/>
    <m/>
    <x v="56"/>
    <x v="606"/>
    <m/>
    <x v="805"/>
  </r>
  <r>
    <m/>
    <m/>
    <m/>
    <m/>
    <m/>
    <m/>
    <m/>
    <m/>
    <m/>
    <m/>
    <m/>
    <m/>
    <m/>
    <m/>
    <x v="111"/>
    <m/>
    <x v="86"/>
    <x v="25"/>
    <m/>
    <m/>
    <m/>
    <m/>
    <x v="17"/>
    <m/>
    <m/>
    <m/>
    <m/>
    <x v="4"/>
    <m/>
    <x v="56"/>
    <x v="607"/>
    <m/>
    <x v="805"/>
  </r>
  <r>
    <m/>
    <m/>
    <m/>
    <m/>
    <m/>
    <m/>
    <m/>
    <m/>
    <m/>
    <m/>
    <m/>
    <m/>
    <m/>
    <m/>
    <x v="111"/>
    <m/>
    <x v="86"/>
    <x v="25"/>
    <m/>
    <m/>
    <m/>
    <m/>
    <x v="17"/>
    <m/>
    <m/>
    <m/>
    <m/>
    <x v="4"/>
    <m/>
    <x v="56"/>
    <x v="608"/>
    <m/>
    <x v="806"/>
  </r>
  <r>
    <m/>
    <m/>
    <m/>
    <m/>
    <m/>
    <m/>
    <m/>
    <m/>
    <m/>
    <m/>
    <m/>
    <m/>
    <m/>
    <m/>
    <x v="111"/>
    <m/>
    <x v="86"/>
    <x v="25"/>
    <m/>
    <m/>
    <m/>
    <m/>
    <x v="17"/>
    <m/>
    <m/>
    <m/>
    <m/>
    <x v="4"/>
    <m/>
    <x v="56"/>
    <x v="609"/>
    <m/>
    <x v="806"/>
  </r>
  <r>
    <m/>
    <m/>
    <m/>
    <m/>
    <m/>
    <m/>
    <m/>
    <m/>
    <m/>
    <m/>
    <m/>
    <m/>
    <m/>
    <m/>
    <x v="111"/>
    <m/>
    <x v="86"/>
    <x v="25"/>
    <m/>
    <m/>
    <m/>
    <m/>
    <x v="17"/>
    <m/>
    <m/>
    <m/>
    <m/>
    <x v="4"/>
    <m/>
    <x v="56"/>
    <x v="604"/>
    <m/>
    <x v="743"/>
  </r>
  <r>
    <m/>
    <m/>
    <m/>
    <m/>
    <m/>
    <m/>
    <m/>
    <m/>
    <m/>
    <m/>
    <m/>
    <m/>
    <m/>
    <m/>
    <x v="111"/>
    <m/>
    <x v="86"/>
    <x v="25"/>
    <m/>
    <m/>
    <m/>
    <m/>
    <x v="17"/>
    <m/>
    <m/>
    <m/>
    <m/>
    <x v="4"/>
    <m/>
    <x v="56"/>
    <x v="640"/>
    <m/>
    <x v="743"/>
  </r>
  <r>
    <m/>
    <m/>
    <m/>
    <m/>
    <m/>
    <m/>
    <m/>
    <m/>
    <m/>
    <m/>
    <m/>
    <m/>
    <m/>
    <m/>
    <x v="111"/>
    <m/>
    <x v="86"/>
    <x v="25"/>
    <m/>
    <m/>
    <m/>
    <m/>
    <x v="17"/>
    <m/>
    <m/>
    <m/>
    <m/>
    <x v="4"/>
    <m/>
    <x v="56"/>
    <x v="604"/>
    <m/>
    <x v="743"/>
  </r>
  <r>
    <m/>
    <m/>
    <m/>
    <m/>
    <m/>
    <m/>
    <m/>
    <m/>
    <m/>
    <m/>
    <m/>
    <m/>
    <m/>
    <m/>
    <x v="111"/>
    <m/>
    <x v="86"/>
    <x v="25"/>
    <m/>
    <m/>
    <m/>
    <m/>
    <x v="17"/>
    <m/>
    <m/>
    <m/>
    <m/>
    <x v="4"/>
    <m/>
    <x v="56"/>
    <x v="606"/>
    <m/>
    <x v="807"/>
  </r>
  <r>
    <m/>
    <m/>
    <m/>
    <m/>
    <m/>
    <m/>
    <m/>
    <m/>
    <m/>
    <m/>
    <m/>
    <m/>
    <m/>
    <m/>
    <x v="111"/>
    <m/>
    <x v="86"/>
    <x v="25"/>
    <m/>
    <m/>
    <m/>
    <m/>
    <x v="17"/>
    <m/>
    <m/>
    <m/>
    <m/>
    <x v="4"/>
    <m/>
    <x v="56"/>
    <x v="607"/>
    <m/>
    <x v="807"/>
  </r>
  <r>
    <m/>
    <m/>
    <m/>
    <m/>
    <m/>
    <m/>
    <m/>
    <m/>
    <m/>
    <m/>
    <m/>
    <m/>
    <m/>
    <m/>
    <x v="111"/>
    <m/>
    <x v="86"/>
    <x v="25"/>
    <m/>
    <m/>
    <m/>
    <m/>
    <x v="17"/>
    <m/>
    <m/>
    <m/>
    <m/>
    <x v="4"/>
    <m/>
    <x v="56"/>
    <x v="608"/>
    <m/>
    <x v="808"/>
  </r>
  <r>
    <m/>
    <m/>
    <m/>
    <m/>
    <m/>
    <m/>
    <m/>
    <m/>
    <m/>
    <m/>
    <m/>
    <m/>
    <m/>
    <m/>
    <x v="111"/>
    <m/>
    <x v="86"/>
    <x v="25"/>
    <m/>
    <m/>
    <m/>
    <m/>
    <x v="17"/>
    <m/>
    <m/>
    <m/>
    <m/>
    <x v="4"/>
    <m/>
    <x v="56"/>
    <x v="609"/>
    <m/>
    <x v="808"/>
  </r>
  <r>
    <m/>
    <m/>
    <m/>
    <m/>
    <m/>
    <m/>
    <m/>
    <m/>
    <m/>
    <m/>
    <m/>
    <m/>
    <m/>
    <m/>
    <x v="111"/>
    <m/>
    <x v="86"/>
    <x v="25"/>
    <m/>
    <m/>
    <m/>
    <m/>
    <x v="17"/>
    <m/>
    <m/>
    <m/>
    <m/>
    <x v="4"/>
    <m/>
    <x v="56"/>
    <x v="604"/>
    <m/>
    <x v="743"/>
  </r>
  <r>
    <m/>
    <m/>
    <m/>
    <m/>
    <m/>
    <m/>
    <m/>
    <m/>
    <m/>
    <m/>
    <m/>
    <m/>
    <m/>
    <m/>
    <x v="111"/>
    <m/>
    <x v="86"/>
    <x v="25"/>
    <m/>
    <m/>
    <m/>
    <m/>
    <x v="17"/>
    <m/>
    <m/>
    <m/>
    <m/>
    <x v="4"/>
    <m/>
    <x v="56"/>
    <x v="641"/>
    <m/>
    <x v="743"/>
  </r>
  <r>
    <m/>
    <m/>
    <m/>
    <m/>
    <m/>
    <m/>
    <m/>
    <m/>
    <m/>
    <m/>
    <m/>
    <m/>
    <m/>
    <m/>
    <x v="111"/>
    <m/>
    <x v="86"/>
    <x v="25"/>
    <m/>
    <m/>
    <m/>
    <m/>
    <x v="17"/>
    <m/>
    <m/>
    <m/>
    <m/>
    <x v="4"/>
    <m/>
    <x v="56"/>
    <x v="604"/>
    <m/>
    <x v="743"/>
  </r>
  <r>
    <m/>
    <m/>
    <m/>
    <m/>
    <m/>
    <m/>
    <m/>
    <m/>
    <m/>
    <m/>
    <m/>
    <m/>
    <m/>
    <m/>
    <x v="111"/>
    <m/>
    <x v="86"/>
    <x v="25"/>
    <m/>
    <m/>
    <m/>
    <m/>
    <x v="17"/>
    <m/>
    <m/>
    <m/>
    <m/>
    <x v="4"/>
    <m/>
    <x v="56"/>
    <x v="606"/>
    <m/>
    <x v="809"/>
  </r>
  <r>
    <m/>
    <m/>
    <m/>
    <m/>
    <m/>
    <m/>
    <m/>
    <m/>
    <m/>
    <m/>
    <m/>
    <m/>
    <m/>
    <m/>
    <x v="111"/>
    <m/>
    <x v="86"/>
    <x v="25"/>
    <m/>
    <m/>
    <m/>
    <m/>
    <x v="17"/>
    <m/>
    <m/>
    <m/>
    <m/>
    <x v="4"/>
    <m/>
    <x v="56"/>
    <x v="607"/>
    <m/>
    <x v="809"/>
  </r>
  <r>
    <m/>
    <m/>
    <m/>
    <m/>
    <m/>
    <m/>
    <m/>
    <m/>
    <m/>
    <m/>
    <m/>
    <m/>
    <m/>
    <m/>
    <x v="111"/>
    <m/>
    <x v="86"/>
    <x v="25"/>
    <m/>
    <m/>
    <m/>
    <m/>
    <x v="17"/>
    <m/>
    <m/>
    <m/>
    <m/>
    <x v="4"/>
    <m/>
    <x v="56"/>
    <x v="608"/>
    <m/>
    <x v="790"/>
  </r>
  <r>
    <m/>
    <m/>
    <m/>
    <m/>
    <m/>
    <m/>
    <m/>
    <m/>
    <m/>
    <m/>
    <m/>
    <m/>
    <m/>
    <m/>
    <x v="111"/>
    <m/>
    <x v="86"/>
    <x v="25"/>
    <m/>
    <m/>
    <m/>
    <m/>
    <x v="17"/>
    <m/>
    <m/>
    <m/>
    <m/>
    <x v="4"/>
    <m/>
    <x v="56"/>
    <x v="609"/>
    <m/>
    <x v="790"/>
  </r>
  <r>
    <m/>
    <m/>
    <m/>
    <m/>
    <m/>
    <m/>
    <m/>
    <m/>
    <m/>
    <m/>
    <m/>
    <m/>
    <m/>
    <m/>
    <x v="111"/>
    <m/>
    <x v="86"/>
    <x v="25"/>
    <m/>
    <m/>
    <m/>
    <m/>
    <x v="17"/>
    <m/>
    <m/>
    <m/>
    <m/>
    <x v="4"/>
    <m/>
    <x v="56"/>
    <x v="604"/>
    <m/>
    <x v="743"/>
  </r>
  <r>
    <m/>
    <m/>
    <m/>
    <m/>
    <m/>
    <m/>
    <m/>
    <m/>
    <m/>
    <m/>
    <m/>
    <m/>
    <m/>
    <m/>
    <x v="111"/>
    <m/>
    <x v="86"/>
    <x v="25"/>
    <m/>
    <m/>
    <m/>
    <m/>
    <x v="17"/>
    <m/>
    <m/>
    <m/>
    <m/>
    <x v="4"/>
    <m/>
    <x v="56"/>
    <x v="642"/>
    <m/>
    <x v="743"/>
  </r>
  <r>
    <m/>
    <m/>
    <m/>
    <m/>
    <m/>
    <m/>
    <m/>
    <m/>
    <m/>
    <m/>
    <m/>
    <m/>
    <m/>
    <m/>
    <x v="111"/>
    <m/>
    <x v="86"/>
    <x v="25"/>
    <m/>
    <m/>
    <m/>
    <m/>
    <x v="17"/>
    <m/>
    <m/>
    <m/>
    <m/>
    <x v="4"/>
    <m/>
    <x v="56"/>
    <x v="604"/>
    <m/>
    <x v="743"/>
  </r>
  <r>
    <m/>
    <m/>
    <m/>
    <m/>
    <m/>
    <m/>
    <m/>
    <m/>
    <m/>
    <m/>
    <m/>
    <m/>
    <m/>
    <m/>
    <x v="111"/>
    <m/>
    <x v="86"/>
    <x v="25"/>
    <m/>
    <m/>
    <m/>
    <m/>
    <x v="17"/>
    <m/>
    <m/>
    <m/>
    <m/>
    <x v="4"/>
    <m/>
    <x v="56"/>
    <x v="606"/>
    <m/>
    <x v="810"/>
  </r>
  <r>
    <m/>
    <m/>
    <m/>
    <m/>
    <m/>
    <m/>
    <m/>
    <m/>
    <m/>
    <m/>
    <m/>
    <m/>
    <m/>
    <m/>
    <x v="111"/>
    <m/>
    <x v="86"/>
    <x v="25"/>
    <m/>
    <m/>
    <m/>
    <m/>
    <x v="17"/>
    <m/>
    <m/>
    <m/>
    <m/>
    <x v="4"/>
    <m/>
    <x v="56"/>
    <x v="607"/>
    <m/>
    <x v="810"/>
  </r>
  <r>
    <m/>
    <m/>
    <m/>
    <m/>
    <m/>
    <m/>
    <m/>
    <m/>
    <m/>
    <m/>
    <m/>
    <m/>
    <m/>
    <m/>
    <x v="111"/>
    <m/>
    <x v="86"/>
    <x v="25"/>
    <m/>
    <m/>
    <m/>
    <m/>
    <x v="17"/>
    <m/>
    <m/>
    <m/>
    <m/>
    <x v="4"/>
    <m/>
    <x v="56"/>
    <x v="608"/>
    <m/>
    <x v="790"/>
  </r>
  <r>
    <m/>
    <m/>
    <m/>
    <m/>
    <m/>
    <m/>
    <m/>
    <m/>
    <m/>
    <m/>
    <m/>
    <m/>
    <m/>
    <m/>
    <x v="111"/>
    <m/>
    <x v="86"/>
    <x v="25"/>
    <m/>
    <m/>
    <m/>
    <m/>
    <x v="17"/>
    <m/>
    <m/>
    <m/>
    <m/>
    <x v="4"/>
    <m/>
    <x v="56"/>
    <x v="609"/>
    <m/>
    <x v="790"/>
  </r>
  <r>
    <m/>
    <m/>
    <m/>
    <m/>
    <m/>
    <m/>
    <m/>
    <m/>
    <m/>
    <m/>
    <m/>
    <m/>
    <m/>
    <m/>
    <x v="111"/>
    <m/>
    <x v="86"/>
    <x v="25"/>
    <m/>
    <m/>
    <m/>
    <m/>
    <x v="17"/>
    <m/>
    <m/>
    <m/>
    <m/>
    <x v="4"/>
    <m/>
    <x v="56"/>
    <x v="604"/>
    <m/>
    <x v="743"/>
  </r>
  <r>
    <m/>
    <m/>
    <m/>
    <m/>
    <m/>
    <m/>
    <m/>
    <m/>
    <m/>
    <m/>
    <m/>
    <m/>
    <m/>
    <m/>
    <x v="111"/>
    <m/>
    <x v="86"/>
    <x v="25"/>
    <m/>
    <m/>
    <m/>
    <m/>
    <x v="17"/>
    <m/>
    <m/>
    <m/>
    <m/>
    <x v="4"/>
    <m/>
    <x v="56"/>
    <x v="643"/>
    <m/>
    <x v="743"/>
  </r>
  <r>
    <m/>
    <m/>
    <m/>
    <m/>
    <m/>
    <m/>
    <m/>
    <m/>
    <m/>
    <m/>
    <m/>
    <m/>
    <m/>
    <m/>
    <x v="111"/>
    <m/>
    <x v="86"/>
    <x v="25"/>
    <m/>
    <m/>
    <m/>
    <m/>
    <x v="17"/>
    <m/>
    <m/>
    <m/>
    <m/>
    <x v="4"/>
    <m/>
    <x v="56"/>
    <x v="604"/>
    <m/>
    <x v="743"/>
  </r>
  <r>
    <m/>
    <m/>
    <m/>
    <m/>
    <m/>
    <m/>
    <m/>
    <m/>
    <m/>
    <m/>
    <m/>
    <m/>
    <m/>
    <m/>
    <x v="111"/>
    <m/>
    <x v="86"/>
    <x v="25"/>
    <m/>
    <m/>
    <m/>
    <m/>
    <x v="17"/>
    <m/>
    <m/>
    <m/>
    <m/>
    <x v="4"/>
    <m/>
    <x v="56"/>
    <x v="606"/>
    <m/>
    <x v="811"/>
  </r>
  <r>
    <m/>
    <m/>
    <m/>
    <m/>
    <m/>
    <m/>
    <m/>
    <m/>
    <m/>
    <m/>
    <m/>
    <m/>
    <m/>
    <m/>
    <x v="111"/>
    <m/>
    <x v="86"/>
    <x v="25"/>
    <m/>
    <m/>
    <m/>
    <m/>
    <x v="17"/>
    <m/>
    <m/>
    <m/>
    <m/>
    <x v="4"/>
    <m/>
    <x v="56"/>
    <x v="607"/>
    <m/>
    <x v="811"/>
  </r>
  <r>
    <m/>
    <m/>
    <m/>
    <m/>
    <m/>
    <m/>
    <m/>
    <m/>
    <m/>
    <m/>
    <m/>
    <m/>
    <m/>
    <m/>
    <x v="111"/>
    <m/>
    <x v="86"/>
    <x v="25"/>
    <m/>
    <m/>
    <m/>
    <m/>
    <x v="17"/>
    <m/>
    <m/>
    <m/>
    <m/>
    <x v="4"/>
    <m/>
    <x v="56"/>
    <x v="608"/>
    <m/>
    <x v="790"/>
  </r>
  <r>
    <m/>
    <m/>
    <m/>
    <m/>
    <m/>
    <m/>
    <m/>
    <m/>
    <m/>
    <m/>
    <m/>
    <m/>
    <m/>
    <m/>
    <x v="111"/>
    <m/>
    <x v="86"/>
    <x v="25"/>
    <m/>
    <m/>
    <m/>
    <m/>
    <x v="17"/>
    <m/>
    <m/>
    <m/>
    <m/>
    <x v="4"/>
    <m/>
    <x v="56"/>
    <x v="609"/>
    <m/>
    <x v="790"/>
  </r>
  <r>
    <m/>
    <m/>
    <m/>
    <m/>
    <m/>
    <m/>
    <m/>
    <m/>
    <m/>
    <m/>
    <m/>
    <m/>
    <m/>
    <m/>
    <x v="111"/>
    <m/>
    <x v="86"/>
    <x v="25"/>
    <m/>
    <m/>
    <m/>
    <m/>
    <x v="17"/>
    <m/>
    <m/>
    <m/>
    <m/>
    <x v="4"/>
    <m/>
    <x v="56"/>
    <x v="604"/>
    <m/>
    <x v="743"/>
  </r>
  <r>
    <m/>
    <m/>
    <m/>
    <m/>
    <m/>
    <m/>
    <m/>
    <m/>
    <m/>
    <m/>
    <m/>
    <m/>
    <m/>
    <m/>
    <x v="111"/>
    <m/>
    <x v="86"/>
    <x v="25"/>
    <m/>
    <m/>
    <m/>
    <m/>
    <x v="17"/>
    <m/>
    <m/>
    <m/>
    <m/>
    <x v="4"/>
    <m/>
    <x v="56"/>
    <x v="644"/>
    <m/>
    <x v="743"/>
  </r>
  <r>
    <m/>
    <m/>
    <m/>
    <m/>
    <m/>
    <m/>
    <m/>
    <m/>
    <m/>
    <m/>
    <m/>
    <m/>
    <m/>
    <m/>
    <x v="111"/>
    <m/>
    <x v="86"/>
    <x v="25"/>
    <m/>
    <m/>
    <m/>
    <m/>
    <x v="17"/>
    <m/>
    <m/>
    <m/>
    <m/>
    <x v="4"/>
    <m/>
    <x v="56"/>
    <x v="604"/>
    <m/>
    <x v="743"/>
  </r>
  <r>
    <m/>
    <m/>
    <m/>
    <m/>
    <m/>
    <m/>
    <m/>
    <m/>
    <m/>
    <m/>
    <m/>
    <m/>
    <m/>
    <m/>
    <x v="111"/>
    <m/>
    <x v="86"/>
    <x v="25"/>
    <m/>
    <m/>
    <m/>
    <m/>
    <x v="17"/>
    <m/>
    <m/>
    <m/>
    <m/>
    <x v="4"/>
    <m/>
    <x v="56"/>
    <x v="606"/>
    <m/>
    <x v="812"/>
  </r>
  <r>
    <m/>
    <m/>
    <m/>
    <m/>
    <m/>
    <m/>
    <m/>
    <m/>
    <m/>
    <m/>
    <m/>
    <m/>
    <m/>
    <m/>
    <x v="111"/>
    <m/>
    <x v="86"/>
    <x v="25"/>
    <m/>
    <m/>
    <m/>
    <m/>
    <x v="17"/>
    <m/>
    <m/>
    <m/>
    <m/>
    <x v="4"/>
    <m/>
    <x v="56"/>
    <x v="607"/>
    <m/>
    <x v="812"/>
  </r>
  <r>
    <m/>
    <m/>
    <m/>
    <m/>
    <m/>
    <m/>
    <m/>
    <m/>
    <m/>
    <m/>
    <m/>
    <m/>
    <m/>
    <m/>
    <x v="111"/>
    <m/>
    <x v="86"/>
    <x v="25"/>
    <m/>
    <m/>
    <m/>
    <m/>
    <x v="17"/>
    <m/>
    <m/>
    <m/>
    <m/>
    <x v="4"/>
    <m/>
    <x v="56"/>
    <x v="608"/>
    <m/>
    <x v="790"/>
  </r>
  <r>
    <m/>
    <m/>
    <m/>
    <m/>
    <m/>
    <m/>
    <m/>
    <m/>
    <m/>
    <m/>
    <m/>
    <m/>
    <m/>
    <m/>
    <x v="111"/>
    <m/>
    <x v="86"/>
    <x v="25"/>
    <m/>
    <m/>
    <m/>
    <m/>
    <x v="17"/>
    <m/>
    <m/>
    <m/>
    <m/>
    <x v="4"/>
    <m/>
    <x v="56"/>
    <x v="609"/>
    <m/>
    <x v="790"/>
  </r>
  <r>
    <m/>
    <m/>
    <m/>
    <m/>
    <m/>
    <m/>
    <m/>
    <m/>
    <m/>
    <m/>
    <m/>
    <m/>
    <m/>
    <m/>
    <x v="111"/>
    <m/>
    <x v="86"/>
    <x v="25"/>
    <m/>
    <m/>
    <m/>
    <m/>
    <x v="17"/>
    <m/>
    <m/>
    <m/>
    <m/>
    <x v="4"/>
    <m/>
    <x v="56"/>
    <x v="604"/>
    <m/>
    <x v="743"/>
  </r>
  <r>
    <m/>
    <m/>
    <m/>
    <m/>
    <m/>
    <m/>
    <m/>
    <m/>
    <m/>
    <m/>
    <m/>
    <m/>
    <m/>
    <m/>
    <x v="111"/>
    <m/>
    <x v="86"/>
    <x v="25"/>
    <m/>
    <m/>
    <m/>
    <m/>
    <x v="17"/>
    <m/>
    <m/>
    <m/>
    <m/>
    <x v="4"/>
    <m/>
    <x v="56"/>
    <x v="645"/>
    <m/>
    <x v="743"/>
  </r>
  <r>
    <m/>
    <m/>
    <m/>
    <m/>
    <m/>
    <m/>
    <m/>
    <m/>
    <m/>
    <m/>
    <m/>
    <m/>
    <m/>
    <m/>
    <x v="111"/>
    <m/>
    <x v="86"/>
    <x v="25"/>
    <m/>
    <m/>
    <m/>
    <m/>
    <x v="17"/>
    <m/>
    <m/>
    <m/>
    <m/>
    <x v="4"/>
    <m/>
    <x v="56"/>
    <x v="604"/>
    <m/>
    <x v="743"/>
  </r>
  <r>
    <m/>
    <m/>
    <m/>
    <m/>
    <m/>
    <m/>
    <m/>
    <m/>
    <m/>
    <m/>
    <m/>
    <m/>
    <m/>
    <m/>
    <x v="111"/>
    <m/>
    <x v="86"/>
    <x v="25"/>
    <m/>
    <m/>
    <m/>
    <m/>
    <x v="17"/>
    <m/>
    <m/>
    <m/>
    <m/>
    <x v="4"/>
    <m/>
    <x v="56"/>
    <x v="606"/>
    <m/>
    <x v="813"/>
  </r>
  <r>
    <m/>
    <m/>
    <m/>
    <m/>
    <m/>
    <m/>
    <m/>
    <m/>
    <m/>
    <m/>
    <m/>
    <m/>
    <m/>
    <m/>
    <x v="111"/>
    <m/>
    <x v="86"/>
    <x v="25"/>
    <m/>
    <m/>
    <m/>
    <m/>
    <x v="17"/>
    <m/>
    <m/>
    <m/>
    <m/>
    <x v="4"/>
    <m/>
    <x v="56"/>
    <x v="607"/>
    <m/>
    <x v="813"/>
  </r>
  <r>
    <m/>
    <m/>
    <m/>
    <m/>
    <m/>
    <m/>
    <m/>
    <m/>
    <m/>
    <m/>
    <m/>
    <m/>
    <m/>
    <m/>
    <x v="111"/>
    <m/>
    <x v="86"/>
    <x v="25"/>
    <m/>
    <m/>
    <m/>
    <m/>
    <x v="17"/>
    <m/>
    <m/>
    <m/>
    <m/>
    <x v="4"/>
    <m/>
    <x v="56"/>
    <x v="608"/>
    <m/>
    <x v="814"/>
  </r>
  <r>
    <m/>
    <m/>
    <m/>
    <m/>
    <m/>
    <m/>
    <m/>
    <m/>
    <m/>
    <m/>
    <m/>
    <m/>
    <m/>
    <m/>
    <x v="111"/>
    <m/>
    <x v="86"/>
    <x v="25"/>
    <m/>
    <m/>
    <m/>
    <m/>
    <x v="17"/>
    <m/>
    <m/>
    <m/>
    <m/>
    <x v="4"/>
    <m/>
    <x v="56"/>
    <x v="609"/>
    <m/>
    <x v="814"/>
  </r>
  <r>
    <m/>
    <m/>
    <m/>
    <m/>
    <m/>
    <m/>
    <m/>
    <m/>
    <m/>
    <m/>
    <m/>
    <m/>
    <m/>
    <m/>
    <x v="111"/>
    <m/>
    <x v="86"/>
    <x v="25"/>
    <m/>
    <m/>
    <m/>
    <m/>
    <x v="17"/>
    <m/>
    <m/>
    <m/>
    <m/>
    <x v="4"/>
    <m/>
    <x v="56"/>
    <x v="604"/>
    <m/>
    <x v="743"/>
  </r>
  <r>
    <m/>
    <m/>
    <m/>
    <m/>
    <m/>
    <m/>
    <m/>
    <m/>
    <m/>
    <m/>
    <m/>
    <m/>
    <m/>
    <m/>
    <x v="111"/>
    <m/>
    <x v="86"/>
    <x v="25"/>
    <m/>
    <m/>
    <m/>
    <m/>
    <x v="17"/>
    <m/>
    <m/>
    <m/>
    <m/>
    <x v="4"/>
    <m/>
    <x v="56"/>
    <x v="646"/>
    <m/>
    <x v="743"/>
  </r>
  <r>
    <m/>
    <m/>
    <m/>
    <m/>
    <m/>
    <m/>
    <m/>
    <m/>
    <m/>
    <m/>
    <m/>
    <m/>
    <m/>
    <m/>
    <x v="111"/>
    <m/>
    <x v="86"/>
    <x v="25"/>
    <m/>
    <m/>
    <m/>
    <m/>
    <x v="17"/>
    <m/>
    <m/>
    <m/>
    <m/>
    <x v="4"/>
    <m/>
    <x v="56"/>
    <x v="604"/>
    <m/>
    <x v="743"/>
  </r>
  <r>
    <m/>
    <m/>
    <m/>
    <m/>
    <m/>
    <m/>
    <m/>
    <m/>
    <m/>
    <m/>
    <m/>
    <m/>
    <m/>
    <m/>
    <x v="111"/>
    <m/>
    <x v="86"/>
    <x v="25"/>
    <m/>
    <m/>
    <m/>
    <m/>
    <x v="17"/>
    <m/>
    <m/>
    <m/>
    <m/>
    <x v="4"/>
    <m/>
    <x v="56"/>
    <x v="606"/>
    <m/>
    <x v="815"/>
  </r>
  <r>
    <m/>
    <m/>
    <m/>
    <m/>
    <m/>
    <m/>
    <m/>
    <m/>
    <m/>
    <m/>
    <m/>
    <m/>
    <m/>
    <m/>
    <x v="111"/>
    <m/>
    <x v="86"/>
    <x v="25"/>
    <m/>
    <m/>
    <m/>
    <m/>
    <x v="17"/>
    <m/>
    <m/>
    <m/>
    <m/>
    <x v="4"/>
    <m/>
    <x v="56"/>
    <x v="607"/>
    <m/>
    <x v="815"/>
  </r>
  <r>
    <m/>
    <m/>
    <m/>
    <m/>
    <m/>
    <m/>
    <m/>
    <m/>
    <m/>
    <m/>
    <m/>
    <m/>
    <m/>
    <m/>
    <x v="111"/>
    <m/>
    <x v="86"/>
    <x v="25"/>
    <m/>
    <m/>
    <m/>
    <m/>
    <x v="17"/>
    <m/>
    <m/>
    <m/>
    <m/>
    <x v="4"/>
    <m/>
    <x v="56"/>
    <x v="608"/>
    <m/>
    <x v="790"/>
  </r>
  <r>
    <m/>
    <m/>
    <m/>
    <m/>
    <m/>
    <m/>
    <m/>
    <m/>
    <m/>
    <m/>
    <m/>
    <m/>
    <m/>
    <m/>
    <x v="111"/>
    <m/>
    <x v="86"/>
    <x v="25"/>
    <m/>
    <m/>
    <m/>
    <m/>
    <x v="17"/>
    <m/>
    <m/>
    <m/>
    <m/>
    <x v="4"/>
    <m/>
    <x v="56"/>
    <x v="609"/>
    <m/>
    <x v="790"/>
  </r>
  <r>
    <m/>
    <m/>
    <m/>
    <m/>
    <m/>
    <m/>
    <m/>
    <m/>
    <m/>
    <m/>
    <m/>
    <m/>
    <m/>
    <m/>
    <x v="111"/>
    <m/>
    <x v="86"/>
    <x v="25"/>
    <m/>
    <m/>
    <m/>
    <m/>
    <x v="17"/>
    <m/>
    <m/>
    <m/>
    <m/>
    <x v="4"/>
    <m/>
    <x v="56"/>
    <x v="604"/>
    <m/>
    <x v="743"/>
  </r>
  <r>
    <m/>
    <m/>
    <m/>
    <m/>
    <m/>
    <m/>
    <m/>
    <m/>
    <m/>
    <m/>
    <m/>
    <m/>
    <m/>
    <m/>
    <x v="111"/>
    <m/>
    <x v="86"/>
    <x v="25"/>
    <m/>
    <m/>
    <m/>
    <m/>
    <x v="17"/>
    <m/>
    <m/>
    <m/>
    <m/>
    <x v="4"/>
    <m/>
    <x v="56"/>
    <x v="647"/>
    <m/>
    <x v="743"/>
  </r>
  <r>
    <m/>
    <m/>
    <m/>
    <m/>
    <m/>
    <m/>
    <m/>
    <m/>
    <m/>
    <m/>
    <m/>
    <m/>
    <m/>
    <m/>
    <x v="111"/>
    <m/>
    <x v="86"/>
    <x v="25"/>
    <m/>
    <m/>
    <m/>
    <m/>
    <x v="17"/>
    <m/>
    <m/>
    <m/>
    <m/>
    <x v="4"/>
    <m/>
    <x v="56"/>
    <x v="604"/>
    <m/>
    <x v="743"/>
  </r>
  <r>
    <m/>
    <m/>
    <m/>
    <m/>
    <m/>
    <m/>
    <m/>
    <m/>
    <m/>
    <m/>
    <m/>
    <m/>
    <m/>
    <m/>
    <x v="111"/>
    <m/>
    <x v="86"/>
    <x v="25"/>
    <m/>
    <m/>
    <m/>
    <m/>
    <x v="17"/>
    <m/>
    <m/>
    <m/>
    <m/>
    <x v="4"/>
    <m/>
    <x v="56"/>
    <x v="606"/>
    <m/>
    <x v="816"/>
  </r>
  <r>
    <m/>
    <m/>
    <m/>
    <m/>
    <m/>
    <m/>
    <m/>
    <m/>
    <m/>
    <m/>
    <m/>
    <m/>
    <m/>
    <m/>
    <x v="111"/>
    <m/>
    <x v="86"/>
    <x v="25"/>
    <m/>
    <m/>
    <m/>
    <m/>
    <x v="17"/>
    <m/>
    <m/>
    <m/>
    <m/>
    <x v="4"/>
    <m/>
    <x v="56"/>
    <x v="607"/>
    <m/>
    <x v="816"/>
  </r>
  <r>
    <m/>
    <m/>
    <m/>
    <m/>
    <m/>
    <m/>
    <m/>
    <m/>
    <m/>
    <m/>
    <m/>
    <m/>
    <m/>
    <m/>
    <x v="111"/>
    <m/>
    <x v="86"/>
    <x v="25"/>
    <m/>
    <m/>
    <m/>
    <m/>
    <x v="17"/>
    <m/>
    <m/>
    <m/>
    <m/>
    <x v="4"/>
    <m/>
    <x v="56"/>
    <x v="608"/>
    <m/>
    <x v="817"/>
  </r>
  <r>
    <m/>
    <m/>
    <m/>
    <m/>
    <m/>
    <m/>
    <m/>
    <m/>
    <m/>
    <m/>
    <m/>
    <m/>
    <m/>
    <m/>
    <x v="111"/>
    <m/>
    <x v="86"/>
    <x v="25"/>
    <m/>
    <m/>
    <m/>
    <m/>
    <x v="17"/>
    <m/>
    <m/>
    <m/>
    <m/>
    <x v="4"/>
    <m/>
    <x v="56"/>
    <x v="609"/>
    <m/>
    <x v="817"/>
  </r>
  <r>
    <m/>
    <m/>
    <m/>
    <m/>
    <m/>
    <m/>
    <m/>
    <m/>
    <m/>
    <m/>
    <m/>
    <m/>
    <m/>
    <m/>
    <x v="111"/>
    <m/>
    <x v="86"/>
    <x v="25"/>
    <m/>
    <m/>
    <m/>
    <m/>
    <x v="17"/>
    <m/>
    <m/>
    <m/>
    <m/>
    <x v="4"/>
    <m/>
    <x v="56"/>
    <x v="604"/>
    <m/>
    <x v="743"/>
  </r>
  <r>
    <m/>
    <m/>
    <m/>
    <m/>
    <m/>
    <m/>
    <m/>
    <m/>
    <m/>
    <m/>
    <m/>
    <m/>
    <m/>
    <m/>
    <x v="111"/>
    <m/>
    <x v="86"/>
    <x v="25"/>
    <m/>
    <m/>
    <m/>
    <m/>
    <x v="17"/>
    <m/>
    <m/>
    <m/>
    <m/>
    <x v="4"/>
    <m/>
    <x v="56"/>
    <x v="648"/>
    <m/>
    <x v="743"/>
  </r>
  <r>
    <m/>
    <m/>
    <m/>
    <m/>
    <m/>
    <m/>
    <m/>
    <m/>
    <m/>
    <m/>
    <m/>
    <m/>
    <m/>
    <m/>
    <x v="111"/>
    <m/>
    <x v="86"/>
    <x v="25"/>
    <m/>
    <m/>
    <m/>
    <m/>
    <x v="17"/>
    <m/>
    <m/>
    <m/>
    <m/>
    <x v="4"/>
    <m/>
    <x v="56"/>
    <x v="604"/>
    <m/>
    <x v="743"/>
  </r>
  <r>
    <m/>
    <m/>
    <m/>
    <m/>
    <m/>
    <m/>
    <m/>
    <m/>
    <m/>
    <m/>
    <m/>
    <m/>
    <m/>
    <m/>
    <x v="111"/>
    <m/>
    <x v="86"/>
    <x v="25"/>
    <m/>
    <m/>
    <m/>
    <m/>
    <x v="17"/>
    <m/>
    <m/>
    <m/>
    <m/>
    <x v="4"/>
    <m/>
    <x v="56"/>
    <x v="606"/>
    <m/>
    <x v="818"/>
  </r>
  <r>
    <m/>
    <m/>
    <m/>
    <m/>
    <m/>
    <m/>
    <m/>
    <m/>
    <m/>
    <m/>
    <m/>
    <m/>
    <m/>
    <m/>
    <x v="111"/>
    <m/>
    <x v="86"/>
    <x v="25"/>
    <m/>
    <m/>
    <m/>
    <m/>
    <x v="17"/>
    <m/>
    <m/>
    <m/>
    <m/>
    <x v="4"/>
    <m/>
    <x v="56"/>
    <x v="607"/>
    <m/>
    <x v="818"/>
  </r>
  <r>
    <m/>
    <m/>
    <m/>
    <m/>
    <m/>
    <m/>
    <m/>
    <m/>
    <m/>
    <m/>
    <m/>
    <m/>
    <m/>
    <m/>
    <x v="111"/>
    <m/>
    <x v="86"/>
    <x v="25"/>
    <m/>
    <m/>
    <m/>
    <m/>
    <x v="17"/>
    <m/>
    <m/>
    <m/>
    <m/>
    <x v="4"/>
    <m/>
    <x v="56"/>
    <x v="608"/>
    <m/>
    <x v="819"/>
  </r>
  <r>
    <m/>
    <m/>
    <m/>
    <m/>
    <m/>
    <m/>
    <m/>
    <m/>
    <m/>
    <m/>
    <m/>
    <m/>
    <m/>
    <m/>
    <x v="111"/>
    <m/>
    <x v="86"/>
    <x v="25"/>
    <m/>
    <m/>
    <m/>
    <m/>
    <x v="17"/>
    <m/>
    <m/>
    <m/>
    <m/>
    <x v="4"/>
    <m/>
    <x v="56"/>
    <x v="609"/>
    <m/>
    <x v="819"/>
  </r>
  <r>
    <m/>
    <m/>
    <m/>
    <m/>
    <m/>
    <m/>
    <m/>
    <m/>
    <m/>
    <m/>
    <m/>
    <m/>
    <m/>
    <m/>
    <x v="111"/>
    <m/>
    <x v="86"/>
    <x v="25"/>
    <m/>
    <m/>
    <m/>
    <m/>
    <x v="17"/>
    <m/>
    <m/>
    <m/>
    <m/>
    <x v="4"/>
    <m/>
    <x v="56"/>
    <x v="604"/>
    <m/>
    <x v="743"/>
  </r>
  <r>
    <m/>
    <m/>
    <m/>
    <m/>
    <m/>
    <m/>
    <m/>
    <m/>
    <m/>
    <m/>
    <m/>
    <m/>
    <m/>
    <m/>
    <x v="111"/>
    <m/>
    <x v="86"/>
    <x v="25"/>
    <m/>
    <m/>
    <m/>
    <m/>
    <x v="17"/>
    <m/>
    <m/>
    <m/>
    <m/>
    <x v="4"/>
    <m/>
    <x v="56"/>
    <x v="649"/>
    <m/>
    <x v="743"/>
  </r>
  <r>
    <m/>
    <m/>
    <m/>
    <m/>
    <m/>
    <m/>
    <m/>
    <m/>
    <m/>
    <m/>
    <m/>
    <m/>
    <m/>
    <m/>
    <x v="111"/>
    <m/>
    <x v="86"/>
    <x v="25"/>
    <m/>
    <m/>
    <m/>
    <m/>
    <x v="17"/>
    <m/>
    <m/>
    <m/>
    <m/>
    <x v="4"/>
    <m/>
    <x v="56"/>
    <x v="604"/>
    <m/>
    <x v="743"/>
  </r>
  <r>
    <m/>
    <m/>
    <m/>
    <m/>
    <m/>
    <m/>
    <m/>
    <m/>
    <m/>
    <m/>
    <m/>
    <m/>
    <m/>
    <m/>
    <x v="111"/>
    <m/>
    <x v="86"/>
    <x v="25"/>
    <m/>
    <m/>
    <m/>
    <m/>
    <x v="17"/>
    <m/>
    <m/>
    <m/>
    <m/>
    <x v="4"/>
    <m/>
    <x v="56"/>
    <x v="606"/>
    <m/>
    <x v="820"/>
  </r>
  <r>
    <m/>
    <m/>
    <m/>
    <m/>
    <m/>
    <m/>
    <m/>
    <m/>
    <m/>
    <m/>
    <m/>
    <m/>
    <m/>
    <m/>
    <x v="111"/>
    <m/>
    <x v="86"/>
    <x v="25"/>
    <m/>
    <m/>
    <m/>
    <m/>
    <x v="17"/>
    <m/>
    <m/>
    <m/>
    <m/>
    <x v="4"/>
    <m/>
    <x v="56"/>
    <x v="607"/>
    <m/>
    <x v="820"/>
  </r>
  <r>
    <m/>
    <m/>
    <m/>
    <m/>
    <m/>
    <m/>
    <m/>
    <m/>
    <m/>
    <m/>
    <m/>
    <m/>
    <m/>
    <m/>
    <x v="111"/>
    <m/>
    <x v="86"/>
    <x v="25"/>
    <m/>
    <m/>
    <m/>
    <m/>
    <x v="17"/>
    <m/>
    <m/>
    <m/>
    <m/>
    <x v="4"/>
    <m/>
    <x v="56"/>
    <x v="608"/>
    <m/>
    <x v="821"/>
  </r>
  <r>
    <m/>
    <m/>
    <m/>
    <m/>
    <m/>
    <m/>
    <m/>
    <m/>
    <m/>
    <m/>
    <m/>
    <m/>
    <m/>
    <m/>
    <x v="111"/>
    <m/>
    <x v="86"/>
    <x v="25"/>
    <m/>
    <m/>
    <m/>
    <m/>
    <x v="17"/>
    <m/>
    <m/>
    <m/>
    <m/>
    <x v="4"/>
    <m/>
    <x v="56"/>
    <x v="609"/>
    <m/>
    <x v="821"/>
  </r>
  <r>
    <m/>
    <m/>
    <m/>
    <m/>
    <m/>
    <m/>
    <m/>
    <m/>
    <m/>
    <m/>
    <m/>
    <m/>
    <m/>
    <m/>
    <x v="111"/>
    <m/>
    <x v="86"/>
    <x v="25"/>
    <m/>
    <m/>
    <m/>
    <m/>
    <x v="17"/>
    <m/>
    <m/>
    <m/>
    <m/>
    <x v="4"/>
    <m/>
    <x v="56"/>
    <x v="604"/>
    <m/>
    <x v="743"/>
  </r>
  <r>
    <m/>
    <m/>
    <m/>
    <m/>
    <m/>
    <m/>
    <m/>
    <m/>
    <m/>
    <m/>
    <m/>
    <m/>
    <m/>
    <m/>
    <x v="111"/>
    <m/>
    <x v="86"/>
    <x v="25"/>
    <m/>
    <m/>
    <m/>
    <m/>
    <x v="17"/>
    <m/>
    <m/>
    <m/>
    <m/>
    <x v="4"/>
    <m/>
    <x v="56"/>
    <x v="650"/>
    <m/>
    <x v="743"/>
  </r>
  <r>
    <m/>
    <m/>
    <m/>
    <m/>
    <m/>
    <m/>
    <m/>
    <m/>
    <m/>
    <m/>
    <m/>
    <m/>
    <m/>
    <m/>
    <x v="111"/>
    <m/>
    <x v="86"/>
    <x v="25"/>
    <m/>
    <m/>
    <m/>
    <m/>
    <x v="17"/>
    <m/>
    <m/>
    <m/>
    <m/>
    <x v="4"/>
    <m/>
    <x v="56"/>
    <x v="604"/>
    <m/>
    <x v="743"/>
  </r>
  <r>
    <m/>
    <m/>
    <m/>
    <m/>
    <m/>
    <m/>
    <m/>
    <m/>
    <m/>
    <m/>
    <m/>
    <m/>
    <m/>
    <m/>
    <x v="111"/>
    <m/>
    <x v="86"/>
    <x v="25"/>
    <m/>
    <m/>
    <m/>
    <m/>
    <x v="17"/>
    <m/>
    <m/>
    <m/>
    <m/>
    <x v="4"/>
    <m/>
    <x v="56"/>
    <x v="606"/>
    <m/>
    <x v="822"/>
  </r>
  <r>
    <m/>
    <m/>
    <m/>
    <m/>
    <m/>
    <m/>
    <m/>
    <m/>
    <m/>
    <m/>
    <m/>
    <m/>
    <m/>
    <m/>
    <x v="111"/>
    <m/>
    <x v="86"/>
    <x v="25"/>
    <m/>
    <m/>
    <m/>
    <m/>
    <x v="17"/>
    <m/>
    <m/>
    <m/>
    <m/>
    <x v="4"/>
    <m/>
    <x v="56"/>
    <x v="607"/>
    <m/>
    <x v="822"/>
  </r>
  <r>
    <m/>
    <m/>
    <m/>
    <m/>
    <m/>
    <m/>
    <m/>
    <m/>
    <m/>
    <m/>
    <m/>
    <m/>
    <m/>
    <m/>
    <x v="111"/>
    <m/>
    <x v="86"/>
    <x v="25"/>
    <m/>
    <m/>
    <m/>
    <m/>
    <x v="17"/>
    <m/>
    <m/>
    <m/>
    <m/>
    <x v="4"/>
    <m/>
    <x v="56"/>
    <x v="608"/>
    <m/>
    <x v="790"/>
  </r>
  <r>
    <m/>
    <m/>
    <m/>
    <m/>
    <m/>
    <m/>
    <m/>
    <m/>
    <m/>
    <m/>
    <m/>
    <m/>
    <m/>
    <m/>
    <x v="111"/>
    <m/>
    <x v="86"/>
    <x v="25"/>
    <m/>
    <m/>
    <m/>
    <m/>
    <x v="17"/>
    <m/>
    <m/>
    <m/>
    <m/>
    <x v="4"/>
    <m/>
    <x v="56"/>
    <x v="609"/>
    <m/>
    <x v="790"/>
  </r>
  <r>
    <m/>
    <m/>
    <m/>
    <m/>
    <m/>
    <m/>
    <m/>
    <m/>
    <m/>
    <m/>
    <m/>
    <m/>
    <m/>
    <m/>
    <x v="111"/>
    <m/>
    <x v="86"/>
    <x v="25"/>
    <m/>
    <m/>
    <m/>
    <m/>
    <x v="17"/>
    <m/>
    <m/>
    <m/>
    <m/>
    <x v="4"/>
    <m/>
    <x v="56"/>
    <x v="604"/>
    <m/>
    <x v="743"/>
  </r>
  <r>
    <m/>
    <m/>
    <m/>
    <m/>
    <m/>
    <m/>
    <m/>
    <m/>
    <m/>
    <m/>
    <m/>
    <m/>
    <m/>
    <m/>
    <x v="111"/>
    <m/>
    <x v="86"/>
    <x v="25"/>
    <m/>
    <m/>
    <m/>
    <m/>
    <x v="17"/>
    <m/>
    <m/>
    <m/>
    <m/>
    <x v="4"/>
    <m/>
    <x v="56"/>
    <x v="651"/>
    <m/>
    <x v="743"/>
  </r>
  <r>
    <m/>
    <m/>
    <m/>
    <m/>
    <m/>
    <m/>
    <m/>
    <m/>
    <m/>
    <m/>
    <m/>
    <m/>
    <m/>
    <m/>
    <x v="111"/>
    <m/>
    <x v="86"/>
    <x v="25"/>
    <m/>
    <m/>
    <m/>
    <m/>
    <x v="17"/>
    <m/>
    <m/>
    <m/>
    <m/>
    <x v="4"/>
    <m/>
    <x v="56"/>
    <x v="604"/>
    <m/>
    <x v="743"/>
  </r>
  <r>
    <m/>
    <m/>
    <m/>
    <m/>
    <m/>
    <m/>
    <m/>
    <m/>
    <m/>
    <m/>
    <m/>
    <m/>
    <m/>
    <m/>
    <x v="111"/>
    <m/>
    <x v="86"/>
    <x v="25"/>
    <m/>
    <m/>
    <m/>
    <m/>
    <x v="17"/>
    <m/>
    <m/>
    <m/>
    <m/>
    <x v="4"/>
    <m/>
    <x v="56"/>
    <x v="606"/>
    <m/>
    <x v="823"/>
  </r>
  <r>
    <m/>
    <m/>
    <m/>
    <m/>
    <m/>
    <m/>
    <m/>
    <m/>
    <m/>
    <m/>
    <m/>
    <m/>
    <m/>
    <m/>
    <x v="111"/>
    <m/>
    <x v="86"/>
    <x v="25"/>
    <m/>
    <m/>
    <m/>
    <m/>
    <x v="17"/>
    <m/>
    <m/>
    <m/>
    <m/>
    <x v="4"/>
    <m/>
    <x v="56"/>
    <x v="607"/>
    <m/>
    <x v="823"/>
  </r>
  <r>
    <m/>
    <m/>
    <m/>
    <m/>
    <m/>
    <m/>
    <m/>
    <m/>
    <m/>
    <m/>
    <m/>
    <m/>
    <m/>
    <m/>
    <x v="111"/>
    <m/>
    <x v="86"/>
    <x v="25"/>
    <m/>
    <m/>
    <m/>
    <m/>
    <x v="17"/>
    <m/>
    <m/>
    <m/>
    <m/>
    <x v="4"/>
    <m/>
    <x v="56"/>
    <x v="608"/>
    <m/>
    <x v="824"/>
  </r>
  <r>
    <m/>
    <m/>
    <m/>
    <m/>
    <m/>
    <m/>
    <m/>
    <m/>
    <m/>
    <m/>
    <m/>
    <m/>
    <m/>
    <m/>
    <x v="111"/>
    <m/>
    <x v="86"/>
    <x v="25"/>
    <m/>
    <m/>
    <m/>
    <m/>
    <x v="17"/>
    <m/>
    <m/>
    <m/>
    <m/>
    <x v="4"/>
    <m/>
    <x v="56"/>
    <x v="609"/>
    <m/>
    <x v="824"/>
  </r>
  <r>
    <m/>
    <m/>
    <m/>
    <m/>
    <m/>
    <m/>
    <m/>
    <m/>
    <m/>
    <m/>
    <m/>
    <m/>
    <m/>
    <m/>
    <x v="111"/>
    <m/>
    <x v="86"/>
    <x v="25"/>
    <m/>
    <m/>
    <m/>
    <m/>
    <x v="17"/>
    <m/>
    <m/>
    <m/>
    <m/>
    <x v="4"/>
    <m/>
    <x v="56"/>
    <x v="604"/>
    <m/>
    <x v="743"/>
  </r>
  <r>
    <m/>
    <m/>
    <m/>
    <m/>
    <m/>
    <m/>
    <m/>
    <m/>
    <m/>
    <m/>
    <m/>
    <m/>
    <m/>
    <m/>
    <x v="111"/>
    <m/>
    <x v="86"/>
    <x v="25"/>
    <m/>
    <m/>
    <m/>
    <m/>
    <x v="17"/>
    <m/>
    <m/>
    <m/>
    <m/>
    <x v="4"/>
    <m/>
    <x v="56"/>
    <x v="652"/>
    <m/>
    <x v="743"/>
  </r>
  <r>
    <m/>
    <m/>
    <m/>
    <m/>
    <m/>
    <m/>
    <m/>
    <m/>
    <m/>
    <m/>
    <m/>
    <m/>
    <m/>
    <m/>
    <x v="111"/>
    <m/>
    <x v="86"/>
    <x v="25"/>
    <m/>
    <m/>
    <m/>
    <m/>
    <x v="17"/>
    <m/>
    <m/>
    <m/>
    <m/>
    <x v="4"/>
    <m/>
    <x v="56"/>
    <x v="604"/>
    <m/>
    <x v="743"/>
  </r>
  <r>
    <m/>
    <m/>
    <m/>
    <m/>
    <m/>
    <m/>
    <m/>
    <m/>
    <m/>
    <m/>
    <m/>
    <m/>
    <m/>
    <m/>
    <x v="111"/>
    <m/>
    <x v="86"/>
    <x v="25"/>
    <m/>
    <m/>
    <m/>
    <m/>
    <x v="17"/>
    <m/>
    <m/>
    <m/>
    <m/>
    <x v="4"/>
    <m/>
    <x v="56"/>
    <x v="606"/>
    <m/>
    <x v="825"/>
  </r>
  <r>
    <m/>
    <m/>
    <m/>
    <m/>
    <m/>
    <m/>
    <m/>
    <m/>
    <m/>
    <m/>
    <m/>
    <m/>
    <m/>
    <m/>
    <x v="111"/>
    <m/>
    <x v="86"/>
    <x v="25"/>
    <m/>
    <m/>
    <m/>
    <m/>
    <x v="17"/>
    <m/>
    <m/>
    <m/>
    <m/>
    <x v="4"/>
    <m/>
    <x v="56"/>
    <x v="607"/>
    <m/>
    <x v="825"/>
  </r>
  <r>
    <m/>
    <m/>
    <m/>
    <m/>
    <m/>
    <m/>
    <m/>
    <m/>
    <m/>
    <m/>
    <m/>
    <m/>
    <m/>
    <m/>
    <x v="111"/>
    <m/>
    <x v="86"/>
    <x v="25"/>
    <m/>
    <m/>
    <m/>
    <m/>
    <x v="17"/>
    <m/>
    <m/>
    <m/>
    <m/>
    <x v="4"/>
    <m/>
    <x v="56"/>
    <x v="608"/>
    <m/>
    <x v="790"/>
  </r>
  <r>
    <m/>
    <m/>
    <m/>
    <m/>
    <m/>
    <m/>
    <m/>
    <m/>
    <m/>
    <m/>
    <m/>
    <m/>
    <m/>
    <m/>
    <x v="111"/>
    <m/>
    <x v="86"/>
    <x v="25"/>
    <m/>
    <m/>
    <m/>
    <m/>
    <x v="17"/>
    <m/>
    <m/>
    <m/>
    <m/>
    <x v="4"/>
    <m/>
    <x v="56"/>
    <x v="609"/>
    <m/>
    <x v="790"/>
  </r>
  <r>
    <m/>
    <m/>
    <m/>
    <m/>
    <m/>
    <m/>
    <m/>
    <m/>
    <m/>
    <m/>
    <m/>
    <m/>
    <m/>
    <m/>
    <x v="111"/>
    <m/>
    <x v="86"/>
    <x v="25"/>
    <m/>
    <m/>
    <m/>
    <m/>
    <x v="17"/>
    <m/>
    <m/>
    <m/>
    <m/>
    <x v="4"/>
    <m/>
    <x v="56"/>
    <x v="604"/>
    <m/>
    <x v="743"/>
  </r>
  <r>
    <m/>
    <m/>
    <m/>
    <m/>
    <m/>
    <m/>
    <m/>
    <m/>
    <m/>
    <m/>
    <m/>
    <m/>
    <m/>
    <m/>
    <x v="111"/>
    <m/>
    <x v="86"/>
    <x v="25"/>
    <m/>
    <m/>
    <m/>
    <m/>
    <x v="17"/>
    <m/>
    <m/>
    <m/>
    <m/>
    <x v="4"/>
    <m/>
    <x v="56"/>
    <x v="653"/>
    <m/>
    <x v="743"/>
  </r>
  <r>
    <m/>
    <m/>
    <m/>
    <m/>
    <m/>
    <m/>
    <m/>
    <m/>
    <m/>
    <m/>
    <m/>
    <m/>
    <m/>
    <m/>
    <x v="111"/>
    <m/>
    <x v="86"/>
    <x v="25"/>
    <m/>
    <m/>
    <m/>
    <m/>
    <x v="17"/>
    <m/>
    <m/>
    <m/>
    <m/>
    <x v="4"/>
    <m/>
    <x v="56"/>
    <x v="604"/>
    <m/>
    <x v="743"/>
  </r>
  <r>
    <m/>
    <m/>
    <m/>
    <m/>
    <m/>
    <m/>
    <m/>
    <m/>
    <m/>
    <m/>
    <m/>
    <m/>
    <m/>
    <m/>
    <x v="111"/>
    <m/>
    <x v="86"/>
    <x v="25"/>
    <m/>
    <m/>
    <m/>
    <m/>
    <x v="17"/>
    <m/>
    <m/>
    <m/>
    <m/>
    <x v="4"/>
    <m/>
    <x v="56"/>
    <x v="606"/>
    <m/>
    <x v="826"/>
  </r>
  <r>
    <m/>
    <m/>
    <m/>
    <m/>
    <m/>
    <m/>
    <m/>
    <m/>
    <m/>
    <m/>
    <m/>
    <m/>
    <m/>
    <m/>
    <x v="111"/>
    <m/>
    <x v="86"/>
    <x v="25"/>
    <m/>
    <m/>
    <m/>
    <m/>
    <x v="17"/>
    <m/>
    <m/>
    <m/>
    <m/>
    <x v="4"/>
    <m/>
    <x v="56"/>
    <x v="607"/>
    <m/>
    <x v="826"/>
  </r>
  <r>
    <m/>
    <m/>
    <m/>
    <m/>
    <m/>
    <m/>
    <m/>
    <m/>
    <m/>
    <m/>
    <m/>
    <m/>
    <m/>
    <m/>
    <x v="111"/>
    <m/>
    <x v="86"/>
    <x v="25"/>
    <m/>
    <m/>
    <m/>
    <m/>
    <x v="17"/>
    <m/>
    <m/>
    <m/>
    <m/>
    <x v="4"/>
    <m/>
    <x v="56"/>
    <x v="608"/>
    <m/>
    <x v="827"/>
  </r>
  <r>
    <m/>
    <m/>
    <m/>
    <m/>
    <m/>
    <m/>
    <m/>
    <m/>
    <m/>
    <m/>
    <m/>
    <m/>
    <m/>
    <m/>
    <x v="111"/>
    <m/>
    <x v="86"/>
    <x v="25"/>
    <m/>
    <m/>
    <m/>
    <m/>
    <x v="17"/>
    <m/>
    <m/>
    <m/>
    <m/>
    <x v="4"/>
    <m/>
    <x v="56"/>
    <x v="609"/>
    <m/>
    <x v="827"/>
  </r>
  <r>
    <m/>
    <m/>
    <m/>
    <m/>
    <m/>
    <m/>
    <m/>
    <m/>
    <m/>
    <m/>
    <m/>
    <m/>
    <m/>
    <m/>
    <x v="111"/>
    <m/>
    <x v="86"/>
    <x v="25"/>
    <m/>
    <m/>
    <m/>
    <m/>
    <x v="17"/>
    <m/>
    <m/>
    <m/>
    <m/>
    <x v="4"/>
    <m/>
    <x v="56"/>
    <x v="604"/>
    <m/>
    <x v="743"/>
  </r>
  <r>
    <m/>
    <m/>
    <m/>
    <m/>
    <m/>
    <m/>
    <m/>
    <m/>
    <m/>
    <m/>
    <m/>
    <m/>
    <m/>
    <m/>
    <x v="111"/>
    <m/>
    <x v="86"/>
    <x v="25"/>
    <m/>
    <m/>
    <m/>
    <m/>
    <x v="17"/>
    <m/>
    <m/>
    <m/>
    <m/>
    <x v="4"/>
    <m/>
    <x v="56"/>
    <x v="654"/>
    <m/>
    <x v="743"/>
  </r>
  <r>
    <m/>
    <m/>
    <m/>
    <m/>
    <m/>
    <m/>
    <m/>
    <m/>
    <m/>
    <m/>
    <m/>
    <m/>
    <m/>
    <m/>
    <x v="111"/>
    <m/>
    <x v="86"/>
    <x v="25"/>
    <m/>
    <m/>
    <m/>
    <m/>
    <x v="17"/>
    <m/>
    <m/>
    <m/>
    <m/>
    <x v="4"/>
    <m/>
    <x v="56"/>
    <x v="604"/>
    <m/>
    <x v="743"/>
  </r>
  <r>
    <m/>
    <m/>
    <m/>
    <m/>
    <m/>
    <m/>
    <m/>
    <m/>
    <m/>
    <m/>
    <m/>
    <m/>
    <m/>
    <m/>
    <x v="111"/>
    <m/>
    <x v="86"/>
    <x v="25"/>
    <m/>
    <m/>
    <m/>
    <m/>
    <x v="17"/>
    <m/>
    <m/>
    <m/>
    <m/>
    <x v="4"/>
    <m/>
    <x v="56"/>
    <x v="606"/>
    <m/>
    <x v="828"/>
  </r>
  <r>
    <m/>
    <m/>
    <m/>
    <m/>
    <m/>
    <m/>
    <m/>
    <m/>
    <m/>
    <m/>
    <m/>
    <m/>
    <m/>
    <m/>
    <x v="111"/>
    <m/>
    <x v="86"/>
    <x v="25"/>
    <m/>
    <m/>
    <m/>
    <m/>
    <x v="17"/>
    <m/>
    <m/>
    <m/>
    <m/>
    <x v="4"/>
    <m/>
    <x v="56"/>
    <x v="607"/>
    <m/>
    <x v="828"/>
  </r>
  <r>
    <m/>
    <m/>
    <m/>
    <m/>
    <m/>
    <m/>
    <m/>
    <m/>
    <m/>
    <m/>
    <m/>
    <m/>
    <m/>
    <m/>
    <x v="111"/>
    <m/>
    <x v="86"/>
    <x v="25"/>
    <m/>
    <m/>
    <m/>
    <m/>
    <x v="17"/>
    <m/>
    <m/>
    <m/>
    <m/>
    <x v="4"/>
    <m/>
    <x v="56"/>
    <x v="608"/>
    <m/>
    <x v="829"/>
  </r>
  <r>
    <m/>
    <m/>
    <m/>
    <m/>
    <m/>
    <m/>
    <m/>
    <m/>
    <m/>
    <m/>
    <m/>
    <m/>
    <m/>
    <m/>
    <x v="111"/>
    <m/>
    <x v="86"/>
    <x v="25"/>
    <m/>
    <m/>
    <m/>
    <m/>
    <x v="17"/>
    <m/>
    <m/>
    <m/>
    <m/>
    <x v="4"/>
    <m/>
    <x v="56"/>
    <x v="609"/>
    <m/>
    <x v="829"/>
  </r>
  <r>
    <m/>
    <m/>
    <m/>
    <m/>
    <m/>
    <m/>
    <m/>
    <m/>
    <m/>
    <m/>
    <m/>
    <m/>
    <m/>
    <m/>
    <x v="111"/>
    <m/>
    <x v="86"/>
    <x v="25"/>
    <m/>
    <m/>
    <m/>
    <m/>
    <x v="17"/>
    <m/>
    <m/>
    <m/>
    <m/>
    <x v="4"/>
    <m/>
    <x v="56"/>
    <x v="604"/>
    <m/>
    <x v="743"/>
  </r>
  <r>
    <m/>
    <m/>
    <m/>
    <m/>
    <m/>
    <m/>
    <m/>
    <m/>
    <m/>
    <m/>
    <m/>
    <m/>
    <m/>
    <m/>
    <x v="111"/>
    <m/>
    <x v="86"/>
    <x v="25"/>
    <m/>
    <m/>
    <m/>
    <m/>
    <x v="17"/>
    <m/>
    <m/>
    <m/>
    <m/>
    <x v="4"/>
    <m/>
    <x v="56"/>
    <x v="655"/>
    <m/>
    <x v="743"/>
  </r>
  <r>
    <m/>
    <m/>
    <m/>
    <m/>
    <m/>
    <m/>
    <m/>
    <m/>
    <m/>
    <m/>
    <m/>
    <m/>
    <m/>
    <m/>
    <x v="111"/>
    <m/>
    <x v="86"/>
    <x v="25"/>
    <m/>
    <m/>
    <m/>
    <m/>
    <x v="17"/>
    <m/>
    <m/>
    <m/>
    <m/>
    <x v="4"/>
    <m/>
    <x v="56"/>
    <x v="604"/>
    <m/>
    <x v="743"/>
  </r>
  <r>
    <m/>
    <m/>
    <m/>
    <m/>
    <m/>
    <m/>
    <m/>
    <m/>
    <m/>
    <m/>
    <m/>
    <m/>
    <m/>
    <m/>
    <x v="111"/>
    <m/>
    <x v="86"/>
    <x v="25"/>
    <m/>
    <m/>
    <m/>
    <m/>
    <x v="17"/>
    <m/>
    <m/>
    <m/>
    <m/>
    <x v="4"/>
    <m/>
    <x v="56"/>
    <x v="606"/>
    <m/>
    <x v="830"/>
  </r>
  <r>
    <m/>
    <m/>
    <m/>
    <m/>
    <m/>
    <m/>
    <m/>
    <m/>
    <m/>
    <m/>
    <m/>
    <m/>
    <m/>
    <m/>
    <x v="111"/>
    <m/>
    <x v="86"/>
    <x v="25"/>
    <m/>
    <m/>
    <m/>
    <m/>
    <x v="17"/>
    <m/>
    <m/>
    <m/>
    <m/>
    <x v="4"/>
    <m/>
    <x v="56"/>
    <x v="607"/>
    <m/>
    <x v="830"/>
  </r>
  <r>
    <m/>
    <m/>
    <m/>
    <m/>
    <m/>
    <m/>
    <m/>
    <m/>
    <m/>
    <m/>
    <m/>
    <m/>
    <m/>
    <m/>
    <x v="111"/>
    <m/>
    <x v="86"/>
    <x v="25"/>
    <m/>
    <m/>
    <m/>
    <m/>
    <x v="17"/>
    <m/>
    <m/>
    <m/>
    <m/>
    <x v="4"/>
    <m/>
    <x v="56"/>
    <x v="608"/>
    <m/>
    <x v="831"/>
  </r>
  <r>
    <m/>
    <m/>
    <m/>
    <m/>
    <m/>
    <m/>
    <m/>
    <m/>
    <m/>
    <m/>
    <m/>
    <m/>
    <m/>
    <m/>
    <x v="111"/>
    <m/>
    <x v="86"/>
    <x v="25"/>
    <m/>
    <m/>
    <m/>
    <m/>
    <x v="17"/>
    <m/>
    <m/>
    <m/>
    <m/>
    <x v="4"/>
    <m/>
    <x v="56"/>
    <x v="609"/>
    <m/>
    <x v="831"/>
  </r>
  <r>
    <m/>
    <m/>
    <m/>
    <m/>
    <m/>
    <m/>
    <m/>
    <m/>
    <m/>
    <m/>
    <m/>
    <m/>
    <m/>
    <m/>
    <x v="111"/>
    <m/>
    <x v="86"/>
    <x v="25"/>
    <m/>
    <m/>
    <m/>
    <m/>
    <x v="17"/>
    <m/>
    <m/>
    <m/>
    <m/>
    <x v="4"/>
    <m/>
    <x v="56"/>
    <x v="604"/>
    <m/>
    <x v="743"/>
  </r>
  <r>
    <m/>
    <m/>
    <m/>
    <m/>
    <m/>
    <m/>
    <m/>
    <m/>
    <m/>
    <m/>
    <m/>
    <m/>
    <m/>
    <m/>
    <x v="111"/>
    <m/>
    <x v="86"/>
    <x v="25"/>
    <m/>
    <m/>
    <m/>
    <m/>
    <x v="17"/>
    <m/>
    <m/>
    <m/>
    <m/>
    <x v="4"/>
    <m/>
    <x v="56"/>
    <x v="656"/>
    <m/>
    <x v="743"/>
  </r>
  <r>
    <m/>
    <m/>
    <m/>
    <m/>
    <m/>
    <m/>
    <m/>
    <m/>
    <m/>
    <m/>
    <m/>
    <m/>
    <m/>
    <m/>
    <x v="111"/>
    <m/>
    <x v="86"/>
    <x v="25"/>
    <m/>
    <m/>
    <m/>
    <m/>
    <x v="17"/>
    <m/>
    <m/>
    <m/>
    <m/>
    <x v="4"/>
    <m/>
    <x v="56"/>
    <x v="604"/>
    <m/>
    <x v="743"/>
  </r>
  <r>
    <m/>
    <m/>
    <m/>
    <m/>
    <m/>
    <m/>
    <m/>
    <m/>
    <m/>
    <m/>
    <m/>
    <m/>
    <m/>
    <m/>
    <x v="111"/>
    <m/>
    <x v="86"/>
    <x v="25"/>
    <m/>
    <m/>
    <m/>
    <m/>
    <x v="17"/>
    <m/>
    <m/>
    <m/>
    <m/>
    <x v="4"/>
    <m/>
    <x v="56"/>
    <x v="606"/>
    <m/>
    <x v="832"/>
  </r>
  <r>
    <m/>
    <m/>
    <m/>
    <m/>
    <m/>
    <m/>
    <m/>
    <m/>
    <m/>
    <m/>
    <m/>
    <m/>
    <m/>
    <m/>
    <x v="111"/>
    <m/>
    <x v="86"/>
    <x v="25"/>
    <m/>
    <m/>
    <m/>
    <m/>
    <x v="17"/>
    <m/>
    <m/>
    <m/>
    <m/>
    <x v="4"/>
    <m/>
    <x v="56"/>
    <x v="607"/>
    <m/>
    <x v="833"/>
  </r>
  <r>
    <m/>
    <m/>
    <m/>
    <m/>
    <m/>
    <m/>
    <m/>
    <m/>
    <m/>
    <m/>
    <m/>
    <m/>
    <m/>
    <m/>
    <x v="111"/>
    <m/>
    <x v="86"/>
    <x v="25"/>
    <m/>
    <m/>
    <m/>
    <m/>
    <x v="17"/>
    <m/>
    <m/>
    <m/>
    <m/>
    <x v="4"/>
    <m/>
    <x v="56"/>
    <x v="608"/>
    <m/>
    <x v="834"/>
  </r>
  <r>
    <m/>
    <m/>
    <m/>
    <m/>
    <m/>
    <m/>
    <m/>
    <m/>
    <m/>
    <m/>
    <m/>
    <m/>
    <m/>
    <m/>
    <x v="111"/>
    <m/>
    <x v="86"/>
    <x v="25"/>
    <m/>
    <m/>
    <m/>
    <m/>
    <x v="17"/>
    <m/>
    <m/>
    <m/>
    <m/>
    <x v="4"/>
    <m/>
    <x v="56"/>
    <x v="609"/>
    <m/>
    <x v="835"/>
  </r>
  <r>
    <m/>
    <m/>
    <m/>
    <m/>
    <m/>
    <m/>
    <m/>
    <m/>
    <m/>
    <m/>
    <m/>
    <m/>
    <m/>
    <m/>
    <x v="111"/>
    <m/>
    <x v="86"/>
    <x v="25"/>
    <m/>
    <m/>
    <m/>
    <m/>
    <x v="17"/>
    <m/>
    <m/>
    <m/>
    <m/>
    <x v="4"/>
    <m/>
    <x v="56"/>
    <x v="604"/>
    <m/>
    <x v="743"/>
  </r>
  <r>
    <m/>
    <m/>
    <m/>
    <m/>
    <m/>
    <m/>
    <m/>
    <m/>
    <m/>
    <m/>
    <m/>
    <m/>
    <m/>
    <m/>
    <x v="111"/>
    <m/>
    <x v="86"/>
    <x v="25"/>
    <m/>
    <m/>
    <m/>
    <m/>
    <x v="17"/>
    <m/>
    <m/>
    <m/>
    <m/>
    <x v="4"/>
    <m/>
    <x v="56"/>
    <x v="604"/>
    <m/>
    <x v="743"/>
  </r>
  <r>
    <m/>
    <m/>
    <m/>
    <m/>
    <m/>
    <m/>
    <m/>
    <m/>
    <m/>
    <m/>
    <m/>
    <m/>
    <m/>
    <m/>
    <x v="111"/>
    <m/>
    <x v="86"/>
    <x v="25"/>
    <m/>
    <m/>
    <m/>
    <m/>
    <x v="17"/>
    <m/>
    <m/>
    <m/>
    <m/>
    <x v="4"/>
    <m/>
    <x v="56"/>
    <x v="604"/>
    <m/>
    <x v="743"/>
  </r>
  <r>
    <m/>
    <m/>
    <m/>
    <m/>
    <m/>
    <m/>
    <m/>
    <m/>
    <m/>
    <m/>
    <m/>
    <m/>
    <m/>
    <m/>
    <x v="111"/>
    <m/>
    <x v="86"/>
    <x v="25"/>
    <m/>
    <m/>
    <m/>
    <m/>
    <x v="17"/>
    <m/>
    <m/>
    <m/>
    <m/>
    <x v="4"/>
    <m/>
    <x v="56"/>
    <x v="604"/>
    <m/>
    <x v="743"/>
  </r>
  <r>
    <m/>
    <m/>
    <m/>
    <m/>
    <m/>
    <m/>
    <m/>
    <m/>
    <m/>
    <m/>
    <m/>
    <m/>
    <m/>
    <m/>
    <x v="111"/>
    <m/>
    <x v="86"/>
    <x v="25"/>
    <m/>
    <m/>
    <m/>
    <m/>
    <x v="17"/>
    <m/>
    <m/>
    <m/>
    <m/>
    <x v="4"/>
    <m/>
    <x v="56"/>
    <x v="604"/>
    <m/>
    <x v="743"/>
  </r>
  <r>
    <m/>
    <m/>
    <m/>
    <m/>
    <m/>
    <m/>
    <m/>
    <m/>
    <m/>
    <m/>
    <m/>
    <m/>
    <m/>
    <m/>
    <x v="111"/>
    <m/>
    <x v="86"/>
    <x v="25"/>
    <m/>
    <m/>
    <m/>
    <m/>
    <x v="17"/>
    <m/>
    <m/>
    <m/>
    <m/>
    <x v="4"/>
    <m/>
    <x v="56"/>
    <x v="604"/>
    <m/>
    <x v="743"/>
  </r>
  <r>
    <m/>
    <m/>
    <m/>
    <m/>
    <m/>
    <m/>
    <m/>
    <m/>
    <m/>
    <m/>
    <m/>
    <m/>
    <m/>
    <m/>
    <x v="111"/>
    <m/>
    <x v="86"/>
    <x v="25"/>
    <m/>
    <m/>
    <m/>
    <m/>
    <x v="17"/>
    <m/>
    <m/>
    <m/>
    <m/>
    <x v="4"/>
    <m/>
    <x v="56"/>
    <x v="604"/>
    <m/>
    <x v="743"/>
  </r>
  <r>
    <m/>
    <m/>
    <m/>
    <m/>
    <m/>
    <m/>
    <m/>
    <m/>
    <m/>
    <m/>
    <m/>
    <m/>
    <m/>
    <m/>
    <x v="111"/>
    <m/>
    <x v="86"/>
    <x v="25"/>
    <m/>
    <m/>
    <m/>
    <m/>
    <x v="17"/>
    <m/>
    <m/>
    <m/>
    <m/>
    <x v="4"/>
    <m/>
    <x v="56"/>
    <x v="604"/>
    <m/>
    <x v="743"/>
  </r>
  <r>
    <m/>
    <m/>
    <m/>
    <m/>
    <m/>
    <m/>
    <m/>
    <m/>
    <m/>
    <m/>
    <m/>
    <m/>
    <m/>
    <m/>
    <x v="111"/>
    <m/>
    <x v="86"/>
    <x v="25"/>
    <m/>
    <m/>
    <m/>
    <m/>
    <x v="17"/>
    <m/>
    <m/>
    <m/>
    <m/>
    <x v="4"/>
    <m/>
    <x v="56"/>
    <x v="604"/>
    <m/>
    <x v="743"/>
  </r>
  <r>
    <m/>
    <m/>
    <m/>
    <m/>
    <m/>
    <m/>
    <m/>
    <m/>
    <m/>
    <m/>
    <m/>
    <m/>
    <m/>
    <m/>
    <x v="111"/>
    <m/>
    <x v="86"/>
    <x v="25"/>
    <m/>
    <m/>
    <m/>
    <m/>
    <x v="17"/>
    <m/>
    <m/>
    <m/>
    <m/>
    <x v="4"/>
    <m/>
    <x v="56"/>
    <x v="604"/>
    <m/>
    <x v="74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Resumen por auditorias" cacheId="4" applyNumberFormats="0" applyBorderFormats="0" applyFontFormats="0" applyPatternFormats="0" applyAlignmentFormats="0" applyWidthHeightFormats="1" dataCaption=" " updatedVersion="8" minRefreshableVersion="3" itemPrintTitles="1" mergeItem="1" createdVersion="5" indent="0" compact="0" compactData="0" multipleFieldFilters="0" chartFormat="48">
  <location ref="D6:I64" firstHeaderRow="1" firstDataRow="2" firstDataCol="1"/>
  <pivotFields count="33">
    <pivotField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defaultSubtota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axis="axisCol" compact="0" outline="0" showAll="0" defaultSubtotal="0">
      <items count="9">
        <item m="1" x="6"/>
        <item m="1" x="5"/>
        <item m="1" x="8"/>
        <item m="1" x="7"/>
        <item x="2"/>
        <item h="1" x="4"/>
        <item x="3"/>
        <item x="0"/>
        <item x="1"/>
      </items>
    </pivotField>
    <pivotField name="      " dataField="1" compact="0" outline="0" showAll="0" defaultSubtotal="0"/>
    <pivotField axis="axisRow" compact="0" outline="0" showAll="0" defaultSubtotal="0">
      <items count="74">
        <item m="1" x="68"/>
        <item x="55"/>
        <item x="54"/>
        <item x="56"/>
        <item m="1" x="63"/>
        <item x="51"/>
        <item m="1" x="65"/>
        <item x="53"/>
        <item x="52"/>
        <item x="50"/>
        <item x="49"/>
        <item m="1" x="73"/>
        <item x="48"/>
        <item x="47"/>
        <item m="1" x="66"/>
        <item x="46"/>
        <item m="1" x="62"/>
        <item m="1" x="59"/>
        <item m="1" x="60"/>
        <item x="45"/>
        <item m="1" x="64"/>
        <item x="44"/>
        <item x="43"/>
        <item m="1" x="70"/>
        <item x="42"/>
        <item x="41"/>
        <item x="40"/>
        <item n="ACAT75-SGR" m="1" x="69"/>
        <item x="38"/>
        <item n="ACAT75-SGR2" m="1" x="72"/>
        <item m="1" x="57"/>
        <item x="35"/>
        <item x="36"/>
        <item x="37"/>
        <item x="39"/>
        <item n="Denuncia 2020-187038-82111-D" m="1" x="67"/>
        <item x="34"/>
        <item x="33"/>
        <item x="32"/>
        <item x="31"/>
        <item x="29"/>
        <item x="30"/>
        <item x="28"/>
        <item x="27"/>
        <item x="26"/>
        <item x="25"/>
        <item x="24"/>
        <item x="23"/>
        <item x="22"/>
        <item x="21"/>
        <item x="20"/>
        <item x="19"/>
        <item m="1" x="61"/>
        <item x="18"/>
        <item x="17"/>
        <item x="14"/>
        <item x="15"/>
        <item x="16"/>
        <item m="1" x="58"/>
        <item x="13"/>
        <item x="12"/>
        <item x="10"/>
        <item x="11"/>
        <item x="9"/>
        <item x="8"/>
        <item x="7"/>
        <item m="1" x="71"/>
        <item x="6"/>
        <item x="3"/>
        <item x="4"/>
        <item x="5"/>
        <item x="2"/>
        <item x="1"/>
        <item x="0"/>
      </items>
    </pivotField>
    <pivotField compact="0" outline="0" showAll="0"/>
    <pivotField compact="0" outline="0" showAll="0" defaultSubtotal="0"/>
    <pivotField compact="0" outline="0" showAll="0" defaultSubtotal="0"/>
  </pivotFields>
  <rowFields count="1">
    <field x="29"/>
  </rowFields>
  <rowItems count="57">
    <i>
      <x v="1"/>
    </i>
    <i>
      <x v="2"/>
    </i>
    <i>
      <x v="5"/>
    </i>
    <i>
      <x v="7"/>
    </i>
    <i>
      <x v="8"/>
    </i>
    <i>
      <x v="9"/>
    </i>
    <i>
      <x v="10"/>
    </i>
    <i>
      <x v="12"/>
    </i>
    <i>
      <x v="13"/>
    </i>
    <i>
      <x v="15"/>
    </i>
    <i>
      <x v="19"/>
    </i>
    <i>
      <x v="21"/>
    </i>
    <i>
      <x v="22"/>
    </i>
    <i>
      <x v="24"/>
    </i>
    <i>
      <x v="25"/>
    </i>
    <i>
      <x v="26"/>
    </i>
    <i>
      <x v="28"/>
    </i>
    <i>
      <x v="31"/>
    </i>
    <i>
      <x v="32"/>
    </i>
    <i>
      <x v="33"/>
    </i>
    <i>
      <x v="34"/>
    </i>
    <i>
      <x v="36"/>
    </i>
    <i>
      <x v="37"/>
    </i>
    <i>
      <x v="38"/>
    </i>
    <i>
      <x v="39"/>
    </i>
    <i>
      <x v="40"/>
    </i>
    <i>
      <x v="41"/>
    </i>
    <i>
      <x v="42"/>
    </i>
    <i>
      <x v="43"/>
    </i>
    <i>
      <x v="44"/>
    </i>
    <i>
      <x v="45"/>
    </i>
    <i>
      <x v="46"/>
    </i>
    <i>
      <x v="47"/>
    </i>
    <i>
      <x v="48"/>
    </i>
    <i>
      <x v="49"/>
    </i>
    <i>
      <x v="50"/>
    </i>
    <i>
      <x v="51"/>
    </i>
    <i>
      <x v="53"/>
    </i>
    <i>
      <x v="54"/>
    </i>
    <i>
      <x v="55"/>
    </i>
    <i>
      <x v="56"/>
    </i>
    <i>
      <x v="57"/>
    </i>
    <i>
      <x v="59"/>
    </i>
    <i>
      <x v="60"/>
    </i>
    <i>
      <x v="61"/>
    </i>
    <i>
      <x v="62"/>
    </i>
    <i>
      <x v="63"/>
    </i>
    <i>
      <x v="64"/>
    </i>
    <i>
      <x v="65"/>
    </i>
    <i>
      <x v="67"/>
    </i>
    <i>
      <x v="68"/>
    </i>
    <i>
      <x v="69"/>
    </i>
    <i>
      <x v="70"/>
    </i>
    <i>
      <x v="71"/>
    </i>
    <i>
      <x v="72"/>
    </i>
    <i>
      <x v="73"/>
    </i>
    <i t="grand">
      <x/>
    </i>
  </rowItems>
  <colFields count="1">
    <field x="27"/>
  </colFields>
  <colItems count="5">
    <i>
      <x v="4"/>
    </i>
    <i>
      <x v="6"/>
    </i>
    <i>
      <x v="7"/>
    </i>
    <i>
      <x v="8"/>
    </i>
    <i t="grand">
      <x/>
    </i>
  </colItems>
  <dataFields count="1">
    <dataField name="   " fld="28" subtotal="count" baseField="21" baseItem="0"/>
  </dataFields>
  <formats count="232">
    <format dxfId="302">
      <pivotArea outline="0" collapsedLevelsAreSubtotals="1" fieldPosition="0"/>
    </format>
    <format dxfId="301">
      <pivotArea field="29" type="button" dataOnly="0" labelOnly="1" outline="0" axis="axisRow" fieldPosition="0"/>
    </format>
    <format dxfId="300">
      <pivotArea dataOnly="0" labelOnly="1" outline="0" fieldPosition="0">
        <references count="1">
          <reference field="29" count="7">
            <x v="1"/>
            <x v="2"/>
            <x v="5"/>
            <x v="7"/>
            <x v="8"/>
            <x v="9"/>
            <x v="10"/>
          </reference>
        </references>
      </pivotArea>
    </format>
    <format dxfId="299">
      <pivotArea dataOnly="0" labelOnly="1" grandRow="1" outline="0" fieldPosition="0"/>
    </format>
    <format dxfId="298">
      <pivotArea dataOnly="0" labelOnly="1" grandCol="1" outline="0" fieldPosition="0"/>
    </format>
    <format dxfId="297">
      <pivotArea outline="0" collapsedLevelsAreSubtotals="1" fieldPosition="0"/>
    </format>
    <format dxfId="296">
      <pivotArea field="29" type="button" dataOnly="0" labelOnly="1" outline="0" axis="axisRow" fieldPosition="0"/>
    </format>
    <format dxfId="295">
      <pivotArea dataOnly="0" labelOnly="1" outline="0" fieldPosition="0">
        <references count="1">
          <reference field="29" count="7">
            <x v="1"/>
            <x v="2"/>
            <x v="5"/>
            <x v="7"/>
            <x v="8"/>
            <x v="9"/>
            <x v="10"/>
          </reference>
        </references>
      </pivotArea>
    </format>
    <format dxfId="294">
      <pivotArea dataOnly="0" labelOnly="1" grandRow="1" outline="0" fieldPosition="0"/>
    </format>
    <format dxfId="293">
      <pivotArea dataOnly="0" labelOnly="1" grandCol="1" outline="0" fieldPosition="0"/>
    </format>
    <format dxfId="292">
      <pivotArea outline="0" collapsedLevelsAreSubtotals="1" fieldPosition="0"/>
    </format>
    <format dxfId="291">
      <pivotArea field="29" type="button" dataOnly="0" labelOnly="1" outline="0" axis="axisRow" fieldPosition="0"/>
    </format>
    <format dxfId="290">
      <pivotArea dataOnly="0" labelOnly="1" outline="0" fieldPosition="0">
        <references count="1">
          <reference field="29" count="7">
            <x v="1"/>
            <x v="2"/>
            <x v="5"/>
            <x v="7"/>
            <x v="8"/>
            <x v="9"/>
            <x v="10"/>
          </reference>
        </references>
      </pivotArea>
    </format>
    <format dxfId="289">
      <pivotArea dataOnly="0" labelOnly="1" grandRow="1" outline="0" fieldPosition="0"/>
    </format>
    <format dxfId="288">
      <pivotArea dataOnly="0" labelOnly="1" grandCol="1" outline="0" fieldPosition="0"/>
    </format>
    <format dxfId="287">
      <pivotArea outline="0" collapsedLevelsAreSubtotals="1" fieldPosition="0"/>
    </format>
    <format dxfId="286">
      <pivotArea field="29" type="button" dataOnly="0" labelOnly="1" outline="0" axis="axisRow" fieldPosition="0"/>
    </format>
    <format dxfId="285">
      <pivotArea dataOnly="0" labelOnly="1" outline="0" fieldPosition="0">
        <references count="1">
          <reference field="29" count="7">
            <x v="1"/>
            <x v="2"/>
            <x v="5"/>
            <x v="7"/>
            <x v="8"/>
            <x v="9"/>
            <x v="10"/>
          </reference>
        </references>
      </pivotArea>
    </format>
    <format dxfId="284">
      <pivotArea dataOnly="0" labelOnly="1" grandRow="1" outline="0" fieldPosition="0"/>
    </format>
    <format dxfId="283">
      <pivotArea dataOnly="0" labelOnly="1" grandCol="1" outline="0" fieldPosition="0"/>
    </format>
    <format dxfId="282">
      <pivotArea field="29" type="button" dataOnly="0" labelOnly="1" outline="0" axis="axisRow" fieldPosition="0"/>
    </format>
    <format dxfId="281">
      <pivotArea dataOnly="0" labelOnly="1" grandRow="1" outline="0" fieldPosition="0"/>
    </format>
    <format dxfId="280">
      <pivotArea dataOnly="0" labelOnly="1" outline="0" fieldPosition="0">
        <references count="1">
          <reference field="27" count="0"/>
        </references>
      </pivotArea>
    </format>
    <format dxfId="279">
      <pivotArea dataOnly="0" labelOnly="1" outline="0" fieldPosition="0">
        <references count="1">
          <reference field="27" count="1">
            <x v="4"/>
          </reference>
        </references>
      </pivotArea>
    </format>
    <format dxfId="278">
      <pivotArea dataOnly="0" labelOnly="1" outline="0" fieldPosition="0">
        <references count="1">
          <reference field="27" count="0"/>
        </references>
      </pivotArea>
    </format>
    <format dxfId="277">
      <pivotArea dataOnly="0" labelOnly="1" grandCol="1" outline="0" fieldPosition="0"/>
    </format>
    <format dxfId="276">
      <pivotArea dataOnly="0" labelOnly="1" outline="0" fieldPosition="0">
        <references count="1">
          <reference field="27" count="0"/>
        </references>
      </pivotArea>
    </format>
    <format dxfId="275">
      <pivotArea outline="0" fieldPosition="0">
        <references count="1">
          <reference field="27" count="1" selected="0">
            <x v="4"/>
          </reference>
        </references>
      </pivotArea>
    </format>
    <format dxfId="274">
      <pivotArea dataOnly="0" labelOnly="1" outline="0" fieldPosition="0">
        <references count="1">
          <reference field="29" count="1">
            <x v="12"/>
          </reference>
        </references>
      </pivotArea>
    </format>
    <format dxfId="273">
      <pivotArea dataOnly="0" labelOnly="1" outline="0" fieldPosition="0">
        <references count="1">
          <reference field="29" count="8">
            <x v="1"/>
            <x v="2"/>
            <x v="5"/>
            <x v="7"/>
            <x v="8"/>
            <x v="9"/>
            <x v="10"/>
            <x v="12"/>
          </reference>
        </references>
      </pivotArea>
    </format>
    <format dxfId="272">
      <pivotArea dataOnly="0" labelOnly="1" outline="0" fieldPosition="0">
        <references count="1">
          <reference field="29" count="1">
            <x v="13"/>
          </reference>
        </references>
      </pivotArea>
    </format>
    <format dxfId="271">
      <pivotArea dataOnly="0" labelOnly="1" outline="0" fieldPosition="0">
        <references count="1">
          <reference field="29" count="1">
            <x v="12"/>
          </reference>
        </references>
      </pivotArea>
    </format>
    <format dxfId="270">
      <pivotArea dataOnly="0" labelOnly="1" outline="0" fieldPosition="0">
        <references count="1">
          <reference field="29" count="1">
            <x v="13"/>
          </reference>
        </references>
      </pivotArea>
    </format>
    <format dxfId="269">
      <pivotArea dataOnly="0" labelOnly="1" outline="0" fieldPosition="0">
        <references count="1">
          <reference field="29" count="1">
            <x v="14"/>
          </reference>
        </references>
      </pivotArea>
    </format>
    <format dxfId="268">
      <pivotArea dataOnly="0" labelOnly="1" outline="0" fieldPosition="0">
        <references count="1">
          <reference field="29" count="1">
            <x v="14"/>
          </reference>
        </references>
      </pivotArea>
    </format>
    <format dxfId="267">
      <pivotArea dataOnly="0" labelOnly="1" outline="0" fieldPosition="0">
        <references count="1">
          <reference field="29" count="1">
            <x v="15"/>
          </reference>
        </references>
      </pivotArea>
    </format>
    <format dxfId="266">
      <pivotArea dataOnly="0" labelOnly="1" outline="0" fieldPosition="0">
        <references count="1">
          <reference field="29" count="11">
            <x v="1"/>
            <x v="2"/>
            <x v="5"/>
            <x v="7"/>
            <x v="8"/>
            <x v="9"/>
            <x v="10"/>
            <x v="12"/>
            <x v="13"/>
            <x v="14"/>
            <x v="15"/>
          </reference>
        </references>
      </pivotArea>
    </format>
    <format dxfId="265">
      <pivotArea dataOnly="0" labelOnly="1" outline="0" fieldPosition="0">
        <references count="1">
          <reference field="29" count="1">
            <x v="16"/>
          </reference>
        </references>
      </pivotArea>
    </format>
    <format dxfId="264">
      <pivotArea dataOnly="0" labelOnly="1" outline="0" fieldPosition="0">
        <references count="1">
          <reference field="29" count="1">
            <x v="16"/>
          </reference>
        </references>
      </pivotArea>
    </format>
    <format dxfId="263">
      <pivotArea dataOnly="0" labelOnly="1" outline="0" fieldPosition="0">
        <references count="1">
          <reference field="29" count="1">
            <x v="15"/>
          </reference>
        </references>
      </pivotArea>
    </format>
    <format dxfId="262">
      <pivotArea field="29" type="button" dataOnly="0" labelOnly="1" outline="0" axis="axisRow" fieldPosition="0"/>
    </format>
    <format dxfId="261">
      <pivotArea dataOnly="0" labelOnly="1" outline="0" fieldPosition="0">
        <references count="1">
          <reference field="29" count="11">
            <x v="1"/>
            <x v="2"/>
            <x v="5"/>
            <x v="7"/>
            <x v="8"/>
            <x v="9"/>
            <x v="10"/>
            <x v="12"/>
            <x v="13"/>
            <x v="15"/>
            <x v="16"/>
          </reference>
        </references>
      </pivotArea>
    </format>
    <format dxfId="260">
      <pivotArea dataOnly="0" labelOnly="1" grandRow="1" outline="0" fieldPosition="0"/>
    </format>
    <format dxfId="259">
      <pivotArea field="29" type="button" dataOnly="0" labelOnly="1" outline="0" axis="axisRow" fieldPosition="0"/>
    </format>
    <format dxfId="258">
      <pivotArea dataOnly="0" labelOnly="1" outline="0" fieldPosition="0">
        <references count="1">
          <reference field="29" count="11">
            <x v="1"/>
            <x v="2"/>
            <x v="5"/>
            <x v="7"/>
            <x v="8"/>
            <x v="9"/>
            <x v="10"/>
            <x v="12"/>
            <x v="13"/>
            <x v="15"/>
            <x v="16"/>
          </reference>
        </references>
      </pivotArea>
    </format>
    <format dxfId="257">
      <pivotArea dataOnly="0" labelOnly="1" grandRow="1" outline="0" fieldPosition="0"/>
    </format>
    <format dxfId="256">
      <pivotArea grandRow="1" outline="0" collapsedLevelsAreSubtotals="1" fieldPosition="0"/>
    </format>
    <format dxfId="255">
      <pivotArea grandRow="1" outline="0" collapsedLevelsAreSubtotals="1" fieldPosition="0"/>
    </format>
    <format dxfId="254">
      <pivotArea grandRow="1" outline="0" collapsedLevelsAreSubtotals="1" fieldPosition="0"/>
    </format>
    <format dxfId="253">
      <pivotArea field="29" type="button" dataOnly="0" labelOnly="1" outline="0" axis="axisRow" fieldPosition="0"/>
    </format>
    <format dxfId="252">
      <pivotArea field="29" type="button" dataOnly="0" labelOnly="1" outline="0" axis="axisRow" fieldPosition="0"/>
    </format>
    <format dxfId="251">
      <pivotArea dataOnly="0" labelOnly="1" outline="0" fieldPosition="0">
        <references count="1">
          <reference field="29" count="11">
            <x v="1"/>
            <x v="2"/>
            <x v="5"/>
            <x v="7"/>
            <x v="8"/>
            <x v="9"/>
            <x v="10"/>
            <x v="12"/>
            <x v="13"/>
            <x v="15"/>
            <x v="16"/>
          </reference>
        </references>
      </pivotArea>
    </format>
    <format dxfId="250">
      <pivotArea dataOnly="0" labelOnly="1" grandRow="1" outline="0" fieldPosition="0"/>
    </format>
    <format dxfId="249">
      <pivotArea outline="0" fieldPosition="0">
        <references count="1">
          <reference field="29" count="11" selected="0">
            <x v="1"/>
            <x v="2"/>
            <x v="5"/>
            <x v="7"/>
            <x v="8"/>
            <x v="9"/>
            <x v="10"/>
            <x v="12"/>
            <x v="13"/>
            <x v="15"/>
            <x v="16"/>
          </reference>
        </references>
      </pivotArea>
    </format>
    <format dxfId="248">
      <pivotArea dataOnly="0" labelOnly="1" grandCol="1" outline="0" fieldPosition="0"/>
    </format>
    <format dxfId="247">
      <pivotArea grandRow="1" outline="0" collapsedLevelsAreSubtotals="1" fieldPosition="0"/>
    </format>
    <format dxfId="246">
      <pivotArea grandRow="1" grandCol="1" outline="0" collapsedLevelsAreSubtotals="1" fieldPosition="0"/>
    </format>
    <format dxfId="245">
      <pivotArea grandRow="1" outline="0" collapsedLevelsAreSubtotals="1" fieldPosition="0"/>
    </format>
    <format dxfId="244">
      <pivotArea grandRow="1" outline="0" collapsedLevelsAreSubtotals="1" fieldPosition="0"/>
    </format>
    <format dxfId="243">
      <pivotArea grandRow="1" outline="0" collapsedLevelsAreSubtotals="1" fieldPosition="0"/>
    </format>
    <format dxfId="242">
      <pivotArea grandRow="1" outline="0" collapsedLevelsAreSubtotals="1" fieldPosition="0"/>
    </format>
    <format dxfId="241">
      <pivotArea dataOnly="0" labelOnly="1" outline="0" fieldPosition="0">
        <references count="1">
          <reference field="29" count="1">
            <x v="17"/>
          </reference>
        </references>
      </pivotArea>
    </format>
    <format dxfId="240">
      <pivotArea dataOnly="0" labelOnly="1" outline="0" fieldPosition="0">
        <references count="1">
          <reference field="29" count="1">
            <x v="17"/>
          </reference>
        </references>
      </pivotArea>
    </format>
    <format dxfId="239">
      <pivotArea outline="0" fieldPosition="0">
        <references count="1">
          <reference field="29" count="1" selected="0">
            <x v="16"/>
          </reference>
        </references>
      </pivotArea>
    </format>
    <format dxfId="238">
      <pivotArea outline="0" fieldPosition="0">
        <references count="2">
          <reference field="27" count="1" selected="0">
            <x v="4"/>
          </reference>
          <reference field="29" count="1" selected="0">
            <x v="16"/>
          </reference>
        </references>
      </pivotArea>
    </format>
    <format dxfId="237">
      <pivotArea field="29" grandCol="1" outline="0" axis="axisRow" fieldPosition="0">
        <references count="1">
          <reference field="29" count="1" selected="0">
            <x v="16"/>
          </reference>
        </references>
      </pivotArea>
    </format>
    <format dxfId="236">
      <pivotArea outline="0" fieldPosition="0">
        <references count="1">
          <reference field="29" count="1" selected="0">
            <x v="17"/>
          </reference>
        </references>
      </pivotArea>
    </format>
    <format dxfId="235">
      <pivotArea grandRow="1" outline="0" collapsedLevelsAreSubtotals="1" fieldPosition="0"/>
    </format>
    <format dxfId="234">
      <pivotArea grandRow="1" outline="0" collapsedLevelsAreSubtotals="1" fieldPosition="0"/>
    </format>
    <format dxfId="233">
      <pivotArea grandRow="1" grandCol="1" outline="0" collapsedLevelsAreSubtotals="1" fieldPosition="0"/>
    </format>
    <format dxfId="232">
      <pivotArea field="27" grandRow="1" outline="0" axis="axisCol" fieldPosition="0">
        <references count="1">
          <reference field="27" count="1" selected="0">
            <x v="4"/>
          </reference>
        </references>
      </pivotArea>
    </format>
    <format dxfId="231">
      <pivotArea outline="0" fieldPosition="0">
        <references count="2">
          <reference field="27" count="1" selected="0">
            <x v="4"/>
          </reference>
          <reference field="29" count="1" selected="0">
            <x v="17"/>
          </reference>
        </references>
      </pivotArea>
    </format>
    <format dxfId="230">
      <pivotArea field="29" grandCol="1" outline="0" axis="axisRow" fieldPosition="0">
        <references count="1">
          <reference field="29" count="1" selected="0">
            <x v="16"/>
          </reference>
        </references>
      </pivotArea>
    </format>
    <format dxfId="229">
      <pivotArea field="29" grandCol="1" outline="0" axis="axisRow" fieldPosition="0">
        <references count="1">
          <reference field="29" count="1" selected="0">
            <x v="17"/>
          </reference>
        </references>
      </pivotArea>
    </format>
    <format dxfId="228">
      <pivotArea dataOnly="0" labelOnly="1" outline="0" fieldPosition="0">
        <references count="1">
          <reference field="29" count="1">
            <x v="18"/>
          </reference>
        </references>
      </pivotArea>
    </format>
    <format dxfId="227">
      <pivotArea dataOnly="0" labelOnly="1" outline="0" fieldPosition="0">
        <references count="1">
          <reference field="29" count="1">
            <x v="18"/>
          </reference>
        </references>
      </pivotArea>
    </format>
    <format dxfId="226">
      <pivotArea dataOnly="0" labelOnly="1" outline="0" fieldPosition="0">
        <references count="1">
          <reference field="29" count="1">
            <x v="18"/>
          </reference>
        </references>
      </pivotArea>
    </format>
    <format dxfId="225">
      <pivotArea outline="0" fieldPosition="0">
        <references count="2">
          <reference field="27" count="1" selected="0">
            <x v="4"/>
          </reference>
          <reference field="29" count="1" selected="0">
            <x v="18"/>
          </reference>
        </references>
      </pivotArea>
    </format>
    <format dxfId="224">
      <pivotArea field="29" grandCol="1" outline="0" axis="axisRow" fieldPosition="0">
        <references count="1">
          <reference field="29" count="1" selected="0">
            <x v="18"/>
          </reference>
        </references>
      </pivotArea>
    </format>
    <format dxfId="223">
      <pivotArea dataOnly="0" labelOnly="1" outline="0" fieldPosition="0">
        <references count="1">
          <reference field="29" count="1">
            <x v="19"/>
          </reference>
        </references>
      </pivotArea>
    </format>
    <format dxfId="222">
      <pivotArea dataOnly="0" labelOnly="1" outline="0" fieldPosition="0">
        <references count="1">
          <reference field="29" count="1">
            <x v="21"/>
          </reference>
        </references>
      </pivotArea>
    </format>
    <format dxfId="221">
      <pivotArea dataOnly="0" labelOnly="1" outline="0" fieldPosition="0">
        <references count="1">
          <reference field="29" count="1">
            <x v="22"/>
          </reference>
        </references>
      </pivotArea>
    </format>
    <format dxfId="220">
      <pivotArea dataOnly="0" labelOnly="1" outline="0" fieldPosition="0">
        <references count="1">
          <reference field="29" count="1">
            <x v="23"/>
          </reference>
        </references>
      </pivotArea>
    </format>
    <format dxfId="219">
      <pivotArea dataOnly="0" labelOnly="1" outline="0" fieldPosition="0">
        <references count="1">
          <reference field="29" count="1">
            <x v="24"/>
          </reference>
        </references>
      </pivotArea>
    </format>
    <format dxfId="218">
      <pivotArea dataOnly="0" labelOnly="1" outline="0" fieldPosition="0">
        <references count="1">
          <reference field="29" count="1">
            <x v="25"/>
          </reference>
        </references>
      </pivotArea>
    </format>
    <format dxfId="217">
      <pivotArea dataOnly="0" labelOnly="1" outline="0" fieldPosition="0">
        <references count="1">
          <reference field="29" count="15">
            <x v="1"/>
            <x v="2"/>
            <x v="5"/>
            <x v="7"/>
            <x v="8"/>
            <x v="9"/>
            <x v="10"/>
            <x v="12"/>
            <x v="13"/>
            <x v="15"/>
            <x v="19"/>
            <x v="21"/>
            <x v="22"/>
            <x v="24"/>
            <x v="25"/>
          </reference>
        </references>
      </pivotArea>
    </format>
    <format dxfId="216">
      <pivotArea dataOnly="0" labelOnly="1" grandCol="1" outline="0" fieldPosition="0"/>
    </format>
    <format dxfId="215">
      <pivotArea dataOnly="0" labelOnly="1" grandCol="1" outline="0" fieldPosition="0"/>
    </format>
    <format dxfId="214">
      <pivotArea grandRow="1" outline="0" collapsedLevelsAreSubtotals="1" fieldPosition="0"/>
    </format>
    <format dxfId="213">
      <pivotArea grandRow="1" outline="0" collapsedLevelsAreSubtotals="1" fieldPosition="0"/>
    </format>
    <format dxfId="212">
      <pivotArea grandRow="1" outline="0" collapsedLevelsAreSubtotals="1" fieldPosition="0"/>
    </format>
    <format dxfId="211">
      <pivotArea dataOnly="0" labelOnly="1" grandRow="1" outline="0" fieldPosition="0"/>
    </format>
    <format dxfId="210">
      <pivotArea outline="0" fieldPosition="0">
        <references count="1">
          <reference field="29" count="15" selected="0">
            <x v="1"/>
            <x v="2"/>
            <x v="5"/>
            <x v="7"/>
            <x v="8"/>
            <x v="9"/>
            <x v="10"/>
            <x v="12"/>
            <x v="13"/>
            <x v="15"/>
            <x v="19"/>
            <x v="21"/>
            <x v="22"/>
            <x v="24"/>
            <x v="25"/>
          </reference>
        </references>
      </pivotArea>
    </format>
    <format dxfId="209">
      <pivotArea field="29" type="button" dataOnly="0" labelOnly="1" outline="0" axis="axisRow" fieldPosition="0"/>
    </format>
    <format dxfId="208">
      <pivotArea dataOnly="0" labelOnly="1" outline="0" fieldPosition="0">
        <references count="1">
          <reference field="29" count="15">
            <x v="1"/>
            <x v="2"/>
            <x v="5"/>
            <x v="7"/>
            <x v="8"/>
            <x v="9"/>
            <x v="10"/>
            <x v="12"/>
            <x v="13"/>
            <x v="15"/>
            <x v="19"/>
            <x v="21"/>
            <x v="22"/>
            <x v="24"/>
            <x v="25"/>
          </reference>
        </references>
      </pivotArea>
    </format>
    <format dxfId="207">
      <pivotArea dataOnly="0" labelOnly="1" outline="0" fieldPosition="0">
        <references count="1">
          <reference field="29" count="1">
            <x v="26"/>
          </reference>
        </references>
      </pivotArea>
    </format>
    <format dxfId="206">
      <pivotArea dataOnly="0" labelOnly="1" outline="0" fieldPosition="0">
        <references count="1">
          <reference field="29" count="1">
            <x v="27"/>
          </reference>
        </references>
      </pivotArea>
    </format>
    <format dxfId="205">
      <pivotArea field="29" type="button" dataOnly="0" labelOnly="1" outline="0" axis="axisRow" fieldPosition="0"/>
    </format>
    <format dxfId="204">
      <pivotArea dataOnly="0" labelOnly="1" outline="0" fieldPosition="0">
        <references count="1">
          <reference field="29" count="1">
            <x v="28"/>
          </reference>
        </references>
      </pivotArea>
    </format>
    <format dxfId="203">
      <pivotArea dataOnly="0" labelOnly="1" outline="0" fieldPosition="0">
        <references count="1">
          <reference field="29" count="1">
            <x v="29"/>
          </reference>
        </references>
      </pivotArea>
    </format>
    <format dxfId="202">
      <pivotArea dataOnly="0" labelOnly="1" outline="0" fieldPosition="0">
        <references count="1">
          <reference field="29" count="1">
            <x v="30"/>
          </reference>
        </references>
      </pivotArea>
    </format>
    <format dxfId="201">
      <pivotArea dataOnly="0" labelOnly="1" outline="0" fieldPosition="0">
        <references count="1">
          <reference field="29" count="1">
            <x v="31"/>
          </reference>
        </references>
      </pivotArea>
    </format>
    <format dxfId="200">
      <pivotArea dataOnly="0" labelOnly="1" outline="0" fieldPosition="0">
        <references count="1">
          <reference field="29" count="2">
            <x v="32"/>
            <x v="33"/>
          </reference>
        </references>
      </pivotArea>
    </format>
    <format dxfId="199">
      <pivotArea dataOnly="0" labelOnly="1" outline="0" fieldPosition="0">
        <references count="1">
          <reference field="29" count="1">
            <x v="28"/>
          </reference>
        </references>
      </pivotArea>
    </format>
    <format dxfId="198">
      <pivotArea dataOnly="0" labelOnly="1" outline="0" fieldPosition="0">
        <references count="1">
          <reference field="29" count="1">
            <x v="30"/>
          </reference>
        </references>
      </pivotArea>
    </format>
    <format dxfId="197">
      <pivotArea dataOnly="0" labelOnly="1" outline="0" fieldPosition="0">
        <references count="1">
          <reference field="29" count="1">
            <x v="30"/>
          </reference>
        </references>
      </pivotArea>
    </format>
    <format dxfId="196">
      <pivotArea dataOnly="0" labelOnly="1" outline="0" fieldPosition="0">
        <references count="1">
          <reference field="29" count="1">
            <x v="32"/>
          </reference>
        </references>
      </pivotArea>
    </format>
    <format dxfId="195">
      <pivotArea dataOnly="0" labelOnly="1" outline="0" fieldPosition="0">
        <references count="1">
          <reference field="29" count="1">
            <x v="33"/>
          </reference>
        </references>
      </pivotArea>
    </format>
    <format dxfId="194">
      <pivotArea dataOnly="0" labelOnly="1" outline="0" fieldPosition="0">
        <references count="1">
          <reference field="29" count="1">
            <x v="34"/>
          </reference>
        </references>
      </pivotArea>
    </format>
    <format dxfId="193">
      <pivotArea dataOnly="0" labelOnly="1" outline="0" fieldPosition="0">
        <references count="1">
          <reference field="29" count="1">
            <x v="34"/>
          </reference>
        </references>
      </pivotArea>
    </format>
    <format dxfId="192">
      <pivotArea dataOnly="0" labelOnly="1" outline="0" fieldPosition="0">
        <references count="1">
          <reference field="29" count="1">
            <x v="35"/>
          </reference>
        </references>
      </pivotArea>
    </format>
    <format dxfId="191">
      <pivotArea dataOnly="0" labelOnly="1" outline="0" fieldPosition="0">
        <references count="1">
          <reference field="29" count="1">
            <x v="31"/>
          </reference>
        </references>
      </pivotArea>
    </format>
    <format dxfId="190">
      <pivotArea dataOnly="0" labelOnly="1" outline="0" fieldPosition="0">
        <references count="1">
          <reference field="29" count="1">
            <x v="34"/>
          </reference>
        </references>
      </pivotArea>
    </format>
    <format dxfId="189">
      <pivotArea dataOnly="0" labelOnly="1" outline="0" fieldPosition="0">
        <references count="1">
          <reference field="29" count="1">
            <x v="36"/>
          </reference>
        </references>
      </pivotArea>
    </format>
    <format dxfId="188">
      <pivotArea outline="0" fieldPosition="0">
        <references count="1">
          <reference field="29" count="1" selected="0">
            <x v="37"/>
          </reference>
        </references>
      </pivotArea>
    </format>
    <format dxfId="187">
      <pivotArea dataOnly="0" labelOnly="1" outline="0" fieldPosition="0">
        <references count="1">
          <reference field="29" count="1">
            <x v="37"/>
          </reference>
        </references>
      </pivotArea>
    </format>
    <format dxfId="186">
      <pivotArea outline="0" fieldPosition="0">
        <references count="1">
          <reference field="29" count="1" selected="0">
            <x v="37"/>
          </reference>
        </references>
      </pivotArea>
    </format>
    <format dxfId="185">
      <pivotArea outline="0" fieldPosition="0">
        <references count="1">
          <reference field="29" count="1" selected="0">
            <x v="37"/>
          </reference>
        </references>
      </pivotArea>
    </format>
    <format dxfId="184">
      <pivotArea dataOnly="0" labelOnly="1" outline="0" fieldPosition="0">
        <references count="1">
          <reference field="29" count="1">
            <x v="36"/>
          </reference>
        </references>
      </pivotArea>
    </format>
    <format dxfId="183">
      <pivotArea dataOnly="0" labelOnly="1" outline="0" fieldPosition="0">
        <references count="1">
          <reference field="29" count="1">
            <x v="38"/>
          </reference>
        </references>
      </pivotArea>
    </format>
    <format dxfId="182">
      <pivotArea dataOnly="0" labelOnly="1" outline="0" fieldPosition="0">
        <references count="1">
          <reference field="29" count="1">
            <x v="37"/>
          </reference>
        </references>
      </pivotArea>
    </format>
    <format dxfId="181">
      <pivotArea dataOnly="0" labelOnly="1" outline="0" fieldPosition="0">
        <references count="1">
          <reference field="29" count="1">
            <x v="39"/>
          </reference>
        </references>
      </pivotArea>
    </format>
    <format dxfId="180">
      <pivotArea dataOnly="0" labelOnly="1" outline="0" fieldPosition="0">
        <references count="1">
          <reference field="29" count="1">
            <x v="39"/>
          </reference>
        </references>
      </pivotArea>
    </format>
    <format dxfId="179">
      <pivotArea dataOnly="0" labelOnly="1" outline="0" fieldPosition="0">
        <references count="1">
          <reference field="29" count="2">
            <x v="40"/>
            <x v="41"/>
          </reference>
        </references>
      </pivotArea>
    </format>
    <format dxfId="178">
      <pivotArea dataOnly="0" labelOnly="1" outline="0" fieldPosition="0">
        <references count="1">
          <reference field="29" count="1">
            <x v="39"/>
          </reference>
        </references>
      </pivotArea>
    </format>
    <format dxfId="177">
      <pivotArea dataOnly="0" labelOnly="1" outline="0" fieldPosition="0">
        <references count="1">
          <reference field="29" count="1">
            <x v="40"/>
          </reference>
        </references>
      </pivotArea>
    </format>
    <format dxfId="176">
      <pivotArea dataOnly="0" labelOnly="1" outline="0" fieldPosition="0">
        <references count="1">
          <reference field="29" count="1">
            <x v="42"/>
          </reference>
        </references>
      </pivotArea>
    </format>
    <format dxfId="175">
      <pivotArea outline="0" fieldPosition="0">
        <references count="1">
          <reference field="29" count="28" selected="0">
            <x v="1"/>
            <x v="2"/>
            <x v="5"/>
            <x v="7"/>
            <x v="8"/>
            <x v="9"/>
            <x v="10"/>
            <x v="12"/>
            <x v="13"/>
            <x v="15"/>
            <x v="19"/>
            <x v="21"/>
            <x v="22"/>
            <x v="24"/>
            <x v="25"/>
            <x v="26"/>
            <x v="28"/>
            <x v="31"/>
            <x v="32"/>
            <x v="33"/>
            <x v="34"/>
            <x v="36"/>
            <x v="37"/>
            <x v="38"/>
            <x v="39"/>
            <x v="40"/>
            <x v="41"/>
            <x v="42"/>
          </reference>
        </references>
      </pivotArea>
    </format>
    <format dxfId="174">
      <pivotArea field="29" type="button" dataOnly="0" labelOnly="1" outline="0" axis="axisRow" fieldPosition="0"/>
    </format>
    <format dxfId="173">
      <pivotArea dataOnly="0" labelOnly="1" outline="0" fieldPosition="0">
        <references count="1">
          <reference field="29" count="28">
            <x v="1"/>
            <x v="2"/>
            <x v="5"/>
            <x v="7"/>
            <x v="8"/>
            <x v="9"/>
            <x v="10"/>
            <x v="12"/>
            <x v="13"/>
            <x v="15"/>
            <x v="19"/>
            <x v="21"/>
            <x v="22"/>
            <x v="24"/>
            <x v="25"/>
            <x v="26"/>
            <x v="28"/>
            <x v="31"/>
            <x v="32"/>
            <x v="33"/>
            <x v="34"/>
            <x v="36"/>
            <x v="37"/>
            <x v="38"/>
            <x v="39"/>
            <x v="40"/>
            <x v="41"/>
            <x v="42"/>
          </reference>
        </references>
      </pivotArea>
    </format>
    <format dxfId="172">
      <pivotArea grandRow="1" outline="0" collapsedLevelsAreSubtotals="1" fieldPosition="0"/>
    </format>
    <format dxfId="171">
      <pivotArea dataOnly="0" labelOnly="1" grandRow="1" outline="0" fieldPosition="0"/>
    </format>
    <format dxfId="170">
      <pivotArea dataOnly="0" labelOnly="1" outline="0" fieldPosition="0">
        <references count="1">
          <reference field="29" count="28">
            <x v="1"/>
            <x v="2"/>
            <x v="5"/>
            <x v="7"/>
            <x v="8"/>
            <x v="9"/>
            <x v="10"/>
            <x v="12"/>
            <x v="13"/>
            <x v="15"/>
            <x v="19"/>
            <x v="21"/>
            <x v="22"/>
            <x v="24"/>
            <x v="25"/>
            <x v="26"/>
            <x v="28"/>
            <x v="31"/>
            <x v="32"/>
            <x v="33"/>
            <x v="34"/>
            <x v="36"/>
            <x v="37"/>
            <x v="38"/>
            <x v="39"/>
            <x v="40"/>
            <x v="41"/>
            <x v="42"/>
          </reference>
        </references>
      </pivotArea>
    </format>
    <format dxfId="169">
      <pivotArea dataOnly="0" labelOnly="1" outline="0" fieldPosition="0">
        <references count="1">
          <reference field="29" count="28">
            <x v="1"/>
            <x v="2"/>
            <x v="5"/>
            <x v="7"/>
            <x v="8"/>
            <x v="9"/>
            <x v="10"/>
            <x v="12"/>
            <x v="13"/>
            <x v="15"/>
            <x v="19"/>
            <x v="21"/>
            <x v="22"/>
            <x v="24"/>
            <x v="25"/>
            <x v="26"/>
            <x v="28"/>
            <x v="31"/>
            <x v="32"/>
            <x v="33"/>
            <x v="34"/>
            <x v="36"/>
            <x v="37"/>
            <x v="38"/>
            <x v="39"/>
            <x v="40"/>
            <x v="41"/>
            <x v="42"/>
          </reference>
        </references>
      </pivotArea>
    </format>
    <format dxfId="168">
      <pivotArea dataOnly="0" labelOnly="1" outline="0" fieldPosition="0">
        <references count="1">
          <reference field="29" count="1">
            <x v="36"/>
          </reference>
        </references>
      </pivotArea>
    </format>
    <format dxfId="167">
      <pivotArea dataOnly="0" labelOnly="1" outline="0" fieldPosition="0">
        <references count="1">
          <reference field="29" count="1">
            <x v="43"/>
          </reference>
        </references>
      </pivotArea>
    </format>
    <format dxfId="166">
      <pivotArea dataOnly="0" labelOnly="1" outline="0" fieldPosition="0">
        <references count="1">
          <reference field="29" count="1">
            <x v="44"/>
          </reference>
        </references>
      </pivotArea>
    </format>
    <format dxfId="165">
      <pivotArea dataOnly="0" labelOnly="1" outline="0" fieldPosition="0">
        <references count="1">
          <reference field="29" count="1">
            <x v="45"/>
          </reference>
        </references>
      </pivotArea>
    </format>
    <format dxfId="164">
      <pivotArea dataOnly="0" labelOnly="1" outline="0" fieldPosition="0">
        <references count="1">
          <reference field="29" count="1">
            <x v="46"/>
          </reference>
        </references>
      </pivotArea>
    </format>
    <format dxfId="163">
      <pivotArea dataOnly="0" labelOnly="1" outline="0" fieldPosition="0">
        <references count="1">
          <reference field="29" count="1">
            <x v="46"/>
          </reference>
        </references>
      </pivotArea>
    </format>
    <format dxfId="162">
      <pivotArea dataOnly="0" labelOnly="1" outline="0" fieldPosition="0">
        <references count="1">
          <reference field="29" count="1">
            <x v="45"/>
          </reference>
        </references>
      </pivotArea>
    </format>
    <format dxfId="161">
      <pivotArea dataOnly="0" labelOnly="1" outline="0" fieldPosition="0">
        <references count="1">
          <reference field="29" count="1">
            <x v="44"/>
          </reference>
        </references>
      </pivotArea>
    </format>
    <format dxfId="160">
      <pivotArea dataOnly="0" labelOnly="1" outline="0" fieldPosition="0">
        <references count="1">
          <reference field="29" count="1">
            <x v="44"/>
          </reference>
        </references>
      </pivotArea>
    </format>
    <format dxfId="159">
      <pivotArea dataOnly="0" labelOnly="1" outline="0" fieldPosition="0">
        <references count="1">
          <reference field="29" count="1">
            <x v="45"/>
          </reference>
        </references>
      </pivotArea>
    </format>
    <format dxfId="158">
      <pivotArea dataOnly="0" labelOnly="1" outline="0" fieldPosition="0">
        <references count="1">
          <reference field="29" count="1">
            <x v="46"/>
          </reference>
        </references>
      </pivotArea>
    </format>
    <format dxfId="157">
      <pivotArea dataOnly="0" labelOnly="1" outline="0" fieldPosition="0">
        <references count="1">
          <reference field="29" count="1">
            <x v="47"/>
          </reference>
        </references>
      </pivotArea>
    </format>
    <format dxfId="156">
      <pivotArea dataOnly="0" labelOnly="1" outline="0" fieldPosition="0">
        <references count="1">
          <reference field="29" count="1">
            <x v="48"/>
          </reference>
        </references>
      </pivotArea>
    </format>
    <format dxfId="155">
      <pivotArea dataOnly="0" labelOnly="1" outline="0" fieldPosition="0">
        <references count="1">
          <reference field="29" count="1">
            <x v="47"/>
          </reference>
        </references>
      </pivotArea>
    </format>
    <format dxfId="154">
      <pivotArea dataOnly="0" labelOnly="1" outline="0" fieldPosition="0">
        <references count="1">
          <reference field="29" count="1">
            <x v="49"/>
          </reference>
        </references>
      </pivotArea>
    </format>
    <format dxfId="153">
      <pivotArea dataOnly="0" labelOnly="1" outline="0" fieldPosition="0">
        <references count="1">
          <reference field="29" count="1">
            <x v="48"/>
          </reference>
        </references>
      </pivotArea>
    </format>
    <format dxfId="152">
      <pivotArea dataOnly="0" labelOnly="1" outline="0" fieldPosition="0">
        <references count="1">
          <reference field="29" count="1">
            <x v="50"/>
          </reference>
        </references>
      </pivotArea>
    </format>
    <format dxfId="151">
      <pivotArea dataOnly="0" labelOnly="1" outline="0" fieldPosition="0">
        <references count="1">
          <reference field="29" count="1">
            <x v="50"/>
          </reference>
        </references>
      </pivotArea>
    </format>
    <format dxfId="150">
      <pivotArea dataOnly="0" labelOnly="1" outline="0" fieldPosition="0">
        <references count="1">
          <reference field="29" count="1">
            <x v="51"/>
          </reference>
        </references>
      </pivotArea>
    </format>
    <format dxfId="149">
      <pivotArea dataOnly="0" labelOnly="1" outline="0" fieldPosition="0">
        <references count="1">
          <reference field="29" count="1">
            <x v="50"/>
          </reference>
        </references>
      </pivotArea>
    </format>
    <format dxfId="148">
      <pivotArea grandCol="1" outline="0" collapsedLevelsAreSubtotals="1" fieldPosition="0"/>
    </format>
    <format dxfId="147">
      <pivotArea dataOnly="0" labelOnly="1" outline="0" fieldPosition="0">
        <references count="1">
          <reference field="29" count="1">
            <x v="52"/>
          </reference>
        </references>
      </pivotArea>
    </format>
    <format dxfId="146">
      <pivotArea dataOnly="0" labelOnly="1" outline="0" fieldPosition="0">
        <references count="1">
          <reference field="29" count="1">
            <x v="53"/>
          </reference>
        </references>
      </pivotArea>
    </format>
    <format dxfId="145">
      <pivotArea field="29" grandCol="1" outline="0" axis="axisRow" fieldPosition="0">
        <references count="1">
          <reference field="29" count="12" selected="0">
            <x v="41"/>
            <x v="42"/>
            <x v="43"/>
            <x v="44"/>
            <x v="45"/>
            <x v="46"/>
            <x v="47"/>
            <x v="48"/>
            <x v="49"/>
            <x v="50"/>
            <x v="51"/>
            <x v="53"/>
          </reference>
        </references>
      </pivotArea>
    </format>
    <format dxfId="144">
      <pivotArea outline="0" fieldPosition="0">
        <references count="1">
          <reference field="29" count="1" selected="0">
            <x v="45"/>
          </reference>
        </references>
      </pivotArea>
    </format>
    <format dxfId="143">
      <pivotArea outline="0" fieldPosition="0">
        <references count="1">
          <reference field="29" count="1" selected="0">
            <x v="49"/>
          </reference>
        </references>
      </pivotArea>
    </format>
    <format dxfId="142">
      <pivotArea outline="0" fieldPosition="0">
        <references count="1">
          <reference field="29" count="1" selected="0">
            <x v="50"/>
          </reference>
        </references>
      </pivotArea>
    </format>
    <format dxfId="141">
      <pivotArea outline="0" fieldPosition="0">
        <references count="1">
          <reference field="29" count="1" selected="0">
            <x v="51"/>
          </reference>
        </references>
      </pivotArea>
    </format>
    <format dxfId="140">
      <pivotArea outline="0" fieldPosition="0">
        <references count="1">
          <reference field="29" count="1" selected="0">
            <x v="53"/>
          </reference>
        </references>
      </pivotArea>
    </format>
    <format dxfId="139">
      <pivotArea outline="0" fieldPosition="0">
        <references count="1">
          <reference field="29" count="38" selected="0">
            <x v="1"/>
            <x v="2"/>
            <x v="5"/>
            <x v="7"/>
            <x v="8"/>
            <x v="9"/>
            <x v="10"/>
            <x v="12"/>
            <x v="13"/>
            <x v="15"/>
            <x v="19"/>
            <x v="21"/>
            <x v="22"/>
            <x v="24"/>
            <x v="25"/>
            <x v="26"/>
            <x v="28"/>
            <x v="31"/>
            <x v="32"/>
            <x v="33"/>
            <x v="34"/>
            <x v="36"/>
            <x v="37"/>
            <x v="38"/>
            <x v="39"/>
            <x v="40"/>
            <x v="41"/>
            <x v="42"/>
            <x v="43"/>
            <x v="44"/>
            <x v="45"/>
            <x v="46"/>
            <x v="47"/>
            <x v="48"/>
            <x v="49"/>
            <x v="50"/>
            <x v="51"/>
            <x v="53"/>
          </reference>
        </references>
      </pivotArea>
    </format>
    <format dxfId="138">
      <pivotArea dataOnly="0" labelOnly="1" outline="0" fieldPosition="0">
        <references count="1">
          <reference field="29" count="1">
            <x v="54"/>
          </reference>
        </references>
      </pivotArea>
    </format>
    <format dxfId="137">
      <pivotArea dataOnly="0" labelOnly="1" outline="0" fieldPosition="0">
        <references count="1">
          <reference field="29" count="39">
            <x v="1"/>
            <x v="2"/>
            <x v="5"/>
            <x v="7"/>
            <x v="8"/>
            <x v="9"/>
            <x v="10"/>
            <x v="12"/>
            <x v="13"/>
            <x v="15"/>
            <x v="19"/>
            <x v="21"/>
            <x v="22"/>
            <x v="24"/>
            <x v="25"/>
            <x v="26"/>
            <x v="28"/>
            <x v="31"/>
            <x v="32"/>
            <x v="33"/>
            <x v="34"/>
            <x v="36"/>
            <x v="37"/>
            <x v="38"/>
            <x v="39"/>
            <x v="40"/>
            <x v="41"/>
            <x v="42"/>
            <x v="43"/>
            <x v="44"/>
            <x v="45"/>
            <x v="46"/>
            <x v="47"/>
            <x v="48"/>
            <x v="49"/>
            <x v="50"/>
            <x v="51"/>
            <x v="53"/>
            <x v="54"/>
          </reference>
        </references>
      </pivotArea>
    </format>
    <format dxfId="136">
      <pivotArea field="29" grandCol="1" outline="0" axis="axisRow" fieldPosition="0">
        <references count="1">
          <reference field="29" count="1" selected="0">
            <x v="54"/>
          </reference>
        </references>
      </pivotArea>
    </format>
    <format dxfId="135">
      <pivotArea field="29" type="button" dataOnly="0" labelOnly="1" outline="0" axis="axisRow" fieldPosition="0"/>
    </format>
    <format dxfId="134">
      <pivotArea dataOnly="0" labelOnly="1" outline="0" fieldPosition="0">
        <references count="1">
          <reference field="29" count="39">
            <x v="1"/>
            <x v="2"/>
            <x v="5"/>
            <x v="7"/>
            <x v="8"/>
            <x v="9"/>
            <x v="10"/>
            <x v="12"/>
            <x v="13"/>
            <x v="15"/>
            <x v="19"/>
            <x v="21"/>
            <x v="22"/>
            <x v="24"/>
            <x v="25"/>
            <x v="26"/>
            <x v="28"/>
            <x v="31"/>
            <x v="32"/>
            <x v="33"/>
            <x v="34"/>
            <x v="36"/>
            <x v="37"/>
            <x v="38"/>
            <x v="39"/>
            <x v="40"/>
            <x v="41"/>
            <x v="42"/>
            <x v="43"/>
            <x v="44"/>
            <x v="45"/>
            <x v="46"/>
            <x v="47"/>
            <x v="48"/>
            <x v="49"/>
            <x v="50"/>
            <x v="51"/>
            <x v="53"/>
            <x v="54"/>
          </reference>
        </references>
      </pivotArea>
    </format>
    <format dxfId="133">
      <pivotArea dataOnly="0" labelOnly="1" grandRow="1" outline="0" fieldPosition="0"/>
    </format>
    <format dxfId="132">
      <pivotArea dataOnly="0" labelOnly="1" outline="0" fieldPosition="0">
        <references count="1">
          <reference field="29" count="1">
            <x v="55"/>
          </reference>
        </references>
      </pivotArea>
    </format>
    <format dxfId="131">
      <pivotArea dataOnly="0" labelOnly="1" outline="0" fieldPosition="0">
        <references count="1">
          <reference field="29" count="1">
            <x v="56"/>
          </reference>
        </references>
      </pivotArea>
    </format>
    <format dxfId="130">
      <pivotArea dataOnly="0" labelOnly="1" outline="0" fieldPosition="0">
        <references count="1">
          <reference field="29" count="1">
            <x v="57"/>
          </reference>
        </references>
      </pivotArea>
    </format>
    <format dxfId="129">
      <pivotArea outline="0" fieldPosition="0">
        <references count="2">
          <reference field="27" count="1" selected="0">
            <x v="4"/>
          </reference>
          <reference field="29" count="14" selected="0">
            <x v="43"/>
            <x v="44"/>
            <x v="45"/>
            <x v="46"/>
            <x v="47"/>
            <x v="48"/>
            <x v="49"/>
            <x v="50"/>
            <x v="51"/>
            <x v="53"/>
            <x v="54"/>
            <x v="55"/>
            <x v="56"/>
            <x v="57"/>
          </reference>
        </references>
      </pivotArea>
    </format>
    <format dxfId="128">
      <pivotArea field="27" grandRow="1" outline="0" axis="axisCol" fieldPosition="0">
        <references count="1">
          <reference field="27" count="1" selected="0">
            <x v="4"/>
          </reference>
        </references>
      </pivotArea>
    </format>
    <format dxfId="127">
      <pivotArea outline="0" fieldPosition="0">
        <references count="2">
          <reference field="27" count="1" selected="0">
            <x v="6"/>
          </reference>
          <reference field="29" count="15" selected="0">
            <x v="42"/>
            <x v="43"/>
            <x v="44"/>
            <x v="45"/>
            <x v="46"/>
            <x v="47"/>
            <x v="48"/>
            <x v="49"/>
            <x v="50"/>
            <x v="51"/>
            <x v="53"/>
            <x v="54"/>
            <x v="55"/>
            <x v="56"/>
            <x v="57"/>
          </reference>
        </references>
      </pivotArea>
    </format>
    <format dxfId="126">
      <pivotArea field="27" grandRow="1" outline="0" axis="axisCol" fieldPosition="0">
        <references count="1">
          <reference field="27" count="1" selected="0">
            <x v="6"/>
          </reference>
        </references>
      </pivotArea>
    </format>
    <format dxfId="125">
      <pivotArea outline="0" fieldPosition="0">
        <references count="2">
          <reference field="27" count="1" selected="0">
            <x v="7"/>
          </reference>
          <reference field="29" count="15" selected="0">
            <x v="42"/>
            <x v="43"/>
            <x v="44"/>
            <x v="45"/>
            <x v="46"/>
            <x v="47"/>
            <x v="48"/>
            <x v="49"/>
            <x v="50"/>
            <x v="51"/>
            <x v="53"/>
            <x v="54"/>
            <x v="55"/>
            <x v="56"/>
            <x v="57"/>
          </reference>
        </references>
      </pivotArea>
    </format>
    <format dxfId="124">
      <pivotArea field="27" grandRow="1" outline="0" axis="axisCol" fieldPosition="0">
        <references count="1">
          <reference field="27" count="1" selected="0">
            <x v="7"/>
          </reference>
        </references>
      </pivotArea>
    </format>
    <format dxfId="123">
      <pivotArea outline="0" fieldPosition="0">
        <references count="2">
          <reference field="27" count="1" selected="0">
            <x v="8"/>
          </reference>
          <reference field="29" count="16" selected="0">
            <x v="41"/>
            <x v="42"/>
            <x v="43"/>
            <x v="44"/>
            <x v="45"/>
            <x v="46"/>
            <x v="47"/>
            <x v="48"/>
            <x v="49"/>
            <x v="50"/>
            <x v="51"/>
            <x v="53"/>
            <x v="54"/>
            <x v="55"/>
            <x v="56"/>
            <x v="57"/>
          </reference>
        </references>
      </pivotArea>
    </format>
    <format dxfId="122">
      <pivotArea outline="0" fieldPosition="0">
        <references count="1">
          <reference field="29" count="1" selected="0">
            <x v="42"/>
          </reference>
        </references>
      </pivotArea>
    </format>
    <format dxfId="121">
      <pivotArea outline="0" fieldPosition="0">
        <references count="1">
          <reference field="29" count="1" selected="0">
            <x v="43"/>
          </reference>
        </references>
      </pivotArea>
    </format>
    <format dxfId="120">
      <pivotArea outline="0" fieldPosition="0">
        <references count="1">
          <reference field="29" count="1" selected="0">
            <x v="44"/>
          </reference>
        </references>
      </pivotArea>
    </format>
    <format dxfId="119">
      <pivotArea outline="0" fieldPosition="0">
        <references count="2">
          <reference field="27" count="1" selected="0">
            <x v="4"/>
          </reference>
          <reference field="29" count="1" selected="0">
            <x v="46"/>
          </reference>
        </references>
      </pivotArea>
    </format>
    <format dxfId="118">
      <pivotArea outline="0" fieldPosition="0">
        <references count="2">
          <reference field="27" count="1" selected="0">
            <x v="6"/>
          </reference>
          <reference field="29" count="1" selected="0">
            <x v="45"/>
          </reference>
        </references>
      </pivotArea>
    </format>
    <format dxfId="117">
      <pivotArea outline="0" fieldPosition="0">
        <references count="2">
          <reference field="27" count="1" selected="0">
            <x v="7"/>
          </reference>
          <reference field="29" count="1" selected="0">
            <x v="46"/>
          </reference>
        </references>
      </pivotArea>
    </format>
    <format dxfId="116">
      <pivotArea outline="0" fieldPosition="0">
        <references count="2">
          <reference field="27" count="1" selected="0">
            <x v="8"/>
          </reference>
          <reference field="29" count="1" selected="0">
            <x v="45"/>
          </reference>
        </references>
      </pivotArea>
    </format>
    <format dxfId="115">
      <pivotArea field="29" grandCol="1" outline="0" axis="axisRow" fieldPosition="0">
        <references count="1">
          <reference field="29" count="1" selected="0">
            <x v="45"/>
          </reference>
        </references>
      </pivotArea>
    </format>
    <format dxfId="114">
      <pivotArea outline="0" fieldPosition="0">
        <references count="1">
          <reference field="29" count="1" selected="0">
            <x v="46"/>
          </reference>
        </references>
      </pivotArea>
    </format>
    <format dxfId="113">
      <pivotArea outline="0" fieldPosition="0">
        <references count="1">
          <reference field="29" count="1" selected="0">
            <x v="47"/>
          </reference>
        </references>
      </pivotArea>
    </format>
    <format dxfId="112">
      <pivotArea outline="0" fieldPosition="0">
        <references count="1">
          <reference field="29" count="1" selected="0">
            <x v="48"/>
          </reference>
        </references>
      </pivotArea>
    </format>
    <format dxfId="111">
      <pivotArea dataOnly="0" labelOnly="1" outline="0" fieldPosition="0">
        <references count="1">
          <reference field="29" count="1">
            <x v="58"/>
          </reference>
        </references>
      </pivotArea>
    </format>
    <format dxfId="110">
      <pivotArea dataOnly="0" labelOnly="1" outline="0" fieldPosition="0">
        <references count="1">
          <reference field="29" count="1">
            <x v="59"/>
          </reference>
        </references>
      </pivotArea>
    </format>
    <format dxfId="109">
      <pivotArea dataOnly="0" labelOnly="1" outline="0" fieldPosition="0">
        <references count="1">
          <reference field="29" count="1">
            <x v="57"/>
          </reference>
        </references>
      </pivotArea>
    </format>
    <format dxfId="108">
      <pivotArea dataOnly="0" labelOnly="1" outline="0" fieldPosition="0">
        <references count="1">
          <reference field="29" count="1">
            <x v="56"/>
          </reference>
        </references>
      </pivotArea>
    </format>
    <format dxfId="107">
      <pivotArea dataOnly="0" labelOnly="1" outline="0" fieldPosition="0">
        <references count="1">
          <reference field="29" count="1">
            <x v="57"/>
          </reference>
        </references>
      </pivotArea>
    </format>
    <format dxfId="106">
      <pivotArea dataOnly="0" labelOnly="1" outline="0" fieldPosition="0">
        <references count="1">
          <reference field="29" count="1">
            <x v="60"/>
          </reference>
        </references>
      </pivotArea>
    </format>
    <format dxfId="105">
      <pivotArea dataOnly="0" labelOnly="1" grandRow="1" outline="0" fieldPosition="0"/>
    </format>
    <format dxfId="104">
      <pivotArea dataOnly="0" labelOnly="1" outline="0" fieldPosition="0">
        <references count="1">
          <reference field="29" count="1">
            <x v="59"/>
          </reference>
        </references>
      </pivotArea>
    </format>
    <format dxfId="103">
      <pivotArea dataOnly="0" labelOnly="1" outline="0" fieldPosition="0">
        <references count="1">
          <reference field="29" count="1">
            <x v="61"/>
          </reference>
        </references>
      </pivotArea>
    </format>
    <format dxfId="102">
      <pivotArea dataOnly="0" labelOnly="1" outline="0" fieldPosition="0">
        <references count="1">
          <reference field="29" count="1">
            <x v="62"/>
          </reference>
        </references>
      </pivotArea>
    </format>
    <format dxfId="101">
      <pivotArea dataOnly="0" labelOnly="1" outline="0" fieldPosition="0">
        <references count="1">
          <reference field="29" count="1">
            <x v="62"/>
          </reference>
        </references>
      </pivotArea>
    </format>
    <format dxfId="100">
      <pivotArea dataOnly="0" labelOnly="1" outline="0" fieldPosition="0">
        <references count="1">
          <reference field="29" count="1">
            <x v="61"/>
          </reference>
        </references>
      </pivotArea>
    </format>
    <format dxfId="99">
      <pivotArea dataOnly="0" labelOnly="1" outline="0" fieldPosition="0">
        <references count="1">
          <reference field="29" count="1">
            <x v="63"/>
          </reference>
        </references>
      </pivotArea>
    </format>
    <format dxfId="98">
      <pivotArea dataOnly="0" labelOnly="1" outline="0" fieldPosition="0">
        <references count="1">
          <reference field="29" count="1">
            <x v="63"/>
          </reference>
        </references>
      </pivotArea>
    </format>
    <format dxfId="97">
      <pivotArea field="29" grandCol="1" outline="0" axis="axisRow" fieldPosition="0">
        <references count="1">
          <reference field="29" count="7" selected="0">
            <x v="56"/>
            <x v="57"/>
            <x v="59"/>
            <x v="60"/>
            <x v="61"/>
            <x v="62"/>
            <x v="63"/>
          </reference>
        </references>
      </pivotArea>
    </format>
    <format dxfId="96">
      <pivotArea grandRow="1" grandCol="1" outline="0" collapsedLevelsAreSubtotals="1" fieldPosition="0"/>
    </format>
    <format dxfId="95">
      <pivotArea dataOnly="0" labelOnly="1" outline="0" fieldPosition="0">
        <references count="1">
          <reference field="29" count="46">
            <x v="2"/>
            <x v="5"/>
            <x v="7"/>
            <x v="8"/>
            <x v="9"/>
            <x v="10"/>
            <x v="12"/>
            <x v="13"/>
            <x v="15"/>
            <x v="19"/>
            <x v="21"/>
            <x v="22"/>
            <x v="24"/>
            <x v="25"/>
            <x v="26"/>
            <x v="28"/>
            <x v="31"/>
            <x v="32"/>
            <x v="33"/>
            <x v="34"/>
            <x v="36"/>
            <x v="37"/>
            <x v="38"/>
            <x v="39"/>
            <x v="40"/>
            <x v="41"/>
            <x v="42"/>
            <x v="43"/>
            <x v="44"/>
            <x v="45"/>
            <x v="46"/>
            <x v="47"/>
            <x v="48"/>
            <x v="49"/>
            <x v="50"/>
            <x v="51"/>
            <x v="53"/>
            <x v="54"/>
            <x v="55"/>
            <x v="56"/>
            <x v="57"/>
            <x v="59"/>
            <x v="60"/>
            <x v="61"/>
            <x v="62"/>
            <x v="63"/>
          </reference>
        </references>
      </pivotArea>
    </format>
    <format dxfId="94">
      <pivotArea dataOnly="0" labelOnly="1" grandRow="1" outline="0" fieldPosition="0"/>
    </format>
    <format dxfId="93">
      <pivotArea dataOnly="0" labelOnly="1" outline="0" fieldPosition="0">
        <references count="1">
          <reference field="29" count="1">
            <x v="64"/>
          </reference>
        </references>
      </pivotArea>
    </format>
    <format dxfId="92">
      <pivotArea dataOnly="0" labelOnly="1" outline="0" fieldPosition="0">
        <references count="1">
          <reference field="29" count="1">
            <x v="65"/>
          </reference>
        </references>
      </pivotArea>
    </format>
    <format dxfId="91">
      <pivotArea dataOnly="0" labelOnly="1" outline="0" fieldPosition="0">
        <references count="1">
          <reference field="29" count="1">
            <x v="64"/>
          </reference>
        </references>
      </pivotArea>
    </format>
    <format dxfId="90">
      <pivotArea dataOnly="0" labelOnly="1" outline="0" fieldPosition="0">
        <references count="1">
          <reference field="29" count="1">
            <x v="65"/>
          </reference>
        </references>
      </pivotArea>
    </format>
    <format dxfId="89">
      <pivotArea dataOnly="0" labelOnly="1" outline="0" fieldPosition="0">
        <references count="1">
          <reference field="29" count="1">
            <x v="66"/>
          </reference>
        </references>
      </pivotArea>
    </format>
    <format dxfId="88">
      <pivotArea dataOnly="0" labelOnly="1" outline="0" fieldPosition="0">
        <references count="1">
          <reference field="29" count="1">
            <x v="67"/>
          </reference>
        </references>
      </pivotArea>
    </format>
    <format dxfId="87">
      <pivotArea dataOnly="0" labelOnly="1" outline="0" fieldPosition="0">
        <references count="1">
          <reference field="29" count="1">
            <x v="65"/>
          </reference>
        </references>
      </pivotArea>
    </format>
    <format dxfId="86">
      <pivotArea dataOnly="0" labelOnly="1" outline="0" fieldPosition="0">
        <references count="1">
          <reference field="29" count="3">
            <x v="68"/>
            <x v="69"/>
            <x v="70"/>
          </reference>
        </references>
      </pivotArea>
    </format>
    <format dxfId="85">
      <pivotArea dataOnly="0" labelOnly="1" outline="0" fieldPosition="0">
        <references count="1">
          <reference field="29" count="1">
            <x v="68"/>
          </reference>
        </references>
      </pivotArea>
    </format>
    <format dxfId="84">
      <pivotArea dataOnly="0" labelOnly="1" outline="0" fieldPosition="0">
        <references count="1">
          <reference field="29" count="1">
            <x v="69"/>
          </reference>
        </references>
      </pivotArea>
    </format>
    <format dxfId="83">
      <pivotArea dataOnly="0" labelOnly="1" outline="0" fieldPosition="0">
        <references count="1">
          <reference field="29" count="1">
            <x v="70"/>
          </reference>
        </references>
      </pivotArea>
    </format>
    <format dxfId="82">
      <pivotArea dataOnly="0" labelOnly="1" outline="0" fieldPosition="0">
        <references count="1">
          <reference field="29" count="50">
            <x v="1"/>
            <x v="2"/>
            <x v="5"/>
            <x v="7"/>
            <x v="8"/>
            <x v="9"/>
            <x v="10"/>
            <x v="12"/>
            <x v="13"/>
            <x v="15"/>
            <x v="19"/>
            <x v="21"/>
            <x v="22"/>
            <x v="24"/>
            <x v="25"/>
            <x v="26"/>
            <x v="28"/>
            <x v="31"/>
            <x v="32"/>
            <x v="33"/>
            <x v="34"/>
            <x v="36"/>
            <x v="37"/>
            <x v="38"/>
            <x v="39"/>
            <x v="40"/>
            <x v="41"/>
            <x v="42"/>
            <x v="43"/>
            <x v="44"/>
            <x v="45"/>
            <x v="46"/>
            <x v="47"/>
            <x v="48"/>
            <x v="49"/>
            <x v="50"/>
            <x v="51"/>
            <x v="53"/>
            <x v="54"/>
            <x v="55"/>
            <x v="56"/>
            <x v="57"/>
            <x v="59"/>
            <x v="60"/>
            <x v="61"/>
            <x v="62"/>
            <x v="63"/>
            <x v="64"/>
            <x v="65"/>
            <x v="67"/>
          </reference>
        </references>
      </pivotArea>
    </format>
    <format dxfId="81">
      <pivotArea dataOnly="0" labelOnly="1" outline="0" fieldPosition="0">
        <references count="1">
          <reference field="29" count="3">
            <x v="68"/>
            <x v="69"/>
            <x v="70"/>
          </reference>
        </references>
      </pivotArea>
    </format>
    <format dxfId="80">
      <pivotArea outline="0" collapsedLevelsAreSubtotals="1" fieldPosition="0"/>
    </format>
    <format dxfId="79">
      <pivotArea dataOnly="0" labelOnly="1" outline="0" fieldPosition="0">
        <references count="1">
          <reference field="27" count="0"/>
        </references>
      </pivotArea>
    </format>
    <format dxfId="78">
      <pivotArea dataOnly="0" labelOnly="1" grandCol="1" outline="0" fieldPosition="0"/>
    </format>
    <format dxfId="77">
      <pivotArea dataOnly="0" labelOnly="1" outline="0" fieldPosition="0">
        <references count="1">
          <reference field="29" count="1">
            <x v="71"/>
          </reference>
        </references>
      </pivotArea>
    </format>
    <format dxfId="76">
      <pivotArea dataOnly="0" labelOnly="1" outline="0" fieldPosition="0">
        <references count="1">
          <reference field="29" count="1">
            <x v="70"/>
          </reference>
        </references>
      </pivotArea>
    </format>
    <format dxfId="75">
      <pivotArea dataOnly="0" labelOnly="1" outline="0" fieldPosition="0">
        <references count="1">
          <reference field="29" count="1">
            <x v="72"/>
          </reference>
        </references>
      </pivotArea>
    </format>
    <format dxfId="74">
      <pivotArea dataOnly="0" labelOnly="1" outline="0" fieldPosition="0">
        <references count="1">
          <reference field="29" count="1">
            <x v="72"/>
          </reference>
        </references>
      </pivotArea>
    </format>
    <format dxfId="73">
      <pivotArea dataOnly="0" labelOnly="1" outline="0" fieldPosition="0">
        <references count="1">
          <reference field="29" count="1">
            <x v="73"/>
          </reference>
        </references>
      </pivotArea>
    </format>
    <format dxfId="72">
      <pivotArea dataOnly="0" labelOnly="1" outline="0" fieldPosition="0">
        <references count="1">
          <reference field="29" count="1">
            <x v="73"/>
          </reference>
        </references>
      </pivotArea>
    </format>
    <format dxfId="71">
      <pivotArea dataOnly="0" labelOnly="1" grandRow="1" outline="0" fieldPosition="0"/>
    </format>
  </formats>
  <pivotTableStyleInfo name="Seguimiento OCI"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1.xml"/><Relationship Id="rId5" Type="http://schemas.openxmlformats.org/officeDocument/2006/relationships/comments" Target="../comments2.x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F80FD-5A24-44C0-8017-F36832035579}">
  <sheetPr codeName="Hoja1">
    <tabColor theme="8" tint="-0.249977111117893"/>
    <pageSetUpPr fitToPage="1"/>
  </sheetPr>
  <dimension ref="A1:K27"/>
  <sheetViews>
    <sheetView showGridLines="0" topLeftCell="A2" workbookViewId="0">
      <selection activeCell="A2" sqref="A2"/>
    </sheetView>
  </sheetViews>
  <sheetFormatPr baseColWidth="10" defaultColWidth="0" defaultRowHeight="12.75" zeroHeight="1" x14ac:dyDescent="0.2"/>
  <cols>
    <col min="1" max="4" width="11.7109375" customWidth="1"/>
    <col min="5" max="5" width="11" customWidth="1"/>
    <col min="6" max="9" width="11.7109375" customWidth="1"/>
    <col min="10" max="11" width="0" hidden="1" customWidth="1"/>
    <col min="12" max="16384" width="11.42578125" hidden="1"/>
  </cols>
  <sheetData>
    <row r="1" spans="1:9" hidden="1" x14ac:dyDescent="0.2">
      <c r="A1" s="74"/>
      <c r="B1" s="74"/>
      <c r="C1" s="74"/>
      <c r="D1" s="74"/>
      <c r="E1" s="74"/>
      <c r="F1" s="74"/>
      <c r="G1" s="74"/>
      <c r="H1" s="74"/>
      <c r="I1" s="74"/>
    </row>
    <row r="2" spans="1:9" ht="12.95" customHeight="1" x14ac:dyDescent="0.2">
      <c r="A2" s="74"/>
      <c r="B2" s="74"/>
      <c r="C2" s="74"/>
      <c r="D2" s="74"/>
      <c r="E2" s="74"/>
      <c r="F2" s="74"/>
      <c r="G2" s="74"/>
      <c r="H2" s="74"/>
      <c r="I2" s="74"/>
    </row>
    <row r="3" spans="1:9" ht="12.95" customHeight="1" x14ac:dyDescent="0.2">
      <c r="A3" s="74"/>
      <c r="B3" s="74"/>
      <c r="C3" s="74"/>
      <c r="D3" s="74"/>
      <c r="E3" s="74"/>
      <c r="F3" s="74"/>
      <c r="G3" s="74"/>
      <c r="H3" s="74"/>
      <c r="I3" s="74"/>
    </row>
    <row r="4" spans="1:9" ht="12.95" customHeight="1" x14ac:dyDescent="0.2">
      <c r="A4" s="74"/>
      <c r="B4" s="74"/>
      <c r="C4" s="74"/>
      <c r="D4" s="74"/>
      <c r="E4" s="74"/>
      <c r="F4" s="74"/>
      <c r="G4" s="74"/>
      <c r="H4" s="74"/>
      <c r="I4" s="74"/>
    </row>
    <row r="5" spans="1:9" ht="12.95" customHeight="1" x14ac:dyDescent="0.2">
      <c r="A5" s="74"/>
      <c r="B5" s="74"/>
      <c r="C5" s="74"/>
      <c r="D5" s="74"/>
      <c r="E5" s="74"/>
      <c r="F5" s="74"/>
      <c r="G5" s="74"/>
      <c r="H5" s="74"/>
      <c r="I5" s="74"/>
    </row>
    <row r="6" spans="1:9" ht="12.95" customHeight="1" x14ac:dyDescent="0.2">
      <c r="A6" s="74"/>
      <c r="B6" s="74"/>
      <c r="C6" s="74"/>
      <c r="D6" s="74"/>
      <c r="E6" s="74"/>
      <c r="F6" s="74"/>
      <c r="G6" s="74"/>
      <c r="H6" s="74"/>
      <c r="I6" s="74"/>
    </row>
    <row r="7" spans="1:9" ht="12.95" customHeight="1" x14ac:dyDescent="0.2">
      <c r="A7" s="220" t="s">
        <v>1747</v>
      </c>
      <c r="B7" s="220"/>
      <c r="C7" s="220"/>
      <c r="D7" s="220"/>
      <c r="E7" s="220"/>
      <c r="F7" s="220"/>
      <c r="G7" s="220"/>
      <c r="H7" s="220"/>
      <c r="I7" s="220"/>
    </row>
    <row r="8" spans="1:9" ht="12.95" customHeight="1" x14ac:dyDescent="0.2">
      <c r="A8" s="221" t="s">
        <v>1748</v>
      </c>
      <c r="B8" s="221"/>
      <c r="C8" s="221"/>
      <c r="D8" s="221"/>
      <c r="E8" s="221"/>
      <c r="F8" s="221"/>
      <c r="G8" s="221"/>
      <c r="H8" s="221"/>
      <c r="I8" s="221"/>
    </row>
    <row r="9" spans="1:9" ht="12.95" customHeight="1" x14ac:dyDescent="0.2">
      <c r="A9" s="222" t="s">
        <v>691</v>
      </c>
      <c r="B9" s="222"/>
      <c r="C9" s="222"/>
      <c r="D9" s="222"/>
      <c r="E9" s="222"/>
      <c r="F9" s="222"/>
      <c r="G9" s="222"/>
      <c r="H9" s="222"/>
      <c r="I9" s="222"/>
    </row>
    <row r="10" spans="1:9" ht="12.95" customHeight="1" x14ac:dyDescent="0.2">
      <c r="A10" s="222" t="s">
        <v>2213</v>
      </c>
      <c r="B10" s="222"/>
      <c r="C10" s="222"/>
      <c r="D10" s="222"/>
      <c r="E10" s="222"/>
      <c r="F10" s="222"/>
      <c r="G10" s="222"/>
      <c r="H10" s="222"/>
      <c r="I10" s="222"/>
    </row>
    <row r="11" spans="1:9" ht="18.95" customHeight="1" x14ac:dyDescent="0.2">
      <c r="A11" s="77"/>
      <c r="B11" s="77"/>
      <c r="C11" s="77"/>
      <c r="D11" s="77"/>
      <c r="E11" s="77"/>
      <c r="F11" s="77"/>
      <c r="G11" s="77"/>
      <c r="H11" s="77"/>
      <c r="I11" s="77"/>
    </row>
    <row r="12" spans="1:9" ht="18.95" customHeight="1" x14ac:dyDescent="0.2">
      <c r="A12" s="219" t="s">
        <v>3178</v>
      </c>
      <c r="B12" s="219"/>
      <c r="C12" s="219"/>
      <c r="D12" s="219"/>
      <c r="E12" s="219"/>
      <c r="F12" s="219"/>
      <c r="G12" s="219"/>
      <c r="H12" s="219"/>
      <c r="I12" s="219"/>
    </row>
    <row r="13" spans="1:9" ht="18.95" customHeight="1" x14ac:dyDescent="0.2">
      <c r="A13" s="219"/>
      <c r="B13" s="219"/>
      <c r="C13" s="219"/>
      <c r="D13" s="219"/>
      <c r="E13" s="219"/>
      <c r="F13" s="219"/>
      <c r="G13" s="219"/>
      <c r="H13" s="219"/>
      <c r="I13" s="219"/>
    </row>
    <row r="14" spans="1:9" ht="18.95" customHeight="1" x14ac:dyDescent="0.2">
      <c r="A14" s="219"/>
      <c r="B14" s="219"/>
      <c r="C14" s="219"/>
      <c r="D14" s="219"/>
      <c r="E14" s="219"/>
      <c r="F14" s="219"/>
      <c r="G14" s="219"/>
      <c r="H14" s="219"/>
      <c r="I14" s="219"/>
    </row>
    <row r="15" spans="1:9" ht="18.95" customHeight="1" x14ac:dyDescent="0.2">
      <c r="A15" s="219"/>
      <c r="B15" s="219"/>
      <c r="C15" s="219"/>
      <c r="D15" s="219"/>
      <c r="E15" s="219"/>
      <c r="F15" s="219"/>
      <c r="G15" s="219"/>
      <c r="H15" s="219"/>
      <c r="I15" s="219"/>
    </row>
    <row r="16" spans="1:9" ht="18.95" customHeight="1" x14ac:dyDescent="0.2">
      <c r="A16" s="219"/>
      <c r="B16" s="219"/>
      <c r="C16" s="219"/>
      <c r="D16" s="219"/>
      <c r="E16" s="219"/>
      <c r="F16" s="219"/>
      <c r="G16" s="219"/>
      <c r="H16" s="219"/>
      <c r="I16" s="219"/>
    </row>
    <row r="17" spans="1:9" ht="18.95" customHeight="1" x14ac:dyDescent="0.2">
      <c r="A17" s="219"/>
      <c r="B17" s="219"/>
      <c r="C17" s="219"/>
      <c r="D17" s="219"/>
      <c r="E17" s="219"/>
      <c r="F17" s="219"/>
      <c r="G17" s="219"/>
      <c r="H17" s="219"/>
      <c r="I17" s="219"/>
    </row>
    <row r="18" spans="1:9" ht="18.95" customHeight="1" x14ac:dyDescent="0.2">
      <c r="A18" s="219"/>
      <c r="B18" s="219"/>
      <c r="C18" s="219"/>
      <c r="D18" s="219"/>
      <c r="E18" s="219"/>
      <c r="F18" s="219"/>
      <c r="G18" s="219"/>
      <c r="H18" s="219"/>
      <c r="I18" s="219"/>
    </row>
    <row r="19" spans="1:9" ht="18.95" customHeight="1" x14ac:dyDescent="0.2">
      <c r="A19" s="219" t="s">
        <v>1749</v>
      </c>
      <c r="B19" s="219"/>
      <c r="C19" s="219"/>
      <c r="D19" s="219"/>
      <c r="E19" s="219"/>
      <c r="F19" s="219"/>
      <c r="G19" s="219"/>
      <c r="H19" s="219"/>
      <c r="I19" s="219"/>
    </row>
    <row r="20" spans="1:9" ht="18.95" customHeight="1" x14ac:dyDescent="0.2">
      <c r="A20" s="219"/>
      <c r="B20" s="219"/>
      <c r="C20" s="219"/>
      <c r="D20" s="219"/>
      <c r="E20" s="219"/>
      <c r="F20" s="219"/>
      <c r="G20" s="219"/>
      <c r="H20" s="219"/>
      <c r="I20" s="219"/>
    </row>
    <row r="21" spans="1:9" ht="18.95" customHeight="1" x14ac:dyDescent="0.2">
      <c r="A21" s="219"/>
      <c r="B21" s="219"/>
      <c r="C21" s="219"/>
      <c r="D21" s="219"/>
      <c r="E21" s="219"/>
      <c r="F21" s="219"/>
      <c r="G21" s="219"/>
      <c r="H21" s="219"/>
      <c r="I21" s="219"/>
    </row>
    <row r="22" spans="1:9" ht="18.95" customHeight="1" x14ac:dyDescent="0.2">
      <c r="A22" s="219"/>
      <c r="B22" s="219"/>
      <c r="C22" s="219"/>
      <c r="D22" s="219"/>
      <c r="E22" s="219"/>
      <c r="F22" s="219"/>
      <c r="G22" s="219"/>
      <c r="H22" s="219"/>
      <c r="I22" s="219"/>
    </row>
    <row r="23" spans="1:9" ht="18.95" customHeight="1" x14ac:dyDescent="0.2">
      <c r="A23" s="219"/>
      <c r="B23" s="219"/>
      <c r="C23" s="219"/>
      <c r="D23" s="219"/>
      <c r="E23" s="219"/>
      <c r="F23" s="219"/>
      <c r="G23" s="219"/>
      <c r="H23" s="219"/>
      <c r="I23" s="219"/>
    </row>
    <row r="24" spans="1:9" ht="18.95" customHeight="1" x14ac:dyDescent="0.2">
      <c r="A24" s="219"/>
      <c r="B24" s="219"/>
      <c r="C24" s="219"/>
      <c r="D24" s="219"/>
      <c r="E24" s="219"/>
      <c r="F24" s="219"/>
      <c r="G24" s="219"/>
      <c r="H24" s="219"/>
      <c r="I24" s="219"/>
    </row>
    <row r="25" spans="1:9" ht="18.95" customHeight="1" x14ac:dyDescent="0.2">
      <c r="A25" s="219"/>
      <c r="B25" s="219"/>
      <c r="C25" s="219"/>
      <c r="D25" s="219"/>
      <c r="E25" s="219"/>
      <c r="F25" s="219"/>
      <c r="G25" s="219"/>
      <c r="H25" s="219"/>
      <c r="I25" s="219"/>
    </row>
    <row r="26" spans="1:9" ht="18.95" customHeight="1" x14ac:dyDescent="0.2">
      <c r="A26" s="219"/>
      <c r="B26" s="219"/>
      <c r="C26" s="219"/>
      <c r="D26" s="219"/>
      <c r="E26" s="219"/>
      <c r="F26" s="219"/>
      <c r="G26" s="219"/>
      <c r="H26" s="219"/>
      <c r="I26" s="219"/>
    </row>
    <row r="27" spans="1:9" ht="18.95" customHeight="1" x14ac:dyDescent="0.2">
      <c r="A27" s="219"/>
      <c r="B27" s="219"/>
      <c r="C27" s="219"/>
      <c r="D27" s="219"/>
      <c r="E27" s="219"/>
      <c r="F27" s="219"/>
      <c r="G27" s="219"/>
      <c r="H27" s="219"/>
      <c r="I27" s="219"/>
    </row>
  </sheetData>
  <sheetProtection algorithmName="SHA-512" hashValue="O+wq5wPw6S/YtBYMe/FkepoG6TlY2L1tG75kGdc2Kd2oeS/+27JYL3FdxpGIwToNdYRZcEavSPqsLVL7C9tbzQ==" saltValue="N6qTe3nj5FrhFiRhugl1YQ==" spinCount="100000" sheet="1"/>
  <mergeCells count="6">
    <mergeCell ref="A19:I27"/>
    <mergeCell ref="A12:I18"/>
    <mergeCell ref="A7:I7"/>
    <mergeCell ref="A8:I8"/>
    <mergeCell ref="A9:I9"/>
    <mergeCell ref="A10:I10"/>
  </mergeCells>
  <pageMargins left="0.11811023622047245" right="0.11811023622047245" top="0.74803149606299213" bottom="0.74803149606299213" header="0.31496062992125984" footer="0.31496062992125984"/>
  <pageSetup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B06B1-0357-448B-89D5-F2A23312F401}">
  <sheetPr codeName="Hoja2">
    <tabColor rgb="FF92D050"/>
    <pageSetUpPr fitToPage="1"/>
  </sheetPr>
  <dimension ref="A1:C33"/>
  <sheetViews>
    <sheetView showGridLines="0" zoomScale="90" zoomScaleNormal="90" workbookViewId="0">
      <selection activeCell="A6" sqref="A6"/>
    </sheetView>
  </sheetViews>
  <sheetFormatPr baseColWidth="10" defaultColWidth="0" defaultRowHeight="12.75" x14ac:dyDescent="0.2"/>
  <cols>
    <col min="1" max="1" width="11.42578125" customWidth="1"/>
    <col min="2" max="2" width="87.28515625" customWidth="1"/>
    <col min="3" max="3" width="78.140625" hidden="1" customWidth="1"/>
    <col min="4" max="16384" width="11.42578125" hidden="1"/>
  </cols>
  <sheetData>
    <row r="1" spans="1:3" x14ac:dyDescent="0.2">
      <c r="A1" s="73"/>
      <c r="B1" s="73"/>
      <c r="C1" s="73"/>
    </row>
    <row r="2" spans="1:3" x14ac:dyDescent="0.2">
      <c r="A2" s="73"/>
      <c r="B2" s="73"/>
      <c r="C2" s="73"/>
    </row>
    <row r="3" spans="1:3" x14ac:dyDescent="0.2">
      <c r="A3" s="73"/>
      <c r="B3" s="73"/>
      <c r="C3" s="73"/>
    </row>
    <row r="4" spans="1:3" x14ac:dyDescent="0.2">
      <c r="A4" s="73"/>
      <c r="B4" s="73"/>
      <c r="C4" s="73"/>
    </row>
    <row r="5" spans="1:3" x14ac:dyDescent="0.2">
      <c r="A5" s="73"/>
      <c r="B5" s="73"/>
      <c r="C5" s="73"/>
    </row>
    <row r="6" spans="1:3" ht="23.25" customHeight="1" x14ac:dyDescent="0.2">
      <c r="A6" s="59" t="s">
        <v>1507</v>
      </c>
      <c r="B6" s="59" t="s">
        <v>676</v>
      </c>
      <c r="C6" s="59" t="s">
        <v>1508</v>
      </c>
    </row>
    <row r="7" spans="1:3" ht="17.100000000000001" customHeight="1" x14ac:dyDescent="0.2">
      <c r="A7" s="60" t="s">
        <v>1484</v>
      </c>
      <c r="B7" s="61" t="s">
        <v>1474</v>
      </c>
      <c r="C7" s="61" t="s">
        <v>678</v>
      </c>
    </row>
    <row r="8" spans="1:3" ht="17.100000000000001" customHeight="1" x14ac:dyDescent="0.2">
      <c r="A8" s="62" t="s">
        <v>1489</v>
      </c>
      <c r="B8" s="63" t="s">
        <v>1475</v>
      </c>
      <c r="C8" s="63" t="s">
        <v>677</v>
      </c>
    </row>
    <row r="9" spans="1:3" ht="17.100000000000001" customHeight="1" x14ac:dyDescent="0.2">
      <c r="A9" s="60" t="s">
        <v>1491</v>
      </c>
      <c r="B9" s="61" t="s">
        <v>1476</v>
      </c>
      <c r="C9" s="61" t="s">
        <v>679</v>
      </c>
    </row>
    <row r="10" spans="1:3" ht="17.100000000000001" customHeight="1" x14ac:dyDescent="0.2">
      <c r="A10" s="60" t="s">
        <v>410</v>
      </c>
      <c r="B10" s="61" t="s">
        <v>1477</v>
      </c>
      <c r="C10" s="61" t="s">
        <v>680</v>
      </c>
    </row>
    <row r="11" spans="1:3" ht="17.100000000000001" customHeight="1" x14ac:dyDescent="0.2">
      <c r="A11" s="60" t="s">
        <v>1485</v>
      </c>
      <c r="B11" s="61" t="s">
        <v>1478</v>
      </c>
      <c r="C11" s="61" t="s">
        <v>684</v>
      </c>
    </row>
    <row r="12" spans="1:3" ht="17.100000000000001" customHeight="1" x14ac:dyDescent="0.2">
      <c r="A12" s="60" t="s">
        <v>1490</v>
      </c>
      <c r="B12" s="61" t="s">
        <v>1479</v>
      </c>
      <c r="C12" s="61" t="s">
        <v>681</v>
      </c>
    </row>
    <row r="13" spans="1:3" ht="17.100000000000001" customHeight="1" x14ac:dyDescent="0.2">
      <c r="A13" s="60" t="s">
        <v>1492</v>
      </c>
      <c r="B13" s="61" t="s">
        <v>1480</v>
      </c>
      <c r="C13" s="61" t="s">
        <v>682</v>
      </c>
    </row>
    <row r="14" spans="1:3" ht="17.100000000000001" customHeight="1" x14ac:dyDescent="0.2">
      <c r="A14" s="60" t="s">
        <v>1486</v>
      </c>
      <c r="B14" s="61" t="s">
        <v>1481</v>
      </c>
      <c r="C14" s="61" t="s">
        <v>683</v>
      </c>
    </row>
    <row r="15" spans="1:3" ht="17.100000000000001" customHeight="1" x14ac:dyDescent="0.2">
      <c r="A15" s="60" t="s">
        <v>1488</v>
      </c>
      <c r="B15" s="61" t="s">
        <v>1482</v>
      </c>
      <c r="C15" s="61" t="s">
        <v>685</v>
      </c>
    </row>
    <row r="16" spans="1:3" ht="17.100000000000001" customHeight="1" x14ac:dyDescent="0.2">
      <c r="A16" s="60" t="s">
        <v>326</v>
      </c>
      <c r="B16" s="61" t="s">
        <v>686</v>
      </c>
      <c r="C16" s="61" t="s">
        <v>686</v>
      </c>
    </row>
    <row r="17" spans="1:3" ht="17.100000000000001" customHeight="1" x14ac:dyDescent="0.2">
      <c r="A17" s="60" t="s">
        <v>292</v>
      </c>
      <c r="B17" s="61" t="s">
        <v>687</v>
      </c>
      <c r="C17" s="61" t="s">
        <v>687</v>
      </c>
    </row>
    <row r="18" spans="1:3" ht="17.100000000000001" customHeight="1" x14ac:dyDescent="0.2">
      <c r="A18" s="60" t="s">
        <v>1512</v>
      </c>
      <c r="B18" s="61" t="s">
        <v>1513</v>
      </c>
      <c r="C18" s="61" t="s">
        <v>1509</v>
      </c>
    </row>
    <row r="19" spans="1:3" ht="17.100000000000001" customHeight="1" x14ac:dyDescent="0.2">
      <c r="A19" s="60" t="s">
        <v>1756</v>
      </c>
      <c r="B19" s="61" t="s">
        <v>1757</v>
      </c>
      <c r="C19" s="61" t="s">
        <v>1598</v>
      </c>
    </row>
    <row r="20" spans="1:3" ht="17.100000000000001" customHeight="1" x14ac:dyDescent="0.2">
      <c r="A20" s="60" t="s">
        <v>1812</v>
      </c>
      <c r="B20" s="61" t="s">
        <v>1886</v>
      </c>
      <c r="C20" s="61"/>
    </row>
    <row r="21" spans="1:3" ht="17.100000000000001" customHeight="1" x14ac:dyDescent="0.2">
      <c r="A21" s="60" t="s">
        <v>1961</v>
      </c>
      <c r="B21" s="61" t="s">
        <v>1962</v>
      </c>
      <c r="C21" s="61"/>
    </row>
    <row r="22" spans="1:3" ht="17.100000000000001" customHeight="1" x14ac:dyDescent="0.2">
      <c r="A22" s="60" t="s">
        <v>1511</v>
      </c>
      <c r="B22" s="61" t="s">
        <v>1510</v>
      </c>
      <c r="C22" s="61" t="s">
        <v>1506</v>
      </c>
    </row>
    <row r="23" spans="1:3" ht="17.100000000000001" customHeight="1" x14ac:dyDescent="0.2">
      <c r="A23" s="60" t="s">
        <v>310</v>
      </c>
      <c r="B23" s="61" t="s">
        <v>688</v>
      </c>
      <c r="C23" s="61" t="s">
        <v>688</v>
      </c>
    </row>
    <row r="24" spans="1:3" ht="17.100000000000001" customHeight="1" x14ac:dyDescent="0.2">
      <c r="A24" s="60" t="s">
        <v>283</v>
      </c>
      <c r="B24" s="61" t="s">
        <v>689</v>
      </c>
      <c r="C24" s="61" t="s">
        <v>689</v>
      </c>
    </row>
    <row r="25" spans="1:3" ht="17.100000000000001" customHeight="1" x14ac:dyDescent="0.2">
      <c r="A25" s="60" t="s">
        <v>290</v>
      </c>
      <c r="B25" s="61" t="s">
        <v>691</v>
      </c>
      <c r="C25" s="61" t="s">
        <v>691</v>
      </c>
    </row>
    <row r="26" spans="1:3" ht="17.100000000000001" customHeight="1" x14ac:dyDescent="0.2">
      <c r="A26" s="60" t="s">
        <v>1487</v>
      </c>
      <c r="B26" s="61" t="s">
        <v>1483</v>
      </c>
      <c r="C26" s="61" t="s">
        <v>694</v>
      </c>
    </row>
    <row r="27" spans="1:3" ht="17.100000000000001" customHeight="1" x14ac:dyDescent="0.2">
      <c r="A27" s="60" t="s">
        <v>1596</v>
      </c>
      <c r="B27" s="61" t="s">
        <v>1597</v>
      </c>
      <c r="C27" s="61" t="s">
        <v>1598</v>
      </c>
    </row>
    <row r="28" spans="1:3" ht="17.100000000000001" customHeight="1" x14ac:dyDescent="0.2">
      <c r="A28" s="92" t="s">
        <v>1947</v>
      </c>
      <c r="B28" s="61" t="s">
        <v>1948</v>
      </c>
      <c r="C28" s="61"/>
    </row>
    <row r="29" spans="1:3" ht="17.100000000000001" customHeight="1" x14ac:dyDescent="0.2">
      <c r="A29" s="64" t="s">
        <v>1737</v>
      </c>
      <c r="B29" s="67" t="s">
        <v>1736</v>
      </c>
      <c r="C29" s="61" t="s">
        <v>1598</v>
      </c>
    </row>
    <row r="30" spans="1:3" ht="17.100000000000001" customHeight="1" x14ac:dyDescent="0.2">
      <c r="A30" s="66" t="s">
        <v>1754</v>
      </c>
      <c r="B30" s="65" t="s">
        <v>1755</v>
      </c>
      <c r="C30" s="61" t="s">
        <v>1598</v>
      </c>
    </row>
    <row r="31" spans="1:3" ht="17.100000000000001" customHeight="1" x14ac:dyDescent="0.2">
      <c r="A31" s="64" t="s">
        <v>1950</v>
      </c>
      <c r="B31" s="67" t="s">
        <v>1951</v>
      </c>
      <c r="C31" s="61"/>
    </row>
    <row r="32" spans="1:3" ht="17.100000000000001" customHeight="1" x14ac:dyDescent="0.2">
      <c r="A32" s="60" t="s">
        <v>2058</v>
      </c>
      <c r="B32" s="93" t="s">
        <v>2059</v>
      </c>
      <c r="C32" s="61"/>
    </row>
    <row r="33" spans="1:3" ht="17.100000000000001" customHeight="1" x14ac:dyDescent="0.2">
      <c r="A33" s="60" t="s">
        <v>692</v>
      </c>
      <c r="B33" s="61" t="s">
        <v>693</v>
      </c>
      <c r="C33" s="61" t="s">
        <v>693</v>
      </c>
    </row>
  </sheetData>
  <sheetProtection algorithmName="SHA-512" hashValue="ujjFvq7LuLW5jNPaRn7gZu0QLtClJA/aDpUKMnw+E71FEIAeMdbWYfAGarKL+gGArAca0XUOOQJuyyS4dl6nGQ==" saltValue="mLkvQFpcYtFgXmDcX+D/nw==" spinCount="100000" sheet="1" objects="1" scenarios="1"/>
  <pageMargins left="0.7" right="0.7" top="0.75" bottom="0.75" header="0.3" footer="0.3"/>
  <pageSetup scale="94" fitToHeight="0"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9" tint="0.39997558519241921"/>
    <pageSetUpPr fitToPage="1"/>
  </sheetPr>
  <dimension ref="A1:AP1098"/>
  <sheetViews>
    <sheetView showGridLines="0" tabSelected="1" zoomScale="80" zoomScaleNormal="80" zoomScaleSheetLayoutView="80" zoomScalePageLayoutView="60" workbookViewId="0">
      <pane ySplit="1" topLeftCell="A2" activePane="bottomLeft" state="frozen"/>
      <selection activeCell="M1" sqref="M1"/>
      <selection pane="bottomLeft"/>
    </sheetView>
  </sheetViews>
  <sheetFormatPr baseColWidth="10" defaultRowHeight="12.75" x14ac:dyDescent="0.2"/>
  <cols>
    <col min="1" max="1" width="12.42578125" style="40" customWidth="1"/>
    <col min="2" max="3" width="12.42578125" style="48" customWidth="1"/>
    <col min="4" max="4" width="12.85546875" style="48" hidden="1" customWidth="1"/>
    <col min="5" max="5" width="15.5703125" style="48" hidden="1" customWidth="1"/>
    <col min="6" max="6" width="14" style="48" customWidth="1"/>
    <col min="7" max="7" width="13.7109375" style="43" hidden="1" customWidth="1"/>
    <col min="8" max="8" width="132.28515625" customWidth="1"/>
    <col min="9" max="9" width="85.42578125" customWidth="1"/>
    <col min="10" max="10" width="52.85546875" customWidth="1"/>
    <col min="11" max="11" width="52.85546875" style="20" customWidth="1"/>
    <col min="12" max="12" width="40" style="17" customWidth="1"/>
    <col min="13" max="13" width="15.5703125" customWidth="1"/>
    <col min="14" max="14" width="15.140625" customWidth="1"/>
    <col min="15" max="15" width="13" customWidth="1"/>
    <col min="16" max="16" width="19.85546875" customWidth="1"/>
    <col min="17" max="18" width="20.28515625" style="18" customWidth="1"/>
    <col min="19" max="19" width="15.140625" customWidth="1"/>
    <col min="20" max="20" width="32.140625" style="97" hidden="1" customWidth="1"/>
    <col min="21" max="21" width="32.140625" style="11" hidden="1" customWidth="1"/>
    <col min="22" max="22" width="23.5703125" style="35" customWidth="1"/>
    <col min="23" max="23" width="17.85546875" style="36" hidden="1" customWidth="1"/>
    <col min="24" max="24" width="20.85546875" style="36" hidden="1" customWidth="1"/>
    <col min="25" max="25" width="18.140625" style="36" hidden="1" customWidth="1"/>
    <col min="26" max="27" width="14.5703125" style="28" customWidth="1"/>
    <col min="28" max="28" width="27.85546875" style="83" customWidth="1"/>
    <col min="29" max="29" width="35.85546875" style="29" customWidth="1"/>
    <col min="30" max="30" width="14.5703125" style="83" customWidth="1"/>
    <col min="31" max="31" width="37.28515625" style="83" customWidth="1"/>
    <col min="32" max="32" width="12" style="100" hidden="1" customWidth="1"/>
    <col min="33" max="33" width="11.7109375" style="100" hidden="1" customWidth="1"/>
    <col min="34" max="34" width="32.140625" style="100" hidden="1" customWidth="1"/>
    <col min="35" max="35" width="31.7109375" style="100" hidden="1" customWidth="1"/>
    <col min="36" max="36" width="22.85546875" style="22" customWidth="1"/>
    <col min="37" max="37" width="19.28515625" style="22" customWidth="1"/>
    <col min="38" max="39" width="11.42578125" style="13"/>
    <col min="40" max="40" width="18.140625" style="13" bestFit="1" customWidth="1"/>
    <col min="41" max="41" width="11.42578125" style="13"/>
    <col min="42" max="42" width="20.85546875" style="13" bestFit="1" customWidth="1"/>
  </cols>
  <sheetData>
    <row r="1" spans="1:40" s="11" customFormat="1" ht="48.75" customHeight="1" x14ac:dyDescent="0.2">
      <c r="A1" s="116" t="s">
        <v>1001</v>
      </c>
      <c r="B1" s="116" t="s">
        <v>412</v>
      </c>
      <c r="C1" s="116" t="s">
        <v>3093</v>
      </c>
      <c r="D1" s="116" t="s">
        <v>3153</v>
      </c>
      <c r="E1" s="116" t="s">
        <v>3108</v>
      </c>
      <c r="F1" s="116" t="s">
        <v>217</v>
      </c>
      <c r="G1" s="136" t="s">
        <v>12</v>
      </c>
      <c r="H1" s="117" t="s">
        <v>1002</v>
      </c>
      <c r="I1" s="117" t="s">
        <v>13</v>
      </c>
      <c r="J1" s="117" t="s">
        <v>14</v>
      </c>
      <c r="K1" s="117" t="s">
        <v>213</v>
      </c>
      <c r="L1" s="117" t="s">
        <v>1003</v>
      </c>
      <c r="M1" s="117" t="s">
        <v>1004</v>
      </c>
      <c r="N1" s="118" t="s">
        <v>1005</v>
      </c>
      <c r="O1" s="118" t="s">
        <v>1006</v>
      </c>
      <c r="P1" s="117" t="s">
        <v>1007</v>
      </c>
      <c r="Q1" s="119" t="s">
        <v>1147</v>
      </c>
      <c r="R1" s="119" t="s">
        <v>2489</v>
      </c>
      <c r="S1" s="117" t="s">
        <v>214</v>
      </c>
      <c r="T1" s="120" t="s">
        <v>1329</v>
      </c>
      <c r="U1" s="121" t="s">
        <v>1328</v>
      </c>
      <c r="V1" s="122" t="s">
        <v>667</v>
      </c>
      <c r="W1" s="116" t="s">
        <v>5</v>
      </c>
      <c r="X1" s="116" t="s">
        <v>4</v>
      </c>
      <c r="Y1" s="116" t="s">
        <v>6</v>
      </c>
      <c r="Z1" s="116" t="s">
        <v>129</v>
      </c>
      <c r="AA1" s="116" t="s">
        <v>130</v>
      </c>
      <c r="AB1" s="116" t="s">
        <v>133</v>
      </c>
      <c r="AC1" s="116" t="s">
        <v>37</v>
      </c>
      <c r="AD1" s="116" t="s">
        <v>216</v>
      </c>
      <c r="AE1" s="116" t="s">
        <v>215</v>
      </c>
      <c r="AF1" s="137" t="s">
        <v>131</v>
      </c>
      <c r="AG1" s="137" t="s">
        <v>132</v>
      </c>
      <c r="AH1" s="137" t="s">
        <v>138</v>
      </c>
      <c r="AI1" s="137" t="s">
        <v>139</v>
      </c>
      <c r="AJ1" s="148" t="s">
        <v>161</v>
      </c>
      <c r="AK1" s="149">
        <v>45383</v>
      </c>
      <c r="AL1" s="14"/>
      <c r="AM1" s="15"/>
      <c r="AN1" s="58"/>
    </row>
    <row r="2" spans="1:40" s="11" customFormat="1" ht="291" customHeight="1" x14ac:dyDescent="0.2">
      <c r="A2" s="150">
        <f>IF(ISBLANK(F2),"",COUNTA($F$2:F2))</f>
        <v>1</v>
      </c>
      <c r="B2" s="151">
        <f t="shared" ref="B2:B76" si="0">ROW()-1</f>
        <v>1</v>
      </c>
      <c r="C2" s="151">
        <v>2023</v>
      </c>
      <c r="D2" s="151" t="s">
        <v>3141</v>
      </c>
      <c r="E2" s="151" t="s">
        <v>3107</v>
      </c>
      <c r="F2" s="152" t="s">
        <v>720</v>
      </c>
      <c r="G2" s="153" t="s">
        <v>854</v>
      </c>
      <c r="H2" s="154" t="s">
        <v>3129</v>
      </c>
      <c r="I2" s="154" t="s">
        <v>3130</v>
      </c>
      <c r="J2" s="155" t="s">
        <v>3131</v>
      </c>
      <c r="K2" s="155" t="s">
        <v>2814</v>
      </c>
      <c r="L2" s="156" t="s">
        <v>2759</v>
      </c>
      <c r="M2" s="156">
        <v>1</v>
      </c>
      <c r="N2" s="157">
        <v>45351</v>
      </c>
      <c r="O2" s="157">
        <v>45381</v>
      </c>
      <c r="P2" s="158">
        <f t="shared" ref="P2:P3" si="1">(+O2-N2)/7</f>
        <v>4.2857142857142856</v>
      </c>
      <c r="Q2" s="159" t="s">
        <v>1491</v>
      </c>
      <c r="R2" s="153" t="s">
        <v>2367</v>
      </c>
      <c r="S2" s="151">
        <v>0</v>
      </c>
      <c r="T2" s="123"/>
      <c r="U2" s="161">
        <f t="shared" ref="U2:U65" si="2">(T2-O2)/30</f>
        <v>-1512.7</v>
      </c>
      <c r="V2" s="124">
        <f t="shared" ref="V2:V65" si="3">IF(S2/M2&gt;1,100,+S2/M2*100)</f>
        <v>0</v>
      </c>
      <c r="W2" s="162">
        <f t="shared" ref="W2:W65" si="4">+P2*V2/100</f>
        <v>0</v>
      </c>
      <c r="X2" s="162">
        <f t="shared" ref="X2:X65" si="5">IF(O2&lt;=$AK$1,W2,0)</f>
        <v>0</v>
      </c>
      <c r="Y2" s="162">
        <f t="shared" ref="Y2:Y65" si="6">IF($AK$1&gt;=O2,P2,0)</f>
        <v>4.2857142857142856</v>
      </c>
      <c r="Z2" s="151" t="str">
        <f t="shared" ref="Z2:Z65" si="7">IF(V2=100,"CUMPLIDA",IF(O2-$AK$1&lt;0,"VENCIDA",IF(O2-$AK$1&lt;=30,"PRÓXIMA A VENCER",IF(V2&gt;0,"CON AVANCE","EN TERMINO"))))</f>
        <v>VENCIDA</v>
      </c>
      <c r="AA2" s="151" t="str">
        <f t="shared" ref="AA2:AA65" si="8">IF(A2&lt;&gt;"",IF(AG2=1,"VENCIDO",IF(AG2=2,"PRÓXIMO A VENCER",IF(AG2=3,"EN TERMINO",IF(AG2=4,"CON AVANCE",IF(AG2=5,"CUMPLIDO",))))),"")</f>
        <v>VENCIDO</v>
      </c>
      <c r="AB2" s="153" t="s">
        <v>3136</v>
      </c>
      <c r="AC2" s="150" t="str">
        <f>AI2</f>
        <v>H1Denuncia2023-275679-82111-D</v>
      </c>
      <c r="AD2" s="163">
        <f t="shared" ref="AD2:AD65" si="9">IF(A2&lt;&gt;"",1,AD1+1)</f>
        <v>1</v>
      </c>
      <c r="AE2" s="163" t="str">
        <f t="shared" ref="AE2" si="10">CONCATENATE(AC2," - ",AD2)</f>
        <v>H1Denuncia2023-275679-82111-D - 1</v>
      </c>
      <c r="AF2" s="164">
        <f>IF(Z2="VENCIDA",1,IF(Z2="PRÓXIMA A VENCER",2,IF(Z2="EN TERMINO",3,IF(Z2="CON AVANCE",4,IF(Z2="CUMPLIDA",5,)))))</f>
        <v>1</v>
      </c>
      <c r="AG2" s="164">
        <f>IF(AD3=AD2+1,MIN(AF2,AG3),AF2)</f>
        <v>1</v>
      </c>
      <c r="AH2" s="164" t="str">
        <f t="shared" ref="AH2:AH65" si="11">IF(A2&lt;&gt;"",MID(H2,1,FIND(" ",H2,1)-1),AH1)</f>
        <v>H1Denuncia2023-275679-82111-D.</v>
      </c>
      <c r="AI2" s="164" t="str">
        <f>IFERROR(MID(AH2,1,FIND(".",AH2,1)-1),AH2)</f>
        <v>H1Denuncia2023-275679-82111-D</v>
      </c>
      <c r="AJ2" s="165"/>
      <c r="AK2" s="166"/>
      <c r="AL2" s="167"/>
    </row>
    <row r="3" spans="1:40" s="11" customFormat="1" ht="291" customHeight="1" x14ac:dyDescent="0.2">
      <c r="A3" s="150" t="str">
        <f>IF(ISBLANK(F3),"",COUNTA($F$2:F3))</f>
        <v/>
      </c>
      <c r="B3" s="151">
        <f t="shared" si="0"/>
        <v>2</v>
      </c>
      <c r="C3" s="151">
        <v>2023</v>
      </c>
      <c r="D3" s="151" t="s">
        <v>3141</v>
      </c>
      <c r="E3" s="151"/>
      <c r="F3" s="152"/>
      <c r="G3" s="153" t="s">
        <v>854</v>
      </c>
      <c r="H3" s="154" t="s">
        <v>3132</v>
      </c>
      <c r="I3" s="154" t="s">
        <v>3130</v>
      </c>
      <c r="J3" s="155" t="s">
        <v>3133</v>
      </c>
      <c r="K3" s="155" t="s">
        <v>3134</v>
      </c>
      <c r="L3" s="156" t="s">
        <v>3135</v>
      </c>
      <c r="M3" s="156">
        <v>1</v>
      </c>
      <c r="N3" s="157">
        <v>45351</v>
      </c>
      <c r="O3" s="157">
        <v>45412</v>
      </c>
      <c r="P3" s="158">
        <f t="shared" si="1"/>
        <v>8.7142857142857135</v>
      </c>
      <c r="Q3" s="159" t="s">
        <v>1491</v>
      </c>
      <c r="R3" s="153" t="s">
        <v>2367</v>
      </c>
      <c r="S3" s="151">
        <v>0</v>
      </c>
      <c r="T3" s="123"/>
      <c r="U3" s="161">
        <f t="shared" si="2"/>
        <v>-1513.7333333333333</v>
      </c>
      <c r="V3" s="124">
        <f t="shared" si="3"/>
        <v>0</v>
      </c>
      <c r="W3" s="162">
        <f t="shared" si="4"/>
        <v>0</v>
      </c>
      <c r="X3" s="162">
        <f t="shared" si="5"/>
        <v>0</v>
      </c>
      <c r="Y3" s="162">
        <f t="shared" si="6"/>
        <v>0</v>
      </c>
      <c r="Z3" s="151" t="str">
        <f t="shared" si="7"/>
        <v>PRÓXIMA A VENCER</v>
      </c>
      <c r="AA3" s="151" t="str">
        <f t="shared" si="8"/>
        <v/>
      </c>
      <c r="AB3" s="153" t="s">
        <v>3136</v>
      </c>
      <c r="AC3" s="150" t="str">
        <f t="shared" ref="AC3:AC66" si="12">AI3</f>
        <v>H1Denuncia2023-275679-82111-D</v>
      </c>
      <c r="AD3" s="163">
        <f t="shared" si="9"/>
        <v>2</v>
      </c>
      <c r="AE3" s="163" t="str">
        <f t="shared" ref="AE3:AE66" si="13">CONCATENATE(AC3," - ",AD3)</f>
        <v>H1Denuncia2023-275679-82111-D - 2</v>
      </c>
      <c r="AF3" s="164">
        <f t="shared" ref="AF3:AF66" si="14">IF(Z3="VENCIDA",1,IF(Z3="PRÓXIMA A VENCER",2,IF(Z3="EN TERMINO",3,IF(Z3="CON AVANCE",4,IF(Z3="CUMPLIDA",5,)))))</f>
        <v>2</v>
      </c>
      <c r="AG3" s="164">
        <f t="shared" ref="AG3:AG66" si="15">IF(AD4=AD3+1,MIN(AF3,AG4),AF3)</f>
        <v>2</v>
      </c>
      <c r="AH3" s="164" t="str">
        <f t="shared" si="11"/>
        <v>H1Denuncia2023-275679-82111-D.</v>
      </c>
      <c r="AI3" s="164" t="str">
        <f t="shared" ref="AI3:AI66" si="16">IFERROR(MID(AH3,1,FIND(".",AH3,1)-1),AH3)</f>
        <v>H1Denuncia2023-275679-82111-D</v>
      </c>
      <c r="AJ3" s="165"/>
      <c r="AK3" s="166"/>
      <c r="AL3" s="167"/>
    </row>
    <row r="4" spans="1:40" s="11" customFormat="1" ht="291" customHeight="1" x14ac:dyDescent="0.2">
      <c r="A4" s="150">
        <f>IF(ISBLANK(F4),"",COUNTA($F$2:F4))</f>
        <v>2</v>
      </c>
      <c r="B4" s="151">
        <f t="shared" si="0"/>
        <v>3</v>
      </c>
      <c r="C4" s="151">
        <v>2023</v>
      </c>
      <c r="D4" s="151" t="s">
        <v>3141</v>
      </c>
      <c r="E4" s="151" t="s">
        <v>904</v>
      </c>
      <c r="F4" s="152" t="s">
        <v>636</v>
      </c>
      <c r="G4" s="153" t="s">
        <v>1609</v>
      </c>
      <c r="H4" s="154" t="s">
        <v>2937</v>
      </c>
      <c r="I4" s="154" t="s">
        <v>2938</v>
      </c>
      <c r="J4" s="154" t="s">
        <v>2939</v>
      </c>
      <c r="K4" s="154" t="s">
        <v>2940</v>
      </c>
      <c r="L4" s="153" t="s">
        <v>2941</v>
      </c>
      <c r="M4" s="153">
        <v>1</v>
      </c>
      <c r="N4" s="168">
        <v>45324</v>
      </c>
      <c r="O4" s="169">
        <v>45473</v>
      </c>
      <c r="P4" s="158">
        <f t="shared" ref="P4" si="17">(+O4-N4)/7</f>
        <v>21.285714285714285</v>
      </c>
      <c r="Q4" s="159" t="s">
        <v>2942</v>
      </c>
      <c r="R4" s="153" t="s">
        <v>2374</v>
      </c>
      <c r="S4" s="151">
        <v>0</v>
      </c>
      <c r="T4" s="123"/>
      <c r="U4" s="161">
        <f t="shared" si="2"/>
        <v>-1515.7666666666667</v>
      </c>
      <c r="V4" s="124">
        <f t="shared" si="3"/>
        <v>0</v>
      </c>
      <c r="W4" s="162">
        <f t="shared" si="4"/>
        <v>0</v>
      </c>
      <c r="X4" s="162">
        <f t="shared" si="5"/>
        <v>0</v>
      </c>
      <c r="Y4" s="162">
        <f t="shared" si="6"/>
        <v>0</v>
      </c>
      <c r="Z4" s="151" t="str">
        <f t="shared" si="7"/>
        <v>EN TERMINO</v>
      </c>
      <c r="AA4" s="151" t="str">
        <f t="shared" si="8"/>
        <v>EN TERMINO</v>
      </c>
      <c r="AB4" s="153" t="s">
        <v>3082</v>
      </c>
      <c r="AC4" s="150" t="str">
        <f t="shared" si="12"/>
        <v>H1AC2023</v>
      </c>
      <c r="AD4" s="163">
        <f t="shared" si="9"/>
        <v>1</v>
      </c>
      <c r="AE4" s="163" t="str">
        <f t="shared" si="13"/>
        <v>H1AC2023 - 1</v>
      </c>
      <c r="AF4" s="164">
        <f t="shared" si="14"/>
        <v>3</v>
      </c>
      <c r="AG4" s="164">
        <f t="shared" si="15"/>
        <v>3</v>
      </c>
      <c r="AH4" s="164" t="str">
        <f t="shared" si="11"/>
        <v>H1AC2023.</v>
      </c>
      <c r="AI4" s="164" t="str">
        <f t="shared" si="16"/>
        <v>H1AC2023</v>
      </c>
      <c r="AJ4" s="165"/>
      <c r="AK4" s="166"/>
      <c r="AL4" s="167"/>
    </row>
    <row r="5" spans="1:40" s="11" customFormat="1" ht="291" customHeight="1" x14ac:dyDescent="0.2">
      <c r="A5" s="150">
        <f>IF(ISBLANK(F5),"",COUNTA($F$2:F5))</f>
        <v>3</v>
      </c>
      <c r="B5" s="151">
        <f t="shared" si="0"/>
        <v>4</v>
      </c>
      <c r="C5" s="151">
        <v>2023</v>
      </c>
      <c r="D5" s="151" t="s">
        <v>3141</v>
      </c>
      <c r="E5" s="151" t="s">
        <v>904</v>
      </c>
      <c r="F5" s="152" t="s">
        <v>636</v>
      </c>
      <c r="G5" s="153" t="s">
        <v>1257</v>
      </c>
      <c r="H5" s="154" t="s">
        <v>2943</v>
      </c>
      <c r="I5" s="154" t="s">
        <v>2944</v>
      </c>
      <c r="J5" s="154" t="s">
        <v>2945</v>
      </c>
      <c r="K5" s="154" t="s">
        <v>2946</v>
      </c>
      <c r="L5" s="153" t="s">
        <v>2818</v>
      </c>
      <c r="M5" s="153">
        <v>1</v>
      </c>
      <c r="N5" s="168">
        <v>45337</v>
      </c>
      <c r="O5" s="169">
        <v>45442</v>
      </c>
      <c r="P5" s="158">
        <f t="shared" ref="P5:P45" si="18">(+O5-N5)/7</f>
        <v>15</v>
      </c>
      <c r="Q5" s="159" t="s">
        <v>1490</v>
      </c>
      <c r="R5" s="153" t="s">
        <v>2374</v>
      </c>
      <c r="S5" s="151">
        <v>0</v>
      </c>
      <c r="T5" s="123"/>
      <c r="U5" s="161">
        <f t="shared" si="2"/>
        <v>-1514.7333333333333</v>
      </c>
      <c r="V5" s="124">
        <f t="shared" si="3"/>
        <v>0</v>
      </c>
      <c r="W5" s="162">
        <f t="shared" si="4"/>
        <v>0</v>
      </c>
      <c r="X5" s="162">
        <f t="shared" si="5"/>
        <v>0</v>
      </c>
      <c r="Y5" s="162">
        <f t="shared" si="6"/>
        <v>0</v>
      </c>
      <c r="Z5" s="151" t="str">
        <f t="shared" si="7"/>
        <v>EN TERMINO</v>
      </c>
      <c r="AA5" s="151" t="str">
        <f t="shared" si="8"/>
        <v>EN TERMINO</v>
      </c>
      <c r="AB5" s="153" t="s">
        <v>3082</v>
      </c>
      <c r="AC5" s="150" t="str">
        <f t="shared" si="12"/>
        <v>H2AC2023</v>
      </c>
      <c r="AD5" s="163">
        <f t="shared" si="9"/>
        <v>1</v>
      </c>
      <c r="AE5" s="163" t="str">
        <f t="shared" si="13"/>
        <v>H2AC2023 - 1</v>
      </c>
      <c r="AF5" s="164">
        <f t="shared" si="14"/>
        <v>3</v>
      </c>
      <c r="AG5" s="164">
        <f t="shared" si="15"/>
        <v>3</v>
      </c>
      <c r="AH5" s="164" t="str">
        <f t="shared" si="11"/>
        <v>H2AC2023.</v>
      </c>
      <c r="AI5" s="164" t="str">
        <f t="shared" si="16"/>
        <v>H2AC2023</v>
      </c>
      <c r="AJ5" s="165"/>
      <c r="AK5" s="166"/>
      <c r="AL5" s="167"/>
    </row>
    <row r="6" spans="1:40" s="11" customFormat="1" ht="291" customHeight="1" x14ac:dyDescent="0.2">
      <c r="A6" s="150">
        <f>IF(ISBLANK(F6),"",COUNTA($F$2:F6))</f>
        <v>4</v>
      </c>
      <c r="B6" s="151">
        <f t="shared" si="0"/>
        <v>5</v>
      </c>
      <c r="C6" s="151">
        <v>2023</v>
      </c>
      <c r="D6" s="151" t="s">
        <v>3141</v>
      </c>
      <c r="E6" s="151" t="s">
        <v>637</v>
      </c>
      <c r="F6" s="152" t="s">
        <v>637</v>
      </c>
      <c r="G6" s="153" t="s">
        <v>1257</v>
      </c>
      <c r="H6" s="154" t="s">
        <v>2947</v>
      </c>
      <c r="I6" s="154" t="s">
        <v>2948</v>
      </c>
      <c r="J6" s="154" t="s">
        <v>2949</v>
      </c>
      <c r="K6" s="154" t="s">
        <v>2950</v>
      </c>
      <c r="L6" s="153" t="s">
        <v>2951</v>
      </c>
      <c r="M6" s="153">
        <v>4</v>
      </c>
      <c r="N6" s="168">
        <v>45327</v>
      </c>
      <c r="O6" s="169">
        <v>45657</v>
      </c>
      <c r="P6" s="158">
        <f t="shared" si="18"/>
        <v>47.142857142857146</v>
      </c>
      <c r="Q6" s="159" t="s">
        <v>1486</v>
      </c>
      <c r="R6" s="153" t="s">
        <v>2374</v>
      </c>
      <c r="S6" s="151">
        <v>0</v>
      </c>
      <c r="T6" s="123"/>
      <c r="U6" s="161">
        <f t="shared" si="2"/>
        <v>-1521.9</v>
      </c>
      <c r="V6" s="124">
        <f t="shared" si="3"/>
        <v>0</v>
      </c>
      <c r="W6" s="162">
        <f t="shared" si="4"/>
        <v>0</v>
      </c>
      <c r="X6" s="162">
        <f t="shared" si="5"/>
        <v>0</v>
      </c>
      <c r="Y6" s="162">
        <f t="shared" si="6"/>
        <v>0</v>
      </c>
      <c r="Z6" s="151" t="str">
        <f t="shared" si="7"/>
        <v>EN TERMINO</v>
      </c>
      <c r="AA6" s="151" t="str">
        <f t="shared" si="8"/>
        <v>EN TERMINO</v>
      </c>
      <c r="AB6" s="153" t="s">
        <v>3082</v>
      </c>
      <c r="AC6" s="150" t="str">
        <f t="shared" si="12"/>
        <v>H3AC2023</v>
      </c>
      <c r="AD6" s="163">
        <f t="shared" si="9"/>
        <v>1</v>
      </c>
      <c r="AE6" s="163" t="str">
        <f t="shared" si="13"/>
        <v>H3AC2023 - 1</v>
      </c>
      <c r="AF6" s="164">
        <f t="shared" si="14"/>
        <v>3</v>
      </c>
      <c r="AG6" s="164">
        <f t="shared" si="15"/>
        <v>3</v>
      </c>
      <c r="AH6" s="164" t="str">
        <f t="shared" si="11"/>
        <v>H3AC2023.</v>
      </c>
      <c r="AI6" s="164" t="str">
        <f t="shared" si="16"/>
        <v>H3AC2023</v>
      </c>
      <c r="AJ6" s="165"/>
      <c r="AK6" s="166"/>
      <c r="AL6" s="167"/>
    </row>
    <row r="7" spans="1:40" s="11" customFormat="1" ht="291" customHeight="1" x14ac:dyDescent="0.2">
      <c r="A7" s="150">
        <f>IF(ISBLANK(F7),"",COUNTA($F$2:F7))</f>
        <v>5</v>
      </c>
      <c r="B7" s="151">
        <f t="shared" si="0"/>
        <v>6</v>
      </c>
      <c r="C7" s="151">
        <v>2023</v>
      </c>
      <c r="D7" s="151" t="s">
        <v>3142</v>
      </c>
      <c r="E7" s="151" t="s">
        <v>904</v>
      </c>
      <c r="F7" s="152" t="s">
        <v>636</v>
      </c>
      <c r="G7" s="153" t="s">
        <v>1609</v>
      </c>
      <c r="H7" s="154" t="s">
        <v>2952</v>
      </c>
      <c r="I7" s="154" t="s">
        <v>2953</v>
      </c>
      <c r="J7" s="154" t="s">
        <v>2954</v>
      </c>
      <c r="K7" s="154" t="s">
        <v>2789</v>
      </c>
      <c r="L7" s="153" t="s">
        <v>2759</v>
      </c>
      <c r="M7" s="153">
        <v>1</v>
      </c>
      <c r="N7" s="168">
        <v>45316</v>
      </c>
      <c r="O7" s="169">
        <v>45381</v>
      </c>
      <c r="P7" s="158">
        <f t="shared" si="18"/>
        <v>9.2857142857142865</v>
      </c>
      <c r="Q7" s="159" t="s">
        <v>1491</v>
      </c>
      <c r="R7" s="153" t="s">
        <v>2367</v>
      </c>
      <c r="S7" s="151">
        <v>0</v>
      </c>
      <c r="T7" s="123"/>
      <c r="U7" s="161">
        <f t="shared" si="2"/>
        <v>-1512.7</v>
      </c>
      <c r="V7" s="124">
        <f t="shared" si="3"/>
        <v>0</v>
      </c>
      <c r="W7" s="162">
        <f t="shared" si="4"/>
        <v>0</v>
      </c>
      <c r="X7" s="162">
        <f t="shared" si="5"/>
        <v>0</v>
      </c>
      <c r="Y7" s="162">
        <f t="shared" si="6"/>
        <v>9.2857142857142865</v>
      </c>
      <c r="Z7" s="151" t="str">
        <f t="shared" si="7"/>
        <v>VENCIDA</v>
      </c>
      <c r="AA7" s="151" t="str">
        <f t="shared" si="8"/>
        <v>VENCIDO</v>
      </c>
      <c r="AB7" s="153" t="s">
        <v>3082</v>
      </c>
      <c r="AC7" s="150" t="str">
        <f t="shared" si="12"/>
        <v>H4AC2023</v>
      </c>
      <c r="AD7" s="163">
        <f t="shared" si="9"/>
        <v>1</v>
      </c>
      <c r="AE7" s="163" t="str">
        <f t="shared" si="13"/>
        <v>H4AC2023 - 1</v>
      </c>
      <c r="AF7" s="164">
        <f t="shared" si="14"/>
        <v>1</v>
      </c>
      <c r="AG7" s="164">
        <f t="shared" si="15"/>
        <v>1</v>
      </c>
      <c r="AH7" s="164" t="str">
        <f t="shared" si="11"/>
        <v>H4AC2023.</v>
      </c>
      <c r="AI7" s="164" t="str">
        <f t="shared" si="16"/>
        <v>H4AC2023</v>
      </c>
      <c r="AJ7" s="165"/>
      <c r="AK7" s="166"/>
      <c r="AL7" s="167"/>
    </row>
    <row r="8" spans="1:40" s="11" customFormat="1" ht="291" customHeight="1" x14ac:dyDescent="0.2">
      <c r="A8" s="150">
        <f>IF(ISBLANK(F8),"",COUNTA($F$2:F8))</f>
        <v>6</v>
      </c>
      <c r="B8" s="151">
        <f t="shared" si="0"/>
        <v>7</v>
      </c>
      <c r="C8" s="151">
        <v>2023</v>
      </c>
      <c r="D8" s="151" t="s">
        <v>3142</v>
      </c>
      <c r="E8" s="151" t="s">
        <v>3104</v>
      </c>
      <c r="F8" s="152" t="s">
        <v>3095</v>
      </c>
      <c r="G8" s="153" t="s">
        <v>854</v>
      </c>
      <c r="H8" s="154" t="s">
        <v>2955</v>
      </c>
      <c r="I8" s="154" t="s">
        <v>2956</v>
      </c>
      <c r="J8" s="154" t="s">
        <v>2957</v>
      </c>
      <c r="K8" s="154" t="s">
        <v>2789</v>
      </c>
      <c r="L8" s="153" t="s">
        <v>2759</v>
      </c>
      <c r="M8" s="153">
        <v>1</v>
      </c>
      <c r="N8" s="168">
        <v>45316</v>
      </c>
      <c r="O8" s="169">
        <v>45381</v>
      </c>
      <c r="P8" s="158">
        <f t="shared" si="18"/>
        <v>9.2857142857142865</v>
      </c>
      <c r="Q8" s="159" t="s">
        <v>1491</v>
      </c>
      <c r="R8" s="153" t="s">
        <v>2367</v>
      </c>
      <c r="S8" s="151">
        <v>0</v>
      </c>
      <c r="T8" s="123"/>
      <c r="U8" s="161">
        <f t="shared" si="2"/>
        <v>-1512.7</v>
      </c>
      <c r="V8" s="124">
        <f t="shared" si="3"/>
        <v>0</v>
      </c>
      <c r="W8" s="162">
        <f t="shared" si="4"/>
        <v>0</v>
      </c>
      <c r="X8" s="162">
        <f t="shared" si="5"/>
        <v>0</v>
      </c>
      <c r="Y8" s="162">
        <f t="shared" si="6"/>
        <v>9.2857142857142865</v>
      </c>
      <c r="Z8" s="151" t="str">
        <f t="shared" si="7"/>
        <v>VENCIDA</v>
      </c>
      <c r="AA8" s="151" t="str">
        <f t="shared" si="8"/>
        <v>VENCIDO</v>
      </c>
      <c r="AB8" s="153" t="s">
        <v>3082</v>
      </c>
      <c r="AC8" s="150" t="str">
        <f t="shared" si="12"/>
        <v>H5AC2023</v>
      </c>
      <c r="AD8" s="163">
        <f t="shared" si="9"/>
        <v>1</v>
      </c>
      <c r="AE8" s="163" t="str">
        <f t="shared" si="13"/>
        <v>H5AC2023 - 1</v>
      </c>
      <c r="AF8" s="164">
        <f t="shared" si="14"/>
        <v>1</v>
      </c>
      <c r="AG8" s="164">
        <f t="shared" si="15"/>
        <v>1</v>
      </c>
      <c r="AH8" s="164" t="str">
        <f t="shared" si="11"/>
        <v>H5AC2023.</v>
      </c>
      <c r="AI8" s="164" t="str">
        <f t="shared" si="16"/>
        <v>H5AC2023</v>
      </c>
      <c r="AJ8" s="165"/>
      <c r="AK8" s="166"/>
      <c r="AL8" s="167"/>
    </row>
    <row r="9" spans="1:40" s="11" customFormat="1" ht="291" customHeight="1" x14ac:dyDescent="0.2">
      <c r="A9" s="150">
        <f>IF(ISBLANK(F9),"",COUNTA($F$2:F9))</f>
        <v>7</v>
      </c>
      <c r="B9" s="151">
        <f t="shared" si="0"/>
        <v>8</v>
      </c>
      <c r="C9" s="151">
        <v>2023</v>
      </c>
      <c r="D9" s="151" t="s">
        <v>3142</v>
      </c>
      <c r="E9" s="151" t="s">
        <v>3105</v>
      </c>
      <c r="F9" s="152" t="s">
        <v>1444</v>
      </c>
      <c r="G9" s="153" t="s">
        <v>854</v>
      </c>
      <c r="H9" s="154" t="s">
        <v>2958</v>
      </c>
      <c r="I9" s="154" t="s">
        <v>2959</v>
      </c>
      <c r="J9" s="154" t="s">
        <v>2960</v>
      </c>
      <c r="K9" s="154" t="s">
        <v>2961</v>
      </c>
      <c r="L9" s="153" t="s">
        <v>2759</v>
      </c>
      <c r="M9" s="153">
        <v>1</v>
      </c>
      <c r="N9" s="168">
        <v>45316</v>
      </c>
      <c r="O9" s="169">
        <v>45381</v>
      </c>
      <c r="P9" s="158">
        <f t="shared" si="18"/>
        <v>9.2857142857142865</v>
      </c>
      <c r="Q9" s="159" t="s">
        <v>1491</v>
      </c>
      <c r="R9" s="153" t="s">
        <v>2367</v>
      </c>
      <c r="S9" s="151">
        <v>0</v>
      </c>
      <c r="T9" s="123"/>
      <c r="U9" s="161">
        <f t="shared" si="2"/>
        <v>-1512.7</v>
      </c>
      <c r="V9" s="124">
        <f t="shared" si="3"/>
        <v>0</v>
      </c>
      <c r="W9" s="162">
        <f t="shared" si="4"/>
        <v>0</v>
      </c>
      <c r="X9" s="162">
        <f t="shared" si="5"/>
        <v>0</v>
      </c>
      <c r="Y9" s="162">
        <f t="shared" si="6"/>
        <v>9.2857142857142865</v>
      </c>
      <c r="Z9" s="151" t="str">
        <f t="shared" si="7"/>
        <v>VENCIDA</v>
      </c>
      <c r="AA9" s="151" t="str">
        <f t="shared" si="8"/>
        <v>VENCIDO</v>
      </c>
      <c r="AB9" s="153" t="s">
        <v>3082</v>
      </c>
      <c r="AC9" s="150" t="str">
        <f t="shared" si="12"/>
        <v>H6AC2023</v>
      </c>
      <c r="AD9" s="163">
        <f t="shared" si="9"/>
        <v>1</v>
      </c>
      <c r="AE9" s="163" t="str">
        <f t="shared" si="13"/>
        <v>H6AC2023 - 1</v>
      </c>
      <c r="AF9" s="164">
        <f t="shared" si="14"/>
        <v>1</v>
      </c>
      <c r="AG9" s="164">
        <f t="shared" si="15"/>
        <v>1</v>
      </c>
      <c r="AH9" s="164" t="str">
        <f t="shared" si="11"/>
        <v>H6AC2023.</v>
      </c>
      <c r="AI9" s="164" t="str">
        <f t="shared" si="16"/>
        <v>H6AC2023</v>
      </c>
      <c r="AJ9" s="165"/>
      <c r="AK9" s="166"/>
      <c r="AL9" s="167"/>
    </row>
    <row r="10" spans="1:40" s="11" customFormat="1" ht="291" customHeight="1" x14ac:dyDescent="0.2">
      <c r="A10" s="150">
        <f>IF(ISBLANK(F10),"",COUNTA($F$2:F10))</f>
        <v>8</v>
      </c>
      <c r="B10" s="151">
        <f t="shared" si="0"/>
        <v>9</v>
      </c>
      <c r="C10" s="151">
        <v>2023</v>
      </c>
      <c r="D10" s="151" t="s">
        <v>3141</v>
      </c>
      <c r="E10" s="151" t="s">
        <v>3107</v>
      </c>
      <c r="F10" s="152" t="s">
        <v>2394</v>
      </c>
      <c r="G10" s="153" t="s">
        <v>1124</v>
      </c>
      <c r="H10" s="154" t="s">
        <v>2962</v>
      </c>
      <c r="I10" s="154" t="s">
        <v>3085</v>
      </c>
      <c r="J10" s="154" t="s">
        <v>2963</v>
      </c>
      <c r="K10" s="154" t="s">
        <v>2964</v>
      </c>
      <c r="L10" s="153" t="s">
        <v>2965</v>
      </c>
      <c r="M10" s="153">
        <v>1</v>
      </c>
      <c r="N10" s="168">
        <v>45311</v>
      </c>
      <c r="O10" s="169">
        <v>45473</v>
      </c>
      <c r="P10" s="158">
        <f t="shared" si="18"/>
        <v>23.142857142857142</v>
      </c>
      <c r="Q10" s="159" t="s">
        <v>1754</v>
      </c>
      <c r="R10" s="153" t="s">
        <v>2374</v>
      </c>
      <c r="S10" s="151">
        <v>0</v>
      </c>
      <c r="T10" s="123"/>
      <c r="U10" s="161">
        <f t="shared" si="2"/>
        <v>-1515.7666666666667</v>
      </c>
      <c r="V10" s="124">
        <f t="shared" si="3"/>
        <v>0</v>
      </c>
      <c r="W10" s="162">
        <f t="shared" si="4"/>
        <v>0</v>
      </c>
      <c r="X10" s="162">
        <f t="shared" si="5"/>
        <v>0</v>
      </c>
      <c r="Y10" s="162">
        <f t="shared" si="6"/>
        <v>0</v>
      </c>
      <c r="Z10" s="151" t="str">
        <f t="shared" si="7"/>
        <v>EN TERMINO</v>
      </c>
      <c r="AA10" s="151" t="str">
        <f t="shared" si="8"/>
        <v>EN TERMINO</v>
      </c>
      <c r="AB10" s="153" t="s">
        <v>3082</v>
      </c>
      <c r="AC10" s="150" t="str">
        <f t="shared" si="12"/>
        <v>H7AC2023</v>
      </c>
      <c r="AD10" s="163">
        <f t="shared" si="9"/>
        <v>1</v>
      </c>
      <c r="AE10" s="163" t="str">
        <f t="shared" si="13"/>
        <v>H7AC2023 - 1</v>
      </c>
      <c r="AF10" s="164">
        <f t="shared" si="14"/>
        <v>3</v>
      </c>
      <c r="AG10" s="164">
        <f t="shared" si="15"/>
        <v>3</v>
      </c>
      <c r="AH10" s="164" t="str">
        <f t="shared" si="11"/>
        <v>H7AC2023.</v>
      </c>
      <c r="AI10" s="164" t="str">
        <f t="shared" si="16"/>
        <v>H7AC2023</v>
      </c>
      <c r="AJ10" s="165"/>
      <c r="AK10" s="166"/>
      <c r="AL10" s="167"/>
    </row>
    <row r="11" spans="1:40" s="11" customFormat="1" ht="291" customHeight="1" x14ac:dyDescent="0.2">
      <c r="A11" s="150">
        <f>IF(ISBLANK(F11),"",COUNTA($F$2:F11))</f>
        <v>9</v>
      </c>
      <c r="B11" s="151">
        <f t="shared" si="0"/>
        <v>10</v>
      </c>
      <c r="C11" s="151">
        <v>2023</v>
      </c>
      <c r="D11" s="151" t="s">
        <v>3141</v>
      </c>
      <c r="E11" s="151" t="s">
        <v>3107</v>
      </c>
      <c r="F11" s="152" t="s">
        <v>2394</v>
      </c>
      <c r="G11" s="153" t="s">
        <v>2071</v>
      </c>
      <c r="H11" s="154" t="s">
        <v>2966</v>
      </c>
      <c r="I11" s="154" t="s">
        <v>3086</v>
      </c>
      <c r="J11" s="154" t="s">
        <v>2967</v>
      </c>
      <c r="K11" s="154" t="s">
        <v>2968</v>
      </c>
      <c r="L11" s="153" t="s">
        <v>2969</v>
      </c>
      <c r="M11" s="153">
        <v>1</v>
      </c>
      <c r="N11" s="168">
        <v>45316</v>
      </c>
      <c r="O11" s="169">
        <v>45657</v>
      </c>
      <c r="P11" s="158">
        <f t="shared" si="18"/>
        <v>48.714285714285715</v>
      </c>
      <c r="Q11" s="159" t="s">
        <v>1489</v>
      </c>
      <c r="R11" s="153" t="s">
        <v>2367</v>
      </c>
      <c r="S11" s="151">
        <v>0</v>
      </c>
      <c r="T11" s="123"/>
      <c r="U11" s="161">
        <f t="shared" si="2"/>
        <v>-1521.9</v>
      </c>
      <c r="V11" s="124">
        <f t="shared" si="3"/>
        <v>0</v>
      </c>
      <c r="W11" s="162">
        <f t="shared" si="4"/>
        <v>0</v>
      </c>
      <c r="X11" s="162">
        <f t="shared" si="5"/>
        <v>0</v>
      </c>
      <c r="Y11" s="162">
        <f t="shared" si="6"/>
        <v>0</v>
      </c>
      <c r="Z11" s="151" t="str">
        <f t="shared" si="7"/>
        <v>EN TERMINO</v>
      </c>
      <c r="AA11" s="151" t="str">
        <f t="shared" si="8"/>
        <v>EN TERMINO</v>
      </c>
      <c r="AB11" s="153" t="s">
        <v>3082</v>
      </c>
      <c r="AC11" s="150" t="str">
        <f t="shared" si="12"/>
        <v>H8AC2023</v>
      </c>
      <c r="AD11" s="163">
        <f t="shared" si="9"/>
        <v>1</v>
      </c>
      <c r="AE11" s="163" t="str">
        <f t="shared" si="13"/>
        <v>H8AC2023 - 1</v>
      </c>
      <c r="AF11" s="164">
        <f t="shared" si="14"/>
        <v>3</v>
      </c>
      <c r="AG11" s="164">
        <f t="shared" si="15"/>
        <v>3</v>
      </c>
      <c r="AH11" s="164" t="str">
        <f t="shared" si="11"/>
        <v>H8AC2023.</v>
      </c>
      <c r="AI11" s="164" t="str">
        <f t="shared" si="16"/>
        <v>H8AC2023</v>
      </c>
      <c r="AJ11" s="165"/>
      <c r="AK11" s="166"/>
      <c r="AL11" s="167"/>
    </row>
    <row r="12" spans="1:40" s="11" customFormat="1" ht="291" customHeight="1" x14ac:dyDescent="0.2">
      <c r="A12" s="150">
        <f>IF(ISBLANK(F12),"",COUNTA($F$2:F12))</f>
        <v>10</v>
      </c>
      <c r="B12" s="151">
        <f t="shared" si="0"/>
        <v>11</v>
      </c>
      <c r="C12" s="151">
        <v>2023</v>
      </c>
      <c r="D12" s="151" t="s">
        <v>3142</v>
      </c>
      <c r="E12" s="151" t="s">
        <v>3107</v>
      </c>
      <c r="F12" s="152" t="s">
        <v>2934</v>
      </c>
      <c r="G12" s="153" t="s">
        <v>1257</v>
      </c>
      <c r="H12" s="154" t="s">
        <v>2970</v>
      </c>
      <c r="I12" s="154" t="s">
        <v>2971</v>
      </c>
      <c r="J12" s="154" t="s">
        <v>2972</v>
      </c>
      <c r="K12" s="154" t="s">
        <v>2973</v>
      </c>
      <c r="L12" s="153" t="s">
        <v>2974</v>
      </c>
      <c r="M12" s="153">
        <v>1</v>
      </c>
      <c r="N12" s="168">
        <v>45327</v>
      </c>
      <c r="O12" s="169">
        <v>45350</v>
      </c>
      <c r="P12" s="158">
        <f t="shared" si="18"/>
        <v>3.2857142857142856</v>
      </c>
      <c r="Q12" s="153" t="s">
        <v>2975</v>
      </c>
      <c r="R12" s="159" t="s">
        <v>2347</v>
      </c>
      <c r="S12" s="151">
        <v>1</v>
      </c>
      <c r="T12" s="123">
        <v>45357</v>
      </c>
      <c r="U12" s="161">
        <f t="shared" si="2"/>
        <v>0.23333333333333334</v>
      </c>
      <c r="V12" s="124">
        <f t="shared" si="3"/>
        <v>100</v>
      </c>
      <c r="W12" s="162">
        <f t="shared" si="4"/>
        <v>3.2857142857142856</v>
      </c>
      <c r="X12" s="162">
        <f t="shared" si="5"/>
        <v>3.2857142857142856</v>
      </c>
      <c r="Y12" s="162">
        <f t="shared" si="6"/>
        <v>3.2857142857142856</v>
      </c>
      <c r="Z12" s="151" t="str">
        <f t="shared" si="7"/>
        <v>CUMPLIDA</v>
      </c>
      <c r="AA12" s="151" t="str">
        <f t="shared" si="8"/>
        <v>EN TERMINO</v>
      </c>
      <c r="AB12" s="153" t="s">
        <v>3082</v>
      </c>
      <c r="AC12" s="150" t="str">
        <f t="shared" si="12"/>
        <v>H9AC2023</v>
      </c>
      <c r="AD12" s="163">
        <f t="shared" si="9"/>
        <v>1</v>
      </c>
      <c r="AE12" s="163" t="str">
        <f t="shared" si="13"/>
        <v>H9AC2023 - 1</v>
      </c>
      <c r="AF12" s="164">
        <f t="shared" si="14"/>
        <v>5</v>
      </c>
      <c r="AG12" s="164">
        <f t="shared" si="15"/>
        <v>3</v>
      </c>
      <c r="AH12" s="164" t="str">
        <f t="shared" si="11"/>
        <v>H9AC2023.</v>
      </c>
      <c r="AI12" s="164" t="str">
        <f t="shared" si="16"/>
        <v>H9AC2023</v>
      </c>
      <c r="AJ12" s="165"/>
      <c r="AK12" s="166"/>
      <c r="AL12" s="167"/>
    </row>
    <row r="13" spans="1:40" s="11" customFormat="1" ht="291" customHeight="1" x14ac:dyDescent="0.2">
      <c r="A13" s="150" t="str">
        <f>IF(ISBLANK(F13),"",COUNTA($F$2:F13))</f>
        <v/>
      </c>
      <c r="B13" s="151">
        <f t="shared" si="0"/>
        <v>12</v>
      </c>
      <c r="C13" s="151">
        <v>2023</v>
      </c>
      <c r="D13" s="151" t="s">
        <v>3142</v>
      </c>
      <c r="E13" s="151"/>
      <c r="F13" s="152"/>
      <c r="G13" s="153" t="s">
        <v>1257</v>
      </c>
      <c r="H13" s="154" t="s">
        <v>2976</v>
      </c>
      <c r="I13" s="154" t="s">
        <v>2971</v>
      </c>
      <c r="J13" s="154" t="s">
        <v>2977</v>
      </c>
      <c r="K13" s="154" t="s">
        <v>2978</v>
      </c>
      <c r="L13" s="153" t="s">
        <v>2979</v>
      </c>
      <c r="M13" s="153">
        <v>1</v>
      </c>
      <c r="N13" s="168">
        <v>45327</v>
      </c>
      <c r="O13" s="169">
        <v>45473</v>
      </c>
      <c r="P13" s="158">
        <f t="shared" si="18"/>
        <v>20.857142857142858</v>
      </c>
      <c r="Q13" s="153" t="s">
        <v>2975</v>
      </c>
      <c r="R13" s="159" t="s">
        <v>2347</v>
      </c>
      <c r="S13" s="151">
        <v>0</v>
      </c>
      <c r="T13" s="123"/>
      <c r="U13" s="161">
        <f t="shared" si="2"/>
        <v>-1515.7666666666667</v>
      </c>
      <c r="V13" s="124">
        <f t="shared" si="3"/>
        <v>0</v>
      </c>
      <c r="W13" s="162">
        <f t="shared" si="4"/>
        <v>0</v>
      </c>
      <c r="X13" s="162">
        <f t="shared" si="5"/>
        <v>0</v>
      </c>
      <c r="Y13" s="162">
        <f t="shared" si="6"/>
        <v>0</v>
      </c>
      <c r="Z13" s="151" t="str">
        <f t="shared" si="7"/>
        <v>EN TERMINO</v>
      </c>
      <c r="AA13" s="151" t="str">
        <f t="shared" si="8"/>
        <v/>
      </c>
      <c r="AB13" s="153" t="s">
        <v>3082</v>
      </c>
      <c r="AC13" s="150" t="str">
        <f t="shared" si="12"/>
        <v>H9AC2023</v>
      </c>
      <c r="AD13" s="163">
        <f t="shared" si="9"/>
        <v>2</v>
      </c>
      <c r="AE13" s="163" t="str">
        <f t="shared" si="13"/>
        <v>H9AC2023 - 2</v>
      </c>
      <c r="AF13" s="164">
        <f t="shared" si="14"/>
        <v>3</v>
      </c>
      <c r="AG13" s="164">
        <f t="shared" si="15"/>
        <v>3</v>
      </c>
      <c r="AH13" s="164" t="str">
        <f t="shared" si="11"/>
        <v>H9AC2023.</v>
      </c>
      <c r="AI13" s="164" t="str">
        <f t="shared" si="16"/>
        <v>H9AC2023</v>
      </c>
      <c r="AJ13" s="165"/>
      <c r="AK13" s="166"/>
      <c r="AL13" s="167"/>
    </row>
    <row r="14" spans="1:40" s="11" customFormat="1" ht="291" customHeight="1" x14ac:dyDescent="0.2">
      <c r="A14" s="150">
        <f>IF(ISBLANK(F14),"",COUNTA($F$2:F14))</f>
        <v>11</v>
      </c>
      <c r="B14" s="151">
        <f t="shared" si="0"/>
        <v>13</v>
      </c>
      <c r="C14" s="151">
        <v>2023</v>
      </c>
      <c r="D14" s="151" t="s">
        <v>3141</v>
      </c>
      <c r="E14" s="151" t="s">
        <v>3104</v>
      </c>
      <c r="F14" s="152" t="s">
        <v>2935</v>
      </c>
      <c r="G14" s="153" t="s">
        <v>854</v>
      </c>
      <c r="H14" s="154" t="s">
        <v>2980</v>
      </c>
      <c r="I14" s="154" t="s">
        <v>2981</v>
      </c>
      <c r="J14" s="154" t="s">
        <v>2982</v>
      </c>
      <c r="K14" s="154" t="s">
        <v>2983</v>
      </c>
      <c r="L14" s="153" t="s">
        <v>2984</v>
      </c>
      <c r="M14" s="153">
        <v>2</v>
      </c>
      <c r="N14" s="168">
        <v>45327</v>
      </c>
      <c r="O14" s="169">
        <v>45657</v>
      </c>
      <c r="P14" s="158">
        <f t="shared" si="18"/>
        <v>47.142857142857146</v>
      </c>
      <c r="Q14" s="159" t="s">
        <v>1486</v>
      </c>
      <c r="R14" s="153" t="s">
        <v>2374</v>
      </c>
      <c r="S14" s="151">
        <v>0</v>
      </c>
      <c r="T14" s="123"/>
      <c r="U14" s="161">
        <f t="shared" si="2"/>
        <v>-1521.9</v>
      </c>
      <c r="V14" s="124">
        <f t="shared" si="3"/>
        <v>0</v>
      </c>
      <c r="W14" s="162">
        <f t="shared" si="4"/>
        <v>0</v>
      </c>
      <c r="X14" s="162">
        <f t="shared" si="5"/>
        <v>0</v>
      </c>
      <c r="Y14" s="162">
        <f t="shared" si="6"/>
        <v>0</v>
      </c>
      <c r="Z14" s="151" t="str">
        <f t="shared" si="7"/>
        <v>EN TERMINO</v>
      </c>
      <c r="AA14" s="151" t="str">
        <f t="shared" si="8"/>
        <v>EN TERMINO</v>
      </c>
      <c r="AB14" s="153" t="s">
        <v>3082</v>
      </c>
      <c r="AC14" s="150" t="str">
        <f t="shared" si="12"/>
        <v>H10AC2023</v>
      </c>
      <c r="AD14" s="163">
        <f t="shared" si="9"/>
        <v>1</v>
      </c>
      <c r="AE14" s="163" t="str">
        <f t="shared" si="13"/>
        <v>H10AC2023 - 1</v>
      </c>
      <c r="AF14" s="164">
        <f t="shared" si="14"/>
        <v>3</v>
      </c>
      <c r="AG14" s="164">
        <f t="shared" si="15"/>
        <v>3</v>
      </c>
      <c r="AH14" s="164" t="str">
        <f t="shared" si="11"/>
        <v>H10AC2023.</v>
      </c>
      <c r="AI14" s="164" t="str">
        <f t="shared" si="16"/>
        <v>H10AC2023</v>
      </c>
      <c r="AJ14" s="165"/>
      <c r="AK14" s="166"/>
      <c r="AL14" s="167"/>
    </row>
    <row r="15" spans="1:40" s="11" customFormat="1" ht="291" customHeight="1" x14ac:dyDescent="0.2">
      <c r="A15" s="150">
        <f>IF(ISBLANK(F15),"",COUNTA($F$2:F15))</f>
        <v>12</v>
      </c>
      <c r="B15" s="151">
        <f t="shared" si="0"/>
        <v>14</v>
      </c>
      <c r="C15" s="151">
        <v>2023</v>
      </c>
      <c r="D15" s="151" t="s">
        <v>3143</v>
      </c>
      <c r="E15" s="151" t="s">
        <v>904</v>
      </c>
      <c r="F15" s="152" t="s">
        <v>2936</v>
      </c>
      <c r="G15" s="153" t="s">
        <v>1609</v>
      </c>
      <c r="H15" s="154" t="s">
        <v>2985</v>
      </c>
      <c r="I15" s="154" t="s">
        <v>2986</v>
      </c>
      <c r="J15" s="154" t="s">
        <v>2987</v>
      </c>
      <c r="K15" s="154" t="s">
        <v>2988</v>
      </c>
      <c r="L15" s="153" t="s">
        <v>2941</v>
      </c>
      <c r="M15" s="153">
        <v>1</v>
      </c>
      <c r="N15" s="168">
        <v>45327</v>
      </c>
      <c r="O15" s="169">
        <v>45473</v>
      </c>
      <c r="P15" s="158">
        <f t="shared" si="18"/>
        <v>20.857142857142858</v>
      </c>
      <c r="Q15" s="159" t="s">
        <v>2989</v>
      </c>
      <c r="R15" s="153" t="s">
        <v>2455</v>
      </c>
      <c r="S15" s="151">
        <v>0</v>
      </c>
      <c r="T15" s="123"/>
      <c r="U15" s="161">
        <f t="shared" si="2"/>
        <v>-1515.7666666666667</v>
      </c>
      <c r="V15" s="124">
        <f t="shared" si="3"/>
        <v>0</v>
      </c>
      <c r="W15" s="162">
        <f t="shared" si="4"/>
        <v>0</v>
      </c>
      <c r="X15" s="162">
        <f t="shared" si="5"/>
        <v>0</v>
      </c>
      <c r="Y15" s="162">
        <f t="shared" si="6"/>
        <v>0</v>
      </c>
      <c r="Z15" s="151" t="str">
        <f t="shared" si="7"/>
        <v>EN TERMINO</v>
      </c>
      <c r="AA15" s="151" t="str">
        <f t="shared" si="8"/>
        <v>EN TERMINO</v>
      </c>
      <c r="AB15" s="153" t="s">
        <v>3082</v>
      </c>
      <c r="AC15" s="150" t="str">
        <f t="shared" si="12"/>
        <v>H11AC2023</v>
      </c>
      <c r="AD15" s="163">
        <f t="shared" si="9"/>
        <v>1</v>
      </c>
      <c r="AE15" s="163" t="str">
        <f t="shared" si="13"/>
        <v>H11AC2023 - 1</v>
      </c>
      <c r="AF15" s="164">
        <f t="shared" si="14"/>
        <v>3</v>
      </c>
      <c r="AG15" s="164">
        <f t="shared" si="15"/>
        <v>3</v>
      </c>
      <c r="AH15" s="164" t="str">
        <f t="shared" si="11"/>
        <v>H11AC2023.</v>
      </c>
      <c r="AI15" s="164" t="str">
        <f t="shared" si="16"/>
        <v>H11AC2023</v>
      </c>
      <c r="AJ15" s="165"/>
      <c r="AK15" s="166"/>
      <c r="AL15" s="167"/>
    </row>
    <row r="16" spans="1:40" s="11" customFormat="1" ht="291" customHeight="1" x14ac:dyDescent="0.2">
      <c r="A16" s="150">
        <f>IF(ISBLANK(F16),"",COUNTA($F$2:F16))</f>
        <v>13</v>
      </c>
      <c r="B16" s="151">
        <f t="shared" si="0"/>
        <v>15</v>
      </c>
      <c r="C16" s="151">
        <v>2023</v>
      </c>
      <c r="D16" s="151" t="s">
        <v>3143</v>
      </c>
      <c r="E16" s="151" t="s">
        <v>904</v>
      </c>
      <c r="F16" s="152" t="s">
        <v>636</v>
      </c>
      <c r="G16" s="153" t="s">
        <v>1124</v>
      </c>
      <c r="H16" s="154" t="s">
        <v>2990</v>
      </c>
      <c r="I16" s="154" t="s">
        <v>2991</v>
      </c>
      <c r="J16" s="154" t="s">
        <v>2992</v>
      </c>
      <c r="K16" s="154" t="s">
        <v>2993</v>
      </c>
      <c r="L16" s="153" t="s">
        <v>2759</v>
      </c>
      <c r="M16" s="153">
        <v>1</v>
      </c>
      <c r="N16" s="168">
        <v>45316</v>
      </c>
      <c r="O16" s="169">
        <v>45381</v>
      </c>
      <c r="P16" s="158">
        <f t="shared" si="18"/>
        <v>9.2857142857142865</v>
      </c>
      <c r="Q16" s="159" t="s">
        <v>1950</v>
      </c>
      <c r="R16" s="153" t="s">
        <v>2367</v>
      </c>
      <c r="S16" s="151">
        <v>0</v>
      </c>
      <c r="T16" s="123"/>
      <c r="U16" s="161">
        <f t="shared" si="2"/>
        <v>-1512.7</v>
      </c>
      <c r="V16" s="124">
        <f t="shared" si="3"/>
        <v>0</v>
      </c>
      <c r="W16" s="162">
        <f t="shared" si="4"/>
        <v>0</v>
      </c>
      <c r="X16" s="162">
        <f t="shared" si="5"/>
        <v>0</v>
      </c>
      <c r="Y16" s="162">
        <f t="shared" si="6"/>
        <v>9.2857142857142865</v>
      </c>
      <c r="Z16" s="151" t="str">
        <f t="shared" si="7"/>
        <v>VENCIDA</v>
      </c>
      <c r="AA16" s="151" t="str">
        <f t="shared" si="8"/>
        <v>VENCIDO</v>
      </c>
      <c r="AB16" s="153" t="s">
        <v>3082</v>
      </c>
      <c r="AC16" s="150" t="str">
        <f t="shared" si="12"/>
        <v>H12AC2023</v>
      </c>
      <c r="AD16" s="163">
        <f t="shared" si="9"/>
        <v>1</v>
      </c>
      <c r="AE16" s="163" t="str">
        <f t="shared" si="13"/>
        <v>H12AC2023 - 1</v>
      </c>
      <c r="AF16" s="164">
        <f t="shared" si="14"/>
        <v>1</v>
      </c>
      <c r="AG16" s="164">
        <f t="shared" si="15"/>
        <v>1</v>
      </c>
      <c r="AH16" s="164" t="str">
        <f t="shared" si="11"/>
        <v>H12AC2023.</v>
      </c>
      <c r="AI16" s="164" t="str">
        <f t="shared" si="16"/>
        <v>H12AC2023</v>
      </c>
      <c r="AJ16" s="165"/>
      <c r="AK16" s="166"/>
      <c r="AL16" s="167"/>
    </row>
    <row r="17" spans="1:38" s="11" customFormat="1" ht="291" customHeight="1" x14ac:dyDescent="0.2">
      <c r="A17" s="150">
        <f>IF(ISBLANK(F17),"",COUNTA($F$2:F17))</f>
        <v>14</v>
      </c>
      <c r="B17" s="151">
        <f t="shared" si="0"/>
        <v>16</v>
      </c>
      <c r="C17" s="151">
        <v>2023</v>
      </c>
      <c r="D17" s="151" t="s">
        <v>3141</v>
      </c>
      <c r="E17" s="151" t="s">
        <v>3107</v>
      </c>
      <c r="F17" s="152" t="s">
        <v>720</v>
      </c>
      <c r="G17" s="153" t="s">
        <v>854</v>
      </c>
      <c r="H17" s="154" t="s">
        <v>2994</v>
      </c>
      <c r="I17" s="154" t="s">
        <v>2995</v>
      </c>
      <c r="J17" s="154" t="s">
        <v>3174</v>
      </c>
      <c r="K17" s="154" t="s">
        <v>2996</v>
      </c>
      <c r="L17" s="153" t="s">
        <v>2969</v>
      </c>
      <c r="M17" s="153">
        <v>1</v>
      </c>
      <c r="N17" s="168">
        <v>45316</v>
      </c>
      <c r="O17" s="169">
        <v>45412</v>
      </c>
      <c r="P17" s="158">
        <f t="shared" si="18"/>
        <v>13.714285714285714</v>
      </c>
      <c r="Q17" s="159" t="s">
        <v>1950</v>
      </c>
      <c r="R17" s="153" t="s">
        <v>2367</v>
      </c>
      <c r="S17" s="151">
        <v>0</v>
      </c>
      <c r="T17" s="123"/>
      <c r="U17" s="161">
        <f t="shared" si="2"/>
        <v>-1513.7333333333333</v>
      </c>
      <c r="V17" s="124">
        <f t="shared" si="3"/>
        <v>0</v>
      </c>
      <c r="W17" s="162">
        <f t="shared" si="4"/>
        <v>0</v>
      </c>
      <c r="X17" s="162">
        <f t="shared" si="5"/>
        <v>0</v>
      </c>
      <c r="Y17" s="162">
        <f t="shared" si="6"/>
        <v>0</v>
      </c>
      <c r="Z17" s="151" t="str">
        <f t="shared" si="7"/>
        <v>PRÓXIMA A VENCER</v>
      </c>
      <c r="AA17" s="151" t="str">
        <f t="shared" si="8"/>
        <v>PRÓXIMO A VENCER</v>
      </c>
      <c r="AB17" s="153" t="s">
        <v>3082</v>
      </c>
      <c r="AC17" s="150" t="str">
        <f t="shared" si="12"/>
        <v>H13AC2023</v>
      </c>
      <c r="AD17" s="163">
        <f t="shared" si="9"/>
        <v>1</v>
      </c>
      <c r="AE17" s="163" t="str">
        <f t="shared" si="13"/>
        <v>H13AC2023 - 1</v>
      </c>
      <c r="AF17" s="164">
        <f t="shared" si="14"/>
        <v>2</v>
      </c>
      <c r="AG17" s="164">
        <f t="shared" si="15"/>
        <v>2</v>
      </c>
      <c r="AH17" s="164" t="str">
        <f t="shared" si="11"/>
        <v>H13AC2023.</v>
      </c>
      <c r="AI17" s="164" t="str">
        <f t="shared" si="16"/>
        <v>H13AC2023</v>
      </c>
      <c r="AJ17" s="165"/>
      <c r="AK17" s="166"/>
      <c r="AL17" s="167"/>
    </row>
    <row r="18" spans="1:38" s="11" customFormat="1" ht="291" customHeight="1" x14ac:dyDescent="0.2">
      <c r="A18" s="150">
        <f>IF(ISBLANK(F18),"",COUNTA($F$2:F18))</f>
        <v>15</v>
      </c>
      <c r="B18" s="151">
        <f t="shared" si="0"/>
        <v>17</v>
      </c>
      <c r="C18" s="151">
        <v>2023</v>
      </c>
      <c r="D18" s="151" t="s">
        <v>3141</v>
      </c>
      <c r="E18" s="151" t="s">
        <v>904</v>
      </c>
      <c r="F18" s="152" t="s">
        <v>636</v>
      </c>
      <c r="G18" s="153" t="s">
        <v>854</v>
      </c>
      <c r="H18" s="154" t="s">
        <v>2997</v>
      </c>
      <c r="I18" s="154" t="s">
        <v>2998</v>
      </c>
      <c r="J18" s="154" t="s">
        <v>2999</v>
      </c>
      <c r="K18" s="154" t="s">
        <v>2961</v>
      </c>
      <c r="L18" s="153" t="s">
        <v>2759</v>
      </c>
      <c r="M18" s="153">
        <v>1</v>
      </c>
      <c r="N18" s="168">
        <v>45316</v>
      </c>
      <c r="O18" s="169">
        <v>45381</v>
      </c>
      <c r="P18" s="158">
        <f t="shared" si="18"/>
        <v>9.2857142857142865</v>
      </c>
      <c r="Q18" s="159" t="s">
        <v>1491</v>
      </c>
      <c r="R18" s="153" t="s">
        <v>2367</v>
      </c>
      <c r="S18" s="151">
        <v>0</v>
      </c>
      <c r="T18" s="123"/>
      <c r="U18" s="161">
        <f t="shared" si="2"/>
        <v>-1512.7</v>
      </c>
      <c r="V18" s="124">
        <f t="shared" si="3"/>
        <v>0</v>
      </c>
      <c r="W18" s="162">
        <f t="shared" si="4"/>
        <v>0</v>
      </c>
      <c r="X18" s="162">
        <f t="shared" si="5"/>
        <v>0</v>
      </c>
      <c r="Y18" s="162">
        <f t="shared" si="6"/>
        <v>9.2857142857142865</v>
      </c>
      <c r="Z18" s="151" t="str">
        <f t="shared" si="7"/>
        <v>VENCIDA</v>
      </c>
      <c r="AA18" s="151" t="str">
        <f t="shared" si="8"/>
        <v>VENCIDO</v>
      </c>
      <c r="AB18" s="153" t="s">
        <v>3082</v>
      </c>
      <c r="AC18" s="150" t="str">
        <f t="shared" si="12"/>
        <v>H14AC2023</v>
      </c>
      <c r="AD18" s="163">
        <f t="shared" si="9"/>
        <v>1</v>
      </c>
      <c r="AE18" s="163" t="str">
        <f t="shared" si="13"/>
        <v>H14AC2023 - 1</v>
      </c>
      <c r="AF18" s="164">
        <f t="shared" si="14"/>
        <v>1</v>
      </c>
      <c r="AG18" s="164">
        <f t="shared" si="15"/>
        <v>1</v>
      </c>
      <c r="AH18" s="164" t="str">
        <f t="shared" si="11"/>
        <v>H14AC2023.</v>
      </c>
      <c r="AI18" s="164" t="str">
        <f t="shared" si="16"/>
        <v>H14AC2023</v>
      </c>
      <c r="AJ18" s="165"/>
      <c r="AK18" s="166"/>
      <c r="AL18" s="167"/>
    </row>
    <row r="19" spans="1:38" s="11" customFormat="1" ht="291" customHeight="1" x14ac:dyDescent="0.2">
      <c r="A19" s="150">
        <f>IF(ISBLANK(F19),"",COUNTA($F$2:F19))</f>
        <v>16</v>
      </c>
      <c r="B19" s="151">
        <f t="shared" si="0"/>
        <v>18</v>
      </c>
      <c r="C19" s="151">
        <v>2023</v>
      </c>
      <c r="D19" s="151" t="s">
        <v>3141</v>
      </c>
      <c r="E19" s="151" t="s">
        <v>3107</v>
      </c>
      <c r="F19" s="152" t="s">
        <v>2394</v>
      </c>
      <c r="G19" s="153" t="s">
        <v>854</v>
      </c>
      <c r="H19" s="154" t="s">
        <v>3000</v>
      </c>
      <c r="I19" s="154" t="s">
        <v>3001</v>
      </c>
      <c r="J19" s="154" t="s">
        <v>3002</v>
      </c>
      <c r="K19" s="154" t="s">
        <v>3003</v>
      </c>
      <c r="L19" s="153" t="s">
        <v>3004</v>
      </c>
      <c r="M19" s="153">
        <v>1</v>
      </c>
      <c r="N19" s="168">
        <v>45316</v>
      </c>
      <c r="O19" s="169">
        <v>45473</v>
      </c>
      <c r="P19" s="158">
        <f t="shared" si="18"/>
        <v>22.428571428571427</v>
      </c>
      <c r="Q19" s="159" t="s">
        <v>1491</v>
      </c>
      <c r="R19" s="153" t="s">
        <v>2367</v>
      </c>
      <c r="S19" s="151">
        <v>0</v>
      </c>
      <c r="T19" s="123"/>
      <c r="U19" s="161">
        <f t="shared" si="2"/>
        <v>-1515.7666666666667</v>
      </c>
      <c r="V19" s="124">
        <f t="shared" si="3"/>
        <v>0</v>
      </c>
      <c r="W19" s="162">
        <f t="shared" si="4"/>
        <v>0</v>
      </c>
      <c r="X19" s="162">
        <f t="shared" si="5"/>
        <v>0</v>
      </c>
      <c r="Y19" s="162">
        <f t="shared" si="6"/>
        <v>0</v>
      </c>
      <c r="Z19" s="151" t="str">
        <f t="shared" si="7"/>
        <v>EN TERMINO</v>
      </c>
      <c r="AA19" s="151" t="str">
        <f t="shared" si="8"/>
        <v>EN TERMINO</v>
      </c>
      <c r="AB19" s="153" t="s">
        <v>3082</v>
      </c>
      <c r="AC19" s="150" t="str">
        <f t="shared" si="12"/>
        <v>H15AC2023</v>
      </c>
      <c r="AD19" s="163">
        <f t="shared" si="9"/>
        <v>1</v>
      </c>
      <c r="AE19" s="163" t="str">
        <f t="shared" si="13"/>
        <v>H15AC2023 - 1</v>
      </c>
      <c r="AF19" s="164">
        <f t="shared" si="14"/>
        <v>3</v>
      </c>
      <c r="AG19" s="164">
        <f t="shared" si="15"/>
        <v>3</v>
      </c>
      <c r="AH19" s="164" t="str">
        <f t="shared" si="11"/>
        <v>H15AC2023.</v>
      </c>
      <c r="AI19" s="164" t="str">
        <f t="shared" si="16"/>
        <v>H15AC2023</v>
      </c>
      <c r="AJ19" s="165"/>
      <c r="AK19" s="166"/>
      <c r="AL19" s="167"/>
    </row>
    <row r="20" spans="1:38" s="11" customFormat="1" ht="291" customHeight="1" x14ac:dyDescent="0.2">
      <c r="A20" s="150" t="str">
        <f>IF(ISBLANK(F20),"",COUNTA($F$2:F20))</f>
        <v/>
      </c>
      <c r="B20" s="151">
        <f t="shared" si="0"/>
        <v>19</v>
      </c>
      <c r="C20" s="151">
        <v>2023</v>
      </c>
      <c r="D20" s="151" t="s">
        <v>3141</v>
      </c>
      <c r="E20" s="151"/>
      <c r="F20" s="152"/>
      <c r="G20" s="153" t="s">
        <v>1207</v>
      </c>
      <c r="H20" s="154" t="s">
        <v>3005</v>
      </c>
      <c r="I20" s="154" t="s">
        <v>3001</v>
      </c>
      <c r="J20" s="154" t="s">
        <v>3006</v>
      </c>
      <c r="K20" s="154" t="s">
        <v>3007</v>
      </c>
      <c r="L20" s="153" t="s">
        <v>461</v>
      </c>
      <c r="M20" s="153">
        <v>1</v>
      </c>
      <c r="N20" s="168">
        <v>45316</v>
      </c>
      <c r="O20" s="169">
        <v>45473</v>
      </c>
      <c r="P20" s="158">
        <f t="shared" si="18"/>
        <v>22.428571428571427</v>
      </c>
      <c r="Q20" s="159" t="s">
        <v>1491</v>
      </c>
      <c r="R20" s="153" t="s">
        <v>2367</v>
      </c>
      <c r="S20" s="151">
        <v>0</v>
      </c>
      <c r="T20" s="123"/>
      <c r="U20" s="161">
        <f t="shared" si="2"/>
        <v>-1515.7666666666667</v>
      </c>
      <c r="V20" s="124">
        <f t="shared" si="3"/>
        <v>0</v>
      </c>
      <c r="W20" s="162">
        <f t="shared" si="4"/>
        <v>0</v>
      </c>
      <c r="X20" s="162">
        <f t="shared" si="5"/>
        <v>0</v>
      </c>
      <c r="Y20" s="162">
        <f t="shared" si="6"/>
        <v>0</v>
      </c>
      <c r="Z20" s="151" t="str">
        <f t="shared" si="7"/>
        <v>EN TERMINO</v>
      </c>
      <c r="AA20" s="151" t="str">
        <f t="shared" si="8"/>
        <v/>
      </c>
      <c r="AB20" s="153" t="s">
        <v>3082</v>
      </c>
      <c r="AC20" s="150" t="str">
        <f t="shared" si="12"/>
        <v>H15AC2023</v>
      </c>
      <c r="AD20" s="163">
        <f t="shared" si="9"/>
        <v>2</v>
      </c>
      <c r="AE20" s="163" t="str">
        <f t="shared" si="13"/>
        <v>H15AC2023 - 2</v>
      </c>
      <c r="AF20" s="164">
        <f t="shared" si="14"/>
        <v>3</v>
      </c>
      <c r="AG20" s="164">
        <f t="shared" si="15"/>
        <v>3</v>
      </c>
      <c r="AH20" s="164" t="str">
        <f t="shared" si="11"/>
        <v>H15AC2023.</v>
      </c>
      <c r="AI20" s="164" t="str">
        <f t="shared" si="16"/>
        <v>H15AC2023</v>
      </c>
      <c r="AJ20" s="165"/>
      <c r="AK20" s="166"/>
      <c r="AL20" s="167"/>
    </row>
    <row r="21" spans="1:38" s="11" customFormat="1" ht="291" customHeight="1" x14ac:dyDescent="0.2">
      <c r="A21" s="150">
        <f>IF(ISBLANK(F21),"",COUNTA($F$2:F21))</f>
        <v>17</v>
      </c>
      <c r="B21" s="151">
        <f t="shared" si="0"/>
        <v>20</v>
      </c>
      <c r="C21" s="151">
        <v>2023</v>
      </c>
      <c r="D21" s="151" t="s">
        <v>3141</v>
      </c>
      <c r="E21" s="151" t="s">
        <v>3107</v>
      </c>
      <c r="F21" s="152" t="s">
        <v>2394</v>
      </c>
      <c r="G21" s="153" t="s">
        <v>1207</v>
      </c>
      <c r="H21" s="154" t="s">
        <v>3008</v>
      </c>
      <c r="I21" s="154" t="s">
        <v>3009</v>
      </c>
      <c r="J21" s="154" t="s">
        <v>3002</v>
      </c>
      <c r="K21" s="154" t="s">
        <v>3010</v>
      </c>
      <c r="L21" s="153" t="s">
        <v>3004</v>
      </c>
      <c r="M21" s="153">
        <v>1</v>
      </c>
      <c r="N21" s="168">
        <v>45316</v>
      </c>
      <c r="O21" s="169">
        <v>45503</v>
      </c>
      <c r="P21" s="158">
        <f t="shared" si="18"/>
        <v>26.714285714285715</v>
      </c>
      <c r="Q21" s="159" t="s">
        <v>1491</v>
      </c>
      <c r="R21" s="153" t="s">
        <v>2367</v>
      </c>
      <c r="S21" s="151">
        <v>0</v>
      </c>
      <c r="T21" s="123"/>
      <c r="U21" s="161">
        <f t="shared" si="2"/>
        <v>-1516.7666666666667</v>
      </c>
      <c r="V21" s="124">
        <f t="shared" si="3"/>
        <v>0</v>
      </c>
      <c r="W21" s="162">
        <f t="shared" si="4"/>
        <v>0</v>
      </c>
      <c r="X21" s="162">
        <f t="shared" si="5"/>
        <v>0</v>
      </c>
      <c r="Y21" s="162">
        <f t="shared" si="6"/>
        <v>0</v>
      </c>
      <c r="Z21" s="151" t="str">
        <f t="shared" si="7"/>
        <v>EN TERMINO</v>
      </c>
      <c r="AA21" s="151" t="str">
        <f t="shared" si="8"/>
        <v>EN TERMINO</v>
      </c>
      <c r="AB21" s="153" t="s">
        <v>3082</v>
      </c>
      <c r="AC21" s="150" t="str">
        <f t="shared" si="12"/>
        <v>H16AC2023</v>
      </c>
      <c r="AD21" s="163">
        <f t="shared" si="9"/>
        <v>1</v>
      </c>
      <c r="AE21" s="163" t="str">
        <f t="shared" si="13"/>
        <v>H16AC2023 - 1</v>
      </c>
      <c r="AF21" s="164">
        <f t="shared" si="14"/>
        <v>3</v>
      </c>
      <c r="AG21" s="164">
        <f t="shared" si="15"/>
        <v>3</v>
      </c>
      <c r="AH21" s="164" t="str">
        <f t="shared" si="11"/>
        <v>H16AC2023.</v>
      </c>
      <c r="AI21" s="164" t="str">
        <f t="shared" si="16"/>
        <v>H16AC2023</v>
      </c>
      <c r="AJ21" s="165"/>
      <c r="AK21" s="166"/>
      <c r="AL21" s="167"/>
    </row>
    <row r="22" spans="1:38" s="11" customFormat="1" ht="291" customHeight="1" x14ac:dyDescent="0.2">
      <c r="A22" s="150" t="str">
        <f>IF(ISBLANK(F22),"",COUNTA($F$2:F22))</f>
        <v/>
      </c>
      <c r="B22" s="151">
        <f t="shared" si="0"/>
        <v>21</v>
      </c>
      <c r="C22" s="151">
        <v>2023</v>
      </c>
      <c r="D22" s="151" t="s">
        <v>3141</v>
      </c>
      <c r="E22" s="151"/>
      <c r="F22" s="152"/>
      <c r="G22" s="153" t="s">
        <v>1207</v>
      </c>
      <c r="H22" s="154" t="s">
        <v>3011</v>
      </c>
      <c r="I22" s="154" t="s">
        <v>3009</v>
      </c>
      <c r="J22" s="154" t="s">
        <v>3006</v>
      </c>
      <c r="K22" s="154" t="s">
        <v>3012</v>
      </c>
      <c r="L22" s="153" t="s">
        <v>461</v>
      </c>
      <c r="M22" s="153">
        <v>1</v>
      </c>
      <c r="N22" s="168">
        <v>45316</v>
      </c>
      <c r="O22" s="169">
        <v>45473</v>
      </c>
      <c r="P22" s="158">
        <f t="shared" si="18"/>
        <v>22.428571428571427</v>
      </c>
      <c r="Q22" s="159" t="s">
        <v>1491</v>
      </c>
      <c r="R22" s="153" t="s">
        <v>2367</v>
      </c>
      <c r="S22" s="151">
        <v>0</v>
      </c>
      <c r="T22" s="123"/>
      <c r="U22" s="161">
        <f t="shared" si="2"/>
        <v>-1515.7666666666667</v>
      </c>
      <c r="V22" s="124">
        <f t="shared" si="3"/>
        <v>0</v>
      </c>
      <c r="W22" s="162">
        <f t="shared" si="4"/>
        <v>0</v>
      </c>
      <c r="X22" s="162">
        <f t="shared" si="5"/>
        <v>0</v>
      </c>
      <c r="Y22" s="162">
        <f t="shared" si="6"/>
        <v>0</v>
      </c>
      <c r="Z22" s="151" t="str">
        <f t="shared" si="7"/>
        <v>EN TERMINO</v>
      </c>
      <c r="AA22" s="151" t="str">
        <f t="shared" si="8"/>
        <v/>
      </c>
      <c r="AB22" s="153" t="s">
        <v>3082</v>
      </c>
      <c r="AC22" s="150" t="str">
        <f t="shared" si="12"/>
        <v>H16AC2023</v>
      </c>
      <c r="AD22" s="163">
        <f t="shared" si="9"/>
        <v>2</v>
      </c>
      <c r="AE22" s="163" t="str">
        <f t="shared" si="13"/>
        <v>H16AC2023 - 2</v>
      </c>
      <c r="AF22" s="164">
        <f t="shared" si="14"/>
        <v>3</v>
      </c>
      <c r="AG22" s="164">
        <f t="shared" si="15"/>
        <v>3</v>
      </c>
      <c r="AH22" s="164" t="str">
        <f t="shared" si="11"/>
        <v>H16AC2023.</v>
      </c>
      <c r="AI22" s="164" t="str">
        <f t="shared" si="16"/>
        <v>H16AC2023</v>
      </c>
      <c r="AJ22" s="165"/>
      <c r="AK22" s="166"/>
      <c r="AL22" s="167"/>
    </row>
    <row r="23" spans="1:38" s="11" customFormat="1" ht="291" customHeight="1" x14ac:dyDescent="0.2">
      <c r="A23" s="150">
        <f>IF(ISBLANK(F23),"",COUNTA($F$2:F23))</f>
        <v>18</v>
      </c>
      <c r="B23" s="151">
        <f t="shared" si="0"/>
        <v>22</v>
      </c>
      <c r="C23" s="151">
        <v>2023</v>
      </c>
      <c r="D23" s="151" t="s">
        <v>3143</v>
      </c>
      <c r="E23" s="151" t="s">
        <v>904</v>
      </c>
      <c r="F23" s="152" t="s">
        <v>636</v>
      </c>
      <c r="G23" s="153" t="s">
        <v>16</v>
      </c>
      <c r="H23" s="154" t="s">
        <v>3013</v>
      </c>
      <c r="I23" s="154" t="s">
        <v>3014</v>
      </c>
      <c r="J23" s="154" t="s">
        <v>3015</v>
      </c>
      <c r="K23" s="154" t="s">
        <v>2961</v>
      </c>
      <c r="L23" s="153" t="s">
        <v>2759</v>
      </c>
      <c r="M23" s="153">
        <v>1</v>
      </c>
      <c r="N23" s="168">
        <v>45316</v>
      </c>
      <c r="O23" s="169">
        <v>45381</v>
      </c>
      <c r="P23" s="158">
        <f t="shared" si="18"/>
        <v>9.2857142857142865</v>
      </c>
      <c r="Q23" s="159" t="s">
        <v>1491</v>
      </c>
      <c r="R23" s="153" t="s">
        <v>2367</v>
      </c>
      <c r="S23" s="151">
        <v>0</v>
      </c>
      <c r="T23" s="123"/>
      <c r="U23" s="161">
        <f t="shared" si="2"/>
        <v>-1512.7</v>
      </c>
      <c r="V23" s="124">
        <f t="shared" si="3"/>
        <v>0</v>
      </c>
      <c r="W23" s="162">
        <f t="shared" si="4"/>
        <v>0</v>
      </c>
      <c r="X23" s="162">
        <f t="shared" si="5"/>
        <v>0</v>
      </c>
      <c r="Y23" s="162">
        <f t="shared" si="6"/>
        <v>9.2857142857142865</v>
      </c>
      <c r="Z23" s="151" t="str">
        <f t="shared" si="7"/>
        <v>VENCIDA</v>
      </c>
      <c r="AA23" s="151" t="str">
        <f t="shared" si="8"/>
        <v>VENCIDO</v>
      </c>
      <c r="AB23" s="153" t="s">
        <v>3082</v>
      </c>
      <c r="AC23" s="150" t="str">
        <f t="shared" si="12"/>
        <v>H17AC2023</v>
      </c>
      <c r="AD23" s="163">
        <f t="shared" si="9"/>
        <v>1</v>
      </c>
      <c r="AE23" s="163" t="str">
        <f t="shared" si="13"/>
        <v>H17AC2023 - 1</v>
      </c>
      <c r="AF23" s="164">
        <f t="shared" si="14"/>
        <v>1</v>
      </c>
      <c r="AG23" s="164">
        <f t="shared" si="15"/>
        <v>1</v>
      </c>
      <c r="AH23" s="164" t="str">
        <f t="shared" si="11"/>
        <v>H17AC2023.</v>
      </c>
      <c r="AI23" s="164" t="str">
        <f t="shared" si="16"/>
        <v>H17AC2023</v>
      </c>
      <c r="AJ23" s="165"/>
      <c r="AK23" s="166"/>
      <c r="AL23" s="167"/>
    </row>
    <row r="24" spans="1:38" s="11" customFormat="1" ht="291" customHeight="1" x14ac:dyDescent="0.2">
      <c r="A24" s="150">
        <f>IF(ISBLANK(F24),"",COUNTA($F$2:F24))</f>
        <v>19</v>
      </c>
      <c r="B24" s="151">
        <f t="shared" si="0"/>
        <v>23</v>
      </c>
      <c r="C24" s="151">
        <v>2023</v>
      </c>
      <c r="D24" s="151" t="s">
        <v>3143</v>
      </c>
      <c r="E24" s="151" t="s">
        <v>904</v>
      </c>
      <c r="F24" s="152" t="s">
        <v>636</v>
      </c>
      <c r="G24" s="153" t="s">
        <v>16</v>
      </c>
      <c r="H24" s="154" t="s">
        <v>3016</v>
      </c>
      <c r="I24" s="154" t="s">
        <v>3087</v>
      </c>
      <c r="J24" s="154" t="s">
        <v>3017</v>
      </c>
      <c r="K24" s="154" t="s">
        <v>2961</v>
      </c>
      <c r="L24" s="153" t="s">
        <v>2759</v>
      </c>
      <c r="M24" s="153">
        <v>1</v>
      </c>
      <c r="N24" s="168">
        <v>45316</v>
      </c>
      <c r="O24" s="169">
        <v>45381</v>
      </c>
      <c r="P24" s="158">
        <f t="shared" si="18"/>
        <v>9.2857142857142865</v>
      </c>
      <c r="Q24" s="159" t="s">
        <v>1491</v>
      </c>
      <c r="R24" s="153" t="s">
        <v>2367</v>
      </c>
      <c r="S24" s="151">
        <v>0</v>
      </c>
      <c r="T24" s="123"/>
      <c r="U24" s="161">
        <f t="shared" si="2"/>
        <v>-1512.7</v>
      </c>
      <c r="V24" s="124">
        <f t="shared" si="3"/>
        <v>0</v>
      </c>
      <c r="W24" s="162">
        <f t="shared" si="4"/>
        <v>0</v>
      </c>
      <c r="X24" s="162">
        <f t="shared" si="5"/>
        <v>0</v>
      </c>
      <c r="Y24" s="162">
        <f t="shared" si="6"/>
        <v>9.2857142857142865</v>
      </c>
      <c r="Z24" s="151" t="str">
        <f t="shared" si="7"/>
        <v>VENCIDA</v>
      </c>
      <c r="AA24" s="151" t="str">
        <f t="shared" si="8"/>
        <v>VENCIDO</v>
      </c>
      <c r="AB24" s="153" t="s">
        <v>3082</v>
      </c>
      <c r="AC24" s="150" t="str">
        <f t="shared" si="12"/>
        <v>H18AC2023</v>
      </c>
      <c r="AD24" s="163">
        <f t="shared" si="9"/>
        <v>1</v>
      </c>
      <c r="AE24" s="163" t="str">
        <f t="shared" si="13"/>
        <v>H18AC2023 - 1</v>
      </c>
      <c r="AF24" s="164">
        <f t="shared" si="14"/>
        <v>1</v>
      </c>
      <c r="AG24" s="164">
        <f t="shared" si="15"/>
        <v>1</v>
      </c>
      <c r="AH24" s="164" t="str">
        <f t="shared" si="11"/>
        <v>H18AC2023.</v>
      </c>
      <c r="AI24" s="164" t="str">
        <f t="shared" si="16"/>
        <v>H18AC2023</v>
      </c>
      <c r="AJ24" s="165"/>
      <c r="AK24" s="166"/>
      <c r="AL24" s="167"/>
    </row>
    <row r="25" spans="1:38" s="11" customFormat="1" ht="291" customHeight="1" x14ac:dyDescent="0.2">
      <c r="A25" s="150">
        <f>IF(ISBLANK(F25),"",COUNTA($F$2:F25))</f>
        <v>20</v>
      </c>
      <c r="B25" s="151">
        <f t="shared" si="0"/>
        <v>24</v>
      </c>
      <c r="C25" s="151">
        <v>2023</v>
      </c>
      <c r="D25" s="151" t="s">
        <v>3142</v>
      </c>
      <c r="E25" s="151" t="s">
        <v>904</v>
      </c>
      <c r="F25" s="152" t="s">
        <v>636</v>
      </c>
      <c r="G25" s="153" t="s">
        <v>16</v>
      </c>
      <c r="H25" s="154" t="s">
        <v>3018</v>
      </c>
      <c r="I25" s="154" t="s">
        <v>3019</v>
      </c>
      <c r="J25" s="154" t="s">
        <v>3020</v>
      </c>
      <c r="K25" s="154" t="s">
        <v>2993</v>
      </c>
      <c r="L25" s="153" t="s">
        <v>2759</v>
      </c>
      <c r="M25" s="153">
        <v>1</v>
      </c>
      <c r="N25" s="168">
        <v>45316</v>
      </c>
      <c r="O25" s="169">
        <v>45381</v>
      </c>
      <c r="P25" s="158">
        <f t="shared" si="18"/>
        <v>9.2857142857142865</v>
      </c>
      <c r="Q25" s="159" t="s">
        <v>1950</v>
      </c>
      <c r="R25" s="153" t="s">
        <v>2367</v>
      </c>
      <c r="S25" s="151">
        <v>0</v>
      </c>
      <c r="T25" s="123"/>
      <c r="U25" s="161">
        <f t="shared" si="2"/>
        <v>-1512.7</v>
      </c>
      <c r="V25" s="124">
        <f t="shared" si="3"/>
        <v>0</v>
      </c>
      <c r="W25" s="162">
        <f t="shared" si="4"/>
        <v>0</v>
      </c>
      <c r="X25" s="162">
        <f t="shared" si="5"/>
        <v>0</v>
      </c>
      <c r="Y25" s="162">
        <f t="shared" si="6"/>
        <v>9.2857142857142865</v>
      </c>
      <c r="Z25" s="151" t="str">
        <f t="shared" si="7"/>
        <v>VENCIDA</v>
      </c>
      <c r="AA25" s="151" t="str">
        <f t="shared" si="8"/>
        <v>VENCIDO</v>
      </c>
      <c r="AB25" s="153" t="s">
        <v>3082</v>
      </c>
      <c r="AC25" s="150" t="str">
        <f t="shared" si="12"/>
        <v>H19AC2023</v>
      </c>
      <c r="AD25" s="163">
        <f t="shared" si="9"/>
        <v>1</v>
      </c>
      <c r="AE25" s="163" t="str">
        <f t="shared" si="13"/>
        <v>H19AC2023 - 1</v>
      </c>
      <c r="AF25" s="164">
        <f t="shared" si="14"/>
        <v>1</v>
      </c>
      <c r="AG25" s="164">
        <f t="shared" si="15"/>
        <v>1</v>
      </c>
      <c r="AH25" s="164" t="str">
        <f t="shared" si="11"/>
        <v>H19AC2023.</v>
      </c>
      <c r="AI25" s="164" t="str">
        <f t="shared" si="16"/>
        <v>H19AC2023</v>
      </c>
      <c r="AJ25" s="165"/>
      <c r="AK25" s="166"/>
      <c r="AL25" s="167"/>
    </row>
    <row r="26" spans="1:38" s="11" customFormat="1" ht="291" customHeight="1" x14ac:dyDescent="0.2">
      <c r="A26" s="150">
        <f>IF(ISBLANK(F26),"",COUNTA($F$2:F26))</f>
        <v>21</v>
      </c>
      <c r="B26" s="151">
        <f t="shared" si="0"/>
        <v>25</v>
      </c>
      <c r="C26" s="151">
        <v>2023</v>
      </c>
      <c r="D26" s="151" t="s">
        <v>3142</v>
      </c>
      <c r="E26" s="151" t="s">
        <v>904</v>
      </c>
      <c r="F26" s="152" t="s">
        <v>636</v>
      </c>
      <c r="G26" s="153" t="s">
        <v>3088</v>
      </c>
      <c r="H26" s="154" t="s">
        <v>3021</v>
      </c>
      <c r="I26" s="154" t="s">
        <v>3022</v>
      </c>
      <c r="J26" s="170" t="s">
        <v>2963</v>
      </c>
      <c r="K26" s="170" t="s">
        <v>3023</v>
      </c>
      <c r="L26" s="153" t="s">
        <v>2965</v>
      </c>
      <c r="M26" s="153">
        <v>1</v>
      </c>
      <c r="N26" s="168">
        <v>45316</v>
      </c>
      <c r="O26" s="169">
        <v>45473</v>
      </c>
      <c r="P26" s="158">
        <f t="shared" si="18"/>
        <v>22.428571428571427</v>
      </c>
      <c r="Q26" s="159" t="s">
        <v>1754</v>
      </c>
      <c r="R26" s="153" t="s">
        <v>2374</v>
      </c>
      <c r="S26" s="151">
        <v>0</v>
      </c>
      <c r="T26" s="123"/>
      <c r="U26" s="161">
        <f t="shared" si="2"/>
        <v>-1515.7666666666667</v>
      </c>
      <c r="V26" s="124">
        <f t="shared" si="3"/>
        <v>0</v>
      </c>
      <c r="W26" s="162">
        <f t="shared" si="4"/>
        <v>0</v>
      </c>
      <c r="X26" s="162">
        <f t="shared" si="5"/>
        <v>0</v>
      </c>
      <c r="Y26" s="162">
        <f t="shared" si="6"/>
        <v>0</v>
      </c>
      <c r="Z26" s="151" t="str">
        <f t="shared" si="7"/>
        <v>EN TERMINO</v>
      </c>
      <c r="AA26" s="151" t="str">
        <f t="shared" si="8"/>
        <v>EN TERMINO</v>
      </c>
      <c r="AB26" s="153" t="s">
        <v>3082</v>
      </c>
      <c r="AC26" s="150" t="str">
        <f t="shared" si="12"/>
        <v>H20AC2023</v>
      </c>
      <c r="AD26" s="163">
        <f t="shared" si="9"/>
        <v>1</v>
      </c>
      <c r="AE26" s="163" t="str">
        <f t="shared" si="13"/>
        <v>H20AC2023 - 1</v>
      </c>
      <c r="AF26" s="164">
        <f t="shared" si="14"/>
        <v>3</v>
      </c>
      <c r="AG26" s="164">
        <f t="shared" si="15"/>
        <v>3</v>
      </c>
      <c r="AH26" s="164" t="str">
        <f t="shared" si="11"/>
        <v>H20AC2023.</v>
      </c>
      <c r="AI26" s="164" t="str">
        <f t="shared" si="16"/>
        <v>H20AC2023</v>
      </c>
      <c r="AJ26" s="165"/>
      <c r="AK26" s="166"/>
      <c r="AL26" s="167"/>
    </row>
    <row r="27" spans="1:38" s="11" customFormat="1" ht="291" customHeight="1" x14ac:dyDescent="0.2">
      <c r="A27" s="150">
        <f>IF(ISBLANK(F27),"",COUNTA($F$2:F27))</f>
        <v>22</v>
      </c>
      <c r="B27" s="151">
        <f t="shared" si="0"/>
        <v>26</v>
      </c>
      <c r="C27" s="151">
        <v>2023</v>
      </c>
      <c r="D27" s="151" t="s">
        <v>3141</v>
      </c>
      <c r="E27" s="151" t="s">
        <v>637</v>
      </c>
      <c r="F27" s="152" t="s">
        <v>637</v>
      </c>
      <c r="G27" s="153" t="s">
        <v>1658</v>
      </c>
      <c r="H27" s="154" t="s">
        <v>3024</v>
      </c>
      <c r="I27" s="154" t="s">
        <v>3025</v>
      </c>
      <c r="J27" s="154" t="s">
        <v>3026</v>
      </c>
      <c r="K27" s="154" t="s">
        <v>2993</v>
      </c>
      <c r="L27" s="153" t="s">
        <v>2759</v>
      </c>
      <c r="M27" s="153">
        <v>1</v>
      </c>
      <c r="N27" s="168">
        <v>45311</v>
      </c>
      <c r="O27" s="169">
        <v>45381</v>
      </c>
      <c r="P27" s="158">
        <f t="shared" si="18"/>
        <v>10</v>
      </c>
      <c r="Q27" s="159" t="s">
        <v>1950</v>
      </c>
      <c r="R27" s="153" t="s">
        <v>2367</v>
      </c>
      <c r="S27" s="151">
        <v>0</v>
      </c>
      <c r="T27" s="123"/>
      <c r="U27" s="161">
        <f t="shared" si="2"/>
        <v>-1512.7</v>
      </c>
      <c r="V27" s="124">
        <f t="shared" si="3"/>
        <v>0</v>
      </c>
      <c r="W27" s="162">
        <f t="shared" si="4"/>
        <v>0</v>
      </c>
      <c r="X27" s="162">
        <f t="shared" si="5"/>
        <v>0</v>
      </c>
      <c r="Y27" s="162">
        <f t="shared" si="6"/>
        <v>10</v>
      </c>
      <c r="Z27" s="151" t="str">
        <f t="shared" si="7"/>
        <v>VENCIDA</v>
      </c>
      <c r="AA27" s="151" t="str">
        <f t="shared" si="8"/>
        <v>VENCIDO</v>
      </c>
      <c r="AB27" s="153" t="s">
        <v>3082</v>
      </c>
      <c r="AC27" s="150" t="str">
        <f t="shared" si="12"/>
        <v>H21AC2023</v>
      </c>
      <c r="AD27" s="163">
        <f t="shared" si="9"/>
        <v>1</v>
      </c>
      <c r="AE27" s="163" t="str">
        <f t="shared" si="13"/>
        <v>H21AC2023 - 1</v>
      </c>
      <c r="AF27" s="164">
        <f t="shared" si="14"/>
        <v>1</v>
      </c>
      <c r="AG27" s="164">
        <f t="shared" si="15"/>
        <v>1</v>
      </c>
      <c r="AH27" s="164" t="str">
        <f t="shared" si="11"/>
        <v>H21AC2023.</v>
      </c>
      <c r="AI27" s="164" t="str">
        <f t="shared" si="16"/>
        <v>H21AC2023</v>
      </c>
      <c r="AJ27" s="165"/>
      <c r="AK27" s="166"/>
      <c r="AL27" s="167"/>
    </row>
    <row r="28" spans="1:38" s="11" customFormat="1" ht="291" customHeight="1" x14ac:dyDescent="0.2">
      <c r="A28" s="150" t="str">
        <f>IF(ISBLANK(F28),"",COUNTA($F$2:F28))</f>
        <v/>
      </c>
      <c r="B28" s="151">
        <f t="shared" si="0"/>
        <v>27</v>
      </c>
      <c r="C28" s="151">
        <v>2023</v>
      </c>
      <c r="D28" s="151" t="s">
        <v>3141</v>
      </c>
      <c r="E28" s="151"/>
      <c r="F28" s="152"/>
      <c r="G28" s="153" t="s">
        <v>1658</v>
      </c>
      <c r="H28" s="154" t="s">
        <v>3027</v>
      </c>
      <c r="I28" s="154" t="s">
        <v>3025</v>
      </c>
      <c r="J28" s="154" t="s">
        <v>3028</v>
      </c>
      <c r="K28" s="154" t="s">
        <v>3029</v>
      </c>
      <c r="L28" s="153" t="s">
        <v>711</v>
      </c>
      <c r="M28" s="153">
        <v>1</v>
      </c>
      <c r="N28" s="168">
        <v>45316</v>
      </c>
      <c r="O28" s="169">
        <v>45381</v>
      </c>
      <c r="P28" s="158">
        <f t="shared" si="18"/>
        <v>9.2857142857142865</v>
      </c>
      <c r="Q28" s="159" t="s">
        <v>1950</v>
      </c>
      <c r="R28" s="153" t="s">
        <v>2367</v>
      </c>
      <c r="S28" s="151">
        <v>0</v>
      </c>
      <c r="T28" s="123"/>
      <c r="U28" s="161">
        <f t="shared" si="2"/>
        <v>-1512.7</v>
      </c>
      <c r="V28" s="124">
        <f t="shared" si="3"/>
        <v>0</v>
      </c>
      <c r="W28" s="162">
        <f t="shared" si="4"/>
        <v>0</v>
      </c>
      <c r="X28" s="162">
        <f t="shared" si="5"/>
        <v>0</v>
      </c>
      <c r="Y28" s="162">
        <f t="shared" si="6"/>
        <v>9.2857142857142865</v>
      </c>
      <c r="Z28" s="151" t="str">
        <f t="shared" si="7"/>
        <v>VENCIDA</v>
      </c>
      <c r="AA28" s="151" t="str">
        <f t="shared" si="8"/>
        <v/>
      </c>
      <c r="AB28" s="153" t="s">
        <v>3082</v>
      </c>
      <c r="AC28" s="150" t="str">
        <f t="shared" si="12"/>
        <v>H21AC2023</v>
      </c>
      <c r="AD28" s="163">
        <f t="shared" si="9"/>
        <v>2</v>
      </c>
      <c r="AE28" s="163" t="str">
        <f t="shared" si="13"/>
        <v>H21AC2023 - 2</v>
      </c>
      <c r="AF28" s="164">
        <f t="shared" si="14"/>
        <v>1</v>
      </c>
      <c r="AG28" s="164">
        <f t="shared" si="15"/>
        <v>1</v>
      </c>
      <c r="AH28" s="164" t="str">
        <f t="shared" si="11"/>
        <v>H21AC2023.</v>
      </c>
      <c r="AI28" s="164" t="str">
        <f t="shared" si="16"/>
        <v>H21AC2023</v>
      </c>
      <c r="AJ28" s="165"/>
      <c r="AK28" s="166"/>
      <c r="AL28" s="167"/>
    </row>
    <row r="29" spans="1:38" s="11" customFormat="1" ht="291" customHeight="1" x14ac:dyDescent="0.2">
      <c r="A29" s="150">
        <f>IF(ISBLANK(F29),"",COUNTA($F$2:F29))</f>
        <v>23</v>
      </c>
      <c r="B29" s="151">
        <f t="shared" si="0"/>
        <v>28</v>
      </c>
      <c r="C29" s="151">
        <v>2023</v>
      </c>
      <c r="D29" s="151" t="s">
        <v>3141</v>
      </c>
      <c r="E29" s="151" t="s">
        <v>637</v>
      </c>
      <c r="F29" s="152" t="s">
        <v>637</v>
      </c>
      <c r="G29" s="153" t="s">
        <v>1658</v>
      </c>
      <c r="H29" s="154" t="s">
        <v>3030</v>
      </c>
      <c r="I29" s="154" t="s">
        <v>3031</v>
      </c>
      <c r="J29" s="154" t="s">
        <v>3032</v>
      </c>
      <c r="K29" s="154" t="s">
        <v>3033</v>
      </c>
      <c r="L29" s="153" t="s">
        <v>2759</v>
      </c>
      <c r="M29" s="153">
        <v>1</v>
      </c>
      <c r="N29" s="168">
        <v>45316</v>
      </c>
      <c r="O29" s="169">
        <v>45381</v>
      </c>
      <c r="P29" s="158">
        <f t="shared" si="18"/>
        <v>9.2857142857142865</v>
      </c>
      <c r="Q29" s="159" t="s">
        <v>1950</v>
      </c>
      <c r="R29" s="153" t="s">
        <v>2367</v>
      </c>
      <c r="S29" s="151">
        <v>0</v>
      </c>
      <c r="T29" s="123"/>
      <c r="U29" s="161">
        <f t="shared" si="2"/>
        <v>-1512.7</v>
      </c>
      <c r="V29" s="124">
        <f t="shared" si="3"/>
        <v>0</v>
      </c>
      <c r="W29" s="162">
        <f t="shared" si="4"/>
        <v>0</v>
      </c>
      <c r="X29" s="162">
        <f t="shared" si="5"/>
        <v>0</v>
      </c>
      <c r="Y29" s="162">
        <f t="shared" si="6"/>
        <v>9.2857142857142865</v>
      </c>
      <c r="Z29" s="151" t="str">
        <f t="shared" si="7"/>
        <v>VENCIDA</v>
      </c>
      <c r="AA29" s="151" t="str">
        <f t="shared" si="8"/>
        <v>VENCIDO</v>
      </c>
      <c r="AB29" s="153" t="s">
        <v>3082</v>
      </c>
      <c r="AC29" s="150" t="str">
        <f t="shared" si="12"/>
        <v>H22AC2023</v>
      </c>
      <c r="AD29" s="163">
        <f t="shared" si="9"/>
        <v>1</v>
      </c>
      <c r="AE29" s="163" t="str">
        <f t="shared" si="13"/>
        <v>H22AC2023 - 1</v>
      </c>
      <c r="AF29" s="164">
        <f t="shared" si="14"/>
        <v>1</v>
      </c>
      <c r="AG29" s="164">
        <f t="shared" si="15"/>
        <v>1</v>
      </c>
      <c r="AH29" s="164" t="str">
        <f t="shared" si="11"/>
        <v>H22AC2023.</v>
      </c>
      <c r="AI29" s="164" t="str">
        <f t="shared" si="16"/>
        <v>H22AC2023</v>
      </c>
      <c r="AJ29" s="165"/>
      <c r="AK29" s="166"/>
      <c r="AL29" s="167"/>
    </row>
    <row r="30" spans="1:38" s="11" customFormat="1" ht="291" customHeight="1" x14ac:dyDescent="0.2">
      <c r="A30" s="150" t="str">
        <f>IF(ISBLANK(F30),"",COUNTA($F$2:F30))</f>
        <v/>
      </c>
      <c r="B30" s="151">
        <f t="shared" si="0"/>
        <v>29</v>
      </c>
      <c r="C30" s="151">
        <v>2023</v>
      </c>
      <c r="D30" s="151" t="s">
        <v>3141</v>
      </c>
      <c r="E30" s="151"/>
      <c r="F30" s="152"/>
      <c r="G30" s="153" t="s">
        <v>1658</v>
      </c>
      <c r="H30" s="154" t="s">
        <v>3034</v>
      </c>
      <c r="I30" s="154" t="s">
        <v>3031</v>
      </c>
      <c r="J30" s="154" t="s">
        <v>3035</v>
      </c>
      <c r="K30" s="154" t="s">
        <v>3036</v>
      </c>
      <c r="L30" s="153" t="s">
        <v>711</v>
      </c>
      <c r="M30" s="153">
        <v>1</v>
      </c>
      <c r="N30" s="168">
        <v>45316</v>
      </c>
      <c r="O30" s="169">
        <v>45381</v>
      </c>
      <c r="P30" s="158">
        <f t="shared" si="18"/>
        <v>9.2857142857142865</v>
      </c>
      <c r="Q30" s="159" t="s">
        <v>1950</v>
      </c>
      <c r="R30" s="153" t="s">
        <v>2367</v>
      </c>
      <c r="S30" s="151">
        <v>0</v>
      </c>
      <c r="T30" s="123"/>
      <c r="U30" s="161">
        <f t="shared" si="2"/>
        <v>-1512.7</v>
      </c>
      <c r="V30" s="124">
        <f t="shared" si="3"/>
        <v>0</v>
      </c>
      <c r="W30" s="162">
        <f t="shared" si="4"/>
        <v>0</v>
      </c>
      <c r="X30" s="162">
        <f t="shared" si="5"/>
        <v>0</v>
      </c>
      <c r="Y30" s="162">
        <f t="shared" si="6"/>
        <v>9.2857142857142865</v>
      </c>
      <c r="Z30" s="151" t="str">
        <f t="shared" si="7"/>
        <v>VENCIDA</v>
      </c>
      <c r="AA30" s="151" t="str">
        <f t="shared" si="8"/>
        <v/>
      </c>
      <c r="AB30" s="153" t="s">
        <v>3082</v>
      </c>
      <c r="AC30" s="150" t="str">
        <f t="shared" si="12"/>
        <v>H22AC2023</v>
      </c>
      <c r="AD30" s="163">
        <f t="shared" si="9"/>
        <v>2</v>
      </c>
      <c r="AE30" s="163" t="str">
        <f t="shared" si="13"/>
        <v>H22AC2023 - 2</v>
      </c>
      <c r="AF30" s="164">
        <f t="shared" si="14"/>
        <v>1</v>
      </c>
      <c r="AG30" s="164">
        <f t="shared" si="15"/>
        <v>1</v>
      </c>
      <c r="AH30" s="164" t="str">
        <f t="shared" si="11"/>
        <v>H22AC2023.</v>
      </c>
      <c r="AI30" s="164" t="str">
        <f t="shared" si="16"/>
        <v>H22AC2023</v>
      </c>
      <c r="AJ30" s="165"/>
      <c r="AK30" s="166"/>
      <c r="AL30" s="167"/>
    </row>
    <row r="31" spans="1:38" s="11" customFormat="1" ht="291" customHeight="1" x14ac:dyDescent="0.2">
      <c r="A31" s="150">
        <f>IF(ISBLANK(F31),"",COUNTA($F$2:F31))</f>
        <v>24</v>
      </c>
      <c r="B31" s="151">
        <f t="shared" si="0"/>
        <v>30</v>
      </c>
      <c r="C31" s="151">
        <v>2023</v>
      </c>
      <c r="D31" s="151" t="s">
        <v>3142</v>
      </c>
      <c r="E31" s="151" t="s">
        <v>904</v>
      </c>
      <c r="F31" s="152" t="s">
        <v>636</v>
      </c>
      <c r="G31" s="153" t="s">
        <v>1658</v>
      </c>
      <c r="H31" s="154" t="s">
        <v>3144</v>
      </c>
      <c r="I31" s="154" t="s">
        <v>3037</v>
      </c>
      <c r="J31" s="154" t="s">
        <v>3038</v>
      </c>
      <c r="K31" s="154" t="s">
        <v>2961</v>
      </c>
      <c r="L31" s="153" t="s">
        <v>2759</v>
      </c>
      <c r="M31" s="153">
        <v>1</v>
      </c>
      <c r="N31" s="168">
        <v>45316</v>
      </c>
      <c r="O31" s="169">
        <v>45381</v>
      </c>
      <c r="P31" s="158">
        <f t="shared" si="18"/>
        <v>9.2857142857142865</v>
      </c>
      <c r="Q31" s="159" t="s">
        <v>3084</v>
      </c>
      <c r="R31" s="153" t="s">
        <v>2367</v>
      </c>
      <c r="S31" s="151">
        <v>0</v>
      </c>
      <c r="T31" s="123"/>
      <c r="U31" s="161">
        <f t="shared" si="2"/>
        <v>-1512.7</v>
      </c>
      <c r="V31" s="124">
        <f t="shared" si="3"/>
        <v>0</v>
      </c>
      <c r="W31" s="162">
        <f t="shared" si="4"/>
        <v>0</v>
      </c>
      <c r="X31" s="162">
        <f t="shared" si="5"/>
        <v>0</v>
      </c>
      <c r="Y31" s="162">
        <f t="shared" si="6"/>
        <v>9.2857142857142865</v>
      </c>
      <c r="Z31" s="151" t="str">
        <f t="shared" si="7"/>
        <v>VENCIDA</v>
      </c>
      <c r="AA31" s="151" t="str">
        <f t="shared" si="8"/>
        <v>VENCIDO</v>
      </c>
      <c r="AB31" s="153" t="s">
        <v>3082</v>
      </c>
      <c r="AC31" s="150" t="str">
        <f t="shared" si="12"/>
        <v>H23AC2023</v>
      </c>
      <c r="AD31" s="163">
        <f t="shared" si="9"/>
        <v>1</v>
      </c>
      <c r="AE31" s="163" t="str">
        <f t="shared" si="13"/>
        <v>H23AC2023 - 1</v>
      </c>
      <c r="AF31" s="164">
        <f t="shared" si="14"/>
        <v>1</v>
      </c>
      <c r="AG31" s="164">
        <f t="shared" si="15"/>
        <v>1</v>
      </c>
      <c r="AH31" s="164" t="str">
        <f t="shared" si="11"/>
        <v>H23AC2023.</v>
      </c>
      <c r="AI31" s="164" t="str">
        <f t="shared" si="16"/>
        <v>H23AC2023</v>
      </c>
      <c r="AJ31" s="165"/>
      <c r="AK31" s="166"/>
      <c r="AL31" s="167"/>
    </row>
    <row r="32" spans="1:38" s="11" customFormat="1" ht="291" customHeight="1" x14ac:dyDescent="0.2">
      <c r="A32" s="150">
        <f>IF(ISBLANK(F32),"",COUNTA($F$2:F32))</f>
        <v>25</v>
      </c>
      <c r="B32" s="151">
        <f t="shared" si="0"/>
        <v>31</v>
      </c>
      <c r="C32" s="151">
        <v>2023</v>
      </c>
      <c r="D32" s="151" t="s">
        <v>3142</v>
      </c>
      <c r="E32" s="151" t="s">
        <v>637</v>
      </c>
      <c r="F32" s="152" t="s">
        <v>637</v>
      </c>
      <c r="G32" s="153" t="s">
        <v>140</v>
      </c>
      <c r="H32" s="154" t="s">
        <v>3039</v>
      </c>
      <c r="I32" s="154" t="s">
        <v>3040</v>
      </c>
      <c r="J32" s="154" t="s">
        <v>3041</v>
      </c>
      <c r="K32" s="154" t="s">
        <v>2993</v>
      </c>
      <c r="L32" s="153" t="s">
        <v>2759</v>
      </c>
      <c r="M32" s="153">
        <v>1</v>
      </c>
      <c r="N32" s="168">
        <v>45316</v>
      </c>
      <c r="O32" s="169">
        <v>45381</v>
      </c>
      <c r="P32" s="158">
        <f t="shared" si="18"/>
        <v>9.2857142857142865</v>
      </c>
      <c r="Q32" s="159" t="s">
        <v>1950</v>
      </c>
      <c r="R32" s="153" t="s">
        <v>2367</v>
      </c>
      <c r="S32" s="151">
        <v>0</v>
      </c>
      <c r="T32" s="123"/>
      <c r="U32" s="161">
        <f t="shared" si="2"/>
        <v>-1512.7</v>
      </c>
      <c r="V32" s="124">
        <f t="shared" si="3"/>
        <v>0</v>
      </c>
      <c r="W32" s="162">
        <f t="shared" si="4"/>
        <v>0</v>
      </c>
      <c r="X32" s="162">
        <f t="shared" si="5"/>
        <v>0</v>
      </c>
      <c r="Y32" s="162">
        <f t="shared" si="6"/>
        <v>9.2857142857142865</v>
      </c>
      <c r="Z32" s="151" t="str">
        <f t="shared" si="7"/>
        <v>VENCIDA</v>
      </c>
      <c r="AA32" s="151" t="str">
        <f t="shared" si="8"/>
        <v>VENCIDO</v>
      </c>
      <c r="AB32" s="153" t="s">
        <v>3082</v>
      </c>
      <c r="AC32" s="150" t="str">
        <f t="shared" si="12"/>
        <v>H24AC2023</v>
      </c>
      <c r="AD32" s="163">
        <f t="shared" si="9"/>
        <v>1</v>
      </c>
      <c r="AE32" s="163" t="str">
        <f t="shared" si="13"/>
        <v>H24AC2023 - 1</v>
      </c>
      <c r="AF32" s="164">
        <f t="shared" si="14"/>
        <v>1</v>
      </c>
      <c r="AG32" s="164">
        <f t="shared" si="15"/>
        <v>1</v>
      </c>
      <c r="AH32" s="164" t="str">
        <f t="shared" si="11"/>
        <v>H24AC2023.</v>
      </c>
      <c r="AI32" s="164" t="str">
        <f t="shared" si="16"/>
        <v>H24AC2023</v>
      </c>
      <c r="AJ32" s="165"/>
      <c r="AK32" s="166"/>
      <c r="AL32" s="167"/>
    </row>
    <row r="33" spans="1:38" s="11" customFormat="1" ht="291" customHeight="1" x14ac:dyDescent="0.2">
      <c r="A33" s="150">
        <f>IF(ISBLANK(F33),"",COUNTA($F$2:F33))</f>
        <v>26</v>
      </c>
      <c r="B33" s="151">
        <f t="shared" si="0"/>
        <v>32</v>
      </c>
      <c r="C33" s="151">
        <v>2023</v>
      </c>
      <c r="D33" s="151" t="s">
        <v>3143</v>
      </c>
      <c r="E33" s="151" t="s">
        <v>904</v>
      </c>
      <c r="F33" s="152" t="s">
        <v>636</v>
      </c>
      <c r="G33" s="153" t="s">
        <v>16</v>
      </c>
      <c r="H33" s="154" t="s">
        <v>3042</v>
      </c>
      <c r="I33" s="154" t="s">
        <v>3043</v>
      </c>
      <c r="J33" s="154" t="s">
        <v>3044</v>
      </c>
      <c r="K33" s="154" t="s">
        <v>2961</v>
      </c>
      <c r="L33" s="153" t="s">
        <v>2759</v>
      </c>
      <c r="M33" s="153">
        <v>1</v>
      </c>
      <c r="N33" s="168">
        <v>45316</v>
      </c>
      <c r="O33" s="169">
        <v>45381</v>
      </c>
      <c r="P33" s="158">
        <f t="shared" si="18"/>
        <v>9.2857142857142865</v>
      </c>
      <c r="Q33" s="159" t="s">
        <v>1486</v>
      </c>
      <c r="R33" s="153" t="s">
        <v>2374</v>
      </c>
      <c r="S33" s="151">
        <v>0</v>
      </c>
      <c r="T33" s="123"/>
      <c r="U33" s="161">
        <f t="shared" si="2"/>
        <v>-1512.7</v>
      </c>
      <c r="V33" s="124">
        <f t="shared" si="3"/>
        <v>0</v>
      </c>
      <c r="W33" s="162">
        <f t="shared" si="4"/>
        <v>0</v>
      </c>
      <c r="X33" s="162">
        <f t="shared" si="5"/>
        <v>0</v>
      </c>
      <c r="Y33" s="162">
        <f t="shared" si="6"/>
        <v>9.2857142857142865</v>
      </c>
      <c r="Z33" s="151" t="str">
        <f t="shared" si="7"/>
        <v>VENCIDA</v>
      </c>
      <c r="AA33" s="151" t="str">
        <f t="shared" si="8"/>
        <v>VENCIDO</v>
      </c>
      <c r="AB33" s="153" t="s">
        <v>3082</v>
      </c>
      <c r="AC33" s="150" t="str">
        <f t="shared" si="12"/>
        <v>H25AC2023</v>
      </c>
      <c r="AD33" s="163">
        <f t="shared" si="9"/>
        <v>1</v>
      </c>
      <c r="AE33" s="163" t="str">
        <f t="shared" si="13"/>
        <v>H25AC2023 - 1</v>
      </c>
      <c r="AF33" s="164">
        <f t="shared" si="14"/>
        <v>1</v>
      </c>
      <c r="AG33" s="164">
        <f t="shared" si="15"/>
        <v>1</v>
      </c>
      <c r="AH33" s="164" t="str">
        <f t="shared" si="11"/>
        <v>H25AC2023.</v>
      </c>
      <c r="AI33" s="164" t="str">
        <f t="shared" si="16"/>
        <v>H25AC2023</v>
      </c>
      <c r="AJ33" s="165"/>
      <c r="AK33" s="166"/>
      <c r="AL33" s="167"/>
    </row>
    <row r="34" spans="1:38" s="11" customFormat="1" ht="291" customHeight="1" x14ac:dyDescent="0.2">
      <c r="A34" s="150">
        <f>IF(ISBLANK(F34),"",COUNTA($F$2:F34))</f>
        <v>27</v>
      </c>
      <c r="B34" s="151">
        <f t="shared" si="0"/>
        <v>33</v>
      </c>
      <c r="C34" s="151">
        <v>2023</v>
      </c>
      <c r="D34" s="151" t="s">
        <v>3141</v>
      </c>
      <c r="E34" s="151" t="s">
        <v>904</v>
      </c>
      <c r="F34" s="152" t="s">
        <v>636</v>
      </c>
      <c r="G34" s="153" t="s">
        <v>953</v>
      </c>
      <c r="H34" s="154" t="s">
        <v>3045</v>
      </c>
      <c r="I34" s="154" t="s">
        <v>3046</v>
      </c>
      <c r="J34" s="154" t="s">
        <v>3047</v>
      </c>
      <c r="K34" s="154" t="s">
        <v>3048</v>
      </c>
      <c r="L34" s="153" t="s">
        <v>2969</v>
      </c>
      <c r="M34" s="153">
        <v>1</v>
      </c>
      <c r="N34" s="168">
        <v>45316</v>
      </c>
      <c r="O34" s="169">
        <v>45473</v>
      </c>
      <c r="P34" s="158">
        <f t="shared" si="18"/>
        <v>22.428571428571427</v>
      </c>
      <c r="Q34" s="159" t="s">
        <v>1491</v>
      </c>
      <c r="R34" s="153" t="s">
        <v>2367</v>
      </c>
      <c r="S34" s="151">
        <v>0</v>
      </c>
      <c r="T34" s="123"/>
      <c r="U34" s="161">
        <f t="shared" si="2"/>
        <v>-1515.7666666666667</v>
      </c>
      <c r="V34" s="124">
        <f t="shared" si="3"/>
        <v>0</v>
      </c>
      <c r="W34" s="162">
        <f t="shared" si="4"/>
        <v>0</v>
      </c>
      <c r="X34" s="162">
        <f t="shared" si="5"/>
        <v>0</v>
      </c>
      <c r="Y34" s="162">
        <f t="shared" si="6"/>
        <v>0</v>
      </c>
      <c r="Z34" s="151" t="str">
        <f t="shared" si="7"/>
        <v>EN TERMINO</v>
      </c>
      <c r="AA34" s="151" t="str">
        <f t="shared" si="8"/>
        <v>EN TERMINO</v>
      </c>
      <c r="AB34" s="153" t="s">
        <v>3082</v>
      </c>
      <c r="AC34" s="150" t="str">
        <f t="shared" si="12"/>
        <v>H26AC2023</v>
      </c>
      <c r="AD34" s="163">
        <f t="shared" si="9"/>
        <v>1</v>
      </c>
      <c r="AE34" s="163" t="str">
        <f t="shared" si="13"/>
        <v>H26AC2023 - 1</v>
      </c>
      <c r="AF34" s="164">
        <f t="shared" si="14"/>
        <v>3</v>
      </c>
      <c r="AG34" s="164">
        <f t="shared" si="15"/>
        <v>3</v>
      </c>
      <c r="AH34" s="164" t="str">
        <f t="shared" si="11"/>
        <v>H26AC2023.</v>
      </c>
      <c r="AI34" s="164" t="str">
        <f t="shared" si="16"/>
        <v>H26AC2023</v>
      </c>
      <c r="AJ34" s="165"/>
      <c r="AK34" s="166"/>
      <c r="AL34" s="167"/>
    </row>
    <row r="35" spans="1:38" s="11" customFormat="1" ht="291" customHeight="1" x14ac:dyDescent="0.2">
      <c r="A35" s="150">
        <f>IF(ISBLANK(F35),"",COUNTA($F$2:F35))</f>
        <v>28</v>
      </c>
      <c r="B35" s="151">
        <f t="shared" si="0"/>
        <v>34</v>
      </c>
      <c r="C35" s="151">
        <v>2023</v>
      </c>
      <c r="D35" s="151" t="s">
        <v>3142</v>
      </c>
      <c r="E35" s="151" t="s">
        <v>637</v>
      </c>
      <c r="F35" s="152" t="s">
        <v>637</v>
      </c>
      <c r="G35" s="153" t="s">
        <v>16</v>
      </c>
      <c r="H35" s="154" t="s">
        <v>3049</v>
      </c>
      <c r="I35" s="154" t="s">
        <v>3050</v>
      </c>
      <c r="J35" s="154" t="s">
        <v>3051</v>
      </c>
      <c r="K35" s="154" t="s">
        <v>2961</v>
      </c>
      <c r="L35" s="153" t="s">
        <v>2759</v>
      </c>
      <c r="M35" s="153">
        <v>1</v>
      </c>
      <c r="N35" s="168">
        <v>45316</v>
      </c>
      <c r="O35" s="169">
        <v>45381</v>
      </c>
      <c r="P35" s="158">
        <f t="shared" si="18"/>
        <v>9.2857142857142865</v>
      </c>
      <c r="Q35" s="159" t="s">
        <v>1486</v>
      </c>
      <c r="R35" s="153" t="s">
        <v>2374</v>
      </c>
      <c r="S35" s="151">
        <v>0</v>
      </c>
      <c r="T35" s="123"/>
      <c r="U35" s="161">
        <f t="shared" si="2"/>
        <v>-1512.7</v>
      </c>
      <c r="V35" s="124">
        <f t="shared" si="3"/>
        <v>0</v>
      </c>
      <c r="W35" s="162">
        <f t="shared" si="4"/>
        <v>0</v>
      </c>
      <c r="X35" s="162">
        <f t="shared" si="5"/>
        <v>0</v>
      </c>
      <c r="Y35" s="162">
        <f t="shared" si="6"/>
        <v>9.2857142857142865</v>
      </c>
      <c r="Z35" s="151" t="str">
        <f t="shared" si="7"/>
        <v>VENCIDA</v>
      </c>
      <c r="AA35" s="151" t="str">
        <f t="shared" si="8"/>
        <v>VENCIDO</v>
      </c>
      <c r="AB35" s="153" t="s">
        <v>3082</v>
      </c>
      <c r="AC35" s="150" t="str">
        <f t="shared" si="12"/>
        <v>H27AC2023</v>
      </c>
      <c r="AD35" s="163">
        <f t="shared" si="9"/>
        <v>1</v>
      </c>
      <c r="AE35" s="163" t="str">
        <f t="shared" si="13"/>
        <v>H27AC2023 - 1</v>
      </c>
      <c r="AF35" s="164">
        <f t="shared" si="14"/>
        <v>1</v>
      </c>
      <c r="AG35" s="164">
        <f t="shared" si="15"/>
        <v>1</v>
      </c>
      <c r="AH35" s="164" t="str">
        <f t="shared" si="11"/>
        <v>H27AC2023.</v>
      </c>
      <c r="AI35" s="164" t="str">
        <f t="shared" si="16"/>
        <v>H27AC2023</v>
      </c>
      <c r="AJ35" s="165"/>
      <c r="AK35" s="166"/>
      <c r="AL35" s="167"/>
    </row>
    <row r="36" spans="1:38" s="11" customFormat="1" ht="291" customHeight="1" x14ac:dyDescent="0.2">
      <c r="A36" s="150">
        <f>IF(ISBLANK(F36),"",COUNTA($F$2:F36))</f>
        <v>29</v>
      </c>
      <c r="B36" s="151">
        <f t="shared" si="0"/>
        <v>35</v>
      </c>
      <c r="C36" s="151">
        <v>2023</v>
      </c>
      <c r="D36" s="151" t="s">
        <v>3141</v>
      </c>
      <c r="E36" s="151" t="s">
        <v>3107</v>
      </c>
      <c r="F36" s="152" t="s">
        <v>2271</v>
      </c>
      <c r="G36" s="153" t="s">
        <v>16</v>
      </c>
      <c r="H36" s="154" t="s">
        <v>3052</v>
      </c>
      <c r="I36" s="154" t="s">
        <v>3053</v>
      </c>
      <c r="J36" s="154" t="s">
        <v>3047</v>
      </c>
      <c r="K36" s="154" t="s">
        <v>3054</v>
      </c>
      <c r="L36" s="153" t="s">
        <v>362</v>
      </c>
      <c r="M36" s="153">
        <v>3</v>
      </c>
      <c r="N36" s="168">
        <v>45316</v>
      </c>
      <c r="O36" s="169">
        <v>45473</v>
      </c>
      <c r="P36" s="158">
        <f t="shared" si="18"/>
        <v>22.428571428571427</v>
      </c>
      <c r="Q36" s="159" t="s">
        <v>1950</v>
      </c>
      <c r="R36" s="153" t="s">
        <v>2367</v>
      </c>
      <c r="S36" s="151">
        <v>0</v>
      </c>
      <c r="T36" s="123"/>
      <c r="U36" s="161">
        <f t="shared" si="2"/>
        <v>-1515.7666666666667</v>
      </c>
      <c r="V36" s="124">
        <f t="shared" si="3"/>
        <v>0</v>
      </c>
      <c r="W36" s="162">
        <f t="shared" si="4"/>
        <v>0</v>
      </c>
      <c r="X36" s="162">
        <f t="shared" si="5"/>
        <v>0</v>
      </c>
      <c r="Y36" s="162">
        <f t="shared" si="6"/>
        <v>0</v>
      </c>
      <c r="Z36" s="151" t="str">
        <f t="shared" si="7"/>
        <v>EN TERMINO</v>
      </c>
      <c r="AA36" s="151" t="str">
        <f t="shared" si="8"/>
        <v>EN TERMINO</v>
      </c>
      <c r="AB36" s="153" t="s">
        <v>3082</v>
      </c>
      <c r="AC36" s="150" t="str">
        <f t="shared" si="12"/>
        <v>H28AC2023</v>
      </c>
      <c r="AD36" s="163">
        <f t="shared" si="9"/>
        <v>1</v>
      </c>
      <c r="AE36" s="163" t="str">
        <f t="shared" si="13"/>
        <v>H28AC2023 - 1</v>
      </c>
      <c r="AF36" s="164">
        <f t="shared" si="14"/>
        <v>3</v>
      </c>
      <c r="AG36" s="164">
        <f t="shared" si="15"/>
        <v>3</v>
      </c>
      <c r="AH36" s="164" t="str">
        <f t="shared" si="11"/>
        <v>H28AC2023.</v>
      </c>
      <c r="AI36" s="164" t="str">
        <f t="shared" si="16"/>
        <v>H28AC2023</v>
      </c>
      <c r="AJ36" s="165"/>
      <c r="AK36" s="166"/>
      <c r="AL36" s="167"/>
    </row>
    <row r="37" spans="1:38" s="11" customFormat="1" ht="291" customHeight="1" x14ac:dyDescent="0.2">
      <c r="A37" s="150">
        <f>IF(ISBLANK(F37),"",COUNTA($F$2:F37))</f>
        <v>30</v>
      </c>
      <c r="B37" s="151">
        <f t="shared" si="0"/>
        <v>36</v>
      </c>
      <c r="C37" s="151">
        <v>2023</v>
      </c>
      <c r="D37" s="151" t="s">
        <v>3141</v>
      </c>
      <c r="E37" s="151" t="s">
        <v>904</v>
      </c>
      <c r="F37" s="152" t="s">
        <v>636</v>
      </c>
      <c r="G37" s="153" t="s">
        <v>2070</v>
      </c>
      <c r="H37" s="154" t="s">
        <v>3055</v>
      </c>
      <c r="I37" s="154" t="s">
        <v>3056</v>
      </c>
      <c r="J37" s="154" t="s">
        <v>3057</v>
      </c>
      <c r="K37" s="154" t="s">
        <v>2961</v>
      </c>
      <c r="L37" s="153" t="s">
        <v>2759</v>
      </c>
      <c r="M37" s="153">
        <v>1</v>
      </c>
      <c r="N37" s="168">
        <v>45316</v>
      </c>
      <c r="O37" s="169">
        <v>45381</v>
      </c>
      <c r="P37" s="158">
        <f t="shared" si="18"/>
        <v>9.2857142857142865</v>
      </c>
      <c r="Q37" s="159" t="s">
        <v>1486</v>
      </c>
      <c r="R37" s="153" t="s">
        <v>2374</v>
      </c>
      <c r="S37" s="151">
        <v>0</v>
      </c>
      <c r="T37" s="123"/>
      <c r="U37" s="161">
        <f t="shared" si="2"/>
        <v>-1512.7</v>
      </c>
      <c r="V37" s="124">
        <f t="shared" si="3"/>
        <v>0</v>
      </c>
      <c r="W37" s="162">
        <f t="shared" si="4"/>
        <v>0</v>
      </c>
      <c r="X37" s="162">
        <f t="shared" si="5"/>
        <v>0</v>
      </c>
      <c r="Y37" s="162">
        <f t="shared" si="6"/>
        <v>9.2857142857142865</v>
      </c>
      <c r="Z37" s="151" t="str">
        <f t="shared" si="7"/>
        <v>VENCIDA</v>
      </c>
      <c r="AA37" s="151" t="str">
        <f t="shared" si="8"/>
        <v>VENCIDO</v>
      </c>
      <c r="AB37" s="153" t="s">
        <v>3082</v>
      </c>
      <c r="AC37" s="150" t="str">
        <f t="shared" si="12"/>
        <v>H29AC2023</v>
      </c>
      <c r="AD37" s="163">
        <f t="shared" si="9"/>
        <v>1</v>
      </c>
      <c r="AE37" s="163" t="str">
        <f t="shared" si="13"/>
        <v>H29AC2023 - 1</v>
      </c>
      <c r="AF37" s="164">
        <f t="shared" si="14"/>
        <v>1</v>
      </c>
      <c r="AG37" s="164">
        <f t="shared" si="15"/>
        <v>1</v>
      </c>
      <c r="AH37" s="164" t="str">
        <f t="shared" si="11"/>
        <v>H29AC2023.</v>
      </c>
      <c r="AI37" s="164" t="str">
        <f t="shared" si="16"/>
        <v>H29AC2023</v>
      </c>
      <c r="AJ37" s="165"/>
      <c r="AK37" s="166"/>
      <c r="AL37" s="167"/>
    </row>
    <row r="38" spans="1:38" s="11" customFormat="1" ht="291" customHeight="1" x14ac:dyDescent="0.2">
      <c r="A38" s="150" t="str">
        <f>IF(ISBLANK(F38),"",COUNTA($F$2:F38))</f>
        <v/>
      </c>
      <c r="B38" s="151">
        <f t="shared" si="0"/>
        <v>37</v>
      </c>
      <c r="C38" s="151">
        <v>2023</v>
      </c>
      <c r="D38" s="151" t="s">
        <v>3141</v>
      </c>
      <c r="E38" s="151"/>
      <c r="F38" s="152"/>
      <c r="G38" s="153" t="s">
        <v>2070</v>
      </c>
      <c r="H38" s="154" t="s">
        <v>3058</v>
      </c>
      <c r="I38" s="154" t="s">
        <v>3056</v>
      </c>
      <c r="J38" s="154" t="s">
        <v>3059</v>
      </c>
      <c r="K38" s="154" t="s">
        <v>3060</v>
      </c>
      <c r="L38" s="153" t="s">
        <v>3061</v>
      </c>
      <c r="M38" s="153">
        <v>2</v>
      </c>
      <c r="N38" s="168">
        <v>45327</v>
      </c>
      <c r="O38" s="169">
        <v>45657</v>
      </c>
      <c r="P38" s="158">
        <f t="shared" si="18"/>
        <v>47.142857142857146</v>
      </c>
      <c r="Q38" s="159" t="s">
        <v>1486</v>
      </c>
      <c r="R38" s="153" t="s">
        <v>2374</v>
      </c>
      <c r="S38" s="151">
        <v>0</v>
      </c>
      <c r="T38" s="123"/>
      <c r="U38" s="161">
        <f t="shared" si="2"/>
        <v>-1521.9</v>
      </c>
      <c r="V38" s="124">
        <f t="shared" si="3"/>
        <v>0</v>
      </c>
      <c r="W38" s="162">
        <f t="shared" si="4"/>
        <v>0</v>
      </c>
      <c r="X38" s="162">
        <f t="shared" si="5"/>
        <v>0</v>
      </c>
      <c r="Y38" s="162">
        <f t="shared" si="6"/>
        <v>0</v>
      </c>
      <c r="Z38" s="151" t="str">
        <f t="shared" si="7"/>
        <v>EN TERMINO</v>
      </c>
      <c r="AA38" s="151" t="str">
        <f t="shared" si="8"/>
        <v/>
      </c>
      <c r="AB38" s="153" t="s">
        <v>3082</v>
      </c>
      <c r="AC38" s="150" t="str">
        <f t="shared" si="12"/>
        <v>H29AC2023</v>
      </c>
      <c r="AD38" s="163">
        <f t="shared" si="9"/>
        <v>2</v>
      </c>
      <c r="AE38" s="163" t="str">
        <f t="shared" si="13"/>
        <v>H29AC2023 - 2</v>
      </c>
      <c r="AF38" s="164">
        <f t="shared" si="14"/>
        <v>3</v>
      </c>
      <c r="AG38" s="164">
        <f t="shared" si="15"/>
        <v>3</v>
      </c>
      <c r="AH38" s="164" t="str">
        <f t="shared" si="11"/>
        <v>H29AC2023.</v>
      </c>
      <c r="AI38" s="164" t="str">
        <f t="shared" si="16"/>
        <v>H29AC2023</v>
      </c>
      <c r="AJ38" s="165"/>
      <c r="AK38" s="166"/>
      <c r="AL38" s="167"/>
    </row>
    <row r="39" spans="1:38" s="11" customFormat="1" ht="291" customHeight="1" x14ac:dyDescent="0.2">
      <c r="A39" s="150">
        <f>IF(ISBLANK(F39),"",COUNTA($F$2:F39))</f>
        <v>31</v>
      </c>
      <c r="B39" s="151">
        <f t="shared" si="0"/>
        <v>38</v>
      </c>
      <c r="C39" s="151">
        <v>2023</v>
      </c>
      <c r="D39" s="151" t="s">
        <v>3141</v>
      </c>
      <c r="E39" s="151" t="s">
        <v>3104</v>
      </c>
      <c r="F39" s="152" t="s">
        <v>3095</v>
      </c>
      <c r="G39" s="153" t="s">
        <v>16</v>
      </c>
      <c r="H39" s="154" t="s">
        <v>3062</v>
      </c>
      <c r="I39" s="154" t="s">
        <v>3063</v>
      </c>
      <c r="J39" s="154" t="s">
        <v>3064</v>
      </c>
      <c r="K39" s="154" t="s">
        <v>2961</v>
      </c>
      <c r="L39" s="153" t="s">
        <v>2759</v>
      </c>
      <c r="M39" s="153">
        <v>1</v>
      </c>
      <c r="N39" s="168">
        <v>45316</v>
      </c>
      <c r="O39" s="169">
        <v>45381</v>
      </c>
      <c r="P39" s="158">
        <f t="shared" si="18"/>
        <v>9.2857142857142865</v>
      </c>
      <c r="Q39" s="159" t="s">
        <v>1489</v>
      </c>
      <c r="R39" s="153" t="s">
        <v>2367</v>
      </c>
      <c r="S39" s="151">
        <v>0</v>
      </c>
      <c r="T39" s="123"/>
      <c r="U39" s="161">
        <f t="shared" si="2"/>
        <v>-1512.7</v>
      </c>
      <c r="V39" s="124">
        <f t="shared" si="3"/>
        <v>0</v>
      </c>
      <c r="W39" s="162">
        <f t="shared" si="4"/>
        <v>0</v>
      </c>
      <c r="X39" s="162">
        <f t="shared" si="5"/>
        <v>0</v>
      </c>
      <c r="Y39" s="162">
        <f t="shared" si="6"/>
        <v>9.2857142857142865</v>
      </c>
      <c r="Z39" s="151" t="str">
        <f t="shared" si="7"/>
        <v>VENCIDA</v>
      </c>
      <c r="AA39" s="151" t="str">
        <f t="shared" si="8"/>
        <v>VENCIDO</v>
      </c>
      <c r="AB39" s="153" t="s">
        <v>3082</v>
      </c>
      <c r="AC39" s="150" t="str">
        <f t="shared" si="12"/>
        <v>H30AC2023</v>
      </c>
      <c r="AD39" s="163">
        <f t="shared" si="9"/>
        <v>1</v>
      </c>
      <c r="AE39" s="163" t="str">
        <f t="shared" si="13"/>
        <v>H30AC2023 - 1</v>
      </c>
      <c r="AF39" s="164">
        <f t="shared" si="14"/>
        <v>1</v>
      </c>
      <c r="AG39" s="164">
        <f t="shared" si="15"/>
        <v>1</v>
      </c>
      <c r="AH39" s="164" t="str">
        <f t="shared" si="11"/>
        <v>H30AC2023.</v>
      </c>
      <c r="AI39" s="164" t="str">
        <f t="shared" si="16"/>
        <v>H30AC2023</v>
      </c>
      <c r="AJ39" s="165"/>
      <c r="AK39" s="166"/>
      <c r="AL39" s="167"/>
    </row>
    <row r="40" spans="1:38" s="11" customFormat="1" ht="291" customHeight="1" x14ac:dyDescent="0.2">
      <c r="A40" s="150">
        <f>IF(ISBLANK(F40),"",COUNTA($F$2:F40))</f>
        <v>32</v>
      </c>
      <c r="B40" s="151">
        <f t="shared" si="0"/>
        <v>39</v>
      </c>
      <c r="C40" s="151">
        <v>2023</v>
      </c>
      <c r="D40" s="151" t="s">
        <v>3142</v>
      </c>
      <c r="E40" s="151" t="s">
        <v>904</v>
      </c>
      <c r="F40" s="152" t="s">
        <v>2077</v>
      </c>
      <c r="G40" s="153" t="s">
        <v>16</v>
      </c>
      <c r="H40" s="154" t="s">
        <v>3065</v>
      </c>
      <c r="I40" s="154" t="s">
        <v>3066</v>
      </c>
      <c r="J40" s="154" t="s">
        <v>2767</v>
      </c>
      <c r="K40" s="154" t="s">
        <v>2768</v>
      </c>
      <c r="L40" s="153" t="s">
        <v>2769</v>
      </c>
      <c r="M40" s="153">
        <v>1</v>
      </c>
      <c r="N40" s="168">
        <v>45316</v>
      </c>
      <c r="O40" s="169">
        <v>45381</v>
      </c>
      <c r="P40" s="158">
        <f t="shared" si="18"/>
        <v>9.2857142857142865</v>
      </c>
      <c r="Q40" s="159" t="s">
        <v>3084</v>
      </c>
      <c r="R40" s="153" t="s">
        <v>2367</v>
      </c>
      <c r="S40" s="151">
        <v>0</v>
      </c>
      <c r="T40" s="123"/>
      <c r="U40" s="161">
        <f t="shared" si="2"/>
        <v>-1512.7</v>
      </c>
      <c r="V40" s="124">
        <f t="shared" si="3"/>
        <v>0</v>
      </c>
      <c r="W40" s="162">
        <f t="shared" si="4"/>
        <v>0</v>
      </c>
      <c r="X40" s="162">
        <f t="shared" si="5"/>
        <v>0</v>
      </c>
      <c r="Y40" s="162">
        <f t="shared" si="6"/>
        <v>9.2857142857142865</v>
      </c>
      <c r="Z40" s="151" t="str">
        <f t="shared" si="7"/>
        <v>VENCIDA</v>
      </c>
      <c r="AA40" s="151" t="str">
        <f t="shared" si="8"/>
        <v>VENCIDO</v>
      </c>
      <c r="AB40" s="153" t="s">
        <v>3082</v>
      </c>
      <c r="AC40" s="150" t="str">
        <f t="shared" si="12"/>
        <v>H31AC2023</v>
      </c>
      <c r="AD40" s="163">
        <f t="shared" si="9"/>
        <v>1</v>
      </c>
      <c r="AE40" s="163" t="str">
        <f t="shared" si="13"/>
        <v>H31AC2023 - 1</v>
      </c>
      <c r="AF40" s="164">
        <f t="shared" si="14"/>
        <v>1</v>
      </c>
      <c r="AG40" s="164">
        <f t="shared" si="15"/>
        <v>1</v>
      </c>
      <c r="AH40" s="164" t="str">
        <f t="shared" si="11"/>
        <v>H31AC2023.</v>
      </c>
      <c r="AI40" s="164" t="str">
        <f t="shared" si="16"/>
        <v>H31AC2023</v>
      </c>
      <c r="AJ40" s="165"/>
      <c r="AK40" s="166"/>
      <c r="AL40" s="167"/>
    </row>
    <row r="41" spans="1:38" s="11" customFormat="1" ht="291" customHeight="1" x14ac:dyDescent="0.2">
      <c r="A41" s="150" t="str">
        <f>IF(ISBLANK(F41),"",COUNTA($F$2:F41))</f>
        <v/>
      </c>
      <c r="B41" s="151">
        <f t="shared" si="0"/>
        <v>40</v>
      </c>
      <c r="C41" s="151">
        <v>2023</v>
      </c>
      <c r="D41" s="151" t="s">
        <v>3142</v>
      </c>
      <c r="E41" s="151"/>
      <c r="F41" s="152"/>
      <c r="G41" s="153" t="s">
        <v>16</v>
      </c>
      <c r="H41" s="154" t="s">
        <v>3067</v>
      </c>
      <c r="I41" s="154" t="s">
        <v>3066</v>
      </c>
      <c r="J41" s="154" t="s">
        <v>3068</v>
      </c>
      <c r="K41" s="154" t="s">
        <v>2961</v>
      </c>
      <c r="L41" s="153" t="s">
        <v>2759</v>
      </c>
      <c r="M41" s="153">
        <v>1</v>
      </c>
      <c r="N41" s="168">
        <v>45316</v>
      </c>
      <c r="O41" s="169">
        <v>45381</v>
      </c>
      <c r="P41" s="158">
        <f t="shared" si="18"/>
        <v>9.2857142857142865</v>
      </c>
      <c r="Q41" s="159" t="s">
        <v>3084</v>
      </c>
      <c r="R41" s="153" t="s">
        <v>2367</v>
      </c>
      <c r="S41" s="151">
        <v>0</v>
      </c>
      <c r="T41" s="123"/>
      <c r="U41" s="161">
        <f t="shared" si="2"/>
        <v>-1512.7</v>
      </c>
      <c r="V41" s="124">
        <f t="shared" si="3"/>
        <v>0</v>
      </c>
      <c r="W41" s="162">
        <f t="shared" si="4"/>
        <v>0</v>
      </c>
      <c r="X41" s="162">
        <f t="shared" si="5"/>
        <v>0</v>
      </c>
      <c r="Y41" s="162">
        <f t="shared" si="6"/>
        <v>9.2857142857142865</v>
      </c>
      <c r="Z41" s="151" t="str">
        <f t="shared" si="7"/>
        <v>VENCIDA</v>
      </c>
      <c r="AA41" s="151" t="str">
        <f t="shared" si="8"/>
        <v/>
      </c>
      <c r="AB41" s="153" t="s">
        <v>3082</v>
      </c>
      <c r="AC41" s="150" t="str">
        <f t="shared" si="12"/>
        <v>H31AC2023</v>
      </c>
      <c r="AD41" s="163">
        <f t="shared" si="9"/>
        <v>2</v>
      </c>
      <c r="AE41" s="163" t="str">
        <f t="shared" si="13"/>
        <v>H31AC2023 - 2</v>
      </c>
      <c r="AF41" s="164">
        <f t="shared" si="14"/>
        <v>1</v>
      </c>
      <c r="AG41" s="164">
        <f t="shared" si="15"/>
        <v>1</v>
      </c>
      <c r="AH41" s="164" t="str">
        <f t="shared" si="11"/>
        <v>H31AC2023.</v>
      </c>
      <c r="AI41" s="164" t="str">
        <f t="shared" si="16"/>
        <v>H31AC2023</v>
      </c>
      <c r="AJ41" s="165"/>
      <c r="AK41" s="166"/>
      <c r="AL41" s="167"/>
    </row>
    <row r="42" spans="1:38" s="11" customFormat="1" ht="291" customHeight="1" x14ac:dyDescent="0.2">
      <c r="A42" s="150">
        <f>IF(ISBLANK(F42),"",COUNTA($F$2:F42))</f>
        <v>33</v>
      </c>
      <c r="B42" s="151">
        <f t="shared" si="0"/>
        <v>41</v>
      </c>
      <c r="C42" s="151">
        <v>2023</v>
      </c>
      <c r="D42" s="151" t="s">
        <v>3143</v>
      </c>
      <c r="E42" s="151" t="s">
        <v>637</v>
      </c>
      <c r="F42" s="152" t="s">
        <v>637</v>
      </c>
      <c r="G42" s="153" t="s">
        <v>2069</v>
      </c>
      <c r="H42" s="154" t="s">
        <v>3069</v>
      </c>
      <c r="I42" s="154" t="s">
        <v>3089</v>
      </c>
      <c r="J42" s="170" t="s">
        <v>2963</v>
      </c>
      <c r="K42" s="170" t="s">
        <v>3070</v>
      </c>
      <c r="L42" s="153" t="s">
        <v>3071</v>
      </c>
      <c r="M42" s="153">
        <v>1</v>
      </c>
      <c r="N42" s="168">
        <v>45316</v>
      </c>
      <c r="O42" s="169">
        <v>45381</v>
      </c>
      <c r="P42" s="158">
        <f t="shared" si="18"/>
        <v>9.2857142857142865</v>
      </c>
      <c r="Q42" s="159" t="s">
        <v>1754</v>
      </c>
      <c r="R42" s="153" t="s">
        <v>2374</v>
      </c>
      <c r="S42" s="151">
        <v>0</v>
      </c>
      <c r="T42" s="123"/>
      <c r="U42" s="161">
        <f t="shared" si="2"/>
        <v>-1512.7</v>
      </c>
      <c r="V42" s="124">
        <f t="shared" si="3"/>
        <v>0</v>
      </c>
      <c r="W42" s="162">
        <f t="shared" si="4"/>
        <v>0</v>
      </c>
      <c r="X42" s="162">
        <f t="shared" si="5"/>
        <v>0</v>
      </c>
      <c r="Y42" s="162">
        <f t="shared" si="6"/>
        <v>9.2857142857142865</v>
      </c>
      <c r="Z42" s="151" t="str">
        <f t="shared" si="7"/>
        <v>VENCIDA</v>
      </c>
      <c r="AA42" s="151" t="str">
        <f t="shared" si="8"/>
        <v>VENCIDO</v>
      </c>
      <c r="AB42" s="153" t="s">
        <v>3082</v>
      </c>
      <c r="AC42" s="150" t="str">
        <f t="shared" si="12"/>
        <v>H32AC2023</v>
      </c>
      <c r="AD42" s="163">
        <f t="shared" si="9"/>
        <v>1</v>
      </c>
      <c r="AE42" s="163" t="str">
        <f t="shared" si="13"/>
        <v>H32AC2023 - 1</v>
      </c>
      <c r="AF42" s="164">
        <f t="shared" si="14"/>
        <v>1</v>
      </c>
      <c r="AG42" s="164">
        <f t="shared" si="15"/>
        <v>1</v>
      </c>
      <c r="AH42" s="164" t="str">
        <f t="shared" si="11"/>
        <v>H32AC2023.</v>
      </c>
      <c r="AI42" s="164" t="str">
        <f t="shared" si="16"/>
        <v>H32AC2023</v>
      </c>
      <c r="AJ42" s="165"/>
      <c r="AK42" s="166"/>
      <c r="AL42" s="167"/>
    </row>
    <row r="43" spans="1:38" s="11" customFormat="1" ht="291" customHeight="1" x14ac:dyDescent="0.2">
      <c r="A43" s="150">
        <f>IF(ISBLANK(F43),"",COUNTA($F$2:F43))</f>
        <v>34</v>
      </c>
      <c r="B43" s="151">
        <f t="shared" si="0"/>
        <v>42</v>
      </c>
      <c r="C43" s="151">
        <v>2023</v>
      </c>
      <c r="D43" s="151" t="s">
        <v>3143</v>
      </c>
      <c r="E43" s="151" t="s">
        <v>3107</v>
      </c>
      <c r="F43" s="152" t="s">
        <v>2394</v>
      </c>
      <c r="G43" s="153" t="s">
        <v>16</v>
      </c>
      <c r="H43" s="154" t="s">
        <v>3072</v>
      </c>
      <c r="I43" s="154" t="s">
        <v>3073</v>
      </c>
      <c r="J43" s="154" t="s">
        <v>3074</v>
      </c>
      <c r="K43" s="154" t="s">
        <v>3033</v>
      </c>
      <c r="L43" s="153" t="s">
        <v>2759</v>
      </c>
      <c r="M43" s="153">
        <v>1</v>
      </c>
      <c r="N43" s="168">
        <v>45316</v>
      </c>
      <c r="O43" s="169">
        <v>45381</v>
      </c>
      <c r="P43" s="158">
        <f t="shared" si="18"/>
        <v>9.2857142857142865</v>
      </c>
      <c r="Q43" s="159" t="s">
        <v>1489</v>
      </c>
      <c r="R43" s="153" t="s">
        <v>2367</v>
      </c>
      <c r="S43" s="151">
        <v>0</v>
      </c>
      <c r="T43" s="123"/>
      <c r="U43" s="161">
        <f t="shared" si="2"/>
        <v>-1512.7</v>
      </c>
      <c r="V43" s="124">
        <f t="shared" si="3"/>
        <v>0</v>
      </c>
      <c r="W43" s="162">
        <f t="shared" si="4"/>
        <v>0</v>
      </c>
      <c r="X43" s="162">
        <f t="shared" si="5"/>
        <v>0</v>
      </c>
      <c r="Y43" s="162">
        <f t="shared" si="6"/>
        <v>9.2857142857142865</v>
      </c>
      <c r="Z43" s="151" t="str">
        <f t="shared" si="7"/>
        <v>VENCIDA</v>
      </c>
      <c r="AA43" s="151" t="str">
        <f t="shared" si="8"/>
        <v>VENCIDO</v>
      </c>
      <c r="AB43" s="153" t="s">
        <v>3082</v>
      </c>
      <c r="AC43" s="150" t="str">
        <f t="shared" si="12"/>
        <v>H33AC2023</v>
      </c>
      <c r="AD43" s="163">
        <f t="shared" si="9"/>
        <v>1</v>
      </c>
      <c r="AE43" s="163" t="str">
        <f t="shared" si="13"/>
        <v>H33AC2023 - 1</v>
      </c>
      <c r="AF43" s="164">
        <f t="shared" si="14"/>
        <v>1</v>
      </c>
      <c r="AG43" s="164">
        <f t="shared" si="15"/>
        <v>1</v>
      </c>
      <c r="AH43" s="164" t="str">
        <f t="shared" si="11"/>
        <v>H33AC2023.</v>
      </c>
      <c r="AI43" s="164" t="str">
        <f t="shared" si="16"/>
        <v>H33AC2023</v>
      </c>
      <c r="AJ43" s="165"/>
      <c r="AK43" s="166"/>
      <c r="AL43" s="167"/>
    </row>
    <row r="44" spans="1:38" s="11" customFormat="1" ht="291" customHeight="1" x14ac:dyDescent="0.2">
      <c r="A44" s="150" t="str">
        <f>IF(ISBLANK(F44),"",COUNTA($F$2:F44))</f>
        <v/>
      </c>
      <c r="B44" s="151">
        <f t="shared" si="0"/>
        <v>43</v>
      </c>
      <c r="C44" s="151">
        <v>2023</v>
      </c>
      <c r="D44" s="151" t="s">
        <v>3143</v>
      </c>
      <c r="E44" s="151"/>
      <c r="F44" s="151"/>
      <c r="G44" s="153" t="s">
        <v>16</v>
      </c>
      <c r="H44" s="154" t="s">
        <v>3075</v>
      </c>
      <c r="I44" s="154" t="s">
        <v>3073</v>
      </c>
      <c r="J44" s="171" t="s">
        <v>3076</v>
      </c>
      <c r="K44" s="171" t="s">
        <v>3077</v>
      </c>
      <c r="L44" s="172" t="s">
        <v>3078</v>
      </c>
      <c r="M44" s="172">
        <v>1</v>
      </c>
      <c r="N44" s="173">
        <v>45317</v>
      </c>
      <c r="O44" s="173">
        <v>45449</v>
      </c>
      <c r="P44" s="158">
        <f t="shared" si="18"/>
        <v>18.857142857142858</v>
      </c>
      <c r="Q44" s="159" t="s">
        <v>1489</v>
      </c>
      <c r="R44" s="153" t="s">
        <v>2367</v>
      </c>
      <c r="S44" s="151">
        <v>0</v>
      </c>
      <c r="T44" s="123"/>
      <c r="U44" s="161">
        <f t="shared" si="2"/>
        <v>-1514.9666666666667</v>
      </c>
      <c r="V44" s="124">
        <f t="shared" si="3"/>
        <v>0</v>
      </c>
      <c r="W44" s="162">
        <f t="shared" si="4"/>
        <v>0</v>
      </c>
      <c r="X44" s="162">
        <f t="shared" si="5"/>
        <v>0</v>
      </c>
      <c r="Y44" s="162">
        <f t="shared" si="6"/>
        <v>0</v>
      </c>
      <c r="Z44" s="151" t="str">
        <f t="shared" si="7"/>
        <v>EN TERMINO</v>
      </c>
      <c r="AA44" s="151" t="str">
        <f t="shared" si="8"/>
        <v/>
      </c>
      <c r="AB44" s="153" t="s">
        <v>3082</v>
      </c>
      <c r="AC44" s="150" t="str">
        <f t="shared" si="12"/>
        <v>H33AC2023</v>
      </c>
      <c r="AD44" s="163">
        <f t="shared" si="9"/>
        <v>2</v>
      </c>
      <c r="AE44" s="163" t="str">
        <f t="shared" si="13"/>
        <v>H33AC2023 - 2</v>
      </c>
      <c r="AF44" s="164">
        <f t="shared" si="14"/>
        <v>3</v>
      </c>
      <c r="AG44" s="164">
        <f t="shared" si="15"/>
        <v>3</v>
      </c>
      <c r="AH44" s="164" t="str">
        <f t="shared" si="11"/>
        <v>H33AC2023.</v>
      </c>
      <c r="AI44" s="164" t="str">
        <f t="shared" si="16"/>
        <v>H33AC2023</v>
      </c>
      <c r="AJ44" s="165"/>
      <c r="AK44" s="166"/>
      <c r="AL44" s="167"/>
    </row>
    <row r="45" spans="1:38" s="11" customFormat="1" ht="291" customHeight="1" x14ac:dyDescent="0.2">
      <c r="A45" s="150" t="str">
        <f>IF(ISBLANK(F45),"",COUNTA($F$2:F45))</f>
        <v/>
      </c>
      <c r="B45" s="151">
        <f t="shared" si="0"/>
        <v>44</v>
      </c>
      <c r="C45" s="151">
        <v>2023</v>
      </c>
      <c r="D45" s="151" t="s">
        <v>3143</v>
      </c>
      <c r="E45" s="151"/>
      <c r="F45" s="151"/>
      <c r="G45" s="153" t="s">
        <v>16</v>
      </c>
      <c r="H45" s="154" t="s">
        <v>3079</v>
      </c>
      <c r="I45" s="154" t="s">
        <v>3073</v>
      </c>
      <c r="J45" s="171" t="s">
        <v>3175</v>
      </c>
      <c r="K45" s="171" t="s">
        <v>3080</v>
      </c>
      <c r="L45" s="172" t="s">
        <v>3081</v>
      </c>
      <c r="M45" s="159">
        <v>1</v>
      </c>
      <c r="N45" s="169">
        <v>45317</v>
      </c>
      <c r="O45" s="169">
        <v>45657</v>
      </c>
      <c r="P45" s="158">
        <f t="shared" si="18"/>
        <v>48.571428571428569</v>
      </c>
      <c r="Q45" s="159" t="s">
        <v>1489</v>
      </c>
      <c r="R45" s="153" t="s">
        <v>2367</v>
      </c>
      <c r="S45" s="151">
        <v>0</v>
      </c>
      <c r="T45" s="123"/>
      <c r="U45" s="161">
        <f t="shared" si="2"/>
        <v>-1521.9</v>
      </c>
      <c r="V45" s="124">
        <f t="shared" si="3"/>
        <v>0</v>
      </c>
      <c r="W45" s="162">
        <f t="shared" si="4"/>
        <v>0</v>
      </c>
      <c r="X45" s="162">
        <f t="shared" si="5"/>
        <v>0</v>
      </c>
      <c r="Y45" s="162">
        <f t="shared" si="6"/>
        <v>0</v>
      </c>
      <c r="Z45" s="151" t="str">
        <f t="shared" si="7"/>
        <v>EN TERMINO</v>
      </c>
      <c r="AA45" s="151" t="str">
        <f t="shared" si="8"/>
        <v/>
      </c>
      <c r="AB45" s="153" t="s">
        <v>3082</v>
      </c>
      <c r="AC45" s="150" t="str">
        <f t="shared" si="12"/>
        <v>H33AC2023</v>
      </c>
      <c r="AD45" s="163">
        <f t="shared" si="9"/>
        <v>3</v>
      </c>
      <c r="AE45" s="163" t="str">
        <f t="shared" si="13"/>
        <v>H33AC2023 - 3</v>
      </c>
      <c r="AF45" s="164">
        <f t="shared" si="14"/>
        <v>3</v>
      </c>
      <c r="AG45" s="164">
        <f t="shared" si="15"/>
        <v>3</v>
      </c>
      <c r="AH45" s="164" t="str">
        <f t="shared" si="11"/>
        <v>H33AC2023.</v>
      </c>
      <c r="AI45" s="164" t="str">
        <f t="shared" si="16"/>
        <v>H33AC2023</v>
      </c>
      <c r="AJ45" s="165"/>
      <c r="AK45" s="166"/>
      <c r="AL45" s="167"/>
    </row>
    <row r="46" spans="1:38" s="11" customFormat="1" ht="291" customHeight="1" x14ac:dyDescent="0.2">
      <c r="A46" s="150">
        <f>IF(ISBLANK(F46),"",COUNTA($F$2:F46))</f>
        <v>35</v>
      </c>
      <c r="B46" s="151">
        <f t="shared" si="0"/>
        <v>45</v>
      </c>
      <c r="C46" s="151">
        <v>2023</v>
      </c>
      <c r="D46" s="151" t="s">
        <v>3142</v>
      </c>
      <c r="E46" s="151" t="s">
        <v>904</v>
      </c>
      <c r="F46" s="151" t="s">
        <v>1122</v>
      </c>
      <c r="G46" s="153" t="s">
        <v>1658</v>
      </c>
      <c r="H46" s="154" t="s">
        <v>2844</v>
      </c>
      <c r="I46" s="154" t="s">
        <v>2845</v>
      </c>
      <c r="J46" s="154" t="s">
        <v>2846</v>
      </c>
      <c r="K46" s="170" t="s">
        <v>2781</v>
      </c>
      <c r="L46" s="153" t="s">
        <v>2759</v>
      </c>
      <c r="M46" s="153">
        <v>1</v>
      </c>
      <c r="N46" s="135">
        <v>45318</v>
      </c>
      <c r="O46" s="135">
        <v>45381</v>
      </c>
      <c r="P46" s="158">
        <f t="shared" ref="P46" si="19">(+O46-N46)/7</f>
        <v>9</v>
      </c>
      <c r="Q46" s="174" t="s">
        <v>1491</v>
      </c>
      <c r="R46" s="174" t="s">
        <v>2367</v>
      </c>
      <c r="S46" s="151">
        <v>0</v>
      </c>
      <c r="T46" s="123"/>
      <c r="U46" s="161">
        <f t="shared" si="2"/>
        <v>-1512.7</v>
      </c>
      <c r="V46" s="124">
        <f t="shared" si="3"/>
        <v>0</v>
      </c>
      <c r="W46" s="162">
        <f t="shared" si="4"/>
        <v>0</v>
      </c>
      <c r="X46" s="162">
        <f t="shared" si="5"/>
        <v>0</v>
      </c>
      <c r="Y46" s="162">
        <f t="shared" si="6"/>
        <v>9</v>
      </c>
      <c r="Z46" s="151" t="str">
        <f t="shared" si="7"/>
        <v>VENCIDA</v>
      </c>
      <c r="AA46" s="151" t="str">
        <f t="shared" si="8"/>
        <v>VENCIDO</v>
      </c>
      <c r="AB46" s="153" t="s">
        <v>2932</v>
      </c>
      <c r="AC46" s="150" t="str">
        <f t="shared" si="12"/>
        <v>H1AEFCAT1765-2023-1</v>
      </c>
      <c r="AD46" s="163">
        <f t="shared" si="9"/>
        <v>1</v>
      </c>
      <c r="AE46" s="163" t="str">
        <f t="shared" si="13"/>
        <v>H1AEFCAT1765-2023-1 - 1</v>
      </c>
      <c r="AF46" s="164">
        <f t="shared" si="14"/>
        <v>1</v>
      </c>
      <c r="AG46" s="164">
        <f t="shared" si="15"/>
        <v>1</v>
      </c>
      <c r="AH46" s="164" t="str">
        <f t="shared" si="11"/>
        <v>H1AEFCAT1765-2023-1.</v>
      </c>
      <c r="AI46" s="164" t="str">
        <f t="shared" si="16"/>
        <v>H1AEFCAT1765-2023-1</v>
      </c>
      <c r="AJ46" s="165"/>
      <c r="AK46" s="166"/>
      <c r="AL46" s="167"/>
    </row>
    <row r="47" spans="1:38" s="11" customFormat="1" ht="291" customHeight="1" x14ac:dyDescent="0.2">
      <c r="A47" s="150">
        <f>IF(ISBLANK(F47),"",COUNTA($F$2:F47))</f>
        <v>36</v>
      </c>
      <c r="B47" s="151">
        <f t="shared" si="0"/>
        <v>46</v>
      </c>
      <c r="C47" s="151">
        <v>2023</v>
      </c>
      <c r="D47" s="151" t="s">
        <v>3142</v>
      </c>
      <c r="E47" s="151" t="s">
        <v>904</v>
      </c>
      <c r="F47" s="151" t="s">
        <v>1122</v>
      </c>
      <c r="G47" s="153" t="s">
        <v>1658</v>
      </c>
      <c r="H47" s="154" t="s">
        <v>2847</v>
      </c>
      <c r="I47" s="154" t="s">
        <v>2848</v>
      </c>
      <c r="J47" s="154" t="s">
        <v>2846</v>
      </c>
      <c r="K47" s="170" t="s">
        <v>2781</v>
      </c>
      <c r="L47" s="153" t="s">
        <v>2759</v>
      </c>
      <c r="M47" s="153">
        <v>1</v>
      </c>
      <c r="N47" s="135">
        <v>45318</v>
      </c>
      <c r="O47" s="135">
        <v>45381</v>
      </c>
      <c r="P47" s="158">
        <f t="shared" ref="P47:P76" si="20">(+O47-N47)/7</f>
        <v>9</v>
      </c>
      <c r="Q47" s="174" t="s">
        <v>1491</v>
      </c>
      <c r="R47" s="174" t="s">
        <v>2367</v>
      </c>
      <c r="S47" s="151">
        <v>0</v>
      </c>
      <c r="T47" s="123"/>
      <c r="U47" s="161">
        <f t="shared" si="2"/>
        <v>-1512.7</v>
      </c>
      <c r="V47" s="124">
        <f t="shared" si="3"/>
        <v>0</v>
      </c>
      <c r="W47" s="162">
        <f t="shared" si="4"/>
        <v>0</v>
      </c>
      <c r="X47" s="162">
        <f t="shared" si="5"/>
        <v>0</v>
      </c>
      <c r="Y47" s="162">
        <f t="shared" si="6"/>
        <v>9</v>
      </c>
      <c r="Z47" s="151" t="str">
        <f t="shared" si="7"/>
        <v>VENCIDA</v>
      </c>
      <c r="AA47" s="151" t="str">
        <f t="shared" si="8"/>
        <v>VENCIDO</v>
      </c>
      <c r="AB47" s="153" t="s">
        <v>2932</v>
      </c>
      <c r="AC47" s="150" t="str">
        <f t="shared" si="12"/>
        <v>H2AEFCAT1765-2023-1</v>
      </c>
      <c r="AD47" s="163">
        <f t="shared" si="9"/>
        <v>1</v>
      </c>
      <c r="AE47" s="163" t="str">
        <f t="shared" si="13"/>
        <v>H2AEFCAT1765-2023-1 - 1</v>
      </c>
      <c r="AF47" s="164">
        <f t="shared" si="14"/>
        <v>1</v>
      </c>
      <c r="AG47" s="164">
        <f t="shared" si="15"/>
        <v>1</v>
      </c>
      <c r="AH47" s="164" t="str">
        <f t="shared" si="11"/>
        <v>H2AEFCAT1765-2023-1.</v>
      </c>
      <c r="AI47" s="164" t="str">
        <f t="shared" si="16"/>
        <v>H2AEFCAT1765-2023-1</v>
      </c>
      <c r="AJ47" s="165"/>
      <c r="AK47" s="166"/>
      <c r="AL47" s="167"/>
    </row>
    <row r="48" spans="1:38" s="11" customFormat="1" ht="291" customHeight="1" x14ac:dyDescent="0.2">
      <c r="A48" s="150">
        <f>IF(ISBLANK(F48),"",COUNTA($F$2:F48))</f>
        <v>37</v>
      </c>
      <c r="B48" s="151">
        <f t="shared" si="0"/>
        <v>47</v>
      </c>
      <c r="C48" s="151">
        <v>2023</v>
      </c>
      <c r="D48" s="151" t="s">
        <v>3141</v>
      </c>
      <c r="E48" s="151" t="s">
        <v>904</v>
      </c>
      <c r="F48" s="151" t="s">
        <v>1122</v>
      </c>
      <c r="G48" s="153" t="s">
        <v>1658</v>
      </c>
      <c r="H48" s="154" t="s">
        <v>2849</v>
      </c>
      <c r="I48" s="154" t="s">
        <v>2850</v>
      </c>
      <c r="J48" s="154" t="s">
        <v>2851</v>
      </c>
      <c r="K48" s="170" t="s">
        <v>2781</v>
      </c>
      <c r="L48" s="153" t="s">
        <v>2759</v>
      </c>
      <c r="M48" s="153">
        <v>1</v>
      </c>
      <c r="N48" s="135">
        <v>45318</v>
      </c>
      <c r="O48" s="135">
        <v>45381</v>
      </c>
      <c r="P48" s="158">
        <f t="shared" si="20"/>
        <v>9</v>
      </c>
      <c r="Q48" s="174" t="s">
        <v>1491</v>
      </c>
      <c r="R48" s="174" t="s">
        <v>2367</v>
      </c>
      <c r="S48" s="151">
        <v>0</v>
      </c>
      <c r="T48" s="123"/>
      <c r="U48" s="161">
        <f t="shared" si="2"/>
        <v>-1512.7</v>
      </c>
      <c r="V48" s="124">
        <f t="shared" si="3"/>
        <v>0</v>
      </c>
      <c r="W48" s="162">
        <f t="shared" si="4"/>
        <v>0</v>
      </c>
      <c r="X48" s="162">
        <f t="shared" si="5"/>
        <v>0</v>
      </c>
      <c r="Y48" s="162">
        <f t="shared" si="6"/>
        <v>9</v>
      </c>
      <c r="Z48" s="151" t="str">
        <f t="shared" si="7"/>
        <v>VENCIDA</v>
      </c>
      <c r="AA48" s="151" t="str">
        <f t="shared" si="8"/>
        <v>VENCIDO</v>
      </c>
      <c r="AB48" s="153" t="s">
        <v>2932</v>
      </c>
      <c r="AC48" s="150" t="str">
        <f t="shared" si="12"/>
        <v>H3AEFCAT1765-2023-1</v>
      </c>
      <c r="AD48" s="163">
        <f t="shared" si="9"/>
        <v>1</v>
      </c>
      <c r="AE48" s="163" t="str">
        <f t="shared" si="13"/>
        <v>H3AEFCAT1765-2023-1 - 1</v>
      </c>
      <c r="AF48" s="164">
        <f t="shared" si="14"/>
        <v>1</v>
      </c>
      <c r="AG48" s="164">
        <f t="shared" si="15"/>
        <v>1</v>
      </c>
      <c r="AH48" s="164" t="str">
        <f t="shared" si="11"/>
        <v>H3AEFCAT1765-2023-1.</v>
      </c>
      <c r="AI48" s="164" t="str">
        <f t="shared" si="16"/>
        <v>H3AEFCAT1765-2023-1</v>
      </c>
      <c r="AJ48" s="165"/>
      <c r="AK48" s="166"/>
      <c r="AL48" s="167"/>
    </row>
    <row r="49" spans="1:38" s="11" customFormat="1" ht="291" customHeight="1" x14ac:dyDescent="0.2">
      <c r="A49" s="150">
        <f>IF(ISBLANK(F49),"",COUNTA($F$2:F49))</f>
        <v>38</v>
      </c>
      <c r="B49" s="151">
        <f t="shared" si="0"/>
        <v>48</v>
      </c>
      <c r="C49" s="151">
        <v>2023</v>
      </c>
      <c r="D49" s="151" t="s">
        <v>3142</v>
      </c>
      <c r="E49" s="151" t="s">
        <v>904</v>
      </c>
      <c r="F49" s="151" t="s">
        <v>1122</v>
      </c>
      <c r="G49" s="153" t="s">
        <v>1658</v>
      </c>
      <c r="H49" s="154" t="s">
        <v>2852</v>
      </c>
      <c r="I49" s="154" t="s">
        <v>2853</v>
      </c>
      <c r="J49" s="154" t="s">
        <v>2846</v>
      </c>
      <c r="K49" s="170" t="s">
        <v>2781</v>
      </c>
      <c r="L49" s="153" t="s">
        <v>2759</v>
      </c>
      <c r="M49" s="153">
        <v>1</v>
      </c>
      <c r="N49" s="135">
        <v>45318</v>
      </c>
      <c r="O49" s="135">
        <v>45381</v>
      </c>
      <c r="P49" s="158">
        <f t="shared" si="20"/>
        <v>9</v>
      </c>
      <c r="Q49" s="174" t="s">
        <v>1491</v>
      </c>
      <c r="R49" s="174" t="s">
        <v>2367</v>
      </c>
      <c r="S49" s="151">
        <v>0</v>
      </c>
      <c r="T49" s="123"/>
      <c r="U49" s="161">
        <f t="shared" si="2"/>
        <v>-1512.7</v>
      </c>
      <c r="V49" s="124">
        <f t="shared" si="3"/>
        <v>0</v>
      </c>
      <c r="W49" s="162">
        <f t="shared" si="4"/>
        <v>0</v>
      </c>
      <c r="X49" s="162">
        <f t="shared" si="5"/>
        <v>0</v>
      </c>
      <c r="Y49" s="162">
        <f t="shared" si="6"/>
        <v>9</v>
      </c>
      <c r="Z49" s="151" t="str">
        <f t="shared" si="7"/>
        <v>VENCIDA</v>
      </c>
      <c r="AA49" s="151" t="str">
        <f t="shared" si="8"/>
        <v>VENCIDO</v>
      </c>
      <c r="AB49" s="153" t="s">
        <v>2932</v>
      </c>
      <c r="AC49" s="150" t="str">
        <f t="shared" si="12"/>
        <v>H4AEFCAT1765-2023-1</v>
      </c>
      <c r="AD49" s="163">
        <f t="shared" si="9"/>
        <v>1</v>
      </c>
      <c r="AE49" s="163" t="str">
        <f t="shared" si="13"/>
        <v>H4AEFCAT1765-2023-1 - 1</v>
      </c>
      <c r="AF49" s="164">
        <f t="shared" si="14"/>
        <v>1</v>
      </c>
      <c r="AG49" s="164">
        <f t="shared" si="15"/>
        <v>1</v>
      </c>
      <c r="AH49" s="164" t="str">
        <f t="shared" si="11"/>
        <v>H4AEFCAT1765-2023-1.</v>
      </c>
      <c r="AI49" s="164" t="str">
        <f t="shared" si="16"/>
        <v>H4AEFCAT1765-2023-1</v>
      </c>
      <c r="AJ49" s="165"/>
      <c r="AK49" s="166"/>
      <c r="AL49" s="167"/>
    </row>
    <row r="50" spans="1:38" s="11" customFormat="1" ht="291" customHeight="1" x14ac:dyDescent="0.2">
      <c r="A50" s="150">
        <f>IF(ISBLANK(F50),"",COUNTA($F$2:F50))</f>
        <v>39</v>
      </c>
      <c r="B50" s="151">
        <f t="shared" si="0"/>
        <v>49</v>
      </c>
      <c r="C50" s="151">
        <v>2023</v>
      </c>
      <c r="D50" s="151" t="s">
        <v>3142</v>
      </c>
      <c r="E50" s="151" t="s">
        <v>904</v>
      </c>
      <c r="F50" s="151" t="s">
        <v>1122</v>
      </c>
      <c r="G50" s="153" t="s">
        <v>1658</v>
      </c>
      <c r="H50" s="154" t="s">
        <v>2854</v>
      </c>
      <c r="I50" s="154" t="s">
        <v>2855</v>
      </c>
      <c r="J50" s="154" t="s">
        <v>2846</v>
      </c>
      <c r="K50" s="170" t="s">
        <v>2781</v>
      </c>
      <c r="L50" s="153" t="s">
        <v>2759</v>
      </c>
      <c r="M50" s="153">
        <v>1</v>
      </c>
      <c r="N50" s="135">
        <v>45318</v>
      </c>
      <c r="O50" s="135">
        <v>45381</v>
      </c>
      <c r="P50" s="158">
        <f t="shared" si="20"/>
        <v>9</v>
      </c>
      <c r="Q50" s="174" t="s">
        <v>1491</v>
      </c>
      <c r="R50" s="174" t="s">
        <v>2367</v>
      </c>
      <c r="S50" s="151">
        <v>0</v>
      </c>
      <c r="T50" s="123"/>
      <c r="U50" s="161">
        <f t="shared" si="2"/>
        <v>-1512.7</v>
      </c>
      <c r="V50" s="124">
        <f t="shared" si="3"/>
        <v>0</v>
      </c>
      <c r="W50" s="162">
        <f t="shared" si="4"/>
        <v>0</v>
      </c>
      <c r="X50" s="162">
        <f t="shared" si="5"/>
        <v>0</v>
      </c>
      <c r="Y50" s="162">
        <f t="shared" si="6"/>
        <v>9</v>
      </c>
      <c r="Z50" s="151" t="str">
        <f t="shared" si="7"/>
        <v>VENCIDA</v>
      </c>
      <c r="AA50" s="151" t="str">
        <f t="shared" si="8"/>
        <v>VENCIDO</v>
      </c>
      <c r="AB50" s="153" t="s">
        <v>2932</v>
      </c>
      <c r="AC50" s="150" t="str">
        <f t="shared" si="12"/>
        <v>H5AEFCAT1765-2023-1</v>
      </c>
      <c r="AD50" s="163">
        <f t="shared" si="9"/>
        <v>1</v>
      </c>
      <c r="AE50" s="163" t="str">
        <f t="shared" si="13"/>
        <v>H5AEFCAT1765-2023-1 - 1</v>
      </c>
      <c r="AF50" s="164">
        <f t="shared" si="14"/>
        <v>1</v>
      </c>
      <c r="AG50" s="164">
        <f t="shared" si="15"/>
        <v>1</v>
      </c>
      <c r="AH50" s="164" t="str">
        <f t="shared" si="11"/>
        <v>H5AEFCAT1765-2023-1.</v>
      </c>
      <c r="AI50" s="164" t="str">
        <f t="shared" si="16"/>
        <v>H5AEFCAT1765-2023-1</v>
      </c>
      <c r="AJ50" s="165"/>
      <c r="AK50" s="166"/>
      <c r="AL50" s="167"/>
    </row>
    <row r="51" spans="1:38" s="11" customFormat="1" ht="291" customHeight="1" x14ac:dyDescent="0.2">
      <c r="A51" s="150">
        <f>IF(ISBLANK(F51),"",COUNTA($F$2:F51))</f>
        <v>40</v>
      </c>
      <c r="B51" s="151">
        <f t="shared" si="0"/>
        <v>50</v>
      </c>
      <c r="C51" s="151">
        <v>2023</v>
      </c>
      <c r="D51" s="151" t="s">
        <v>3141</v>
      </c>
      <c r="E51" s="151" t="s">
        <v>637</v>
      </c>
      <c r="F51" s="151" t="s">
        <v>2929</v>
      </c>
      <c r="G51" s="153" t="s">
        <v>1658</v>
      </c>
      <c r="H51" s="154" t="s">
        <v>2856</v>
      </c>
      <c r="I51" s="154" t="s">
        <v>2857</v>
      </c>
      <c r="J51" s="154" t="s">
        <v>2858</v>
      </c>
      <c r="K51" s="154" t="s">
        <v>2859</v>
      </c>
      <c r="L51" s="153" t="s">
        <v>2590</v>
      </c>
      <c r="M51" s="153">
        <v>1</v>
      </c>
      <c r="N51" s="135">
        <v>45318</v>
      </c>
      <c r="O51" s="135">
        <v>45412</v>
      </c>
      <c r="P51" s="158">
        <f t="shared" si="20"/>
        <v>13.428571428571429</v>
      </c>
      <c r="Q51" s="174" t="s">
        <v>1491</v>
      </c>
      <c r="R51" s="174" t="s">
        <v>2367</v>
      </c>
      <c r="S51" s="151">
        <v>0</v>
      </c>
      <c r="T51" s="123"/>
      <c r="U51" s="161">
        <f t="shared" si="2"/>
        <v>-1513.7333333333333</v>
      </c>
      <c r="V51" s="124">
        <f t="shared" si="3"/>
        <v>0</v>
      </c>
      <c r="W51" s="162">
        <f t="shared" si="4"/>
        <v>0</v>
      </c>
      <c r="X51" s="162">
        <f t="shared" si="5"/>
        <v>0</v>
      </c>
      <c r="Y51" s="162">
        <f t="shared" si="6"/>
        <v>0</v>
      </c>
      <c r="Z51" s="151" t="str">
        <f t="shared" si="7"/>
        <v>PRÓXIMA A VENCER</v>
      </c>
      <c r="AA51" s="151" t="str">
        <f t="shared" si="8"/>
        <v>PRÓXIMO A VENCER</v>
      </c>
      <c r="AB51" s="153" t="s">
        <v>2932</v>
      </c>
      <c r="AC51" s="150" t="str">
        <f t="shared" si="12"/>
        <v>H6AEFCAT1765-2023-1</v>
      </c>
      <c r="AD51" s="163">
        <f t="shared" si="9"/>
        <v>1</v>
      </c>
      <c r="AE51" s="163" t="str">
        <f t="shared" si="13"/>
        <v>H6AEFCAT1765-2023-1 - 1</v>
      </c>
      <c r="AF51" s="164">
        <f t="shared" si="14"/>
        <v>2</v>
      </c>
      <c r="AG51" s="164">
        <f t="shared" si="15"/>
        <v>2</v>
      </c>
      <c r="AH51" s="164" t="str">
        <f t="shared" si="11"/>
        <v>H6AEFCAT1765-2023-1.</v>
      </c>
      <c r="AI51" s="164" t="str">
        <f t="shared" si="16"/>
        <v>H6AEFCAT1765-2023-1</v>
      </c>
      <c r="AJ51" s="165"/>
      <c r="AK51" s="166"/>
      <c r="AL51" s="167"/>
    </row>
    <row r="52" spans="1:38" s="11" customFormat="1" ht="291" customHeight="1" x14ac:dyDescent="0.2">
      <c r="A52" s="150">
        <f>IF(ISBLANK(F52),"",COUNTA($F$2:F52))</f>
        <v>41</v>
      </c>
      <c r="B52" s="151">
        <f t="shared" si="0"/>
        <v>51</v>
      </c>
      <c r="C52" s="151">
        <v>2023</v>
      </c>
      <c r="D52" s="151" t="s">
        <v>3142</v>
      </c>
      <c r="E52" s="151" t="s">
        <v>904</v>
      </c>
      <c r="F52" s="151" t="s">
        <v>1122</v>
      </c>
      <c r="G52" s="153" t="s">
        <v>1658</v>
      </c>
      <c r="H52" s="154" t="s">
        <v>2860</v>
      </c>
      <c r="I52" s="154" t="s">
        <v>2861</v>
      </c>
      <c r="J52" s="154" t="s">
        <v>2846</v>
      </c>
      <c r="K52" s="170" t="s">
        <v>2781</v>
      </c>
      <c r="L52" s="153" t="s">
        <v>2759</v>
      </c>
      <c r="M52" s="153">
        <v>1</v>
      </c>
      <c r="N52" s="135">
        <v>45318</v>
      </c>
      <c r="O52" s="135">
        <v>45381</v>
      </c>
      <c r="P52" s="158">
        <f t="shared" si="20"/>
        <v>9</v>
      </c>
      <c r="Q52" s="174" t="s">
        <v>1491</v>
      </c>
      <c r="R52" s="174" t="s">
        <v>2367</v>
      </c>
      <c r="S52" s="151">
        <v>0</v>
      </c>
      <c r="T52" s="123"/>
      <c r="U52" s="161">
        <f t="shared" si="2"/>
        <v>-1512.7</v>
      </c>
      <c r="V52" s="124">
        <f t="shared" si="3"/>
        <v>0</v>
      </c>
      <c r="W52" s="162">
        <f t="shared" si="4"/>
        <v>0</v>
      </c>
      <c r="X52" s="162">
        <f t="shared" si="5"/>
        <v>0</v>
      </c>
      <c r="Y52" s="162">
        <f t="shared" si="6"/>
        <v>9</v>
      </c>
      <c r="Z52" s="151" t="str">
        <f t="shared" si="7"/>
        <v>VENCIDA</v>
      </c>
      <c r="AA52" s="151" t="str">
        <f t="shared" si="8"/>
        <v>VENCIDO</v>
      </c>
      <c r="AB52" s="153" t="s">
        <v>2932</v>
      </c>
      <c r="AC52" s="150" t="str">
        <f t="shared" si="12"/>
        <v>H7AEFCAT1765-2023-1</v>
      </c>
      <c r="AD52" s="163">
        <f t="shared" si="9"/>
        <v>1</v>
      </c>
      <c r="AE52" s="163" t="str">
        <f t="shared" si="13"/>
        <v>H7AEFCAT1765-2023-1 - 1</v>
      </c>
      <c r="AF52" s="164">
        <f t="shared" si="14"/>
        <v>1</v>
      </c>
      <c r="AG52" s="164">
        <f t="shared" si="15"/>
        <v>1</v>
      </c>
      <c r="AH52" s="164" t="str">
        <f t="shared" si="11"/>
        <v>H7AEFCAT1765-2023-1.</v>
      </c>
      <c r="AI52" s="164" t="str">
        <f t="shared" si="16"/>
        <v>H7AEFCAT1765-2023-1</v>
      </c>
      <c r="AJ52" s="165"/>
      <c r="AK52" s="166"/>
      <c r="AL52" s="167"/>
    </row>
    <row r="53" spans="1:38" s="11" customFormat="1" ht="291" customHeight="1" x14ac:dyDescent="0.2">
      <c r="A53" s="150">
        <f>IF(ISBLANK(F53),"",COUNTA($F$2:F53))</f>
        <v>42</v>
      </c>
      <c r="B53" s="151">
        <f t="shared" si="0"/>
        <v>52</v>
      </c>
      <c r="C53" s="151">
        <v>2023</v>
      </c>
      <c r="D53" s="151" t="s">
        <v>3142</v>
      </c>
      <c r="E53" s="151" t="s">
        <v>904</v>
      </c>
      <c r="F53" s="151" t="s">
        <v>1122</v>
      </c>
      <c r="G53" s="153" t="s">
        <v>1658</v>
      </c>
      <c r="H53" s="154" t="s">
        <v>2862</v>
      </c>
      <c r="I53" s="154" t="s">
        <v>2863</v>
      </c>
      <c r="J53" s="154" t="s">
        <v>2846</v>
      </c>
      <c r="K53" s="170" t="s">
        <v>2781</v>
      </c>
      <c r="L53" s="153" t="s">
        <v>2759</v>
      </c>
      <c r="M53" s="153">
        <v>1</v>
      </c>
      <c r="N53" s="135">
        <v>45318</v>
      </c>
      <c r="O53" s="135">
        <v>45381</v>
      </c>
      <c r="P53" s="158">
        <f t="shared" si="20"/>
        <v>9</v>
      </c>
      <c r="Q53" s="174" t="s">
        <v>1491</v>
      </c>
      <c r="R53" s="174" t="s">
        <v>2367</v>
      </c>
      <c r="S53" s="151">
        <v>0</v>
      </c>
      <c r="T53" s="123"/>
      <c r="U53" s="161">
        <f t="shared" si="2"/>
        <v>-1512.7</v>
      </c>
      <c r="V53" s="124">
        <f t="shared" si="3"/>
        <v>0</v>
      </c>
      <c r="W53" s="162">
        <f t="shared" si="4"/>
        <v>0</v>
      </c>
      <c r="X53" s="162">
        <f t="shared" si="5"/>
        <v>0</v>
      </c>
      <c r="Y53" s="162">
        <f t="shared" si="6"/>
        <v>9</v>
      </c>
      <c r="Z53" s="151" t="str">
        <f t="shared" si="7"/>
        <v>VENCIDA</v>
      </c>
      <c r="AA53" s="151" t="str">
        <f t="shared" si="8"/>
        <v>VENCIDO</v>
      </c>
      <c r="AB53" s="153" t="s">
        <v>2932</v>
      </c>
      <c r="AC53" s="150" t="str">
        <f t="shared" si="12"/>
        <v>H8AEFCAT1765-2023-1</v>
      </c>
      <c r="AD53" s="163">
        <f t="shared" si="9"/>
        <v>1</v>
      </c>
      <c r="AE53" s="163" t="str">
        <f t="shared" si="13"/>
        <v>H8AEFCAT1765-2023-1 - 1</v>
      </c>
      <c r="AF53" s="164">
        <f t="shared" si="14"/>
        <v>1</v>
      </c>
      <c r="AG53" s="164">
        <f t="shared" si="15"/>
        <v>1</v>
      </c>
      <c r="AH53" s="164" t="str">
        <f t="shared" si="11"/>
        <v>H8AEFCAT1765-2023-1.</v>
      </c>
      <c r="AI53" s="164" t="str">
        <f t="shared" si="16"/>
        <v>H8AEFCAT1765-2023-1</v>
      </c>
      <c r="AJ53" s="165"/>
      <c r="AK53" s="166"/>
      <c r="AL53" s="167"/>
    </row>
    <row r="54" spans="1:38" s="11" customFormat="1" ht="291" customHeight="1" x14ac:dyDescent="0.2">
      <c r="A54" s="150">
        <f>IF(ISBLANK(F54),"",COUNTA($F$2:F54))</f>
        <v>43</v>
      </c>
      <c r="B54" s="151">
        <f t="shared" si="0"/>
        <v>53</v>
      </c>
      <c r="C54" s="151">
        <v>2023</v>
      </c>
      <c r="D54" s="151" t="s">
        <v>3142</v>
      </c>
      <c r="E54" s="151" t="s">
        <v>904</v>
      </c>
      <c r="F54" s="151" t="s">
        <v>1122</v>
      </c>
      <c r="G54" s="153" t="s">
        <v>1658</v>
      </c>
      <c r="H54" s="154" t="s">
        <v>2864</v>
      </c>
      <c r="I54" s="154" t="s">
        <v>2865</v>
      </c>
      <c r="J54" s="154" t="s">
        <v>2846</v>
      </c>
      <c r="K54" s="170" t="s">
        <v>2781</v>
      </c>
      <c r="L54" s="153" t="s">
        <v>2759</v>
      </c>
      <c r="M54" s="153">
        <v>1</v>
      </c>
      <c r="N54" s="135">
        <v>45318</v>
      </c>
      <c r="O54" s="135">
        <v>45381</v>
      </c>
      <c r="P54" s="158">
        <f t="shared" si="20"/>
        <v>9</v>
      </c>
      <c r="Q54" s="174" t="s">
        <v>1491</v>
      </c>
      <c r="R54" s="174" t="s">
        <v>2367</v>
      </c>
      <c r="S54" s="151">
        <v>0</v>
      </c>
      <c r="T54" s="123"/>
      <c r="U54" s="161">
        <f t="shared" si="2"/>
        <v>-1512.7</v>
      </c>
      <c r="V54" s="124">
        <f t="shared" si="3"/>
        <v>0</v>
      </c>
      <c r="W54" s="162">
        <f t="shared" si="4"/>
        <v>0</v>
      </c>
      <c r="X54" s="162">
        <f t="shared" si="5"/>
        <v>0</v>
      </c>
      <c r="Y54" s="162">
        <f t="shared" si="6"/>
        <v>9</v>
      </c>
      <c r="Z54" s="151" t="str">
        <f t="shared" si="7"/>
        <v>VENCIDA</v>
      </c>
      <c r="AA54" s="151" t="str">
        <f t="shared" si="8"/>
        <v>VENCIDO</v>
      </c>
      <c r="AB54" s="153" t="s">
        <v>2932</v>
      </c>
      <c r="AC54" s="150" t="str">
        <f t="shared" si="12"/>
        <v>H9AEFCAT1765-2023-1</v>
      </c>
      <c r="AD54" s="163">
        <f t="shared" si="9"/>
        <v>1</v>
      </c>
      <c r="AE54" s="163" t="str">
        <f t="shared" si="13"/>
        <v>H9AEFCAT1765-2023-1 - 1</v>
      </c>
      <c r="AF54" s="164">
        <f t="shared" si="14"/>
        <v>1</v>
      </c>
      <c r="AG54" s="164">
        <f t="shared" si="15"/>
        <v>1</v>
      </c>
      <c r="AH54" s="164" t="str">
        <f t="shared" si="11"/>
        <v>H9AEFCAT1765-2023-1.</v>
      </c>
      <c r="AI54" s="164" t="str">
        <f t="shared" si="16"/>
        <v>H9AEFCAT1765-2023-1</v>
      </c>
      <c r="AJ54" s="165"/>
      <c r="AK54" s="166"/>
      <c r="AL54" s="167"/>
    </row>
    <row r="55" spans="1:38" s="11" customFormat="1" ht="291" customHeight="1" x14ac:dyDescent="0.2">
      <c r="A55" s="150">
        <f>IF(ISBLANK(F55),"",COUNTA($F$2:F55))</f>
        <v>44</v>
      </c>
      <c r="B55" s="151">
        <f t="shared" si="0"/>
        <v>54</v>
      </c>
      <c r="C55" s="151">
        <v>2023</v>
      </c>
      <c r="D55" s="151" t="s">
        <v>3142</v>
      </c>
      <c r="E55" s="151" t="s">
        <v>904</v>
      </c>
      <c r="F55" s="151" t="s">
        <v>1122</v>
      </c>
      <c r="G55" s="153" t="s">
        <v>1658</v>
      </c>
      <c r="H55" s="154" t="s">
        <v>2866</v>
      </c>
      <c r="I55" s="154" t="s">
        <v>2867</v>
      </c>
      <c r="J55" s="154" t="s">
        <v>2846</v>
      </c>
      <c r="K55" s="170" t="s">
        <v>2781</v>
      </c>
      <c r="L55" s="153" t="s">
        <v>2759</v>
      </c>
      <c r="M55" s="153">
        <v>1</v>
      </c>
      <c r="N55" s="135">
        <v>45318</v>
      </c>
      <c r="O55" s="135">
        <v>45381</v>
      </c>
      <c r="P55" s="158">
        <f t="shared" si="20"/>
        <v>9</v>
      </c>
      <c r="Q55" s="174" t="s">
        <v>1491</v>
      </c>
      <c r="R55" s="174" t="s">
        <v>2367</v>
      </c>
      <c r="S55" s="151">
        <v>0</v>
      </c>
      <c r="T55" s="123"/>
      <c r="U55" s="161">
        <f t="shared" si="2"/>
        <v>-1512.7</v>
      </c>
      <c r="V55" s="124">
        <f t="shared" si="3"/>
        <v>0</v>
      </c>
      <c r="W55" s="162">
        <f t="shared" si="4"/>
        <v>0</v>
      </c>
      <c r="X55" s="162">
        <f t="shared" si="5"/>
        <v>0</v>
      </c>
      <c r="Y55" s="162">
        <f t="shared" si="6"/>
        <v>9</v>
      </c>
      <c r="Z55" s="151" t="str">
        <f t="shared" si="7"/>
        <v>VENCIDA</v>
      </c>
      <c r="AA55" s="151" t="str">
        <f t="shared" si="8"/>
        <v>VENCIDO</v>
      </c>
      <c r="AB55" s="153" t="s">
        <v>2932</v>
      </c>
      <c r="AC55" s="150" t="str">
        <f t="shared" si="12"/>
        <v>H10AEFCAT1765-2023-1</v>
      </c>
      <c r="AD55" s="163">
        <f t="shared" si="9"/>
        <v>1</v>
      </c>
      <c r="AE55" s="163" t="str">
        <f t="shared" si="13"/>
        <v>H10AEFCAT1765-2023-1 - 1</v>
      </c>
      <c r="AF55" s="164">
        <f t="shared" si="14"/>
        <v>1</v>
      </c>
      <c r="AG55" s="164">
        <f t="shared" si="15"/>
        <v>1</v>
      </c>
      <c r="AH55" s="164" t="str">
        <f t="shared" si="11"/>
        <v>H10AEFCAT1765-2023-1.</v>
      </c>
      <c r="AI55" s="164" t="str">
        <f t="shared" si="16"/>
        <v>H10AEFCAT1765-2023-1</v>
      </c>
      <c r="AJ55" s="165"/>
      <c r="AK55" s="166"/>
      <c r="AL55" s="167"/>
    </row>
    <row r="56" spans="1:38" s="11" customFormat="1" ht="291" customHeight="1" x14ac:dyDescent="0.2">
      <c r="A56" s="150">
        <f>IF(ISBLANK(F56),"",COUNTA($F$2:F56))</f>
        <v>45</v>
      </c>
      <c r="B56" s="151">
        <f t="shared" si="0"/>
        <v>55</v>
      </c>
      <c r="C56" s="151">
        <v>2023</v>
      </c>
      <c r="D56" s="151" t="s">
        <v>3142</v>
      </c>
      <c r="E56" s="151" t="s">
        <v>904</v>
      </c>
      <c r="F56" s="151" t="s">
        <v>1122</v>
      </c>
      <c r="G56" s="153" t="s">
        <v>1658</v>
      </c>
      <c r="H56" s="154" t="s">
        <v>2868</v>
      </c>
      <c r="I56" s="154" t="s">
        <v>2869</v>
      </c>
      <c r="J56" s="154" t="s">
        <v>2846</v>
      </c>
      <c r="K56" s="170" t="s">
        <v>2781</v>
      </c>
      <c r="L56" s="153" t="s">
        <v>2759</v>
      </c>
      <c r="M56" s="153">
        <v>1</v>
      </c>
      <c r="N56" s="135">
        <v>45318</v>
      </c>
      <c r="O56" s="135">
        <v>45381</v>
      </c>
      <c r="P56" s="158">
        <f t="shared" si="20"/>
        <v>9</v>
      </c>
      <c r="Q56" s="174" t="s">
        <v>1491</v>
      </c>
      <c r="R56" s="174" t="s">
        <v>2367</v>
      </c>
      <c r="S56" s="151">
        <v>0</v>
      </c>
      <c r="T56" s="123"/>
      <c r="U56" s="161">
        <f t="shared" si="2"/>
        <v>-1512.7</v>
      </c>
      <c r="V56" s="124">
        <f t="shared" si="3"/>
        <v>0</v>
      </c>
      <c r="W56" s="162">
        <f t="shared" si="4"/>
        <v>0</v>
      </c>
      <c r="X56" s="162">
        <f t="shared" si="5"/>
        <v>0</v>
      </c>
      <c r="Y56" s="162">
        <f t="shared" si="6"/>
        <v>9</v>
      </c>
      <c r="Z56" s="151" t="str">
        <f t="shared" si="7"/>
        <v>VENCIDA</v>
      </c>
      <c r="AA56" s="151" t="str">
        <f t="shared" si="8"/>
        <v>VENCIDO</v>
      </c>
      <c r="AB56" s="153" t="s">
        <v>2932</v>
      </c>
      <c r="AC56" s="150" t="str">
        <f t="shared" si="12"/>
        <v>H11AEFCAT1765-2023-1</v>
      </c>
      <c r="AD56" s="163">
        <f t="shared" si="9"/>
        <v>1</v>
      </c>
      <c r="AE56" s="163" t="str">
        <f t="shared" si="13"/>
        <v>H11AEFCAT1765-2023-1 - 1</v>
      </c>
      <c r="AF56" s="164">
        <f t="shared" si="14"/>
        <v>1</v>
      </c>
      <c r="AG56" s="164">
        <f t="shared" si="15"/>
        <v>1</v>
      </c>
      <c r="AH56" s="164" t="str">
        <f t="shared" si="11"/>
        <v>H11AEFCAT1765-2023-1.</v>
      </c>
      <c r="AI56" s="164" t="str">
        <f t="shared" si="16"/>
        <v>H11AEFCAT1765-2023-1</v>
      </c>
      <c r="AJ56" s="165"/>
      <c r="AK56" s="166"/>
      <c r="AL56" s="167"/>
    </row>
    <row r="57" spans="1:38" s="11" customFormat="1" ht="291" customHeight="1" x14ac:dyDescent="0.2">
      <c r="A57" s="150">
        <f>IF(ISBLANK(F57),"",COUNTA($F$2:F57))</f>
        <v>46</v>
      </c>
      <c r="B57" s="151">
        <f t="shared" si="0"/>
        <v>56</v>
      </c>
      <c r="C57" s="151">
        <v>2023</v>
      </c>
      <c r="D57" s="151" t="s">
        <v>3141</v>
      </c>
      <c r="E57" s="151" t="s">
        <v>637</v>
      </c>
      <c r="F57" s="151" t="s">
        <v>637</v>
      </c>
      <c r="G57" s="153" t="s">
        <v>1658</v>
      </c>
      <c r="H57" s="154" t="s">
        <v>2870</v>
      </c>
      <c r="I57" s="154" t="s">
        <v>2871</v>
      </c>
      <c r="J57" s="154" t="s">
        <v>2872</v>
      </c>
      <c r="K57" s="154" t="s">
        <v>2873</v>
      </c>
      <c r="L57" s="153" t="s">
        <v>2874</v>
      </c>
      <c r="M57" s="153">
        <v>1</v>
      </c>
      <c r="N57" s="135">
        <v>45318</v>
      </c>
      <c r="O57" s="135">
        <v>45412</v>
      </c>
      <c r="P57" s="158">
        <f t="shared" si="20"/>
        <v>13.428571428571429</v>
      </c>
      <c r="Q57" s="174" t="s">
        <v>1491</v>
      </c>
      <c r="R57" s="174" t="s">
        <v>2367</v>
      </c>
      <c r="S57" s="151">
        <v>0</v>
      </c>
      <c r="T57" s="123"/>
      <c r="U57" s="161">
        <f t="shared" si="2"/>
        <v>-1513.7333333333333</v>
      </c>
      <c r="V57" s="124">
        <f t="shared" si="3"/>
        <v>0</v>
      </c>
      <c r="W57" s="162">
        <f t="shared" si="4"/>
        <v>0</v>
      </c>
      <c r="X57" s="162">
        <f t="shared" si="5"/>
        <v>0</v>
      </c>
      <c r="Y57" s="162">
        <f t="shared" si="6"/>
        <v>0</v>
      </c>
      <c r="Z57" s="151" t="str">
        <f t="shared" si="7"/>
        <v>PRÓXIMA A VENCER</v>
      </c>
      <c r="AA57" s="151" t="str">
        <f t="shared" si="8"/>
        <v>PRÓXIMO A VENCER</v>
      </c>
      <c r="AB57" s="153" t="s">
        <v>2932</v>
      </c>
      <c r="AC57" s="150" t="str">
        <f t="shared" si="12"/>
        <v>H12AEFCAT1765-2023-1</v>
      </c>
      <c r="AD57" s="163">
        <f t="shared" si="9"/>
        <v>1</v>
      </c>
      <c r="AE57" s="163" t="str">
        <f t="shared" si="13"/>
        <v>H12AEFCAT1765-2023-1 - 1</v>
      </c>
      <c r="AF57" s="164">
        <f t="shared" si="14"/>
        <v>2</v>
      </c>
      <c r="AG57" s="164">
        <f t="shared" si="15"/>
        <v>2</v>
      </c>
      <c r="AH57" s="164" t="str">
        <f t="shared" si="11"/>
        <v>H12AEFCAT1765-2023-1.</v>
      </c>
      <c r="AI57" s="164" t="str">
        <f t="shared" si="16"/>
        <v>H12AEFCAT1765-2023-1</v>
      </c>
      <c r="AJ57" s="165"/>
      <c r="AK57" s="166"/>
      <c r="AL57" s="167"/>
    </row>
    <row r="58" spans="1:38" s="11" customFormat="1" ht="291" customHeight="1" x14ac:dyDescent="0.2">
      <c r="A58" s="150">
        <f>IF(ISBLANK(F58),"",COUNTA($F$2:F58))</f>
        <v>47</v>
      </c>
      <c r="B58" s="151">
        <f t="shared" si="0"/>
        <v>57</v>
      </c>
      <c r="C58" s="151">
        <v>2023</v>
      </c>
      <c r="D58" s="151" t="s">
        <v>3141</v>
      </c>
      <c r="E58" s="151" t="s">
        <v>637</v>
      </c>
      <c r="F58" s="151" t="s">
        <v>637</v>
      </c>
      <c r="G58" s="153" t="s">
        <v>1658</v>
      </c>
      <c r="H58" s="154" t="s">
        <v>2875</v>
      </c>
      <c r="I58" s="154" t="s">
        <v>2876</v>
      </c>
      <c r="J58" s="154" t="s">
        <v>2872</v>
      </c>
      <c r="K58" s="154" t="s">
        <v>2873</v>
      </c>
      <c r="L58" s="153" t="s">
        <v>2874</v>
      </c>
      <c r="M58" s="153">
        <v>1</v>
      </c>
      <c r="N58" s="135">
        <v>45318</v>
      </c>
      <c r="O58" s="135">
        <v>45412</v>
      </c>
      <c r="P58" s="158">
        <f t="shared" si="20"/>
        <v>13.428571428571429</v>
      </c>
      <c r="Q58" s="174" t="s">
        <v>1491</v>
      </c>
      <c r="R58" s="174" t="s">
        <v>2367</v>
      </c>
      <c r="S58" s="151">
        <v>0</v>
      </c>
      <c r="T58" s="123"/>
      <c r="U58" s="161">
        <f t="shared" si="2"/>
        <v>-1513.7333333333333</v>
      </c>
      <c r="V58" s="124">
        <f t="shared" si="3"/>
        <v>0</v>
      </c>
      <c r="W58" s="162">
        <f t="shared" si="4"/>
        <v>0</v>
      </c>
      <c r="X58" s="162">
        <f t="shared" si="5"/>
        <v>0</v>
      </c>
      <c r="Y58" s="162">
        <f t="shared" si="6"/>
        <v>0</v>
      </c>
      <c r="Z58" s="151" t="str">
        <f t="shared" si="7"/>
        <v>PRÓXIMA A VENCER</v>
      </c>
      <c r="AA58" s="151" t="str">
        <f t="shared" si="8"/>
        <v>PRÓXIMO A VENCER</v>
      </c>
      <c r="AB58" s="153" t="s">
        <v>2932</v>
      </c>
      <c r="AC58" s="150" t="str">
        <f t="shared" si="12"/>
        <v>H13AEFCAT1765-2023-1</v>
      </c>
      <c r="AD58" s="163">
        <f t="shared" si="9"/>
        <v>1</v>
      </c>
      <c r="AE58" s="163" t="str">
        <f t="shared" si="13"/>
        <v>H13AEFCAT1765-2023-1 - 1</v>
      </c>
      <c r="AF58" s="164">
        <f t="shared" si="14"/>
        <v>2</v>
      </c>
      <c r="AG58" s="164">
        <f t="shared" si="15"/>
        <v>2</v>
      </c>
      <c r="AH58" s="164" t="str">
        <f t="shared" si="11"/>
        <v>H13AEFCAT1765-2023-1.</v>
      </c>
      <c r="AI58" s="164" t="str">
        <f t="shared" si="16"/>
        <v>H13AEFCAT1765-2023-1</v>
      </c>
      <c r="AJ58" s="165"/>
      <c r="AK58" s="166"/>
      <c r="AL58" s="167"/>
    </row>
    <row r="59" spans="1:38" s="11" customFormat="1" ht="291" customHeight="1" x14ac:dyDescent="0.2">
      <c r="A59" s="150">
        <f>IF(ISBLANK(F59),"",COUNTA($F$2:F59))</f>
        <v>48</v>
      </c>
      <c r="B59" s="151">
        <f t="shared" si="0"/>
        <v>58</v>
      </c>
      <c r="C59" s="151">
        <v>2023</v>
      </c>
      <c r="D59" s="151" t="s">
        <v>3141</v>
      </c>
      <c r="E59" s="151" t="s">
        <v>637</v>
      </c>
      <c r="F59" s="151" t="s">
        <v>637</v>
      </c>
      <c r="G59" s="153" t="s">
        <v>1658</v>
      </c>
      <c r="H59" s="154" t="s">
        <v>2877</v>
      </c>
      <c r="I59" s="154" t="s">
        <v>2878</v>
      </c>
      <c r="J59" s="154" t="s">
        <v>2872</v>
      </c>
      <c r="K59" s="154" t="s">
        <v>2873</v>
      </c>
      <c r="L59" s="153" t="s">
        <v>2874</v>
      </c>
      <c r="M59" s="153">
        <v>1</v>
      </c>
      <c r="N59" s="135">
        <v>45318</v>
      </c>
      <c r="O59" s="135">
        <v>45412</v>
      </c>
      <c r="P59" s="158">
        <f t="shared" si="20"/>
        <v>13.428571428571429</v>
      </c>
      <c r="Q59" s="174" t="s">
        <v>1491</v>
      </c>
      <c r="R59" s="174" t="s">
        <v>2367</v>
      </c>
      <c r="S59" s="151">
        <v>0</v>
      </c>
      <c r="T59" s="123"/>
      <c r="U59" s="161">
        <f t="shared" si="2"/>
        <v>-1513.7333333333333</v>
      </c>
      <c r="V59" s="124">
        <f t="shared" si="3"/>
        <v>0</v>
      </c>
      <c r="W59" s="162">
        <f t="shared" si="4"/>
        <v>0</v>
      </c>
      <c r="X59" s="162">
        <f t="shared" si="5"/>
        <v>0</v>
      </c>
      <c r="Y59" s="162">
        <f t="shared" si="6"/>
        <v>0</v>
      </c>
      <c r="Z59" s="151" t="str">
        <f t="shared" si="7"/>
        <v>PRÓXIMA A VENCER</v>
      </c>
      <c r="AA59" s="151" t="str">
        <f t="shared" si="8"/>
        <v>PRÓXIMO A VENCER</v>
      </c>
      <c r="AB59" s="153" t="s">
        <v>2932</v>
      </c>
      <c r="AC59" s="150" t="str">
        <f t="shared" si="12"/>
        <v>H14AEFCAT1765-2023-1</v>
      </c>
      <c r="AD59" s="163">
        <f t="shared" si="9"/>
        <v>1</v>
      </c>
      <c r="AE59" s="163" t="str">
        <f t="shared" si="13"/>
        <v>H14AEFCAT1765-2023-1 - 1</v>
      </c>
      <c r="AF59" s="164">
        <f t="shared" si="14"/>
        <v>2</v>
      </c>
      <c r="AG59" s="164">
        <f t="shared" si="15"/>
        <v>2</v>
      </c>
      <c r="AH59" s="164" t="str">
        <f t="shared" si="11"/>
        <v>H14AEFCAT1765-2023-1.</v>
      </c>
      <c r="AI59" s="164" t="str">
        <f t="shared" si="16"/>
        <v>H14AEFCAT1765-2023-1</v>
      </c>
      <c r="AJ59" s="165"/>
      <c r="AK59" s="166"/>
      <c r="AL59" s="167"/>
    </row>
    <row r="60" spans="1:38" s="11" customFormat="1" ht="291" customHeight="1" x14ac:dyDescent="0.2">
      <c r="A60" s="150">
        <f>IF(ISBLANK(F60),"",COUNTA($F$2:F60))</f>
        <v>49</v>
      </c>
      <c r="B60" s="151">
        <f t="shared" si="0"/>
        <v>59</v>
      </c>
      <c r="C60" s="151">
        <v>2023</v>
      </c>
      <c r="D60" s="151" t="s">
        <v>3142</v>
      </c>
      <c r="E60" s="151" t="s">
        <v>637</v>
      </c>
      <c r="F60" s="151" t="s">
        <v>637</v>
      </c>
      <c r="G60" s="153" t="s">
        <v>1658</v>
      </c>
      <c r="H60" s="154" t="s">
        <v>2879</v>
      </c>
      <c r="I60" s="154" t="s">
        <v>2880</v>
      </c>
      <c r="J60" s="154" t="s">
        <v>2846</v>
      </c>
      <c r="K60" s="170" t="s">
        <v>2781</v>
      </c>
      <c r="L60" s="153" t="s">
        <v>2759</v>
      </c>
      <c r="M60" s="153">
        <v>1</v>
      </c>
      <c r="N60" s="135">
        <v>45318</v>
      </c>
      <c r="O60" s="135">
        <v>45381</v>
      </c>
      <c r="P60" s="158">
        <f t="shared" si="20"/>
        <v>9</v>
      </c>
      <c r="Q60" s="174" t="s">
        <v>1491</v>
      </c>
      <c r="R60" s="174" t="s">
        <v>2367</v>
      </c>
      <c r="S60" s="151">
        <v>0</v>
      </c>
      <c r="T60" s="123"/>
      <c r="U60" s="161">
        <f t="shared" si="2"/>
        <v>-1512.7</v>
      </c>
      <c r="V60" s="124">
        <f t="shared" si="3"/>
        <v>0</v>
      </c>
      <c r="W60" s="162">
        <f t="shared" si="4"/>
        <v>0</v>
      </c>
      <c r="X60" s="162">
        <f t="shared" si="5"/>
        <v>0</v>
      </c>
      <c r="Y60" s="162">
        <f t="shared" si="6"/>
        <v>9</v>
      </c>
      <c r="Z60" s="151" t="str">
        <f t="shared" si="7"/>
        <v>VENCIDA</v>
      </c>
      <c r="AA60" s="151" t="str">
        <f t="shared" si="8"/>
        <v>VENCIDO</v>
      </c>
      <c r="AB60" s="153" t="s">
        <v>2932</v>
      </c>
      <c r="AC60" s="150" t="str">
        <f t="shared" si="12"/>
        <v>H15AEFCAT1765-2023-1</v>
      </c>
      <c r="AD60" s="163">
        <f t="shared" si="9"/>
        <v>1</v>
      </c>
      <c r="AE60" s="163" t="str">
        <f t="shared" si="13"/>
        <v>H15AEFCAT1765-2023-1 - 1</v>
      </c>
      <c r="AF60" s="164">
        <f t="shared" si="14"/>
        <v>1</v>
      </c>
      <c r="AG60" s="164">
        <f t="shared" si="15"/>
        <v>1</v>
      </c>
      <c r="AH60" s="164" t="str">
        <f t="shared" si="11"/>
        <v>H15AEFCAT1765-2023-1.</v>
      </c>
      <c r="AI60" s="164" t="str">
        <f t="shared" si="16"/>
        <v>H15AEFCAT1765-2023-1</v>
      </c>
      <c r="AJ60" s="165"/>
      <c r="AK60" s="166"/>
      <c r="AL60" s="167"/>
    </row>
    <row r="61" spans="1:38" s="11" customFormat="1" ht="291" customHeight="1" x14ac:dyDescent="0.2">
      <c r="A61" s="150">
        <f>IF(ISBLANK(F61),"",COUNTA($F$2:F61))</f>
        <v>50</v>
      </c>
      <c r="B61" s="151">
        <f t="shared" si="0"/>
        <v>60</v>
      </c>
      <c r="C61" s="151">
        <v>2023</v>
      </c>
      <c r="D61" s="151" t="s">
        <v>3141</v>
      </c>
      <c r="E61" s="151" t="s">
        <v>3106</v>
      </c>
      <c r="F61" s="151" t="s">
        <v>2426</v>
      </c>
      <c r="G61" s="153" t="s">
        <v>1658</v>
      </c>
      <c r="H61" s="154" t="s">
        <v>2881</v>
      </c>
      <c r="I61" s="154" t="s">
        <v>2882</v>
      </c>
      <c r="J61" s="154" t="s">
        <v>2883</v>
      </c>
      <c r="K61" s="170" t="s">
        <v>2789</v>
      </c>
      <c r="L61" s="153" t="s">
        <v>2759</v>
      </c>
      <c r="M61" s="153">
        <v>1</v>
      </c>
      <c r="N61" s="135">
        <v>45318</v>
      </c>
      <c r="O61" s="135">
        <v>45381</v>
      </c>
      <c r="P61" s="158">
        <f t="shared" si="20"/>
        <v>9</v>
      </c>
      <c r="Q61" s="174" t="s">
        <v>1491</v>
      </c>
      <c r="R61" s="174" t="s">
        <v>2367</v>
      </c>
      <c r="S61" s="151">
        <v>0</v>
      </c>
      <c r="T61" s="123"/>
      <c r="U61" s="161">
        <f t="shared" si="2"/>
        <v>-1512.7</v>
      </c>
      <c r="V61" s="124">
        <f t="shared" si="3"/>
        <v>0</v>
      </c>
      <c r="W61" s="162">
        <f t="shared" si="4"/>
        <v>0</v>
      </c>
      <c r="X61" s="162">
        <f t="shared" si="5"/>
        <v>0</v>
      </c>
      <c r="Y61" s="162">
        <f t="shared" si="6"/>
        <v>9</v>
      </c>
      <c r="Z61" s="151" t="str">
        <f t="shared" si="7"/>
        <v>VENCIDA</v>
      </c>
      <c r="AA61" s="151" t="str">
        <f t="shared" si="8"/>
        <v>VENCIDO</v>
      </c>
      <c r="AB61" s="153" t="s">
        <v>2932</v>
      </c>
      <c r="AC61" s="150" t="str">
        <f t="shared" si="12"/>
        <v>H16AEFCAT1765-2023-1</v>
      </c>
      <c r="AD61" s="163">
        <f t="shared" si="9"/>
        <v>1</v>
      </c>
      <c r="AE61" s="163" t="str">
        <f t="shared" si="13"/>
        <v>H16AEFCAT1765-2023-1 - 1</v>
      </c>
      <c r="AF61" s="164">
        <f t="shared" si="14"/>
        <v>1</v>
      </c>
      <c r="AG61" s="164">
        <f t="shared" si="15"/>
        <v>1</v>
      </c>
      <c r="AH61" s="164" t="str">
        <f t="shared" si="11"/>
        <v>H16AEFCAT1765-2023-1.</v>
      </c>
      <c r="AI61" s="164" t="str">
        <f t="shared" si="16"/>
        <v>H16AEFCAT1765-2023-1</v>
      </c>
      <c r="AJ61" s="165"/>
      <c r="AK61" s="166"/>
      <c r="AL61" s="167"/>
    </row>
    <row r="62" spans="1:38" s="11" customFormat="1" ht="291" customHeight="1" x14ac:dyDescent="0.2">
      <c r="A62" s="150">
        <f>IF(ISBLANK(F62),"",COUNTA($F$2:F62))</f>
        <v>51</v>
      </c>
      <c r="B62" s="151">
        <f t="shared" si="0"/>
        <v>61</v>
      </c>
      <c r="C62" s="151">
        <v>2023</v>
      </c>
      <c r="D62" s="151" t="s">
        <v>3141</v>
      </c>
      <c r="E62" s="151" t="s">
        <v>3106</v>
      </c>
      <c r="F62" s="151" t="s">
        <v>2426</v>
      </c>
      <c r="G62" s="153" t="s">
        <v>1658</v>
      </c>
      <c r="H62" s="154" t="s">
        <v>2884</v>
      </c>
      <c r="I62" s="154" t="s">
        <v>2885</v>
      </c>
      <c r="J62" s="154" t="s">
        <v>2886</v>
      </c>
      <c r="K62" s="170" t="s">
        <v>2781</v>
      </c>
      <c r="L62" s="153" t="s">
        <v>2759</v>
      </c>
      <c r="M62" s="153">
        <v>1</v>
      </c>
      <c r="N62" s="135">
        <v>45318</v>
      </c>
      <c r="O62" s="135">
        <v>45381</v>
      </c>
      <c r="P62" s="158">
        <f t="shared" si="20"/>
        <v>9</v>
      </c>
      <c r="Q62" s="174" t="s">
        <v>1491</v>
      </c>
      <c r="R62" s="174" t="s">
        <v>2367</v>
      </c>
      <c r="S62" s="151">
        <v>0</v>
      </c>
      <c r="T62" s="123"/>
      <c r="U62" s="161">
        <f t="shared" si="2"/>
        <v>-1512.7</v>
      </c>
      <c r="V62" s="124">
        <f t="shared" si="3"/>
        <v>0</v>
      </c>
      <c r="W62" s="162">
        <f t="shared" si="4"/>
        <v>0</v>
      </c>
      <c r="X62" s="162">
        <f t="shared" si="5"/>
        <v>0</v>
      </c>
      <c r="Y62" s="162">
        <f t="shared" si="6"/>
        <v>9</v>
      </c>
      <c r="Z62" s="151" t="str">
        <f t="shared" si="7"/>
        <v>VENCIDA</v>
      </c>
      <c r="AA62" s="151" t="str">
        <f t="shared" si="8"/>
        <v>VENCIDO</v>
      </c>
      <c r="AB62" s="153" t="s">
        <v>2932</v>
      </c>
      <c r="AC62" s="150" t="str">
        <f t="shared" si="12"/>
        <v>H17AEFCAT1765-2023-1</v>
      </c>
      <c r="AD62" s="163">
        <f t="shared" si="9"/>
        <v>1</v>
      </c>
      <c r="AE62" s="163" t="str">
        <f t="shared" si="13"/>
        <v>H17AEFCAT1765-2023-1 - 1</v>
      </c>
      <c r="AF62" s="164">
        <f t="shared" si="14"/>
        <v>1</v>
      </c>
      <c r="AG62" s="164">
        <f t="shared" si="15"/>
        <v>1</v>
      </c>
      <c r="AH62" s="164" t="str">
        <f t="shared" si="11"/>
        <v>H17AEFCAT1765-2023-1.</v>
      </c>
      <c r="AI62" s="164" t="str">
        <f t="shared" si="16"/>
        <v>H17AEFCAT1765-2023-1</v>
      </c>
      <c r="AJ62" s="165"/>
      <c r="AK62" s="166"/>
      <c r="AL62" s="167"/>
    </row>
    <row r="63" spans="1:38" s="11" customFormat="1" ht="291" customHeight="1" x14ac:dyDescent="0.2">
      <c r="A63" s="150">
        <f>IF(ISBLANK(F63),"",COUNTA($F$2:F63))</f>
        <v>52</v>
      </c>
      <c r="B63" s="151">
        <f t="shared" si="0"/>
        <v>62</v>
      </c>
      <c r="C63" s="151">
        <v>2023</v>
      </c>
      <c r="D63" s="151" t="s">
        <v>3141</v>
      </c>
      <c r="E63" s="151" t="s">
        <v>3106</v>
      </c>
      <c r="F63" s="151" t="s">
        <v>2426</v>
      </c>
      <c r="G63" s="153" t="s">
        <v>1658</v>
      </c>
      <c r="H63" s="154" t="s">
        <v>2887</v>
      </c>
      <c r="I63" s="154" t="s">
        <v>2888</v>
      </c>
      <c r="J63" s="154" t="s">
        <v>2889</v>
      </c>
      <c r="K63" s="170" t="s">
        <v>2890</v>
      </c>
      <c r="L63" s="153" t="s">
        <v>2657</v>
      </c>
      <c r="M63" s="153">
        <v>1</v>
      </c>
      <c r="N63" s="135">
        <v>45318</v>
      </c>
      <c r="O63" s="135">
        <v>45657</v>
      </c>
      <c r="P63" s="158">
        <f t="shared" si="20"/>
        <v>48.428571428571431</v>
      </c>
      <c r="Q63" s="174" t="s">
        <v>1491</v>
      </c>
      <c r="R63" s="174" t="s">
        <v>2367</v>
      </c>
      <c r="S63" s="151">
        <v>0</v>
      </c>
      <c r="T63" s="123"/>
      <c r="U63" s="161">
        <f t="shared" si="2"/>
        <v>-1521.9</v>
      </c>
      <c r="V63" s="124">
        <f t="shared" si="3"/>
        <v>0</v>
      </c>
      <c r="W63" s="162">
        <f t="shared" si="4"/>
        <v>0</v>
      </c>
      <c r="X63" s="162">
        <f t="shared" si="5"/>
        <v>0</v>
      </c>
      <c r="Y63" s="162">
        <f t="shared" si="6"/>
        <v>0</v>
      </c>
      <c r="Z63" s="151" t="str">
        <f t="shared" si="7"/>
        <v>EN TERMINO</v>
      </c>
      <c r="AA63" s="151" t="str">
        <f t="shared" si="8"/>
        <v>EN TERMINO</v>
      </c>
      <c r="AB63" s="153" t="s">
        <v>2932</v>
      </c>
      <c r="AC63" s="150" t="str">
        <f t="shared" si="12"/>
        <v>H18AEFCAT1765-2023-1</v>
      </c>
      <c r="AD63" s="163">
        <f t="shared" si="9"/>
        <v>1</v>
      </c>
      <c r="AE63" s="163" t="str">
        <f t="shared" si="13"/>
        <v>H18AEFCAT1765-2023-1 - 1</v>
      </c>
      <c r="AF63" s="164">
        <f t="shared" si="14"/>
        <v>3</v>
      </c>
      <c r="AG63" s="164">
        <f t="shared" si="15"/>
        <v>3</v>
      </c>
      <c r="AH63" s="164" t="str">
        <f t="shared" si="11"/>
        <v>H18AEFCAT1765-2023-1.</v>
      </c>
      <c r="AI63" s="164" t="str">
        <f t="shared" si="16"/>
        <v>H18AEFCAT1765-2023-1</v>
      </c>
      <c r="AJ63" s="165"/>
      <c r="AK63" s="166"/>
      <c r="AL63" s="167"/>
    </row>
    <row r="64" spans="1:38" s="11" customFormat="1" ht="291" customHeight="1" x14ac:dyDescent="0.2">
      <c r="A64" s="150">
        <f>IF(ISBLANK(F64),"",COUNTA($F$2:F64))</f>
        <v>53</v>
      </c>
      <c r="B64" s="151">
        <f t="shared" si="0"/>
        <v>63</v>
      </c>
      <c r="C64" s="151">
        <v>2023</v>
      </c>
      <c r="D64" s="151" t="s">
        <v>3142</v>
      </c>
      <c r="E64" s="151" t="s">
        <v>904</v>
      </c>
      <c r="F64" s="151" t="s">
        <v>1122</v>
      </c>
      <c r="G64" s="153" t="s">
        <v>1658</v>
      </c>
      <c r="H64" s="154" t="s">
        <v>2891</v>
      </c>
      <c r="I64" s="154" t="s">
        <v>2892</v>
      </c>
      <c r="J64" s="154" t="s">
        <v>2846</v>
      </c>
      <c r="K64" s="170" t="s">
        <v>2781</v>
      </c>
      <c r="L64" s="153" t="s">
        <v>2759</v>
      </c>
      <c r="M64" s="153">
        <v>1</v>
      </c>
      <c r="N64" s="135">
        <v>45318</v>
      </c>
      <c r="O64" s="135">
        <v>45381</v>
      </c>
      <c r="P64" s="158">
        <f t="shared" si="20"/>
        <v>9</v>
      </c>
      <c r="Q64" s="174" t="s">
        <v>1491</v>
      </c>
      <c r="R64" s="174" t="s">
        <v>2367</v>
      </c>
      <c r="S64" s="151">
        <v>0</v>
      </c>
      <c r="T64" s="123"/>
      <c r="U64" s="161">
        <f t="shared" si="2"/>
        <v>-1512.7</v>
      </c>
      <c r="V64" s="124">
        <f t="shared" si="3"/>
        <v>0</v>
      </c>
      <c r="W64" s="162">
        <f t="shared" si="4"/>
        <v>0</v>
      </c>
      <c r="X64" s="162">
        <f t="shared" si="5"/>
        <v>0</v>
      </c>
      <c r="Y64" s="162">
        <f t="shared" si="6"/>
        <v>9</v>
      </c>
      <c r="Z64" s="151" t="str">
        <f t="shared" si="7"/>
        <v>VENCIDA</v>
      </c>
      <c r="AA64" s="151" t="str">
        <f t="shared" si="8"/>
        <v>VENCIDO</v>
      </c>
      <c r="AB64" s="153" t="s">
        <v>2932</v>
      </c>
      <c r="AC64" s="150" t="str">
        <f t="shared" si="12"/>
        <v>H19AEFCAT1765-2023-1</v>
      </c>
      <c r="AD64" s="163">
        <f t="shared" si="9"/>
        <v>1</v>
      </c>
      <c r="AE64" s="163" t="str">
        <f t="shared" si="13"/>
        <v>H19AEFCAT1765-2023-1 - 1</v>
      </c>
      <c r="AF64" s="164">
        <f t="shared" si="14"/>
        <v>1</v>
      </c>
      <c r="AG64" s="164">
        <f t="shared" si="15"/>
        <v>1</v>
      </c>
      <c r="AH64" s="164" t="str">
        <f t="shared" si="11"/>
        <v>H19AEFCAT1765-2023-1.</v>
      </c>
      <c r="AI64" s="164" t="str">
        <f t="shared" si="16"/>
        <v>H19AEFCAT1765-2023-1</v>
      </c>
      <c r="AJ64" s="165"/>
      <c r="AK64" s="166"/>
      <c r="AL64" s="167"/>
    </row>
    <row r="65" spans="1:38" s="11" customFormat="1" ht="291" customHeight="1" x14ac:dyDescent="0.2">
      <c r="A65" s="150">
        <f>IF(ISBLANK(F65),"",COUNTA($F$2:F65))</f>
        <v>54</v>
      </c>
      <c r="B65" s="151">
        <f t="shared" si="0"/>
        <v>64</v>
      </c>
      <c r="C65" s="151">
        <v>2023</v>
      </c>
      <c r="D65" s="151" t="s">
        <v>3142</v>
      </c>
      <c r="E65" s="151" t="s">
        <v>904</v>
      </c>
      <c r="F65" s="151" t="s">
        <v>1122</v>
      </c>
      <c r="G65" s="153" t="s">
        <v>1658</v>
      </c>
      <c r="H65" s="154" t="s">
        <v>2893</v>
      </c>
      <c r="I65" s="154" t="s">
        <v>2894</v>
      </c>
      <c r="J65" s="154" t="s">
        <v>2846</v>
      </c>
      <c r="K65" s="170" t="s">
        <v>2781</v>
      </c>
      <c r="L65" s="153" t="s">
        <v>2759</v>
      </c>
      <c r="M65" s="153">
        <v>1</v>
      </c>
      <c r="N65" s="135">
        <v>45318</v>
      </c>
      <c r="O65" s="135">
        <v>45381</v>
      </c>
      <c r="P65" s="158">
        <f t="shared" si="20"/>
        <v>9</v>
      </c>
      <c r="Q65" s="174" t="s">
        <v>1491</v>
      </c>
      <c r="R65" s="174" t="s">
        <v>2367</v>
      </c>
      <c r="S65" s="151">
        <v>0</v>
      </c>
      <c r="T65" s="123"/>
      <c r="U65" s="161">
        <f t="shared" si="2"/>
        <v>-1512.7</v>
      </c>
      <c r="V65" s="124">
        <f t="shared" si="3"/>
        <v>0</v>
      </c>
      <c r="W65" s="162">
        <f t="shared" si="4"/>
        <v>0</v>
      </c>
      <c r="X65" s="162">
        <f t="shared" si="5"/>
        <v>0</v>
      </c>
      <c r="Y65" s="162">
        <f t="shared" si="6"/>
        <v>9</v>
      </c>
      <c r="Z65" s="151" t="str">
        <f t="shared" si="7"/>
        <v>VENCIDA</v>
      </c>
      <c r="AA65" s="151" t="str">
        <f t="shared" si="8"/>
        <v>VENCIDO</v>
      </c>
      <c r="AB65" s="153" t="s">
        <v>2932</v>
      </c>
      <c r="AC65" s="150" t="str">
        <f t="shared" si="12"/>
        <v>H20AEFCAT1765-2023-1</v>
      </c>
      <c r="AD65" s="163">
        <f t="shared" si="9"/>
        <v>1</v>
      </c>
      <c r="AE65" s="163" t="str">
        <f t="shared" si="13"/>
        <v>H20AEFCAT1765-2023-1 - 1</v>
      </c>
      <c r="AF65" s="164">
        <f t="shared" si="14"/>
        <v>1</v>
      </c>
      <c r="AG65" s="164">
        <f t="shared" si="15"/>
        <v>1</v>
      </c>
      <c r="AH65" s="164" t="str">
        <f t="shared" si="11"/>
        <v>H20AEFCAT1765-2023-1.</v>
      </c>
      <c r="AI65" s="164" t="str">
        <f t="shared" si="16"/>
        <v>H20AEFCAT1765-2023-1</v>
      </c>
      <c r="AJ65" s="165"/>
      <c r="AK65" s="166"/>
      <c r="AL65" s="167"/>
    </row>
    <row r="66" spans="1:38" s="11" customFormat="1" ht="291" customHeight="1" x14ac:dyDescent="0.2">
      <c r="A66" s="150">
        <f>IF(ISBLANK(F66),"",COUNTA($F$2:F66))</f>
        <v>55</v>
      </c>
      <c r="B66" s="151">
        <f t="shared" si="0"/>
        <v>65</v>
      </c>
      <c r="C66" s="151">
        <v>2023</v>
      </c>
      <c r="D66" s="151" t="s">
        <v>3142</v>
      </c>
      <c r="E66" s="151" t="s">
        <v>904</v>
      </c>
      <c r="F66" s="151" t="s">
        <v>1122</v>
      </c>
      <c r="G66" s="153" t="s">
        <v>1658</v>
      </c>
      <c r="H66" s="154" t="s">
        <v>2895</v>
      </c>
      <c r="I66" s="154" t="s">
        <v>2896</v>
      </c>
      <c r="J66" s="154" t="s">
        <v>2846</v>
      </c>
      <c r="K66" s="170" t="s">
        <v>2781</v>
      </c>
      <c r="L66" s="153" t="s">
        <v>2759</v>
      </c>
      <c r="M66" s="153">
        <v>1</v>
      </c>
      <c r="N66" s="135">
        <v>45318</v>
      </c>
      <c r="O66" s="135">
        <v>45381</v>
      </c>
      <c r="P66" s="158">
        <f t="shared" si="20"/>
        <v>9</v>
      </c>
      <c r="Q66" s="174" t="s">
        <v>1491</v>
      </c>
      <c r="R66" s="174" t="s">
        <v>2367</v>
      </c>
      <c r="S66" s="151">
        <v>0</v>
      </c>
      <c r="T66" s="123"/>
      <c r="U66" s="161">
        <f t="shared" ref="U66:U129" si="21">(T66-O66)/30</f>
        <v>-1512.7</v>
      </c>
      <c r="V66" s="124">
        <f t="shared" ref="V66:V129" si="22">IF(S66/M66&gt;1,100,+S66/M66*100)</f>
        <v>0</v>
      </c>
      <c r="W66" s="162">
        <f t="shared" ref="W66:W129" si="23">+P66*V66/100</f>
        <v>0</v>
      </c>
      <c r="X66" s="162">
        <f t="shared" ref="X66:X129" si="24">IF(O66&lt;=$AK$1,W66,0)</f>
        <v>0</v>
      </c>
      <c r="Y66" s="162">
        <f t="shared" ref="Y66:Y129" si="25">IF($AK$1&gt;=O66,P66,0)</f>
        <v>9</v>
      </c>
      <c r="Z66" s="151" t="str">
        <f t="shared" ref="Z66:Z129" si="26">IF(V66=100,"CUMPLIDA",IF(O66-$AK$1&lt;0,"VENCIDA",IF(O66-$AK$1&lt;=30,"PRÓXIMA A VENCER",IF(V66&gt;0,"CON AVANCE","EN TERMINO"))))</f>
        <v>VENCIDA</v>
      </c>
      <c r="AA66" s="151" t="str">
        <f t="shared" ref="AA66:AA129" si="27">IF(A66&lt;&gt;"",IF(AG66=1,"VENCIDO",IF(AG66=2,"PRÓXIMO A VENCER",IF(AG66=3,"EN TERMINO",IF(AG66=4,"CON AVANCE",IF(AG66=5,"CUMPLIDO",))))),"")</f>
        <v>VENCIDO</v>
      </c>
      <c r="AB66" s="153" t="s">
        <v>2932</v>
      </c>
      <c r="AC66" s="150" t="str">
        <f t="shared" si="12"/>
        <v>H21AEFCAT1765-2023-1</v>
      </c>
      <c r="AD66" s="163">
        <f t="shared" ref="AD66:AD129" si="28">IF(A66&lt;&gt;"",1,AD65+1)</f>
        <v>1</v>
      </c>
      <c r="AE66" s="163" t="str">
        <f t="shared" si="13"/>
        <v>H21AEFCAT1765-2023-1 - 1</v>
      </c>
      <c r="AF66" s="164">
        <f t="shared" si="14"/>
        <v>1</v>
      </c>
      <c r="AG66" s="164">
        <f t="shared" si="15"/>
        <v>1</v>
      </c>
      <c r="AH66" s="164" t="str">
        <f t="shared" ref="AH66:AH129" si="29">IF(A66&lt;&gt;"",MID(H66,1,FIND(" ",H66,1)-1),AH65)</f>
        <v>H21AEFCAT1765-2023-1.</v>
      </c>
      <c r="AI66" s="164" t="str">
        <f t="shared" si="16"/>
        <v>H21AEFCAT1765-2023-1</v>
      </c>
      <c r="AJ66" s="165"/>
      <c r="AK66" s="166"/>
      <c r="AL66" s="167"/>
    </row>
    <row r="67" spans="1:38" s="11" customFormat="1" ht="291" customHeight="1" x14ac:dyDescent="0.2">
      <c r="A67" s="150">
        <f>IF(ISBLANK(F67),"",COUNTA($F$2:F67))</f>
        <v>56</v>
      </c>
      <c r="B67" s="151">
        <f t="shared" si="0"/>
        <v>66</v>
      </c>
      <c r="C67" s="151">
        <v>2023</v>
      </c>
      <c r="D67" s="151" t="s">
        <v>3141</v>
      </c>
      <c r="E67" s="151" t="s">
        <v>3107</v>
      </c>
      <c r="F67" s="151" t="s">
        <v>2930</v>
      </c>
      <c r="G67" s="153" t="s">
        <v>1658</v>
      </c>
      <c r="H67" s="154" t="s">
        <v>3090</v>
      </c>
      <c r="I67" s="154" t="s">
        <v>2897</v>
      </c>
      <c r="J67" s="154" t="s">
        <v>2898</v>
      </c>
      <c r="K67" s="170" t="s">
        <v>2899</v>
      </c>
      <c r="L67" s="153" t="s">
        <v>2900</v>
      </c>
      <c r="M67" s="153">
        <v>1</v>
      </c>
      <c r="N67" s="135">
        <v>45318</v>
      </c>
      <c r="O67" s="135">
        <v>45503</v>
      </c>
      <c r="P67" s="158">
        <f t="shared" si="20"/>
        <v>26.428571428571427</v>
      </c>
      <c r="Q67" s="174" t="s">
        <v>1491</v>
      </c>
      <c r="R67" s="174" t="s">
        <v>2367</v>
      </c>
      <c r="S67" s="151">
        <v>0</v>
      </c>
      <c r="T67" s="123"/>
      <c r="U67" s="161">
        <f t="shared" si="21"/>
        <v>-1516.7666666666667</v>
      </c>
      <c r="V67" s="124">
        <f t="shared" si="22"/>
        <v>0</v>
      </c>
      <c r="W67" s="162">
        <f t="shared" si="23"/>
        <v>0</v>
      </c>
      <c r="X67" s="162">
        <f t="shared" si="24"/>
        <v>0</v>
      </c>
      <c r="Y67" s="162">
        <f t="shared" si="25"/>
        <v>0</v>
      </c>
      <c r="Z67" s="151" t="str">
        <f t="shared" si="26"/>
        <v>EN TERMINO</v>
      </c>
      <c r="AA67" s="151" t="str">
        <f t="shared" si="27"/>
        <v>EN TERMINO</v>
      </c>
      <c r="AB67" s="153" t="s">
        <v>2932</v>
      </c>
      <c r="AC67" s="150" t="str">
        <f t="shared" ref="AC67:AC130" si="30">AI67</f>
        <v>H22AEFCAT1765-2023-1</v>
      </c>
      <c r="AD67" s="163">
        <f t="shared" si="28"/>
        <v>1</v>
      </c>
      <c r="AE67" s="163" t="str">
        <f t="shared" ref="AE67:AE130" si="31">CONCATENATE(AC67," - ",AD67)</f>
        <v>H22AEFCAT1765-2023-1 - 1</v>
      </c>
      <c r="AF67" s="164">
        <f t="shared" ref="AF67:AF130" si="32">IF(Z67="VENCIDA",1,IF(Z67="PRÓXIMA A VENCER",2,IF(Z67="EN TERMINO",3,IF(Z67="CON AVANCE",4,IF(Z67="CUMPLIDA",5,)))))</f>
        <v>3</v>
      </c>
      <c r="AG67" s="164">
        <f t="shared" ref="AG67:AG130" si="33">IF(AD68=AD67+1,MIN(AF67,AG68),AF67)</f>
        <v>3</v>
      </c>
      <c r="AH67" s="164" t="str">
        <f t="shared" si="29"/>
        <v>H22AEFCAT1765-2023-1.</v>
      </c>
      <c r="AI67" s="164" t="str">
        <f t="shared" ref="AI67:AI130" si="34">IFERROR(MID(AH67,1,FIND(".",AH67,1)-1),AH67)</f>
        <v>H22AEFCAT1765-2023-1</v>
      </c>
      <c r="AJ67" s="165"/>
      <c r="AK67" s="166"/>
      <c r="AL67" s="167"/>
    </row>
    <row r="68" spans="1:38" s="11" customFormat="1" ht="291" customHeight="1" x14ac:dyDescent="0.2">
      <c r="A68" s="150">
        <f>IF(ISBLANK(F68),"",COUNTA($F$2:F68))</f>
        <v>57</v>
      </c>
      <c r="B68" s="151">
        <f t="shared" si="0"/>
        <v>67</v>
      </c>
      <c r="C68" s="151">
        <v>2023</v>
      </c>
      <c r="D68" s="151" t="s">
        <v>3143</v>
      </c>
      <c r="E68" s="151" t="s">
        <v>904</v>
      </c>
      <c r="F68" s="151" t="s">
        <v>2931</v>
      </c>
      <c r="G68" s="153" t="s">
        <v>1658</v>
      </c>
      <c r="H68" s="154" t="s">
        <v>2901</v>
      </c>
      <c r="I68" s="154" t="s">
        <v>2902</v>
      </c>
      <c r="J68" s="154" t="s">
        <v>2903</v>
      </c>
      <c r="K68" s="170" t="s">
        <v>2781</v>
      </c>
      <c r="L68" s="153" t="s">
        <v>2759</v>
      </c>
      <c r="M68" s="153">
        <v>1</v>
      </c>
      <c r="N68" s="135">
        <v>45318</v>
      </c>
      <c r="O68" s="135">
        <v>45381</v>
      </c>
      <c r="P68" s="158">
        <f t="shared" si="20"/>
        <v>9</v>
      </c>
      <c r="Q68" s="174" t="s">
        <v>1491</v>
      </c>
      <c r="R68" s="174" t="s">
        <v>2367</v>
      </c>
      <c r="S68" s="151">
        <v>0</v>
      </c>
      <c r="T68" s="123"/>
      <c r="U68" s="161">
        <f t="shared" si="21"/>
        <v>-1512.7</v>
      </c>
      <c r="V68" s="124">
        <f t="shared" si="22"/>
        <v>0</v>
      </c>
      <c r="W68" s="162">
        <f t="shared" si="23"/>
        <v>0</v>
      </c>
      <c r="X68" s="162">
        <f t="shared" si="24"/>
        <v>0</v>
      </c>
      <c r="Y68" s="162">
        <f t="shared" si="25"/>
        <v>9</v>
      </c>
      <c r="Z68" s="151" t="str">
        <f t="shared" si="26"/>
        <v>VENCIDA</v>
      </c>
      <c r="AA68" s="151" t="str">
        <f t="shared" si="27"/>
        <v>VENCIDO</v>
      </c>
      <c r="AB68" s="153" t="s">
        <v>2932</v>
      </c>
      <c r="AC68" s="150" t="str">
        <f t="shared" si="30"/>
        <v>H23AEFCAT1765-2023-1</v>
      </c>
      <c r="AD68" s="163">
        <f t="shared" si="28"/>
        <v>1</v>
      </c>
      <c r="AE68" s="163" t="str">
        <f t="shared" si="31"/>
        <v>H23AEFCAT1765-2023-1 - 1</v>
      </c>
      <c r="AF68" s="164">
        <f t="shared" si="32"/>
        <v>1</v>
      </c>
      <c r="AG68" s="164">
        <f t="shared" si="33"/>
        <v>1</v>
      </c>
      <c r="AH68" s="164" t="str">
        <f t="shared" si="29"/>
        <v>H23AEFCAT1765-2023-1.</v>
      </c>
      <c r="AI68" s="164" t="str">
        <f t="shared" si="34"/>
        <v>H23AEFCAT1765-2023-1</v>
      </c>
      <c r="AJ68" s="165"/>
      <c r="AK68" s="166"/>
      <c r="AL68" s="167"/>
    </row>
    <row r="69" spans="1:38" s="11" customFormat="1" ht="291" customHeight="1" x14ac:dyDescent="0.2">
      <c r="A69" s="150">
        <f>IF(ISBLANK(F69),"",COUNTA($F$2:F69))</f>
        <v>58</v>
      </c>
      <c r="B69" s="151">
        <f t="shared" si="0"/>
        <v>68</v>
      </c>
      <c r="C69" s="151">
        <v>2023</v>
      </c>
      <c r="D69" s="151" t="s">
        <v>3143</v>
      </c>
      <c r="E69" s="151" t="s">
        <v>904</v>
      </c>
      <c r="F69" s="151" t="s">
        <v>2931</v>
      </c>
      <c r="G69" s="153" t="s">
        <v>1658</v>
      </c>
      <c r="H69" s="154" t="s">
        <v>2904</v>
      </c>
      <c r="I69" s="154" t="s">
        <v>2905</v>
      </c>
      <c r="J69" s="154" t="s">
        <v>2906</v>
      </c>
      <c r="K69" s="170" t="s">
        <v>2789</v>
      </c>
      <c r="L69" s="153" t="s">
        <v>2759</v>
      </c>
      <c r="M69" s="153">
        <v>1</v>
      </c>
      <c r="N69" s="135">
        <v>45318</v>
      </c>
      <c r="O69" s="135">
        <v>45381</v>
      </c>
      <c r="P69" s="158">
        <f t="shared" si="20"/>
        <v>9</v>
      </c>
      <c r="Q69" s="174" t="s">
        <v>1491</v>
      </c>
      <c r="R69" s="174" t="s">
        <v>2367</v>
      </c>
      <c r="S69" s="151">
        <v>0</v>
      </c>
      <c r="T69" s="123"/>
      <c r="U69" s="161">
        <f t="shared" si="21"/>
        <v>-1512.7</v>
      </c>
      <c r="V69" s="124">
        <f t="shared" si="22"/>
        <v>0</v>
      </c>
      <c r="W69" s="162">
        <f t="shared" si="23"/>
        <v>0</v>
      </c>
      <c r="X69" s="162">
        <f t="shared" si="24"/>
        <v>0</v>
      </c>
      <c r="Y69" s="162">
        <f t="shared" si="25"/>
        <v>9</v>
      </c>
      <c r="Z69" s="151" t="str">
        <f t="shared" si="26"/>
        <v>VENCIDA</v>
      </c>
      <c r="AA69" s="151" t="str">
        <f t="shared" si="27"/>
        <v>VENCIDO</v>
      </c>
      <c r="AB69" s="153" t="s">
        <v>2932</v>
      </c>
      <c r="AC69" s="150" t="str">
        <f t="shared" si="30"/>
        <v>H24AEFCAT1765-2023-1</v>
      </c>
      <c r="AD69" s="163">
        <f t="shared" si="28"/>
        <v>1</v>
      </c>
      <c r="AE69" s="163" t="str">
        <f t="shared" si="31"/>
        <v>H24AEFCAT1765-2023-1 - 1</v>
      </c>
      <c r="AF69" s="164">
        <f t="shared" si="32"/>
        <v>1</v>
      </c>
      <c r="AG69" s="164">
        <f t="shared" si="33"/>
        <v>1</v>
      </c>
      <c r="AH69" s="164" t="str">
        <f t="shared" si="29"/>
        <v>H24AEFCAT1765-2023-1.</v>
      </c>
      <c r="AI69" s="164" t="str">
        <f t="shared" si="34"/>
        <v>H24AEFCAT1765-2023-1</v>
      </c>
      <c r="AJ69" s="165"/>
      <c r="AK69" s="166"/>
      <c r="AL69" s="167"/>
    </row>
    <row r="70" spans="1:38" s="11" customFormat="1" ht="291" customHeight="1" x14ac:dyDescent="0.2">
      <c r="A70" s="150">
        <f>IF(ISBLANK(F70),"",COUNTA($F$2:F70))</f>
        <v>59</v>
      </c>
      <c r="B70" s="151">
        <f t="shared" si="0"/>
        <v>69</v>
      </c>
      <c r="C70" s="151">
        <v>2023</v>
      </c>
      <c r="D70" s="151" t="s">
        <v>3143</v>
      </c>
      <c r="E70" s="151" t="s">
        <v>904</v>
      </c>
      <c r="F70" s="151" t="s">
        <v>2931</v>
      </c>
      <c r="G70" s="153" t="s">
        <v>1658</v>
      </c>
      <c r="H70" s="154" t="s">
        <v>2907</v>
      </c>
      <c r="I70" s="154" t="s">
        <v>2908</v>
      </c>
      <c r="J70" s="154" t="s">
        <v>2909</v>
      </c>
      <c r="K70" s="170" t="s">
        <v>2781</v>
      </c>
      <c r="L70" s="153" t="s">
        <v>2759</v>
      </c>
      <c r="M70" s="153">
        <v>1</v>
      </c>
      <c r="N70" s="135">
        <v>45318</v>
      </c>
      <c r="O70" s="135">
        <v>45381</v>
      </c>
      <c r="P70" s="158">
        <f t="shared" si="20"/>
        <v>9</v>
      </c>
      <c r="Q70" s="174" t="s">
        <v>1491</v>
      </c>
      <c r="R70" s="174" t="s">
        <v>2367</v>
      </c>
      <c r="S70" s="151">
        <v>0</v>
      </c>
      <c r="T70" s="123"/>
      <c r="U70" s="161">
        <f t="shared" si="21"/>
        <v>-1512.7</v>
      </c>
      <c r="V70" s="124">
        <f t="shared" si="22"/>
        <v>0</v>
      </c>
      <c r="W70" s="162">
        <f t="shared" si="23"/>
        <v>0</v>
      </c>
      <c r="X70" s="162">
        <f t="shared" si="24"/>
        <v>0</v>
      </c>
      <c r="Y70" s="162">
        <f t="shared" si="25"/>
        <v>9</v>
      </c>
      <c r="Z70" s="151" t="str">
        <f t="shared" si="26"/>
        <v>VENCIDA</v>
      </c>
      <c r="AA70" s="151" t="str">
        <f t="shared" si="27"/>
        <v>VENCIDO</v>
      </c>
      <c r="AB70" s="153" t="s">
        <v>2932</v>
      </c>
      <c r="AC70" s="150" t="str">
        <f t="shared" si="30"/>
        <v>H25AEFCAT1765-2023-1</v>
      </c>
      <c r="AD70" s="163">
        <f t="shared" si="28"/>
        <v>1</v>
      </c>
      <c r="AE70" s="163" t="str">
        <f t="shared" si="31"/>
        <v>H25AEFCAT1765-2023-1 - 1</v>
      </c>
      <c r="AF70" s="164">
        <f t="shared" si="32"/>
        <v>1</v>
      </c>
      <c r="AG70" s="164">
        <f t="shared" si="33"/>
        <v>1</v>
      </c>
      <c r="AH70" s="164" t="str">
        <f t="shared" si="29"/>
        <v>H25AEFCAT1765-2023-1.</v>
      </c>
      <c r="AI70" s="164" t="str">
        <f t="shared" si="34"/>
        <v>H25AEFCAT1765-2023-1</v>
      </c>
      <c r="AJ70" s="165"/>
      <c r="AK70" s="166"/>
      <c r="AL70" s="167"/>
    </row>
    <row r="71" spans="1:38" s="11" customFormat="1" ht="291" customHeight="1" x14ac:dyDescent="0.2">
      <c r="A71" s="150">
        <f>IF(ISBLANK(F71),"",COUNTA($F$2:F71))</f>
        <v>60</v>
      </c>
      <c r="B71" s="151">
        <f t="shared" si="0"/>
        <v>70</v>
      </c>
      <c r="C71" s="151">
        <v>2023</v>
      </c>
      <c r="D71" s="151" t="s">
        <v>3141</v>
      </c>
      <c r="E71" s="151" t="s">
        <v>3107</v>
      </c>
      <c r="F71" s="151" t="s">
        <v>2930</v>
      </c>
      <c r="G71" s="153" t="s">
        <v>1658</v>
      </c>
      <c r="H71" s="154" t="s">
        <v>2910</v>
      </c>
      <c r="I71" s="154" t="s">
        <v>2911</v>
      </c>
      <c r="J71" s="154" t="s">
        <v>2912</v>
      </c>
      <c r="K71" s="170" t="s">
        <v>2913</v>
      </c>
      <c r="L71" s="153" t="s">
        <v>2914</v>
      </c>
      <c r="M71" s="153">
        <v>1</v>
      </c>
      <c r="N71" s="135">
        <v>45318</v>
      </c>
      <c r="O71" s="135">
        <v>45350</v>
      </c>
      <c r="P71" s="158">
        <f t="shared" si="20"/>
        <v>4.5714285714285712</v>
      </c>
      <c r="Q71" s="174" t="s">
        <v>1491</v>
      </c>
      <c r="R71" s="174" t="s">
        <v>2367</v>
      </c>
      <c r="S71" s="151">
        <v>1</v>
      </c>
      <c r="T71" s="123">
        <v>45341</v>
      </c>
      <c r="U71" s="161">
        <f t="shared" si="21"/>
        <v>-0.3</v>
      </c>
      <c r="V71" s="124">
        <f t="shared" si="22"/>
        <v>100</v>
      </c>
      <c r="W71" s="162">
        <f t="shared" si="23"/>
        <v>4.5714285714285712</v>
      </c>
      <c r="X71" s="162">
        <f t="shared" si="24"/>
        <v>4.5714285714285712</v>
      </c>
      <c r="Y71" s="162">
        <f t="shared" si="25"/>
        <v>4.5714285714285712</v>
      </c>
      <c r="Z71" s="151" t="str">
        <f t="shared" si="26"/>
        <v>CUMPLIDA</v>
      </c>
      <c r="AA71" s="151" t="str">
        <f t="shared" si="27"/>
        <v>CUMPLIDO</v>
      </c>
      <c r="AB71" s="153" t="s">
        <v>2932</v>
      </c>
      <c r="AC71" s="150" t="str">
        <f t="shared" si="30"/>
        <v>H26AEFCAT1765-2023-1</v>
      </c>
      <c r="AD71" s="163">
        <f t="shared" si="28"/>
        <v>1</v>
      </c>
      <c r="AE71" s="163" t="str">
        <f t="shared" si="31"/>
        <v>H26AEFCAT1765-2023-1 - 1</v>
      </c>
      <c r="AF71" s="164">
        <f t="shared" si="32"/>
        <v>5</v>
      </c>
      <c r="AG71" s="164">
        <f t="shared" si="33"/>
        <v>5</v>
      </c>
      <c r="AH71" s="164" t="str">
        <f t="shared" si="29"/>
        <v>H26AEFCAT1765-2023-1.</v>
      </c>
      <c r="AI71" s="164" t="str">
        <f t="shared" si="34"/>
        <v>H26AEFCAT1765-2023-1</v>
      </c>
      <c r="AJ71" s="165"/>
      <c r="AK71" s="166"/>
      <c r="AL71" s="167"/>
    </row>
    <row r="72" spans="1:38" s="11" customFormat="1" ht="291" customHeight="1" x14ac:dyDescent="0.2">
      <c r="A72" s="150">
        <f>IF(ISBLANK(F72),"",COUNTA($F$2:F72))</f>
        <v>61</v>
      </c>
      <c r="B72" s="151">
        <f t="shared" si="0"/>
        <v>71</v>
      </c>
      <c r="C72" s="151">
        <v>2023</v>
      </c>
      <c r="D72" s="151" t="s">
        <v>3141</v>
      </c>
      <c r="E72" s="151" t="s">
        <v>3107</v>
      </c>
      <c r="F72" s="151" t="s">
        <v>2930</v>
      </c>
      <c r="G72" s="153" t="s">
        <v>1658</v>
      </c>
      <c r="H72" s="154" t="s">
        <v>2915</v>
      </c>
      <c r="I72" s="154" t="s">
        <v>2916</v>
      </c>
      <c r="J72" s="154" t="s">
        <v>2917</v>
      </c>
      <c r="K72" s="154" t="s">
        <v>2918</v>
      </c>
      <c r="L72" s="153" t="s">
        <v>8</v>
      </c>
      <c r="M72" s="153">
        <v>1</v>
      </c>
      <c r="N72" s="135">
        <v>45318</v>
      </c>
      <c r="O72" s="135">
        <v>45412</v>
      </c>
      <c r="P72" s="158">
        <f t="shared" si="20"/>
        <v>13.428571428571429</v>
      </c>
      <c r="Q72" s="174" t="s">
        <v>1491</v>
      </c>
      <c r="R72" s="174" t="s">
        <v>2367</v>
      </c>
      <c r="S72" s="151">
        <v>0</v>
      </c>
      <c r="T72" s="123"/>
      <c r="U72" s="161">
        <f t="shared" si="21"/>
        <v>-1513.7333333333333</v>
      </c>
      <c r="V72" s="124">
        <f t="shared" si="22"/>
        <v>0</v>
      </c>
      <c r="W72" s="162">
        <f t="shared" si="23"/>
        <v>0</v>
      </c>
      <c r="X72" s="162">
        <f t="shared" si="24"/>
        <v>0</v>
      </c>
      <c r="Y72" s="162">
        <f t="shared" si="25"/>
        <v>0</v>
      </c>
      <c r="Z72" s="151" t="str">
        <f t="shared" si="26"/>
        <v>PRÓXIMA A VENCER</v>
      </c>
      <c r="AA72" s="151" t="str">
        <f t="shared" si="27"/>
        <v>PRÓXIMO A VENCER</v>
      </c>
      <c r="AB72" s="153" t="s">
        <v>2932</v>
      </c>
      <c r="AC72" s="150" t="str">
        <f t="shared" si="30"/>
        <v>H27AEFCAT1765-2023-1</v>
      </c>
      <c r="AD72" s="163">
        <f t="shared" si="28"/>
        <v>1</v>
      </c>
      <c r="AE72" s="163" t="str">
        <f t="shared" si="31"/>
        <v>H27AEFCAT1765-2023-1 - 1</v>
      </c>
      <c r="AF72" s="164">
        <f t="shared" si="32"/>
        <v>2</v>
      </c>
      <c r="AG72" s="164">
        <f t="shared" si="33"/>
        <v>2</v>
      </c>
      <c r="AH72" s="164" t="str">
        <f t="shared" si="29"/>
        <v>H27AEFCAT1765-2023-1.</v>
      </c>
      <c r="AI72" s="164" t="str">
        <f t="shared" si="34"/>
        <v>H27AEFCAT1765-2023-1</v>
      </c>
      <c r="AJ72" s="165"/>
      <c r="AK72" s="166"/>
      <c r="AL72" s="167"/>
    </row>
    <row r="73" spans="1:38" s="11" customFormat="1" ht="291" customHeight="1" x14ac:dyDescent="0.2">
      <c r="A73" s="150">
        <f>IF(ISBLANK(F73),"",COUNTA($F$2:F73))</f>
        <v>62</v>
      </c>
      <c r="B73" s="151">
        <f t="shared" si="0"/>
        <v>72</v>
      </c>
      <c r="C73" s="151">
        <v>2023</v>
      </c>
      <c r="D73" s="151" t="s">
        <v>3142</v>
      </c>
      <c r="E73" s="151" t="s">
        <v>904</v>
      </c>
      <c r="F73" s="151" t="s">
        <v>2931</v>
      </c>
      <c r="G73" s="153" t="s">
        <v>1658</v>
      </c>
      <c r="H73" s="154" t="s">
        <v>2919</v>
      </c>
      <c r="I73" s="154" t="s">
        <v>2920</v>
      </c>
      <c r="J73" s="154" t="s">
        <v>2846</v>
      </c>
      <c r="K73" s="170" t="s">
        <v>2781</v>
      </c>
      <c r="L73" s="153" t="s">
        <v>2759</v>
      </c>
      <c r="M73" s="153">
        <v>1</v>
      </c>
      <c r="N73" s="135">
        <v>45318</v>
      </c>
      <c r="O73" s="135">
        <v>45381</v>
      </c>
      <c r="P73" s="158">
        <f t="shared" si="20"/>
        <v>9</v>
      </c>
      <c r="Q73" s="174" t="s">
        <v>1491</v>
      </c>
      <c r="R73" s="174" t="s">
        <v>2367</v>
      </c>
      <c r="S73" s="151">
        <v>0</v>
      </c>
      <c r="T73" s="123"/>
      <c r="U73" s="161">
        <f t="shared" si="21"/>
        <v>-1512.7</v>
      </c>
      <c r="V73" s="124">
        <f t="shared" si="22"/>
        <v>0</v>
      </c>
      <c r="W73" s="162">
        <f t="shared" si="23"/>
        <v>0</v>
      </c>
      <c r="X73" s="162">
        <f t="shared" si="24"/>
        <v>0</v>
      </c>
      <c r="Y73" s="162">
        <f t="shared" si="25"/>
        <v>9</v>
      </c>
      <c r="Z73" s="151" t="str">
        <f t="shared" si="26"/>
        <v>VENCIDA</v>
      </c>
      <c r="AA73" s="151" t="str">
        <f t="shared" si="27"/>
        <v>VENCIDO</v>
      </c>
      <c r="AB73" s="153" t="s">
        <v>2932</v>
      </c>
      <c r="AC73" s="150" t="str">
        <f t="shared" si="30"/>
        <v>H28AEFCAT1765-2023-1</v>
      </c>
      <c r="AD73" s="163">
        <f t="shared" si="28"/>
        <v>1</v>
      </c>
      <c r="AE73" s="163" t="str">
        <f t="shared" si="31"/>
        <v>H28AEFCAT1765-2023-1 - 1</v>
      </c>
      <c r="AF73" s="164">
        <f t="shared" si="32"/>
        <v>1</v>
      </c>
      <c r="AG73" s="164">
        <f t="shared" si="33"/>
        <v>1</v>
      </c>
      <c r="AH73" s="164" t="str">
        <f t="shared" si="29"/>
        <v>H28AEFCAT1765-2023-1.</v>
      </c>
      <c r="AI73" s="164" t="str">
        <f t="shared" si="34"/>
        <v>H28AEFCAT1765-2023-1</v>
      </c>
      <c r="AJ73" s="165"/>
      <c r="AK73" s="166"/>
      <c r="AL73" s="167"/>
    </row>
    <row r="74" spans="1:38" s="11" customFormat="1" ht="291" customHeight="1" x14ac:dyDescent="0.2">
      <c r="A74" s="150">
        <f>IF(ISBLANK(F74),"",COUNTA($F$2:F74))</f>
        <v>63</v>
      </c>
      <c r="B74" s="151">
        <f t="shared" si="0"/>
        <v>73</v>
      </c>
      <c r="C74" s="151">
        <v>2023</v>
      </c>
      <c r="D74" s="151" t="s">
        <v>3142</v>
      </c>
      <c r="E74" s="151" t="s">
        <v>904</v>
      </c>
      <c r="F74" s="151" t="s">
        <v>2931</v>
      </c>
      <c r="G74" s="153" t="s">
        <v>1658</v>
      </c>
      <c r="H74" s="154" t="s">
        <v>2921</v>
      </c>
      <c r="I74" s="154" t="s">
        <v>2922</v>
      </c>
      <c r="J74" s="154" t="s">
        <v>2846</v>
      </c>
      <c r="K74" s="170" t="s">
        <v>2781</v>
      </c>
      <c r="L74" s="153" t="s">
        <v>2759</v>
      </c>
      <c r="M74" s="153">
        <v>1</v>
      </c>
      <c r="N74" s="135">
        <v>45318</v>
      </c>
      <c r="O74" s="135">
        <v>45381</v>
      </c>
      <c r="P74" s="158">
        <f t="shared" si="20"/>
        <v>9</v>
      </c>
      <c r="Q74" s="174" t="s">
        <v>1491</v>
      </c>
      <c r="R74" s="174" t="s">
        <v>2367</v>
      </c>
      <c r="S74" s="151">
        <v>0</v>
      </c>
      <c r="T74" s="123"/>
      <c r="U74" s="161">
        <f t="shared" si="21"/>
        <v>-1512.7</v>
      </c>
      <c r="V74" s="124">
        <f t="shared" si="22"/>
        <v>0</v>
      </c>
      <c r="W74" s="162">
        <f t="shared" si="23"/>
        <v>0</v>
      </c>
      <c r="X74" s="162">
        <f t="shared" si="24"/>
        <v>0</v>
      </c>
      <c r="Y74" s="162">
        <f t="shared" si="25"/>
        <v>9</v>
      </c>
      <c r="Z74" s="151" t="str">
        <f t="shared" si="26"/>
        <v>VENCIDA</v>
      </c>
      <c r="AA74" s="151" t="str">
        <f t="shared" si="27"/>
        <v>VENCIDO</v>
      </c>
      <c r="AB74" s="153" t="s">
        <v>2932</v>
      </c>
      <c r="AC74" s="150" t="str">
        <f t="shared" si="30"/>
        <v>H29AEFCAT1765-2023-1</v>
      </c>
      <c r="AD74" s="163">
        <f t="shared" si="28"/>
        <v>1</v>
      </c>
      <c r="AE74" s="163" t="str">
        <f t="shared" si="31"/>
        <v>H29AEFCAT1765-2023-1 - 1</v>
      </c>
      <c r="AF74" s="164">
        <f t="shared" si="32"/>
        <v>1</v>
      </c>
      <c r="AG74" s="164">
        <f t="shared" si="33"/>
        <v>1</v>
      </c>
      <c r="AH74" s="164" t="str">
        <f t="shared" si="29"/>
        <v>H29AEFCAT1765-2023-1.</v>
      </c>
      <c r="AI74" s="164" t="str">
        <f t="shared" si="34"/>
        <v>H29AEFCAT1765-2023-1</v>
      </c>
      <c r="AJ74" s="165"/>
      <c r="AK74" s="166"/>
      <c r="AL74" s="167"/>
    </row>
    <row r="75" spans="1:38" s="11" customFormat="1" ht="291" customHeight="1" x14ac:dyDescent="0.2">
      <c r="A75" s="150">
        <f>IF(ISBLANK(F75),"",COUNTA($F$2:F75))</f>
        <v>64</v>
      </c>
      <c r="B75" s="151">
        <f t="shared" si="0"/>
        <v>74</v>
      </c>
      <c r="C75" s="151">
        <v>2023</v>
      </c>
      <c r="D75" s="151" t="s">
        <v>3141</v>
      </c>
      <c r="E75" s="151" t="s">
        <v>3107</v>
      </c>
      <c r="F75" s="151" t="s">
        <v>2930</v>
      </c>
      <c r="G75" s="153" t="s">
        <v>1658</v>
      </c>
      <c r="H75" s="154" t="s">
        <v>2923</v>
      </c>
      <c r="I75" s="154" t="s">
        <v>2924</v>
      </c>
      <c r="J75" s="154" t="s">
        <v>2925</v>
      </c>
      <c r="K75" s="154" t="s">
        <v>2926</v>
      </c>
      <c r="L75" s="153" t="s">
        <v>9</v>
      </c>
      <c r="M75" s="153">
        <v>1</v>
      </c>
      <c r="N75" s="135">
        <v>45378</v>
      </c>
      <c r="O75" s="135">
        <v>45412</v>
      </c>
      <c r="P75" s="158">
        <f t="shared" si="20"/>
        <v>4.8571428571428568</v>
      </c>
      <c r="Q75" s="174" t="s">
        <v>1491</v>
      </c>
      <c r="R75" s="174" t="s">
        <v>2367</v>
      </c>
      <c r="S75" s="151">
        <v>0</v>
      </c>
      <c r="T75" s="123"/>
      <c r="U75" s="161">
        <f t="shared" si="21"/>
        <v>-1513.7333333333333</v>
      </c>
      <c r="V75" s="124">
        <f t="shared" si="22"/>
        <v>0</v>
      </c>
      <c r="W75" s="162">
        <f t="shared" si="23"/>
        <v>0</v>
      </c>
      <c r="X75" s="162">
        <f t="shared" si="24"/>
        <v>0</v>
      </c>
      <c r="Y75" s="162">
        <f t="shared" si="25"/>
        <v>0</v>
      </c>
      <c r="Z75" s="151" t="str">
        <f t="shared" si="26"/>
        <v>PRÓXIMA A VENCER</v>
      </c>
      <c r="AA75" s="151" t="str">
        <f t="shared" si="27"/>
        <v>PRÓXIMO A VENCER</v>
      </c>
      <c r="AB75" s="153" t="s">
        <v>2932</v>
      </c>
      <c r="AC75" s="150" t="str">
        <f t="shared" si="30"/>
        <v>H30AEFCAT1765-2023-1</v>
      </c>
      <c r="AD75" s="163">
        <f t="shared" si="28"/>
        <v>1</v>
      </c>
      <c r="AE75" s="163" t="str">
        <f t="shared" si="31"/>
        <v>H30AEFCAT1765-2023-1 - 1</v>
      </c>
      <c r="AF75" s="164">
        <f t="shared" si="32"/>
        <v>2</v>
      </c>
      <c r="AG75" s="164">
        <f t="shared" si="33"/>
        <v>2</v>
      </c>
      <c r="AH75" s="164" t="str">
        <f t="shared" si="29"/>
        <v>H30AEFCAT1765-2023-1.</v>
      </c>
      <c r="AI75" s="164" t="str">
        <f t="shared" si="34"/>
        <v>H30AEFCAT1765-2023-1</v>
      </c>
      <c r="AJ75" s="165"/>
      <c r="AK75" s="166"/>
      <c r="AL75" s="167"/>
    </row>
    <row r="76" spans="1:38" s="11" customFormat="1" ht="291" customHeight="1" x14ac:dyDescent="0.2">
      <c r="A76" s="150">
        <f>IF(ISBLANK(F76),"",COUNTA($F$2:F76))</f>
        <v>65</v>
      </c>
      <c r="B76" s="151">
        <f t="shared" si="0"/>
        <v>75</v>
      </c>
      <c r="C76" s="151">
        <v>2023</v>
      </c>
      <c r="D76" s="151" t="s">
        <v>3141</v>
      </c>
      <c r="E76" s="151" t="s">
        <v>637</v>
      </c>
      <c r="F76" s="151" t="s">
        <v>2929</v>
      </c>
      <c r="G76" s="153" t="s">
        <v>1658</v>
      </c>
      <c r="H76" s="154" t="s">
        <v>2927</v>
      </c>
      <c r="I76" s="154" t="s">
        <v>2928</v>
      </c>
      <c r="J76" s="154" t="s">
        <v>2886</v>
      </c>
      <c r="K76" s="170" t="s">
        <v>2781</v>
      </c>
      <c r="L76" s="153" t="s">
        <v>2759</v>
      </c>
      <c r="M76" s="153">
        <v>1</v>
      </c>
      <c r="N76" s="135">
        <v>45318</v>
      </c>
      <c r="O76" s="135">
        <v>45381</v>
      </c>
      <c r="P76" s="158">
        <f t="shared" si="20"/>
        <v>9</v>
      </c>
      <c r="Q76" s="174" t="s">
        <v>1491</v>
      </c>
      <c r="R76" s="174" t="s">
        <v>2367</v>
      </c>
      <c r="S76" s="151">
        <v>0</v>
      </c>
      <c r="T76" s="123"/>
      <c r="U76" s="161">
        <f t="shared" si="21"/>
        <v>-1512.7</v>
      </c>
      <c r="V76" s="124">
        <f t="shared" si="22"/>
        <v>0</v>
      </c>
      <c r="W76" s="162">
        <f t="shared" si="23"/>
        <v>0</v>
      </c>
      <c r="X76" s="162">
        <f t="shared" si="24"/>
        <v>0</v>
      </c>
      <c r="Y76" s="162">
        <f t="shared" si="25"/>
        <v>9</v>
      </c>
      <c r="Z76" s="151" t="str">
        <f t="shared" si="26"/>
        <v>VENCIDA</v>
      </c>
      <c r="AA76" s="151" t="str">
        <f t="shared" si="27"/>
        <v>VENCIDO</v>
      </c>
      <c r="AB76" s="153" t="s">
        <v>2932</v>
      </c>
      <c r="AC76" s="150" t="str">
        <f t="shared" si="30"/>
        <v>H31AEFCAT1765-2023-1</v>
      </c>
      <c r="AD76" s="163">
        <f t="shared" si="28"/>
        <v>1</v>
      </c>
      <c r="AE76" s="163" t="str">
        <f t="shared" si="31"/>
        <v>H31AEFCAT1765-2023-1 - 1</v>
      </c>
      <c r="AF76" s="164">
        <f t="shared" si="32"/>
        <v>1</v>
      </c>
      <c r="AG76" s="164">
        <f t="shared" si="33"/>
        <v>1</v>
      </c>
      <c r="AH76" s="164" t="str">
        <f t="shared" si="29"/>
        <v>H31AEFCAT1765-2023-1.</v>
      </c>
      <c r="AI76" s="164" t="str">
        <f t="shared" si="34"/>
        <v>H31AEFCAT1765-2023-1</v>
      </c>
      <c r="AJ76" s="165"/>
      <c r="AK76" s="166"/>
      <c r="AL76" s="167"/>
    </row>
    <row r="77" spans="1:38" s="11" customFormat="1" ht="291" customHeight="1" x14ac:dyDescent="0.2">
      <c r="A77" s="150">
        <f>IF(ISBLANK(F77),"",COUNTA($F$2:F77))</f>
        <v>66</v>
      </c>
      <c r="B77" s="151">
        <f t="shared" ref="B77:B140" si="35">ROW()-1</f>
        <v>76</v>
      </c>
      <c r="C77" s="151">
        <v>2023</v>
      </c>
      <c r="D77" s="151" t="s">
        <v>3142</v>
      </c>
      <c r="E77" s="151" t="s">
        <v>904</v>
      </c>
      <c r="F77" s="151" t="s">
        <v>636</v>
      </c>
      <c r="G77" s="153" t="s">
        <v>2206</v>
      </c>
      <c r="H77" s="175" t="s">
        <v>2778</v>
      </c>
      <c r="I77" s="175" t="s">
        <v>2779</v>
      </c>
      <c r="J77" s="175" t="s">
        <v>2780</v>
      </c>
      <c r="K77" s="175" t="s">
        <v>2781</v>
      </c>
      <c r="L77" s="150" t="s">
        <v>2759</v>
      </c>
      <c r="M77" s="176">
        <v>1</v>
      </c>
      <c r="N77" s="177">
        <v>45303</v>
      </c>
      <c r="O77" s="177">
        <v>45378</v>
      </c>
      <c r="P77" s="178">
        <f t="shared" ref="P77" si="36">(+O77-N77)/7</f>
        <v>10.714285714285714</v>
      </c>
      <c r="Q77" s="174" t="s">
        <v>1489</v>
      </c>
      <c r="R77" s="174" t="s">
        <v>2367</v>
      </c>
      <c r="S77" s="151">
        <v>0</v>
      </c>
      <c r="T77" s="123"/>
      <c r="U77" s="161">
        <f t="shared" si="21"/>
        <v>-1512.6</v>
      </c>
      <c r="V77" s="124">
        <f t="shared" si="22"/>
        <v>0</v>
      </c>
      <c r="W77" s="162">
        <f t="shared" si="23"/>
        <v>0</v>
      </c>
      <c r="X77" s="162">
        <f t="shared" si="24"/>
        <v>0</v>
      </c>
      <c r="Y77" s="162">
        <f t="shared" si="25"/>
        <v>10.714285714285714</v>
      </c>
      <c r="Z77" s="151" t="str">
        <f t="shared" si="26"/>
        <v>VENCIDA</v>
      </c>
      <c r="AA77" s="151" t="str">
        <f t="shared" si="27"/>
        <v>VENCIDO</v>
      </c>
      <c r="AB77" s="153" t="s">
        <v>2822</v>
      </c>
      <c r="AC77" s="150" t="str">
        <f t="shared" si="30"/>
        <v>H1AEFcontratos1728-1793</v>
      </c>
      <c r="AD77" s="163">
        <f t="shared" si="28"/>
        <v>1</v>
      </c>
      <c r="AE77" s="163" t="str">
        <f t="shared" si="31"/>
        <v>H1AEFcontratos1728-1793 - 1</v>
      </c>
      <c r="AF77" s="164">
        <f t="shared" si="32"/>
        <v>1</v>
      </c>
      <c r="AG77" s="164">
        <f t="shared" si="33"/>
        <v>1</v>
      </c>
      <c r="AH77" s="164" t="str">
        <f t="shared" si="29"/>
        <v>H1AEFcontratos1728-1793</v>
      </c>
      <c r="AI77" s="164" t="str">
        <f t="shared" si="34"/>
        <v>H1AEFcontratos1728-1793</v>
      </c>
      <c r="AJ77" s="165"/>
      <c r="AK77" s="166"/>
      <c r="AL77" s="167"/>
    </row>
    <row r="78" spans="1:38" s="11" customFormat="1" ht="291" customHeight="1" x14ac:dyDescent="0.2">
      <c r="A78" s="150">
        <f>IF(ISBLANK(F78),"",COUNTA($F$2:F78))</f>
        <v>67</v>
      </c>
      <c r="B78" s="151">
        <f t="shared" si="35"/>
        <v>77</v>
      </c>
      <c r="C78" s="151">
        <v>2023</v>
      </c>
      <c r="D78" s="151" t="s">
        <v>3141</v>
      </c>
      <c r="E78" s="151" t="s">
        <v>904</v>
      </c>
      <c r="F78" s="151" t="s">
        <v>636</v>
      </c>
      <c r="G78" s="153" t="s">
        <v>953</v>
      </c>
      <c r="H78" s="175" t="s">
        <v>2782</v>
      </c>
      <c r="I78" s="175" t="s">
        <v>3115</v>
      </c>
      <c r="J78" s="175" t="s">
        <v>2783</v>
      </c>
      <c r="K78" s="175" t="s">
        <v>2784</v>
      </c>
      <c r="L78" s="150" t="s">
        <v>2785</v>
      </c>
      <c r="M78" s="176">
        <v>1</v>
      </c>
      <c r="N78" s="177">
        <v>45311</v>
      </c>
      <c r="O78" s="177">
        <v>45444</v>
      </c>
      <c r="P78" s="178">
        <f t="shared" ref="P78:P159" si="37">(+O78-N78)/7</f>
        <v>19</v>
      </c>
      <c r="Q78" s="174" t="s">
        <v>1754</v>
      </c>
      <c r="R78" s="174" t="s">
        <v>2374</v>
      </c>
      <c r="S78" s="151">
        <v>0</v>
      </c>
      <c r="T78" s="123"/>
      <c r="U78" s="161">
        <f t="shared" si="21"/>
        <v>-1514.8</v>
      </c>
      <c r="V78" s="124">
        <f t="shared" si="22"/>
        <v>0</v>
      </c>
      <c r="W78" s="162">
        <f t="shared" si="23"/>
        <v>0</v>
      </c>
      <c r="X78" s="162">
        <f t="shared" si="24"/>
        <v>0</v>
      </c>
      <c r="Y78" s="162">
        <f t="shared" si="25"/>
        <v>0</v>
      </c>
      <c r="Z78" s="151" t="str">
        <f t="shared" si="26"/>
        <v>EN TERMINO</v>
      </c>
      <c r="AA78" s="151" t="str">
        <f t="shared" si="27"/>
        <v>EN TERMINO</v>
      </c>
      <c r="AB78" s="153" t="s">
        <v>2822</v>
      </c>
      <c r="AC78" s="150" t="str">
        <f t="shared" si="30"/>
        <v>H2AEFcontratos1728-1793</v>
      </c>
      <c r="AD78" s="163">
        <f t="shared" si="28"/>
        <v>1</v>
      </c>
      <c r="AE78" s="163" t="str">
        <f t="shared" si="31"/>
        <v>H2AEFcontratos1728-1793 - 1</v>
      </c>
      <c r="AF78" s="164">
        <f t="shared" si="32"/>
        <v>3</v>
      </c>
      <c r="AG78" s="164">
        <f t="shared" si="33"/>
        <v>3</v>
      </c>
      <c r="AH78" s="164" t="str">
        <f t="shared" si="29"/>
        <v>H2AEFcontratos1728-1793</v>
      </c>
      <c r="AI78" s="164" t="str">
        <f t="shared" si="34"/>
        <v>H2AEFcontratos1728-1793</v>
      </c>
      <c r="AJ78" s="165"/>
      <c r="AK78" s="166"/>
      <c r="AL78" s="167"/>
    </row>
    <row r="79" spans="1:38" s="11" customFormat="1" ht="291" customHeight="1" x14ac:dyDescent="0.2">
      <c r="A79" s="150">
        <f>IF(ISBLANK(F79),"",COUNTA($F$2:F79))</f>
        <v>68</v>
      </c>
      <c r="B79" s="151">
        <f t="shared" si="35"/>
        <v>78</v>
      </c>
      <c r="C79" s="151">
        <v>2023</v>
      </c>
      <c r="D79" s="151" t="s">
        <v>3142</v>
      </c>
      <c r="E79" s="151" t="s">
        <v>904</v>
      </c>
      <c r="F79" s="151" t="s">
        <v>636</v>
      </c>
      <c r="G79" s="153" t="s">
        <v>2066</v>
      </c>
      <c r="H79" s="175" t="s">
        <v>2786</v>
      </c>
      <c r="I79" s="175" t="s">
        <v>2787</v>
      </c>
      <c r="J79" s="175" t="s">
        <v>2788</v>
      </c>
      <c r="K79" s="175" t="s">
        <v>2789</v>
      </c>
      <c r="L79" s="150" t="s">
        <v>2759</v>
      </c>
      <c r="M79" s="176">
        <v>1</v>
      </c>
      <c r="N79" s="177">
        <v>45303</v>
      </c>
      <c r="O79" s="177">
        <v>45378</v>
      </c>
      <c r="P79" s="178">
        <f t="shared" si="37"/>
        <v>10.714285714285714</v>
      </c>
      <c r="Q79" s="174" t="s">
        <v>1489</v>
      </c>
      <c r="R79" s="174" t="s">
        <v>2367</v>
      </c>
      <c r="S79" s="151">
        <v>0</v>
      </c>
      <c r="T79" s="123"/>
      <c r="U79" s="161">
        <f t="shared" si="21"/>
        <v>-1512.6</v>
      </c>
      <c r="V79" s="124">
        <f t="shared" si="22"/>
        <v>0</v>
      </c>
      <c r="W79" s="162">
        <f t="shared" si="23"/>
        <v>0</v>
      </c>
      <c r="X79" s="162">
        <f t="shared" si="24"/>
        <v>0</v>
      </c>
      <c r="Y79" s="162">
        <f t="shared" si="25"/>
        <v>10.714285714285714</v>
      </c>
      <c r="Z79" s="151" t="str">
        <f t="shared" si="26"/>
        <v>VENCIDA</v>
      </c>
      <c r="AA79" s="151" t="str">
        <f t="shared" si="27"/>
        <v>VENCIDO</v>
      </c>
      <c r="AB79" s="153" t="s">
        <v>2822</v>
      </c>
      <c r="AC79" s="150" t="str">
        <f t="shared" si="30"/>
        <v>H3AEFcontratos1728-1793</v>
      </c>
      <c r="AD79" s="163">
        <f t="shared" si="28"/>
        <v>1</v>
      </c>
      <c r="AE79" s="163" t="str">
        <f t="shared" si="31"/>
        <v>H3AEFcontratos1728-1793 - 1</v>
      </c>
      <c r="AF79" s="164">
        <f t="shared" si="32"/>
        <v>1</v>
      </c>
      <c r="AG79" s="164">
        <f t="shared" si="33"/>
        <v>1</v>
      </c>
      <c r="AH79" s="164" t="str">
        <f t="shared" si="29"/>
        <v>H3AEFcontratos1728-1793</v>
      </c>
      <c r="AI79" s="164" t="str">
        <f t="shared" si="34"/>
        <v>H3AEFcontratos1728-1793</v>
      </c>
      <c r="AJ79" s="165"/>
      <c r="AK79" s="166"/>
      <c r="AL79" s="167"/>
    </row>
    <row r="80" spans="1:38" s="11" customFormat="1" ht="291" customHeight="1" x14ac:dyDescent="0.2">
      <c r="A80" s="150">
        <f>IF(ISBLANK(F80),"",COUNTA($F$2:F80))</f>
        <v>69</v>
      </c>
      <c r="B80" s="151">
        <f t="shared" si="35"/>
        <v>79</v>
      </c>
      <c r="C80" s="151">
        <v>2023</v>
      </c>
      <c r="D80" s="151" t="s">
        <v>3141</v>
      </c>
      <c r="E80" s="151" t="s">
        <v>904</v>
      </c>
      <c r="F80" s="151" t="s">
        <v>636</v>
      </c>
      <c r="G80" s="153" t="s">
        <v>2066</v>
      </c>
      <c r="H80" s="175" t="s">
        <v>2790</v>
      </c>
      <c r="I80" s="175" t="s">
        <v>2791</v>
      </c>
      <c r="J80" s="175" t="s">
        <v>2792</v>
      </c>
      <c r="K80" s="175" t="s">
        <v>2789</v>
      </c>
      <c r="L80" s="150" t="s">
        <v>2759</v>
      </c>
      <c r="M80" s="176">
        <v>1</v>
      </c>
      <c r="N80" s="177">
        <v>45303</v>
      </c>
      <c r="O80" s="177">
        <v>45443</v>
      </c>
      <c r="P80" s="178">
        <f t="shared" si="37"/>
        <v>20</v>
      </c>
      <c r="Q80" s="174" t="s">
        <v>1486</v>
      </c>
      <c r="R80" s="174" t="s">
        <v>2374</v>
      </c>
      <c r="S80" s="151">
        <v>0</v>
      </c>
      <c r="T80" s="123"/>
      <c r="U80" s="161">
        <f t="shared" si="21"/>
        <v>-1514.7666666666667</v>
      </c>
      <c r="V80" s="124">
        <f t="shared" si="22"/>
        <v>0</v>
      </c>
      <c r="W80" s="162">
        <f t="shared" si="23"/>
        <v>0</v>
      </c>
      <c r="X80" s="162">
        <f t="shared" si="24"/>
        <v>0</v>
      </c>
      <c r="Y80" s="162">
        <f t="shared" si="25"/>
        <v>0</v>
      </c>
      <c r="Z80" s="151" t="str">
        <f t="shared" si="26"/>
        <v>EN TERMINO</v>
      </c>
      <c r="AA80" s="151" t="str">
        <f t="shared" si="27"/>
        <v>EN TERMINO</v>
      </c>
      <c r="AB80" s="153" t="s">
        <v>2822</v>
      </c>
      <c r="AC80" s="150" t="str">
        <f t="shared" si="30"/>
        <v xml:space="preserve">
H4AEFcontratos1728-1793</v>
      </c>
      <c r="AD80" s="163">
        <f t="shared" si="28"/>
        <v>1</v>
      </c>
      <c r="AE80" s="163" t="str">
        <f t="shared" si="31"/>
        <v xml:space="preserve">
H4AEFcontratos1728-1793 - 1</v>
      </c>
      <c r="AF80" s="164">
        <f t="shared" si="32"/>
        <v>3</v>
      </c>
      <c r="AG80" s="164">
        <f t="shared" si="33"/>
        <v>3</v>
      </c>
      <c r="AH80" s="164" t="str">
        <f t="shared" si="29"/>
        <v xml:space="preserve">
H4AEFcontratos1728-1793</v>
      </c>
      <c r="AI80" s="164" t="str">
        <f t="shared" si="34"/>
        <v xml:space="preserve">
H4AEFcontratos1728-1793</v>
      </c>
      <c r="AJ80" s="165"/>
      <c r="AK80" s="166"/>
      <c r="AL80" s="167"/>
    </row>
    <row r="81" spans="1:38" s="11" customFormat="1" ht="291" customHeight="1" x14ac:dyDescent="0.2">
      <c r="A81" s="150">
        <f>IF(ISBLANK(F81),"",COUNTA($F$2:F81))</f>
        <v>70</v>
      </c>
      <c r="B81" s="151">
        <f t="shared" si="35"/>
        <v>80</v>
      </c>
      <c r="C81" s="151">
        <v>2023</v>
      </c>
      <c r="D81" s="151" t="s">
        <v>3145</v>
      </c>
      <c r="E81" s="151" t="s">
        <v>637</v>
      </c>
      <c r="F81" s="151" t="s">
        <v>637</v>
      </c>
      <c r="G81" s="153" t="s">
        <v>2070</v>
      </c>
      <c r="H81" s="175" t="s">
        <v>2821</v>
      </c>
      <c r="I81" s="175" t="s">
        <v>2793</v>
      </c>
      <c r="J81" s="175" t="s">
        <v>2794</v>
      </c>
      <c r="K81" s="175" t="s">
        <v>2789</v>
      </c>
      <c r="L81" s="150" t="s">
        <v>2759</v>
      </c>
      <c r="M81" s="176">
        <v>1</v>
      </c>
      <c r="N81" s="177">
        <v>45303</v>
      </c>
      <c r="O81" s="177">
        <v>45443</v>
      </c>
      <c r="P81" s="178">
        <f t="shared" si="37"/>
        <v>20</v>
      </c>
      <c r="Q81" s="174" t="s">
        <v>1486</v>
      </c>
      <c r="R81" s="174" t="s">
        <v>2374</v>
      </c>
      <c r="S81" s="151">
        <v>0</v>
      </c>
      <c r="T81" s="123"/>
      <c r="U81" s="161">
        <f t="shared" si="21"/>
        <v>-1514.7666666666667</v>
      </c>
      <c r="V81" s="124">
        <f t="shared" si="22"/>
        <v>0</v>
      </c>
      <c r="W81" s="162">
        <f t="shared" si="23"/>
        <v>0</v>
      </c>
      <c r="X81" s="162">
        <f t="shared" si="24"/>
        <v>0</v>
      </c>
      <c r="Y81" s="162">
        <f t="shared" si="25"/>
        <v>0</v>
      </c>
      <c r="Z81" s="151" t="str">
        <f t="shared" si="26"/>
        <v>EN TERMINO</v>
      </c>
      <c r="AA81" s="151" t="str">
        <f t="shared" si="27"/>
        <v>EN TERMINO</v>
      </c>
      <c r="AB81" s="153" t="s">
        <v>2822</v>
      </c>
      <c r="AC81" s="150" t="str">
        <f t="shared" si="30"/>
        <v>H5AEFcontratos1728-1793</v>
      </c>
      <c r="AD81" s="163">
        <f t="shared" si="28"/>
        <v>1</v>
      </c>
      <c r="AE81" s="163" t="str">
        <f t="shared" si="31"/>
        <v>H5AEFcontratos1728-1793 - 1</v>
      </c>
      <c r="AF81" s="164">
        <f t="shared" si="32"/>
        <v>3</v>
      </c>
      <c r="AG81" s="164">
        <f t="shared" si="33"/>
        <v>3</v>
      </c>
      <c r="AH81" s="164" t="str">
        <f t="shared" si="29"/>
        <v>H5AEFcontratos1728-1793</v>
      </c>
      <c r="AI81" s="164" t="str">
        <f t="shared" si="34"/>
        <v>H5AEFcontratos1728-1793</v>
      </c>
      <c r="AJ81" s="165"/>
      <c r="AK81" s="166"/>
      <c r="AL81" s="167"/>
    </row>
    <row r="82" spans="1:38" s="11" customFormat="1" ht="291" customHeight="1" x14ac:dyDescent="0.2">
      <c r="A82" s="150">
        <f>IF(ISBLANK(F82),"",COUNTA($F$2:F82))</f>
        <v>71</v>
      </c>
      <c r="B82" s="151">
        <f t="shared" si="35"/>
        <v>81</v>
      </c>
      <c r="C82" s="151">
        <v>2023</v>
      </c>
      <c r="D82" s="151" t="s">
        <v>3143</v>
      </c>
      <c r="E82" s="151" t="s">
        <v>637</v>
      </c>
      <c r="F82" s="151" t="s">
        <v>637</v>
      </c>
      <c r="G82" s="153" t="s">
        <v>1658</v>
      </c>
      <c r="H82" s="175" t="s">
        <v>2795</v>
      </c>
      <c r="I82" s="175" t="s">
        <v>2796</v>
      </c>
      <c r="J82" s="175" t="s">
        <v>2797</v>
      </c>
      <c r="K82" s="175" t="s">
        <v>2798</v>
      </c>
      <c r="L82" s="150" t="s">
        <v>2759</v>
      </c>
      <c r="M82" s="176">
        <v>1</v>
      </c>
      <c r="N82" s="177">
        <v>45311</v>
      </c>
      <c r="O82" s="177">
        <v>45381</v>
      </c>
      <c r="P82" s="178">
        <f t="shared" si="37"/>
        <v>10</v>
      </c>
      <c r="Q82" s="174" t="s">
        <v>1491</v>
      </c>
      <c r="R82" s="174" t="s">
        <v>2367</v>
      </c>
      <c r="S82" s="151">
        <v>0</v>
      </c>
      <c r="T82" s="123"/>
      <c r="U82" s="161">
        <f t="shared" si="21"/>
        <v>-1512.7</v>
      </c>
      <c r="V82" s="124">
        <f t="shared" si="22"/>
        <v>0</v>
      </c>
      <c r="W82" s="162">
        <f t="shared" si="23"/>
        <v>0</v>
      </c>
      <c r="X82" s="162">
        <f t="shared" si="24"/>
        <v>0</v>
      </c>
      <c r="Y82" s="162">
        <f t="shared" si="25"/>
        <v>10</v>
      </c>
      <c r="Z82" s="151" t="str">
        <f t="shared" si="26"/>
        <v>VENCIDA</v>
      </c>
      <c r="AA82" s="151" t="str">
        <f t="shared" si="27"/>
        <v>VENCIDO</v>
      </c>
      <c r="AB82" s="153" t="s">
        <v>2820</v>
      </c>
      <c r="AC82" s="150" t="str">
        <f t="shared" si="30"/>
        <v>H1Denuncia2023-268267-80631-D</v>
      </c>
      <c r="AD82" s="163">
        <f t="shared" si="28"/>
        <v>1</v>
      </c>
      <c r="AE82" s="163" t="str">
        <f t="shared" si="31"/>
        <v>H1Denuncia2023-268267-80631-D - 1</v>
      </c>
      <c r="AF82" s="164">
        <f t="shared" si="32"/>
        <v>1</v>
      </c>
      <c r="AG82" s="164">
        <f t="shared" si="33"/>
        <v>1</v>
      </c>
      <c r="AH82" s="164" t="str">
        <f t="shared" si="29"/>
        <v>H1Denuncia2023-268267-80631-D.</v>
      </c>
      <c r="AI82" s="164" t="str">
        <f t="shared" si="34"/>
        <v>H1Denuncia2023-268267-80631-D</v>
      </c>
      <c r="AJ82" s="165"/>
      <c r="AK82" s="166"/>
      <c r="AL82" s="167"/>
    </row>
    <row r="83" spans="1:38" s="11" customFormat="1" ht="291" customHeight="1" x14ac:dyDescent="0.2">
      <c r="A83" s="150">
        <f>IF(ISBLANK(F83),"",COUNTA($F$2:F83))</f>
        <v>72</v>
      </c>
      <c r="B83" s="151">
        <f t="shared" si="35"/>
        <v>82</v>
      </c>
      <c r="C83" s="151">
        <v>2023</v>
      </c>
      <c r="D83" s="151" t="s">
        <v>3143</v>
      </c>
      <c r="E83" s="151" t="s">
        <v>637</v>
      </c>
      <c r="F83" s="151" t="s">
        <v>637</v>
      </c>
      <c r="G83" s="153" t="s">
        <v>1658</v>
      </c>
      <c r="H83" s="175" t="s">
        <v>2799</v>
      </c>
      <c r="I83" s="175" t="s">
        <v>2800</v>
      </c>
      <c r="J83" s="175" t="s">
        <v>2801</v>
      </c>
      <c r="K83" s="175" t="s">
        <v>2798</v>
      </c>
      <c r="L83" s="150" t="s">
        <v>2759</v>
      </c>
      <c r="M83" s="176">
        <v>1</v>
      </c>
      <c r="N83" s="177">
        <v>45311</v>
      </c>
      <c r="O83" s="177">
        <v>45381</v>
      </c>
      <c r="P83" s="178">
        <f t="shared" si="37"/>
        <v>10</v>
      </c>
      <c r="Q83" s="174" t="s">
        <v>1491</v>
      </c>
      <c r="R83" s="174" t="s">
        <v>2367</v>
      </c>
      <c r="S83" s="151">
        <v>0</v>
      </c>
      <c r="T83" s="123"/>
      <c r="U83" s="161">
        <f t="shared" si="21"/>
        <v>-1512.7</v>
      </c>
      <c r="V83" s="124">
        <f t="shared" si="22"/>
        <v>0</v>
      </c>
      <c r="W83" s="162">
        <f t="shared" si="23"/>
        <v>0</v>
      </c>
      <c r="X83" s="162">
        <f t="shared" si="24"/>
        <v>0</v>
      </c>
      <c r="Y83" s="162">
        <f t="shared" si="25"/>
        <v>10</v>
      </c>
      <c r="Z83" s="151" t="str">
        <f t="shared" si="26"/>
        <v>VENCIDA</v>
      </c>
      <c r="AA83" s="151" t="str">
        <f t="shared" si="27"/>
        <v>VENCIDO</v>
      </c>
      <c r="AB83" s="153" t="s">
        <v>2820</v>
      </c>
      <c r="AC83" s="150" t="str">
        <f t="shared" si="30"/>
        <v>H2Denuncia2023-268267-80631-D</v>
      </c>
      <c r="AD83" s="163">
        <f t="shared" si="28"/>
        <v>1</v>
      </c>
      <c r="AE83" s="163" t="str">
        <f t="shared" si="31"/>
        <v>H2Denuncia2023-268267-80631-D - 1</v>
      </c>
      <c r="AF83" s="164">
        <f t="shared" si="32"/>
        <v>1</v>
      </c>
      <c r="AG83" s="164">
        <f t="shared" si="33"/>
        <v>1</v>
      </c>
      <c r="AH83" s="164" t="str">
        <f t="shared" si="29"/>
        <v>H2Denuncia2023-268267-80631-D.</v>
      </c>
      <c r="AI83" s="164" t="str">
        <f t="shared" si="34"/>
        <v>H2Denuncia2023-268267-80631-D</v>
      </c>
      <c r="AJ83" s="165"/>
      <c r="AK83" s="166"/>
      <c r="AL83" s="167"/>
    </row>
    <row r="84" spans="1:38" s="11" customFormat="1" ht="291" customHeight="1" x14ac:dyDescent="0.2">
      <c r="A84" s="150">
        <f>IF(ISBLANK(F84),"",COUNTA($F$2:F84))</f>
        <v>73</v>
      </c>
      <c r="B84" s="151">
        <f t="shared" si="35"/>
        <v>83</v>
      </c>
      <c r="C84" s="151">
        <v>2023</v>
      </c>
      <c r="D84" s="151" t="s">
        <v>3143</v>
      </c>
      <c r="E84" s="151" t="s">
        <v>904</v>
      </c>
      <c r="F84" s="151" t="s">
        <v>1122</v>
      </c>
      <c r="G84" s="153" t="s">
        <v>953</v>
      </c>
      <c r="H84" s="175" t="s">
        <v>2802</v>
      </c>
      <c r="I84" s="175" t="s">
        <v>2803</v>
      </c>
      <c r="J84" s="175" t="s">
        <v>2804</v>
      </c>
      <c r="K84" s="175" t="s">
        <v>2805</v>
      </c>
      <c r="L84" s="150" t="s">
        <v>2806</v>
      </c>
      <c r="M84" s="176">
        <v>1</v>
      </c>
      <c r="N84" s="177">
        <v>45311</v>
      </c>
      <c r="O84" s="177">
        <v>45657</v>
      </c>
      <c r="P84" s="178">
        <f t="shared" si="37"/>
        <v>49.428571428571431</v>
      </c>
      <c r="Q84" s="174" t="s">
        <v>1491</v>
      </c>
      <c r="R84" s="174" t="s">
        <v>2367</v>
      </c>
      <c r="S84" s="151">
        <v>0</v>
      </c>
      <c r="T84" s="123"/>
      <c r="U84" s="161">
        <f t="shared" si="21"/>
        <v>-1521.9</v>
      </c>
      <c r="V84" s="124">
        <f t="shared" si="22"/>
        <v>0</v>
      </c>
      <c r="W84" s="162">
        <f t="shared" si="23"/>
        <v>0</v>
      </c>
      <c r="X84" s="162">
        <f t="shared" si="24"/>
        <v>0</v>
      </c>
      <c r="Y84" s="162">
        <f t="shared" si="25"/>
        <v>0</v>
      </c>
      <c r="Z84" s="151" t="str">
        <f t="shared" si="26"/>
        <v>EN TERMINO</v>
      </c>
      <c r="AA84" s="151" t="str">
        <f t="shared" si="27"/>
        <v>EN TERMINO</v>
      </c>
      <c r="AB84" s="153" t="s">
        <v>2820</v>
      </c>
      <c r="AC84" s="150" t="str">
        <f t="shared" si="30"/>
        <v>H3Denuncia2023-268267-80631-D</v>
      </c>
      <c r="AD84" s="163">
        <f t="shared" si="28"/>
        <v>1</v>
      </c>
      <c r="AE84" s="163" t="str">
        <f t="shared" si="31"/>
        <v>H3Denuncia2023-268267-80631-D - 1</v>
      </c>
      <c r="AF84" s="164">
        <f t="shared" si="32"/>
        <v>3</v>
      </c>
      <c r="AG84" s="164">
        <f t="shared" si="33"/>
        <v>3</v>
      </c>
      <c r="AH84" s="164" t="str">
        <f t="shared" si="29"/>
        <v>H3Denuncia2023-268267-80631-D.</v>
      </c>
      <c r="AI84" s="164" t="str">
        <f t="shared" si="34"/>
        <v>H3Denuncia2023-268267-80631-D</v>
      </c>
      <c r="AJ84" s="165"/>
      <c r="AK84" s="166"/>
      <c r="AL84" s="167"/>
    </row>
    <row r="85" spans="1:38" s="11" customFormat="1" ht="291" customHeight="1" x14ac:dyDescent="0.2">
      <c r="A85" s="150">
        <f>IF(ISBLANK(F85),"",COUNTA($F$2:F85))</f>
        <v>74</v>
      </c>
      <c r="B85" s="151">
        <f t="shared" si="35"/>
        <v>84</v>
      </c>
      <c r="C85" s="151">
        <v>2023</v>
      </c>
      <c r="D85" s="151" t="s">
        <v>3141</v>
      </c>
      <c r="E85" s="151" t="s">
        <v>904</v>
      </c>
      <c r="F85" s="151" t="s">
        <v>1122</v>
      </c>
      <c r="G85" s="153" t="s">
        <v>1658</v>
      </c>
      <c r="H85" s="175" t="s">
        <v>2807</v>
      </c>
      <c r="I85" s="175" t="s">
        <v>2808</v>
      </c>
      <c r="J85" s="175" t="s">
        <v>2809</v>
      </c>
      <c r="K85" s="175" t="s">
        <v>2810</v>
      </c>
      <c r="L85" s="150" t="s">
        <v>2806</v>
      </c>
      <c r="M85" s="176">
        <v>1</v>
      </c>
      <c r="N85" s="177">
        <v>45311</v>
      </c>
      <c r="O85" s="177">
        <v>45657</v>
      </c>
      <c r="P85" s="178">
        <f t="shared" si="37"/>
        <v>49.428571428571431</v>
      </c>
      <c r="Q85" s="174" t="s">
        <v>1491</v>
      </c>
      <c r="R85" s="174" t="s">
        <v>2367</v>
      </c>
      <c r="S85" s="151">
        <v>0</v>
      </c>
      <c r="T85" s="123"/>
      <c r="U85" s="161">
        <f t="shared" si="21"/>
        <v>-1521.9</v>
      </c>
      <c r="V85" s="124">
        <f t="shared" si="22"/>
        <v>0</v>
      </c>
      <c r="W85" s="162">
        <f t="shared" si="23"/>
        <v>0</v>
      </c>
      <c r="X85" s="162">
        <f t="shared" si="24"/>
        <v>0</v>
      </c>
      <c r="Y85" s="162">
        <f t="shared" si="25"/>
        <v>0</v>
      </c>
      <c r="Z85" s="151" t="str">
        <f t="shared" si="26"/>
        <v>EN TERMINO</v>
      </c>
      <c r="AA85" s="151" t="str">
        <f t="shared" si="27"/>
        <v>EN TERMINO</v>
      </c>
      <c r="AB85" s="153" t="s">
        <v>2820</v>
      </c>
      <c r="AC85" s="150" t="str">
        <f t="shared" si="30"/>
        <v>H4Denuncia2023-268267-80631-D</v>
      </c>
      <c r="AD85" s="163">
        <f t="shared" si="28"/>
        <v>1</v>
      </c>
      <c r="AE85" s="163" t="str">
        <f t="shared" si="31"/>
        <v>H4Denuncia2023-268267-80631-D - 1</v>
      </c>
      <c r="AF85" s="164">
        <f t="shared" si="32"/>
        <v>3</v>
      </c>
      <c r="AG85" s="164">
        <f t="shared" si="33"/>
        <v>3</v>
      </c>
      <c r="AH85" s="164" t="str">
        <f t="shared" si="29"/>
        <v>H4Denuncia2023-268267-80631-D.</v>
      </c>
      <c r="AI85" s="164" t="str">
        <f t="shared" si="34"/>
        <v>H4Denuncia2023-268267-80631-D</v>
      </c>
      <c r="AJ85" s="165"/>
      <c r="AK85" s="166"/>
      <c r="AL85" s="167"/>
    </row>
    <row r="86" spans="1:38" s="11" customFormat="1" ht="291" customHeight="1" x14ac:dyDescent="0.2">
      <c r="A86" s="150">
        <f>IF(ISBLANK(F86),"",COUNTA($F$2:F86))</f>
        <v>75</v>
      </c>
      <c r="B86" s="151">
        <f t="shared" si="35"/>
        <v>85</v>
      </c>
      <c r="C86" s="151">
        <v>2023</v>
      </c>
      <c r="D86" s="151" t="s">
        <v>3141</v>
      </c>
      <c r="E86" s="151" t="s">
        <v>3107</v>
      </c>
      <c r="F86" s="151" t="s">
        <v>2394</v>
      </c>
      <c r="G86" s="153" t="s">
        <v>1658</v>
      </c>
      <c r="H86" s="175" t="s">
        <v>2811</v>
      </c>
      <c r="I86" s="175" t="s">
        <v>2812</v>
      </c>
      <c r="J86" s="175" t="s">
        <v>2813</v>
      </c>
      <c r="K86" s="175" t="s">
        <v>2814</v>
      </c>
      <c r="L86" s="150" t="s">
        <v>2759</v>
      </c>
      <c r="M86" s="176">
        <v>1</v>
      </c>
      <c r="N86" s="177">
        <v>45301</v>
      </c>
      <c r="O86" s="177">
        <v>45381</v>
      </c>
      <c r="P86" s="178">
        <f t="shared" si="37"/>
        <v>11.428571428571429</v>
      </c>
      <c r="Q86" s="174" t="s">
        <v>1491</v>
      </c>
      <c r="R86" s="150" t="s">
        <v>2367</v>
      </c>
      <c r="S86" s="151">
        <v>0</v>
      </c>
      <c r="T86" s="123"/>
      <c r="U86" s="161">
        <f t="shared" si="21"/>
        <v>-1512.7</v>
      </c>
      <c r="V86" s="124">
        <f t="shared" si="22"/>
        <v>0</v>
      </c>
      <c r="W86" s="162">
        <f t="shared" si="23"/>
        <v>0</v>
      </c>
      <c r="X86" s="162">
        <f t="shared" si="24"/>
        <v>0</v>
      </c>
      <c r="Y86" s="162">
        <f t="shared" si="25"/>
        <v>11.428571428571429</v>
      </c>
      <c r="Z86" s="151" t="str">
        <f t="shared" si="26"/>
        <v>VENCIDA</v>
      </c>
      <c r="AA86" s="151" t="str">
        <f t="shared" si="27"/>
        <v>VENCIDO</v>
      </c>
      <c r="AB86" s="153" t="s">
        <v>2819</v>
      </c>
      <c r="AC86" s="150" t="str">
        <f t="shared" si="30"/>
        <v>H1Denuncia2023-270134-82111-D</v>
      </c>
      <c r="AD86" s="163">
        <f t="shared" si="28"/>
        <v>1</v>
      </c>
      <c r="AE86" s="163" t="str">
        <f t="shared" si="31"/>
        <v>H1Denuncia2023-270134-82111-D - 1</v>
      </c>
      <c r="AF86" s="164">
        <f t="shared" si="32"/>
        <v>1</v>
      </c>
      <c r="AG86" s="164">
        <f t="shared" si="33"/>
        <v>1</v>
      </c>
      <c r="AH86" s="164" t="str">
        <f t="shared" si="29"/>
        <v>H1Denuncia2023-270134-82111-D.</v>
      </c>
      <c r="AI86" s="164" t="str">
        <f t="shared" si="34"/>
        <v>H1Denuncia2023-270134-82111-D</v>
      </c>
      <c r="AJ86" s="165"/>
      <c r="AK86" s="166"/>
      <c r="AL86" s="167"/>
    </row>
    <row r="87" spans="1:38" s="11" customFormat="1" ht="291" customHeight="1" x14ac:dyDescent="0.2">
      <c r="A87" s="150" t="str">
        <f>IF(ISBLANK(F87),"",COUNTA($F$2:F87))</f>
        <v/>
      </c>
      <c r="B87" s="151">
        <f t="shared" si="35"/>
        <v>86</v>
      </c>
      <c r="C87" s="151">
        <v>2023</v>
      </c>
      <c r="D87" s="151" t="s">
        <v>3141</v>
      </c>
      <c r="E87" s="151"/>
      <c r="F87" s="151"/>
      <c r="G87" s="153" t="s">
        <v>1658</v>
      </c>
      <c r="H87" s="175" t="s">
        <v>2815</v>
      </c>
      <c r="I87" s="175" t="s">
        <v>2812</v>
      </c>
      <c r="J87" s="175" t="s">
        <v>2816</v>
      </c>
      <c r="K87" s="175" t="s">
        <v>2817</v>
      </c>
      <c r="L87" s="150" t="s">
        <v>2818</v>
      </c>
      <c r="M87" s="176">
        <v>1</v>
      </c>
      <c r="N87" s="177">
        <v>45301</v>
      </c>
      <c r="O87" s="177">
        <v>45501</v>
      </c>
      <c r="P87" s="178">
        <f t="shared" si="37"/>
        <v>28.571428571428573</v>
      </c>
      <c r="Q87" s="174" t="s">
        <v>1491</v>
      </c>
      <c r="R87" s="150" t="s">
        <v>2367</v>
      </c>
      <c r="S87" s="151">
        <v>0</v>
      </c>
      <c r="T87" s="123"/>
      <c r="U87" s="161">
        <f t="shared" si="21"/>
        <v>-1516.7</v>
      </c>
      <c r="V87" s="124">
        <f t="shared" si="22"/>
        <v>0</v>
      </c>
      <c r="W87" s="162">
        <f t="shared" si="23"/>
        <v>0</v>
      </c>
      <c r="X87" s="162">
        <f t="shared" si="24"/>
        <v>0</v>
      </c>
      <c r="Y87" s="162">
        <f t="shared" si="25"/>
        <v>0</v>
      </c>
      <c r="Z87" s="151" t="str">
        <f t="shared" si="26"/>
        <v>EN TERMINO</v>
      </c>
      <c r="AA87" s="151" t="str">
        <f t="shared" si="27"/>
        <v/>
      </c>
      <c r="AB87" s="153" t="s">
        <v>2819</v>
      </c>
      <c r="AC87" s="150" t="str">
        <f t="shared" si="30"/>
        <v>H1Denuncia2023-270134-82111-D</v>
      </c>
      <c r="AD87" s="163">
        <f t="shared" si="28"/>
        <v>2</v>
      </c>
      <c r="AE87" s="163" t="str">
        <f t="shared" si="31"/>
        <v>H1Denuncia2023-270134-82111-D - 2</v>
      </c>
      <c r="AF87" s="164">
        <f t="shared" si="32"/>
        <v>3</v>
      </c>
      <c r="AG87" s="164">
        <f t="shared" si="33"/>
        <v>3</v>
      </c>
      <c r="AH87" s="164" t="str">
        <f t="shared" si="29"/>
        <v>H1Denuncia2023-270134-82111-D.</v>
      </c>
      <c r="AI87" s="164" t="str">
        <f t="shared" si="34"/>
        <v>H1Denuncia2023-270134-82111-D</v>
      </c>
      <c r="AJ87" s="165"/>
      <c r="AK87" s="166"/>
      <c r="AL87" s="167"/>
    </row>
    <row r="88" spans="1:38" s="11" customFormat="1" ht="291" customHeight="1" x14ac:dyDescent="0.2">
      <c r="A88" s="150">
        <f>IF(ISBLANK(F88),"",COUNTA($F$2:F88))</f>
        <v>76</v>
      </c>
      <c r="B88" s="151">
        <f t="shared" si="35"/>
        <v>87</v>
      </c>
      <c r="C88" s="151">
        <v>2023</v>
      </c>
      <c r="D88" s="151" t="s">
        <v>3141</v>
      </c>
      <c r="E88" s="151" t="s">
        <v>3104</v>
      </c>
      <c r="F88" s="151" t="s">
        <v>2754</v>
      </c>
      <c r="G88" s="153" t="s">
        <v>1658</v>
      </c>
      <c r="H88" s="175" t="s">
        <v>2755</v>
      </c>
      <c r="I88" s="175" t="s">
        <v>2756</v>
      </c>
      <c r="J88" s="175" t="s">
        <v>2757</v>
      </c>
      <c r="K88" s="175" t="s">
        <v>2758</v>
      </c>
      <c r="L88" s="150" t="s">
        <v>2759</v>
      </c>
      <c r="M88" s="176">
        <v>1</v>
      </c>
      <c r="N88" s="177">
        <v>45280</v>
      </c>
      <c r="O88" s="177">
        <v>45381</v>
      </c>
      <c r="P88" s="178">
        <f t="shared" si="37"/>
        <v>14.428571428571429</v>
      </c>
      <c r="Q88" s="174" t="s">
        <v>410</v>
      </c>
      <c r="R88" s="174" t="s">
        <v>2636</v>
      </c>
      <c r="S88" s="151">
        <v>0</v>
      </c>
      <c r="T88" s="123"/>
      <c r="U88" s="161">
        <f t="shared" si="21"/>
        <v>-1512.7</v>
      </c>
      <c r="V88" s="124">
        <f t="shared" si="22"/>
        <v>0</v>
      </c>
      <c r="W88" s="162">
        <f t="shared" si="23"/>
        <v>0</v>
      </c>
      <c r="X88" s="162">
        <f t="shared" si="24"/>
        <v>0</v>
      </c>
      <c r="Y88" s="162">
        <f t="shared" si="25"/>
        <v>14.428571428571429</v>
      </c>
      <c r="Z88" s="151" t="str">
        <f t="shared" si="26"/>
        <v>VENCIDA</v>
      </c>
      <c r="AA88" s="151" t="str">
        <f t="shared" si="27"/>
        <v>VENCIDO</v>
      </c>
      <c r="AB88" s="153" t="s">
        <v>2777</v>
      </c>
      <c r="AC88" s="150" t="str">
        <f t="shared" si="30"/>
        <v>H1AEFMuelleVictoriaRegia</v>
      </c>
      <c r="AD88" s="163">
        <f t="shared" si="28"/>
        <v>1</v>
      </c>
      <c r="AE88" s="163" t="str">
        <f t="shared" si="31"/>
        <v>H1AEFMuelleVictoriaRegia - 1</v>
      </c>
      <c r="AF88" s="164">
        <f t="shared" si="32"/>
        <v>1</v>
      </c>
      <c r="AG88" s="164">
        <f t="shared" si="33"/>
        <v>1</v>
      </c>
      <c r="AH88" s="164" t="str">
        <f t="shared" si="29"/>
        <v>H1AEFMuelleVictoriaRegia.</v>
      </c>
      <c r="AI88" s="164" t="str">
        <f t="shared" si="34"/>
        <v>H1AEFMuelleVictoriaRegia</v>
      </c>
      <c r="AJ88" s="165"/>
      <c r="AK88" s="166"/>
      <c r="AL88" s="167"/>
    </row>
    <row r="89" spans="1:38" s="11" customFormat="1" ht="291" customHeight="1" x14ac:dyDescent="0.2">
      <c r="A89" s="150">
        <f>IF(ISBLANK(F89),"",COUNTA($F$2:F89))</f>
        <v>77</v>
      </c>
      <c r="B89" s="151">
        <f t="shared" si="35"/>
        <v>88</v>
      </c>
      <c r="C89" s="151">
        <v>2023</v>
      </c>
      <c r="D89" s="151" t="s">
        <v>3141</v>
      </c>
      <c r="E89" s="151" t="s">
        <v>904</v>
      </c>
      <c r="F89" s="151" t="s">
        <v>636</v>
      </c>
      <c r="G89" s="153" t="s">
        <v>1658</v>
      </c>
      <c r="H89" s="175" t="s">
        <v>2760</v>
      </c>
      <c r="I89" s="175" t="s">
        <v>2761</v>
      </c>
      <c r="J89" s="175" t="s">
        <v>2762</v>
      </c>
      <c r="K89" s="175" t="s">
        <v>2758</v>
      </c>
      <c r="L89" s="150" t="s">
        <v>2759</v>
      </c>
      <c r="M89" s="176">
        <v>1</v>
      </c>
      <c r="N89" s="177">
        <v>45280</v>
      </c>
      <c r="O89" s="177">
        <v>45381</v>
      </c>
      <c r="P89" s="178">
        <f t="shared" si="37"/>
        <v>14.428571428571429</v>
      </c>
      <c r="Q89" s="174" t="s">
        <v>410</v>
      </c>
      <c r="R89" s="174" t="s">
        <v>2636</v>
      </c>
      <c r="S89" s="151">
        <v>0</v>
      </c>
      <c r="T89" s="123"/>
      <c r="U89" s="161">
        <f t="shared" si="21"/>
        <v>-1512.7</v>
      </c>
      <c r="V89" s="124">
        <f t="shared" si="22"/>
        <v>0</v>
      </c>
      <c r="W89" s="162">
        <f t="shared" si="23"/>
        <v>0</v>
      </c>
      <c r="X89" s="162">
        <f t="shared" si="24"/>
        <v>0</v>
      </c>
      <c r="Y89" s="162">
        <f t="shared" si="25"/>
        <v>14.428571428571429</v>
      </c>
      <c r="Z89" s="151" t="str">
        <f t="shared" si="26"/>
        <v>VENCIDA</v>
      </c>
      <c r="AA89" s="151" t="str">
        <f t="shared" si="27"/>
        <v>VENCIDO</v>
      </c>
      <c r="AB89" s="153" t="s">
        <v>2777</v>
      </c>
      <c r="AC89" s="150" t="str">
        <f t="shared" si="30"/>
        <v>H2AEFMuelleVictoriaRegia</v>
      </c>
      <c r="AD89" s="163">
        <f t="shared" si="28"/>
        <v>1</v>
      </c>
      <c r="AE89" s="163" t="str">
        <f t="shared" si="31"/>
        <v>H2AEFMuelleVictoriaRegia - 1</v>
      </c>
      <c r="AF89" s="164">
        <f t="shared" si="32"/>
        <v>1</v>
      </c>
      <c r="AG89" s="164">
        <f t="shared" si="33"/>
        <v>1</v>
      </c>
      <c r="AH89" s="164" t="str">
        <f t="shared" si="29"/>
        <v>H2AEFMuelleVictoriaRegia.</v>
      </c>
      <c r="AI89" s="164" t="str">
        <f t="shared" si="34"/>
        <v>H2AEFMuelleVictoriaRegia</v>
      </c>
      <c r="AJ89" s="165"/>
      <c r="AK89" s="166"/>
      <c r="AL89" s="167"/>
    </row>
    <row r="90" spans="1:38" s="11" customFormat="1" ht="291" customHeight="1" x14ac:dyDescent="0.2">
      <c r="A90" s="150">
        <f>IF(ISBLANK(F90),"",COUNTA($F$2:F90))</f>
        <v>78</v>
      </c>
      <c r="B90" s="151">
        <f t="shared" si="35"/>
        <v>89</v>
      </c>
      <c r="C90" s="151">
        <v>2023</v>
      </c>
      <c r="D90" s="151" t="s">
        <v>3143</v>
      </c>
      <c r="E90" s="151" t="s">
        <v>904</v>
      </c>
      <c r="F90" s="151" t="s">
        <v>636</v>
      </c>
      <c r="G90" s="153" t="s">
        <v>1658</v>
      </c>
      <c r="H90" s="175" t="s">
        <v>2763</v>
      </c>
      <c r="I90" s="175" t="s">
        <v>2764</v>
      </c>
      <c r="J90" s="175" t="s">
        <v>2757</v>
      </c>
      <c r="K90" s="175" t="s">
        <v>2758</v>
      </c>
      <c r="L90" s="150" t="s">
        <v>2759</v>
      </c>
      <c r="M90" s="176">
        <v>1</v>
      </c>
      <c r="N90" s="177">
        <v>45280</v>
      </c>
      <c r="O90" s="177">
        <v>45381</v>
      </c>
      <c r="P90" s="178">
        <f t="shared" si="37"/>
        <v>14.428571428571429</v>
      </c>
      <c r="Q90" s="174" t="s">
        <v>410</v>
      </c>
      <c r="R90" s="174" t="s">
        <v>2636</v>
      </c>
      <c r="S90" s="151">
        <v>0</v>
      </c>
      <c r="T90" s="123"/>
      <c r="U90" s="161">
        <f t="shared" si="21"/>
        <v>-1512.7</v>
      </c>
      <c r="V90" s="124">
        <f t="shared" si="22"/>
        <v>0</v>
      </c>
      <c r="W90" s="162">
        <f t="shared" si="23"/>
        <v>0</v>
      </c>
      <c r="X90" s="162">
        <f t="shared" si="24"/>
        <v>0</v>
      </c>
      <c r="Y90" s="162">
        <f t="shared" si="25"/>
        <v>14.428571428571429</v>
      </c>
      <c r="Z90" s="151" t="str">
        <f t="shared" si="26"/>
        <v>VENCIDA</v>
      </c>
      <c r="AA90" s="151" t="str">
        <f t="shared" si="27"/>
        <v>VENCIDO</v>
      </c>
      <c r="AB90" s="153" t="s">
        <v>2777</v>
      </c>
      <c r="AC90" s="150" t="str">
        <f t="shared" si="30"/>
        <v>H3AEFMuelleVictoriaRegia</v>
      </c>
      <c r="AD90" s="163">
        <f t="shared" si="28"/>
        <v>1</v>
      </c>
      <c r="AE90" s="163" t="str">
        <f t="shared" si="31"/>
        <v>H3AEFMuelleVictoriaRegia - 1</v>
      </c>
      <c r="AF90" s="164">
        <f t="shared" si="32"/>
        <v>1</v>
      </c>
      <c r="AG90" s="164">
        <f t="shared" si="33"/>
        <v>1</v>
      </c>
      <c r="AH90" s="164" t="str">
        <f t="shared" si="29"/>
        <v>H3AEFMuelleVictoriaRegia.</v>
      </c>
      <c r="AI90" s="164" t="str">
        <f t="shared" si="34"/>
        <v>H3AEFMuelleVictoriaRegia</v>
      </c>
      <c r="AJ90" s="165"/>
      <c r="AK90" s="166"/>
      <c r="AL90" s="167"/>
    </row>
    <row r="91" spans="1:38" s="11" customFormat="1" ht="291" customHeight="1" x14ac:dyDescent="0.2">
      <c r="A91" s="150">
        <f>IF(ISBLANK(F91),"",COUNTA($F$2:F91))</f>
        <v>79</v>
      </c>
      <c r="B91" s="151">
        <f t="shared" si="35"/>
        <v>90</v>
      </c>
      <c r="C91" s="151">
        <v>2023</v>
      </c>
      <c r="D91" s="151" t="s">
        <v>3142</v>
      </c>
      <c r="E91" s="151" t="s">
        <v>904</v>
      </c>
      <c r="F91" s="151" t="s">
        <v>636</v>
      </c>
      <c r="G91" s="153" t="s">
        <v>1658</v>
      </c>
      <c r="H91" s="175" t="s">
        <v>2765</v>
      </c>
      <c r="I91" s="175" t="s">
        <v>2766</v>
      </c>
      <c r="J91" s="175" t="s">
        <v>2767</v>
      </c>
      <c r="K91" s="175" t="s">
        <v>2768</v>
      </c>
      <c r="L91" s="150" t="s">
        <v>2769</v>
      </c>
      <c r="M91" s="176">
        <v>1</v>
      </c>
      <c r="N91" s="177">
        <v>45280</v>
      </c>
      <c r="O91" s="177">
        <v>45381</v>
      </c>
      <c r="P91" s="178">
        <f t="shared" si="37"/>
        <v>14.428571428571429</v>
      </c>
      <c r="Q91" s="174" t="s">
        <v>410</v>
      </c>
      <c r="R91" s="174" t="s">
        <v>2636</v>
      </c>
      <c r="S91" s="151">
        <v>0</v>
      </c>
      <c r="T91" s="123"/>
      <c r="U91" s="161">
        <f t="shared" si="21"/>
        <v>-1512.7</v>
      </c>
      <c r="V91" s="124">
        <f t="shared" si="22"/>
        <v>0</v>
      </c>
      <c r="W91" s="162">
        <f t="shared" si="23"/>
        <v>0</v>
      </c>
      <c r="X91" s="162">
        <f t="shared" si="24"/>
        <v>0</v>
      </c>
      <c r="Y91" s="162">
        <f t="shared" si="25"/>
        <v>14.428571428571429</v>
      </c>
      <c r="Z91" s="151" t="str">
        <f t="shared" si="26"/>
        <v>VENCIDA</v>
      </c>
      <c r="AA91" s="151" t="str">
        <f t="shared" si="27"/>
        <v>VENCIDO</v>
      </c>
      <c r="AB91" s="153" t="s">
        <v>2777</v>
      </c>
      <c r="AC91" s="150" t="str">
        <f t="shared" si="30"/>
        <v>H4AEFMuelleVictoriaRegia</v>
      </c>
      <c r="AD91" s="163">
        <f t="shared" si="28"/>
        <v>1</v>
      </c>
      <c r="AE91" s="163" t="str">
        <f t="shared" si="31"/>
        <v>H4AEFMuelleVictoriaRegia - 1</v>
      </c>
      <c r="AF91" s="164">
        <f t="shared" si="32"/>
        <v>1</v>
      </c>
      <c r="AG91" s="164">
        <f t="shared" si="33"/>
        <v>1</v>
      </c>
      <c r="AH91" s="164" t="str">
        <f t="shared" si="29"/>
        <v>H4AEFMuelleVictoriaRegia.</v>
      </c>
      <c r="AI91" s="164" t="str">
        <f t="shared" si="34"/>
        <v>H4AEFMuelleVictoriaRegia</v>
      </c>
      <c r="AJ91" s="165"/>
      <c r="AK91" s="166"/>
      <c r="AL91" s="167"/>
    </row>
    <row r="92" spans="1:38" s="11" customFormat="1" ht="291" customHeight="1" x14ac:dyDescent="0.2">
      <c r="A92" s="150" t="str">
        <f>IF(ISBLANK(F92),"",COUNTA($F$2:F92))</f>
        <v/>
      </c>
      <c r="B92" s="151">
        <f t="shared" si="35"/>
        <v>91</v>
      </c>
      <c r="C92" s="151">
        <v>2023</v>
      </c>
      <c r="D92" s="151" t="s">
        <v>3142</v>
      </c>
      <c r="E92" s="151"/>
      <c r="F92" s="151"/>
      <c r="G92" s="153" t="s">
        <v>1658</v>
      </c>
      <c r="H92" s="175" t="s">
        <v>2770</v>
      </c>
      <c r="I92" s="175" t="s">
        <v>2766</v>
      </c>
      <c r="J92" s="175" t="s">
        <v>2771</v>
      </c>
      <c r="K92" s="175" t="s">
        <v>2758</v>
      </c>
      <c r="L92" s="150" t="s">
        <v>2759</v>
      </c>
      <c r="M92" s="176">
        <v>1</v>
      </c>
      <c r="N92" s="177">
        <v>45280</v>
      </c>
      <c r="O92" s="177">
        <v>45381</v>
      </c>
      <c r="P92" s="178">
        <f t="shared" si="37"/>
        <v>14.428571428571429</v>
      </c>
      <c r="Q92" s="174" t="s">
        <v>410</v>
      </c>
      <c r="R92" s="174" t="s">
        <v>2636</v>
      </c>
      <c r="S92" s="151">
        <v>0</v>
      </c>
      <c r="T92" s="123"/>
      <c r="U92" s="161">
        <f t="shared" si="21"/>
        <v>-1512.7</v>
      </c>
      <c r="V92" s="124">
        <f t="shared" si="22"/>
        <v>0</v>
      </c>
      <c r="W92" s="162">
        <f t="shared" si="23"/>
        <v>0</v>
      </c>
      <c r="X92" s="162">
        <f t="shared" si="24"/>
        <v>0</v>
      </c>
      <c r="Y92" s="162">
        <f t="shared" si="25"/>
        <v>14.428571428571429</v>
      </c>
      <c r="Z92" s="151" t="str">
        <f t="shared" si="26"/>
        <v>VENCIDA</v>
      </c>
      <c r="AA92" s="151" t="str">
        <f t="shared" si="27"/>
        <v/>
      </c>
      <c r="AB92" s="153" t="s">
        <v>2777</v>
      </c>
      <c r="AC92" s="150" t="str">
        <f t="shared" si="30"/>
        <v>H4AEFMuelleVictoriaRegia</v>
      </c>
      <c r="AD92" s="163">
        <f t="shared" si="28"/>
        <v>2</v>
      </c>
      <c r="AE92" s="163" t="str">
        <f t="shared" si="31"/>
        <v>H4AEFMuelleVictoriaRegia - 2</v>
      </c>
      <c r="AF92" s="164">
        <f t="shared" si="32"/>
        <v>1</v>
      </c>
      <c r="AG92" s="164">
        <f t="shared" si="33"/>
        <v>1</v>
      </c>
      <c r="AH92" s="164" t="str">
        <f t="shared" si="29"/>
        <v>H4AEFMuelleVictoriaRegia.</v>
      </c>
      <c r="AI92" s="164" t="str">
        <f t="shared" si="34"/>
        <v>H4AEFMuelleVictoriaRegia</v>
      </c>
      <c r="AJ92" s="165"/>
      <c r="AK92" s="166"/>
      <c r="AL92" s="167"/>
    </row>
    <row r="93" spans="1:38" s="11" customFormat="1" ht="291" customHeight="1" x14ac:dyDescent="0.2">
      <c r="A93" s="150">
        <f>IF(ISBLANK(F93),"",COUNTA($F$2:F93))</f>
        <v>80</v>
      </c>
      <c r="B93" s="151">
        <f t="shared" si="35"/>
        <v>92</v>
      </c>
      <c r="C93" s="151">
        <v>2023</v>
      </c>
      <c r="D93" s="151" t="s">
        <v>3141</v>
      </c>
      <c r="E93" s="151" t="s">
        <v>904</v>
      </c>
      <c r="F93" s="151" t="s">
        <v>636</v>
      </c>
      <c r="G93" s="153" t="s">
        <v>2070</v>
      </c>
      <c r="H93" s="175" t="s">
        <v>2772</v>
      </c>
      <c r="I93" s="175" t="s">
        <v>2773</v>
      </c>
      <c r="J93" s="175" t="s">
        <v>2774</v>
      </c>
      <c r="K93" s="175" t="s">
        <v>2775</v>
      </c>
      <c r="L93" s="150" t="s">
        <v>362</v>
      </c>
      <c r="M93" s="176">
        <v>1</v>
      </c>
      <c r="N93" s="177">
        <v>45280</v>
      </c>
      <c r="O93" s="177">
        <v>45322</v>
      </c>
      <c r="P93" s="178">
        <f t="shared" si="37"/>
        <v>6</v>
      </c>
      <c r="Q93" s="174" t="s">
        <v>410</v>
      </c>
      <c r="R93" s="174" t="s">
        <v>2636</v>
      </c>
      <c r="S93" s="151">
        <v>0</v>
      </c>
      <c r="T93" s="123"/>
      <c r="U93" s="161">
        <f t="shared" si="21"/>
        <v>-1510.7333333333333</v>
      </c>
      <c r="V93" s="124">
        <f t="shared" si="22"/>
        <v>0</v>
      </c>
      <c r="W93" s="162">
        <f t="shared" si="23"/>
        <v>0</v>
      </c>
      <c r="X93" s="162">
        <f t="shared" si="24"/>
        <v>0</v>
      </c>
      <c r="Y93" s="162">
        <f t="shared" si="25"/>
        <v>6</v>
      </c>
      <c r="Z93" s="151" t="str">
        <f t="shared" si="26"/>
        <v>VENCIDA</v>
      </c>
      <c r="AA93" s="151" t="str">
        <f t="shared" si="27"/>
        <v>VENCIDO</v>
      </c>
      <c r="AB93" s="153" t="s">
        <v>2777</v>
      </c>
      <c r="AC93" s="150" t="str">
        <f t="shared" si="30"/>
        <v>H5AEFMuelleVictoriaRegia</v>
      </c>
      <c r="AD93" s="163">
        <f t="shared" si="28"/>
        <v>1</v>
      </c>
      <c r="AE93" s="163" t="str">
        <f t="shared" si="31"/>
        <v>H5AEFMuelleVictoriaRegia - 1</v>
      </c>
      <c r="AF93" s="164">
        <f t="shared" si="32"/>
        <v>1</v>
      </c>
      <c r="AG93" s="164">
        <f t="shared" si="33"/>
        <v>1</v>
      </c>
      <c r="AH93" s="164" t="str">
        <f t="shared" si="29"/>
        <v>H5AEFMuelleVictoriaRegia.</v>
      </c>
      <c r="AI93" s="164" t="str">
        <f t="shared" si="34"/>
        <v>H5AEFMuelleVictoriaRegia</v>
      </c>
      <c r="AJ93" s="165"/>
      <c r="AK93" s="166"/>
      <c r="AL93" s="167"/>
    </row>
    <row r="94" spans="1:38" s="11" customFormat="1" ht="291" customHeight="1" x14ac:dyDescent="0.2">
      <c r="A94" s="150">
        <f>IF(ISBLANK(F94),"",COUNTA($F$2:F94))</f>
        <v>81</v>
      </c>
      <c r="B94" s="151">
        <f t="shared" si="35"/>
        <v>93</v>
      </c>
      <c r="C94" s="151">
        <v>2023</v>
      </c>
      <c r="D94" s="151" t="s">
        <v>3143</v>
      </c>
      <c r="E94" s="151" t="s">
        <v>903</v>
      </c>
      <c r="F94" s="151" t="s">
        <v>2742</v>
      </c>
      <c r="G94" s="153" t="s">
        <v>1658</v>
      </c>
      <c r="H94" s="175" t="s">
        <v>2743</v>
      </c>
      <c r="I94" s="175" t="s">
        <v>2744</v>
      </c>
      <c r="J94" s="175" t="s">
        <v>2745</v>
      </c>
      <c r="K94" s="175" t="s">
        <v>2746</v>
      </c>
      <c r="L94" s="150" t="s">
        <v>2747</v>
      </c>
      <c r="M94" s="176">
        <v>1</v>
      </c>
      <c r="N94" s="177">
        <v>45258</v>
      </c>
      <c r="O94" s="177">
        <v>45278</v>
      </c>
      <c r="P94" s="178">
        <f t="shared" ref="P94" si="38">(+O94-N94)/7</f>
        <v>2.8571428571428572</v>
      </c>
      <c r="Q94" s="174" t="s">
        <v>1491</v>
      </c>
      <c r="R94" s="174" t="s">
        <v>2636</v>
      </c>
      <c r="S94" s="151">
        <v>1</v>
      </c>
      <c r="T94" s="123">
        <v>45322</v>
      </c>
      <c r="U94" s="161">
        <f t="shared" si="21"/>
        <v>1.4666666666666666</v>
      </c>
      <c r="V94" s="124">
        <f t="shared" si="22"/>
        <v>100</v>
      </c>
      <c r="W94" s="162">
        <f t="shared" si="23"/>
        <v>2.8571428571428572</v>
      </c>
      <c r="X94" s="162">
        <f t="shared" si="24"/>
        <v>2.8571428571428572</v>
      </c>
      <c r="Y94" s="162">
        <f t="shared" si="25"/>
        <v>2.8571428571428572</v>
      </c>
      <c r="Z94" s="151" t="str">
        <f t="shared" si="26"/>
        <v>CUMPLIDA</v>
      </c>
      <c r="AA94" s="151" t="str">
        <f t="shared" si="27"/>
        <v>CUMPLIDO</v>
      </c>
      <c r="AB94" s="153" t="s">
        <v>2752</v>
      </c>
      <c r="AC94" s="150" t="str">
        <f t="shared" si="30"/>
        <v>H1DConvenio1721-2020</v>
      </c>
      <c r="AD94" s="163">
        <f t="shared" si="28"/>
        <v>1</v>
      </c>
      <c r="AE94" s="163" t="str">
        <f t="shared" si="31"/>
        <v>H1DConvenio1721-2020 - 1</v>
      </c>
      <c r="AF94" s="164">
        <f t="shared" si="32"/>
        <v>5</v>
      </c>
      <c r="AG94" s="164">
        <f t="shared" si="33"/>
        <v>5</v>
      </c>
      <c r="AH94" s="164" t="str">
        <f t="shared" si="29"/>
        <v>H1DConvenio1721-2020.</v>
      </c>
      <c r="AI94" s="164" t="str">
        <f t="shared" si="34"/>
        <v>H1DConvenio1721-2020</v>
      </c>
      <c r="AJ94" s="165"/>
      <c r="AK94" s="166"/>
      <c r="AL94" s="167"/>
    </row>
    <row r="95" spans="1:38" s="11" customFormat="1" ht="291" customHeight="1" x14ac:dyDescent="0.2">
      <c r="A95" s="150" t="str">
        <f>IF(ISBLANK(F95),"",COUNTA($F$2:F95))</f>
        <v/>
      </c>
      <c r="B95" s="151">
        <f t="shared" si="35"/>
        <v>94</v>
      </c>
      <c r="C95" s="151">
        <v>2023</v>
      </c>
      <c r="D95" s="151" t="s">
        <v>3143</v>
      </c>
      <c r="E95" s="151"/>
      <c r="F95" s="151"/>
      <c r="G95" s="153" t="s">
        <v>1658</v>
      </c>
      <c r="H95" s="175" t="s">
        <v>2748</v>
      </c>
      <c r="I95" s="175" t="s">
        <v>2744</v>
      </c>
      <c r="J95" s="175" t="s">
        <v>2749</v>
      </c>
      <c r="K95" s="175" t="s">
        <v>2750</v>
      </c>
      <c r="L95" s="150" t="s">
        <v>2751</v>
      </c>
      <c r="M95" s="176">
        <v>1</v>
      </c>
      <c r="N95" s="177">
        <v>45258</v>
      </c>
      <c r="O95" s="177">
        <v>45282</v>
      </c>
      <c r="P95" s="178">
        <f t="shared" si="37"/>
        <v>3.4285714285714284</v>
      </c>
      <c r="Q95" s="174" t="s">
        <v>1491</v>
      </c>
      <c r="R95" s="174" t="s">
        <v>2636</v>
      </c>
      <c r="S95" s="151">
        <v>1</v>
      </c>
      <c r="T95" s="123">
        <v>45357</v>
      </c>
      <c r="U95" s="161">
        <f t="shared" si="21"/>
        <v>2.5</v>
      </c>
      <c r="V95" s="124">
        <f t="shared" si="22"/>
        <v>100</v>
      </c>
      <c r="W95" s="162">
        <f t="shared" si="23"/>
        <v>3.4285714285714284</v>
      </c>
      <c r="X95" s="162">
        <f t="shared" si="24"/>
        <v>3.4285714285714284</v>
      </c>
      <c r="Y95" s="162">
        <f t="shared" si="25"/>
        <v>3.4285714285714284</v>
      </c>
      <c r="Z95" s="151" t="str">
        <f t="shared" si="26"/>
        <v>CUMPLIDA</v>
      </c>
      <c r="AA95" s="151" t="str">
        <f t="shared" si="27"/>
        <v/>
      </c>
      <c r="AB95" s="153" t="s">
        <v>2752</v>
      </c>
      <c r="AC95" s="150" t="str">
        <f t="shared" si="30"/>
        <v>H1DConvenio1721-2020</v>
      </c>
      <c r="AD95" s="163">
        <f t="shared" si="28"/>
        <v>2</v>
      </c>
      <c r="AE95" s="163" t="str">
        <f t="shared" si="31"/>
        <v>H1DConvenio1721-2020 - 2</v>
      </c>
      <c r="AF95" s="164">
        <f t="shared" si="32"/>
        <v>5</v>
      </c>
      <c r="AG95" s="164">
        <f t="shared" si="33"/>
        <v>5</v>
      </c>
      <c r="AH95" s="164" t="str">
        <f t="shared" si="29"/>
        <v>H1DConvenio1721-2020.</v>
      </c>
      <c r="AI95" s="164" t="str">
        <f t="shared" si="34"/>
        <v>H1DConvenio1721-2020</v>
      </c>
      <c r="AJ95" s="165"/>
      <c r="AK95" s="166"/>
      <c r="AL95" s="167"/>
    </row>
    <row r="96" spans="1:38" s="11" customFormat="1" ht="291" customHeight="1" x14ac:dyDescent="0.2">
      <c r="A96" s="150">
        <f>IF(ISBLANK(F96),"",COUNTA($F$2:F96))</f>
        <v>82</v>
      </c>
      <c r="B96" s="151">
        <f t="shared" si="35"/>
        <v>95</v>
      </c>
      <c r="C96" s="151">
        <v>2023</v>
      </c>
      <c r="D96" s="151" t="s">
        <v>3142</v>
      </c>
      <c r="E96" s="151" t="s">
        <v>904</v>
      </c>
      <c r="F96" s="151" t="s">
        <v>638</v>
      </c>
      <c r="G96" s="153" t="s">
        <v>16</v>
      </c>
      <c r="H96" s="179" t="s">
        <v>2646</v>
      </c>
      <c r="I96" s="179" t="s">
        <v>2632</v>
      </c>
      <c r="J96" s="179" t="s">
        <v>2633</v>
      </c>
      <c r="K96" s="179" t="s">
        <v>2634</v>
      </c>
      <c r="L96" s="174" t="s">
        <v>2635</v>
      </c>
      <c r="M96" s="174">
        <v>1</v>
      </c>
      <c r="N96" s="180">
        <v>45184</v>
      </c>
      <c r="O96" s="180">
        <v>45191</v>
      </c>
      <c r="P96" s="178">
        <f t="shared" si="37"/>
        <v>1</v>
      </c>
      <c r="Q96" s="174" t="s">
        <v>1491</v>
      </c>
      <c r="R96" s="174" t="s">
        <v>2636</v>
      </c>
      <c r="S96" s="151">
        <v>1</v>
      </c>
      <c r="T96" s="123">
        <v>45198</v>
      </c>
      <c r="U96" s="161">
        <f t="shared" si="21"/>
        <v>0.23333333333333334</v>
      </c>
      <c r="V96" s="124">
        <f t="shared" si="22"/>
        <v>100</v>
      </c>
      <c r="W96" s="162">
        <f t="shared" si="23"/>
        <v>1</v>
      </c>
      <c r="X96" s="162">
        <f t="shared" si="24"/>
        <v>1</v>
      </c>
      <c r="Y96" s="162">
        <f t="shared" si="25"/>
        <v>1</v>
      </c>
      <c r="Z96" s="151" t="str">
        <f t="shared" si="26"/>
        <v>CUMPLIDA</v>
      </c>
      <c r="AA96" s="151" t="str">
        <f t="shared" si="27"/>
        <v>VENCIDO</v>
      </c>
      <c r="AB96" s="153" t="s">
        <v>2645</v>
      </c>
      <c r="AC96" s="150" t="str">
        <f t="shared" si="30"/>
        <v>H1AEF-CAT781-2023</v>
      </c>
      <c r="AD96" s="163">
        <f t="shared" si="28"/>
        <v>1</v>
      </c>
      <c r="AE96" s="163" t="str">
        <f t="shared" si="31"/>
        <v>H1AEF-CAT781-2023 - 1</v>
      </c>
      <c r="AF96" s="164">
        <f t="shared" si="32"/>
        <v>5</v>
      </c>
      <c r="AG96" s="164">
        <f t="shared" si="33"/>
        <v>1</v>
      </c>
      <c r="AH96" s="164" t="str">
        <f t="shared" si="29"/>
        <v>H1AEF-CAT781-2023.</v>
      </c>
      <c r="AI96" s="164" t="str">
        <f t="shared" si="34"/>
        <v>H1AEF-CAT781-2023</v>
      </c>
      <c r="AJ96" s="165"/>
      <c r="AK96" s="166"/>
      <c r="AL96" s="167"/>
    </row>
    <row r="97" spans="1:38" s="11" customFormat="1" ht="291" customHeight="1" x14ac:dyDescent="0.2">
      <c r="A97" s="150" t="str">
        <f>IF(ISBLANK(F97),"",COUNTA($F$2:F97))</f>
        <v/>
      </c>
      <c r="B97" s="151">
        <f t="shared" si="35"/>
        <v>96</v>
      </c>
      <c r="C97" s="151">
        <v>2023</v>
      </c>
      <c r="D97" s="151" t="s">
        <v>3142</v>
      </c>
      <c r="E97" s="151"/>
      <c r="F97" s="151"/>
      <c r="G97" s="153" t="s">
        <v>16</v>
      </c>
      <c r="H97" s="179" t="s">
        <v>2736</v>
      </c>
      <c r="I97" s="179" t="s">
        <v>2632</v>
      </c>
      <c r="J97" s="179" t="s">
        <v>2637</v>
      </c>
      <c r="K97" s="179" t="s">
        <v>2638</v>
      </c>
      <c r="L97" s="174" t="s">
        <v>2639</v>
      </c>
      <c r="M97" s="174">
        <v>1</v>
      </c>
      <c r="N97" s="180">
        <v>45184</v>
      </c>
      <c r="O97" s="180">
        <v>45291</v>
      </c>
      <c r="P97" s="178">
        <f t="shared" si="37"/>
        <v>15.285714285714286</v>
      </c>
      <c r="Q97" s="174" t="s">
        <v>1485</v>
      </c>
      <c r="R97" s="174" t="s">
        <v>2374</v>
      </c>
      <c r="S97" s="151">
        <v>0</v>
      </c>
      <c r="T97" s="123"/>
      <c r="U97" s="161">
        <f t="shared" si="21"/>
        <v>-1509.7</v>
      </c>
      <c r="V97" s="124">
        <f t="shared" si="22"/>
        <v>0</v>
      </c>
      <c r="W97" s="162">
        <f t="shared" si="23"/>
        <v>0</v>
      </c>
      <c r="X97" s="162">
        <f t="shared" si="24"/>
        <v>0</v>
      </c>
      <c r="Y97" s="162">
        <f t="shared" si="25"/>
        <v>15.285714285714286</v>
      </c>
      <c r="Z97" s="151" t="str">
        <f t="shared" si="26"/>
        <v>VENCIDA</v>
      </c>
      <c r="AA97" s="151" t="str">
        <f t="shared" si="27"/>
        <v/>
      </c>
      <c r="AB97" s="153" t="s">
        <v>2645</v>
      </c>
      <c r="AC97" s="150" t="str">
        <f t="shared" si="30"/>
        <v>H1AEF-CAT781-2023</v>
      </c>
      <c r="AD97" s="163">
        <f t="shared" si="28"/>
        <v>2</v>
      </c>
      <c r="AE97" s="163" t="str">
        <f t="shared" si="31"/>
        <v>H1AEF-CAT781-2023 - 2</v>
      </c>
      <c r="AF97" s="164">
        <f t="shared" si="32"/>
        <v>1</v>
      </c>
      <c r="AG97" s="164">
        <f t="shared" si="33"/>
        <v>1</v>
      </c>
      <c r="AH97" s="164" t="str">
        <f t="shared" si="29"/>
        <v>H1AEF-CAT781-2023.</v>
      </c>
      <c r="AI97" s="164" t="str">
        <f t="shared" si="34"/>
        <v>H1AEF-CAT781-2023</v>
      </c>
      <c r="AJ97" s="165"/>
      <c r="AK97" s="166"/>
      <c r="AL97" s="167"/>
    </row>
    <row r="98" spans="1:38" s="11" customFormat="1" ht="291" customHeight="1" x14ac:dyDescent="0.2">
      <c r="A98" s="150" t="str">
        <f>IF(ISBLANK(F98),"",COUNTA($F$2:F98))</f>
        <v/>
      </c>
      <c r="B98" s="151">
        <f t="shared" si="35"/>
        <v>97</v>
      </c>
      <c r="C98" s="151">
        <v>2023</v>
      </c>
      <c r="D98" s="151" t="s">
        <v>3142</v>
      </c>
      <c r="E98" s="151"/>
      <c r="F98" s="151"/>
      <c r="G98" s="153" t="s">
        <v>16</v>
      </c>
      <c r="H98" s="179" t="s">
        <v>2735</v>
      </c>
      <c r="I98" s="179" t="s">
        <v>2632</v>
      </c>
      <c r="J98" s="179" t="s">
        <v>2640</v>
      </c>
      <c r="K98" s="179" t="s">
        <v>2386</v>
      </c>
      <c r="L98" s="174" t="s">
        <v>2280</v>
      </c>
      <c r="M98" s="174">
        <v>2</v>
      </c>
      <c r="N98" s="180">
        <v>45184</v>
      </c>
      <c r="O98" s="180">
        <v>45230</v>
      </c>
      <c r="P98" s="178">
        <f t="shared" si="37"/>
        <v>6.5714285714285712</v>
      </c>
      <c r="Q98" s="174" t="s">
        <v>1491</v>
      </c>
      <c r="R98" s="174" t="s">
        <v>2636</v>
      </c>
      <c r="S98" s="151">
        <v>2</v>
      </c>
      <c r="T98" s="123">
        <v>45289</v>
      </c>
      <c r="U98" s="161">
        <f t="shared" si="21"/>
        <v>1.9666666666666666</v>
      </c>
      <c r="V98" s="124">
        <f t="shared" si="22"/>
        <v>100</v>
      </c>
      <c r="W98" s="162">
        <f t="shared" si="23"/>
        <v>6.5714285714285712</v>
      </c>
      <c r="X98" s="162">
        <f t="shared" si="24"/>
        <v>6.5714285714285712</v>
      </c>
      <c r="Y98" s="162">
        <f t="shared" si="25"/>
        <v>6.5714285714285712</v>
      </c>
      <c r="Z98" s="151" t="str">
        <f t="shared" si="26"/>
        <v>CUMPLIDA</v>
      </c>
      <c r="AA98" s="151" t="str">
        <f t="shared" si="27"/>
        <v/>
      </c>
      <c r="AB98" s="153" t="s">
        <v>2645</v>
      </c>
      <c r="AC98" s="150" t="str">
        <f t="shared" si="30"/>
        <v>H1AEF-CAT781-2023</v>
      </c>
      <c r="AD98" s="163">
        <f t="shared" si="28"/>
        <v>3</v>
      </c>
      <c r="AE98" s="163" t="str">
        <f t="shared" si="31"/>
        <v>H1AEF-CAT781-2023 - 3</v>
      </c>
      <c r="AF98" s="164">
        <f t="shared" si="32"/>
        <v>5</v>
      </c>
      <c r="AG98" s="164">
        <f t="shared" si="33"/>
        <v>5</v>
      </c>
      <c r="AH98" s="164" t="str">
        <f t="shared" si="29"/>
        <v>H1AEF-CAT781-2023.</v>
      </c>
      <c r="AI98" s="164" t="str">
        <f t="shared" si="34"/>
        <v>H1AEF-CAT781-2023</v>
      </c>
      <c r="AJ98" s="165"/>
      <c r="AK98" s="166"/>
      <c r="AL98" s="167"/>
    </row>
    <row r="99" spans="1:38" s="11" customFormat="1" ht="291" customHeight="1" x14ac:dyDescent="0.2">
      <c r="A99" s="150">
        <f>IF(ISBLANK(F99),"",COUNTA($F$2:F99))</f>
        <v>83</v>
      </c>
      <c r="B99" s="151">
        <f t="shared" si="35"/>
        <v>98</v>
      </c>
      <c r="C99" s="151">
        <v>2023</v>
      </c>
      <c r="D99" s="151" t="s">
        <v>3142</v>
      </c>
      <c r="E99" s="151" t="s">
        <v>904</v>
      </c>
      <c r="F99" s="151" t="s">
        <v>638</v>
      </c>
      <c r="G99" s="153" t="s">
        <v>1658</v>
      </c>
      <c r="H99" s="179" t="s">
        <v>2737</v>
      </c>
      <c r="I99" s="179" t="s">
        <v>2641</v>
      </c>
      <c r="J99" s="179" t="s">
        <v>2642</v>
      </c>
      <c r="K99" s="179" t="s">
        <v>2643</v>
      </c>
      <c r="L99" s="174" t="s">
        <v>2644</v>
      </c>
      <c r="M99" s="174">
        <v>1</v>
      </c>
      <c r="N99" s="180">
        <v>45184</v>
      </c>
      <c r="O99" s="180">
        <v>45199</v>
      </c>
      <c r="P99" s="178">
        <f t="shared" si="37"/>
        <v>2.1428571428571428</v>
      </c>
      <c r="Q99" s="174" t="s">
        <v>1491</v>
      </c>
      <c r="R99" s="174" t="s">
        <v>2367</v>
      </c>
      <c r="S99" s="151">
        <v>1</v>
      </c>
      <c r="T99" s="123">
        <v>45205</v>
      </c>
      <c r="U99" s="161">
        <f t="shared" si="21"/>
        <v>0.2</v>
      </c>
      <c r="V99" s="124">
        <f t="shared" si="22"/>
        <v>100</v>
      </c>
      <c r="W99" s="162">
        <f t="shared" si="23"/>
        <v>2.1428571428571428</v>
      </c>
      <c r="X99" s="162">
        <f t="shared" si="24"/>
        <v>2.1428571428571428</v>
      </c>
      <c r="Y99" s="162">
        <f t="shared" si="25"/>
        <v>2.1428571428571428</v>
      </c>
      <c r="Z99" s="151" t="str">
        <f t="shared" si="26"/>
        <v>CUMPLIDA</v>
      </c>
      <c r="AA99" s="151" t="str">
        <f t="shared" si="27"/>
        <v>VENCIDO</v>
      </c>
      <c r="AB99" s="153" t="s">
        <v>2645</v>
      </c>
      <c r="AC99" s="150" t="str">
        <f t="shared" si="30"/>
        <v>H2AEF-CAT781-2023</v>
      </c>
      <c r="AD99" s="163">
        <f t="shared" si="28"/>
        <v>1</v>
      </c>
      <c r="AE99" s="163" t="str">
        <f t="shared" si="31"/>
        <v>H2AEF-CAT781-2023 - 1</v>
      </c>
      <c r="AF99" s="164">
        <f t="shared" si="32"/>
        <v>5</v>
      </c>
      <c r="AG99" s="164">
        <f t="shared" si="33"/>
        <v>1</v>
      </c>
      <c r="AH99" s="164" t="str">
        <f t="shared" si="29"/>
        <v>H2AEF-CAT781-2023.</v>
      </c>
      <c r="AI99" s="164" t="str">
        <f t="shared" si="34"/>
        <v>H2AEF-CAT781-2023</v>
      </c>
      <c r="AJ99" s="165"/>
      <c r="AK99" s="166"/>
      <c r="AL99" s="167"/>
    </row>
    <row r="100" spans="1:38" s="11" customFormat="1" ht="291" customHeight="1" x14ac:dyDescent="0.2">
      <c r="A100" s="150" t="str">
        <f>IF(ISBLANK(F100),"",COUNTA($F$2:F100))</f>
        <v/>
      </c>
      <c r="B100" s="151">
        <f t="shared" si="35"/>
        <v>99</v>
      </c>
      <c r="C100" s="151">
        <v>2023</v>
      </c>
      <c r="D100" s="151" t="s">
        <v>3142</v>
      </c>
      <c r="E100" s="151"/>
      <c r="F100" s="151"/>
      <c r="G100" s="153" t="s">
        <v>1658</v>
      </c>
      <c r="H100" s="179" t="s">
        <v>2738</v>
      </c>
      <c r="I100" s="179" t="s">
        <v>2641</v>
      </c>
      <c r="J100" s="179" t="s">
        <v>2637</v>
      </c>
      <c r="K100" s="179" t="s">
        <v>2638</v>
      </c>
      <c r="L100" s="174" t="s">
        <v>2639</v>
      </c>
      <c r="M100" s="174">
        <v>1</v>
      </c>
      <c r="N100" s="180">
        <v>45184</v>
      </c>
      <c r="O100" s="180">
        <v>45291</v>
      </c>
      <c r="P100" s="178">
        <f t="shared" si="37"/>
        <v>15.285714285714286</v>
      </c>
      <c r="Q100" s="174" t="s">
        <v>1485</v>
      </c>
      <c r="R100" s="174" t="s">
        <v>2374</v>
      </c>
      <c r="S100" s="151">
        <v>0</v>
      </c>
      <c r="T100" s="123"/>
      <c r="U100" s="161">
        <f t="shared" si="21"/>
        <v>-1509.7</v>
      </c>
      <c r="V100" s="124">
        <f t="shared" si="22"/>
        <v>0</v>
      </c>
      <c r="W100" s="162">
        <f t="shared" si="23"/>
        <v>0</v>
      </c>
      <c r="X100" s="162">
        <f t="shared" si="24"/>
        <v>0</v>
      </c>
      <c r="Y100" s="162">
        <f t="shared" si="25"/>
        <v>15.285714285714286</v>
      </c>
      <c r="Z100" s="151" t="str">
        <f t="shared" si="26"/>
        <v>VENCIDA</v>
      </c>
      <c r="AA100" s="151" t="str">
        <f t="shared" si="27"/>
        <v/>
      </c>
      <c r="AB100" s="153" t="s">
        <v>2645</v>
      </c>
      <c r="AC100" s="150" t="str">
        <f t="shared" si="30"/>
        <v>H2AEF-CAT781-2023</v>
      </c>
      <c r="AD100" s="163">
        <f t="shared" si="28"/>
        <v>2</v>
      </c>
      <c r="AE100" s="163" t="str">
        <f t="shared" si="31"/>
        <v>H2AEF-CAT781-2023 - 2</v>
      </c>
      <c r="AF100" s="164">
        <f t="shared" si="32"/>
        <v>1</v>
      </c>
      <c r="AG100" s="164">
        <f t="shared" si="33"/>
        <v>1</v>
      </c>
      <c r="AH100" s="164" t="str">
        <f t="shared" si="29"/>
        <v>H2AEF-CAT781-2023.</v>
      </c>
      <c r="AI100" s="164" t="str">
        <f t="shared" si="34"/>
        <v>H2AEF-CAT781-2023</v>
      </c>
      <c r="AJ100" s="165"/>
      <c r="AK100" s="166"/>
      <c r="AL100" s="167"/>
    </row>
    <row r="101" spans="1:38" s="11" customFormat="1" ht="291" customHeight="1" x14ac:dyDescent="0.2">
      <c r="A101" s="150" t="str">
        <f>IF(ISBLANK(F101),"",COUNTA($F$2:F101))</f>
        <v/>
      </c>
      <c r="B101" s="151">
        <f t="shared" si="35"/>
        <v>100</v>
      </c>
      <c r="C101" s="151">
        <v>2023</v>
      </c>
      <c r="D101" s="151" t="s">
        <v>3142</v>
      </c>
      <c r="E101" s="151"/>
      <c r="F101" s="151"/>
      <c r="G101" s="153" t="s">
        <v>1658</v>
      </c>
      <c r="H101" s="179" t="s">
        <v>2739</v>
      </c>
      <c r="I101" s="179" t="s">
        <v>2641</v>
      </c>
      <c r="J101" s="179" t="s">
        <v>2640</v>
      </c>
      <c r="K101" s="179" t="s">
        <v>2386</v>
      </c>
      <c r="L101" s="174" t="s">
        <v>2280</v>
      </c>
      <c r="M101" s="174">
        <v>2</v>
      </c>
      <c r="N101" s="180">
        <v>45184</v>
      </c>
      <c r="O101" s="180">
        <v>45230</v>
      </c>
      <c r="P101" s="178">
        <f t="shared" si="37"/>
        <v>6.5714285714285712</v>
      </c>
      <c r="Q101" s="174" t="s">
        <v>1491</v>
      </c>
      <c r="R101" s="174" t="s">
        <v>2636</v>
      </c>
      <c r="S101" s="151">
        <v>2</v>
      </c>
      <c r="T101" s="123">
        <v>45289</v>
      </c>
      <c r="U101" s="161">
        <f t="shared" si="21"/>
        <v>1.9666666666666666</v>
      </c>
      <c r="V101" s="124">
        <f t="shared" si="22"/>
        <v>100</v>
      </c>
      <c r="W101" s="162">
        <f t="shared" si="23"/>
        <v>6.5714285714285712</v>
      </c>
      <c r="X101" s="162">
        <f t="shared" si="24"/>
        <v>6.5714285714285712</v>
      </c>
      <c r="Y101" s="162">
        <f t="shared" si="25"/>
        <v>6.5714285714285712</v>
      </c>
      <c r="Z101" s="151" t="str">
        <f t="shared" si="26"/>
        <v>CUMPLIDA</v>
      </c>
      <c r="AA101" s="151" t="str">
        <f t="shared" si="27"/>
        <v/>
      </c>
      <c r="AB101" s="153" t="s">
        <v>2645</v>
      </c>
      <c r="AC101" s="150" t="str">
        <f t="shared" si="30"/>
        <v>H2AEF-CAT781-2023</v>
      </c>
      <c r="AD101" s="163">
        <f t="shared" si="28"/>
        <v>3</v>
      </c>
      <c r="AE101" s="163" t="str">
        <f t="shared" si="31"/>
        <v>H2AEF-CAT781-2023 - 3</v>
      </c>
      <c r="AF101" s="164">
        <f t="shared" si="32"/>
        <v>5</v>
      </c>
      <c r="AG101" s="164">
        <f t="shared" si="33"/>
        <v>5</v>
      </c>
      <c r="AH101" s="164" t="str">
        <f t="shared" si="29"/>
        <v>H2AEF-CAT781-2023.</v>
      </c>
      <c r="AI101" s="164" t="str">
        <f t="shared" si="34"/>
        <v>H2AEF-CAT781-2023</v>
      </c>
      <c r="AJ101" s="165"/>
      <c r="AK101" s="166"/>
      <c r="AL101" s="167"/>
    </row>
    <row r="102" spans="1:38" s="11" customFormat="1" ht="291" customHeight="1" x14ac:dyDescent="0.2">
      <c r="A102" s="150">
        <f>IF(ISBLANK(F102),"",COUNTA($F$2:F102))</f>
        <v>84</v>
      </c>
      <c r="B102" s="151">
        <f t="shared" si="35"/>
        <v>101</v>
      </c>
      <c r="C102" s="151">
        <v>2023</v>
      </c>
      <c r="D102" s="151" t="s">
        <v>3142</v>
      </c>
      <c r="E102" s="151" t="s">
        <v>904</v>
      </c>
      <c r="F102" s="151" t="s">
        <v>636</v>
      </c>
      <c r="G102" s="153" t="s">
        <v>2070</v>
      </c>
      <c r="H102" s="179" t="s">
        <v>2495</v>
      </c>
      <c r="I102" s="179" t="s">
        <v>2496</v>
      </c>
      <c r="J102" s="179" t="s">
        <v>2497</v>
      </c>
      <c r="K102" s="179" t="s">
        <v>2498</v>
      </c>
      <c r="L102" s="174" t="s">
        <v>2499</v>
      </c>
      <c r="M102" s="174">
        <v>1</v>
      </c>
      <c r="N102" s="180">
        <v>45142</v>
      </c>
      <c r="O102" s="180">
        <v>45291</v>
      </c>
      <c r="P102" s="178">
        <f t="shared" si="37"/>
        <v>21.285714285714285</v>
      </c>
      <c r="Q102" s="174" t="s">
        <v>1491</v>
      </c>
      <c r="R102" s="174" t="s">
        <v>2367</v>
      </c>
      <c r="S102" s="151">
        <v>0</v>
      </c>
      <c r="T102" s="123"/>
      <c r="U102" s="161">
        <f t="shared" si="21"/>
        <v>-1509.7</v>
      </c>
      <c r="V102" s="124">
        <f t="shared" si="22"/>
        <v>0</v>
      </c>
      <c r="W102" s="162">
        <f t="shared" si="23"/>
        <v>0</v>
      </c>
      <c r="X102" s="162">
        <f t="shared" si="24"/>
        <v>0</v>
      </c>
      <c r="Y102" s="162">
        <f t="shared" si="25"/>
        <v>21.285714285714285</v>
      </c>
      <c r="Z102" s="151" t="str">
        <f t="shared" si="26"/>
        <v>VENCIDA</v>
      </c>
      <c r="AA102" s="151" t="str">
        <f t="shared" si="27"/>
        <v>VENCIDO</v>
      </c>
      <c r="AB102" s="153" t="s">
        <v>2617</v>
      </c>
      <c r="AC102" s="150" t="str">
        <f t="shared" si="30"/>
        <v>H1ACPColombiaRural</v>
      </c>
      <c r="AD102" s="163">
        <f t="shared" si="28"/>
        <v>1</v>
      </c>
      <c r="AE102" s="163" t="str">
        <f t="shared" si="31"/>
        <v>H1ACPColombiaRural - 1</v>
      </c>
      <c r="AF102" s="164">
        <f t="shared" si="32"/>
        <v>1</v>
      </c>
      <c r="AG102" s="164">
        <f t="shared" si="33"/>
        <v>1</v>
      </c>
      <c r="AH102" s="164" t="str">
        <f t="shared" si="29"/>
        <v>H1ACPColombiaRural.</v>
      </c>
      <c r="AI102" s="164" t="str">
        <f t="shared" si="34"/>
        <v>H1ACPColombiaRural</v>
      </c>
      <c r="AJ102" s="165"/>
      <c r="AK102" s="166"/>
      <c r="AL102" s="167"/>
    </row>
    <row r="103" spans="1:38" s="11" customFormat="1" ht="291" customHeight="1" x14ac:dyDescent="0.2">
      <c r="A103" s="150">
        <f>IF(ISBLANK(F103),"",COUNTA($F$2:F103))</f>
        <v>85</v>
      </c>
      <c r="B103" s="151">
        <f t="shared" si="35"/>
        <v>102</v>
      </c>
      <c r="C103" s="151">
        <v>2023</v>
      </c>
      <c r="D103" s="151" t="s">
        <v>3142</v>
      </c>
      <c r="E103" s="151" t="s">
        <v>637</v>
      </c>
      <c r="F103" s="151" t="s">
        <v>637</v>
      </c>
      <c r="G103" s="153" t="s">
        <v>2070</v>
      </c>
      <c r="H103" s="175" t="s">
        <v>2500</v>
      </c>
      <c r="I103" s="175" t="s">
        <v>2501</v>
      </c>
      <c r="J103" s="179" t="s">
        <v>2502</v>
      </c>
      <c r="K103" s="179" t="s">
        <v>2279</v>
      </c>
      <c r="L103" s="174" t="s">
        <v>2280</v>
      </c>
      <c r="M103" s="174">
        <v>3</v>
      </c>
      <c r="N103" s="180">
        <v>45139</v>
      </c>
      <c r="O103" s="180">
        <v>45230</v>
      </c>
      <c r="P103" s="178">
        <f t="shared" si="37"/>
        <v>13</v>
      </c>
      <c r="Q103" s="174" t="s">
        <v>1491</v>
      </c>
      <c r="R103" s="174" t="s">
        <v>2367</v>
      </c>
      <c r="S103" s="151">
        <v>0</v>
      </c>
      <c r="T103" s="123"/>
      <c r="U103" s="161">
        <f t="shared" si="21"/>
        <v>-1507.6666666666667</v>
      </c>
      <c r="V103" s="124">
        <f t="shared" si="22"/>
        <v>0</v>
      </c>
      <c r="W103" s="162">
        <f t="shared" si="23"/>
        <v>0</v>
      </c>
      <c r="X103" s="162">
        <f t="shared" si="24"/>
        <v>0</v>
      </c>
      <c r="Y103" s="162">
        <f t="shared" si="25"/>
        <v>13</v>
      </c>
      <c r="Z103" s="151" t="str">
        <f t="shared" si="26"/>
        <v>VENCIDA</v>
      </c>
      <c r="AA103" s="151" t="str">
        <f t="shared" si="27"/>
        <v>VENCIDO</v>
      </c>
      <c r="AB103" s="153" t="s">
        <v>2617</v>
      </c>
      <c r="AC103" s="150" t="str">
        <f t="shared" si="30"/>
        <v>H2ACPColombiaRural</v>
      </c>
      <c r="AD103" s="163">
        <f t="shared" si="28"/>
        <v>1</v>
      </c>
      <c r="AE103" s="163" t="str">
        <f t="shared" si="31"/>
        <v>H2ACPColombiaRural - 1</v>
      </c>
      <c r="AF103" s="164">
        <f t="shared" si="32"/>
        <v>1</v>
      </c>
      <c r="AG103" s="164">
        <f t="shared" si="33"/>
        <v>1</v>
      </c>
      <c r="AH103" s="164" t="str">
        <f t="shared" si="29"/>
        <v>H2ACPColombiaRural.</v>
      </c>
      <c r="AI103" s="164" t="str">
        <f t="shared" si="34"/>
        <v>H2ACPColombiaRural</v>
      </c>
      <c r="AJ103" s="165"/>
      <c r="AK103" s="166"/>
      <c r="AL103" s="167"/>
    </row>
    <row r="104" spans="1:38" s="11" customFormat="1" ht="291" customHeight="1" x14ac:dyDescent="0.2">
      <c r="A104" s="150" t="str">
        <f>IF(ISBLANK(F104),"",COUNTA($F$2:F104))</f>
        <v/>
      </c>
      <c r="B104" s="151">
        <f t="shared" si="35"/>
        <v>103</v>
      </c>
      <c r="C104" s="151">
        <v>2023</v>
      </c>
      <c r="D104" s="151" t="s">
        <v>3142</v>
      </c>
      <c r="E104" s="151"/>
      <c r="F104" s="151"/>
      <c r="G104" s="153" t="s">
        <v>2070</v>
      </c>
      <c r="H104" s="175" t="s">
        <v>2503</v>
      </c>
      <c r="I104" s="175" t="s">
        <v>2501</v>
      </c>
      <c r="J104" s="179" t="s">
        <v>2504</v>
      </c>
      <c r="K104" s="179" t="s">
        <v>2505</v>
      </c>
      <c r="L104" s="174" t="s">
        <v>2280</v>
      </c>
      <c r="M104" s="174">
        <v>2</v>
      </c>
      <c r="N104" s="180">
        <v>45139</v>
      </c>
      <c r="O104" s="180">
        <v>45230</v>
      </c>
      <c r="P104" s="178">
        <f t="shared" si="37"/>
        <v>13</v>
      </c>
      <c r="Q104" s="174" t="s">
        <v>1491</v>
      </c>
      <c r="R104" s="174" t="s">
        <v>2367</v>
      </c>
      <c r="S104" s="151">
        <v>2</v>
      </c>
      <c r="T104" s="123">
        <v>45289</v>
      </c>
      <c r="U104" s="161">
        <f t="shared" si="21"/>
        <v>1.9666666666666666</v>
      </c>
      <c r="V104" s="124">
        <f t="shared" si="22"/>
        <v>100</v>
      </c>
      <c r="W104" s="162">
        <f t="shared" si="23"/>
        <v>13</v>
      </c>
      <c r="X104" s="162">
        <f t="shared" si="24"/>
        <v>13</v>
      </c>
      <c r="Y104" s="162">
        <f t="shared" si="25"/>
        <v>13</v>
      </c>
      <c r="Z104" s="151" t="str">
        <f t="shared" si="26"/>
        <v>CUMPLIDA</v>
      </c>
      <c r="AA104" s="151" t="str">
        <f t="shared" si="27"/>
        <v/>
      </c>
      <c r="AB104" s="153" t="s">
        <v>2617</v>
      </c>
      <c r="AC104" s="150" t="str">
        <f t="shared" si="30"/>
        <v>H2ACPColombiaRural</v>
      </c>
      <c r="AD104" s="163">
        <f t="shared" si="28"/>
        <v>2</v>
      </c>
      <c r="AE104" s="163" t="str">
        <f t="shared" si="31"/>
        <v>H2ACPColombiaRural - 2</v>
      </c>
      <c r="AF104" s="164">
        <f t="shared" si="32"/>
        <v>5</v>
      </c>
      <c r="AG104" s="164">
        <f t="shared" si="33"/>
        <v>5</v>
      </c>
      <c r="AH104" s="164" t="str">
        <f t="shared" si="29"/>
        <v>H2ACPColombiaRural.</v>
      </c>
      <c r="AI104" s="164" t="str">
        <f t="shared" si="34"/>
        <v>H2ACPColombiaRural</v>
      </c>
      <c r="AJ104" s="165"/>
      <c r="AK104" s="166"/>
      <c r="AL104" s="167"/>
    </row>
    <row r="105" spans="1:38" s="11" customFormat="1" ht="291" customHeight="1" x14ac:dyDescent="0.2">
      <c r="A105" s="150">
        <f>IF(ISBLANK(F105),"",COUNTA($F$2:F105))</f>
        <v>86</v>
      </c>
      <c r="B105" s="151">
        <f t="shared" si="35"/>
        <v>104</v>
      </c>
      <c r="C105" s="151">
        <v>2023</v>
      </c>
      <c r="D105" s="151" t="s">
        <v>3143</v>
      </c>
      <c r="E105" s="151" t="s">
        <v>904</v>
      </c>
      <c r="F105" s="151" t="s">
        <v>636</v>
      </c>
      <c r="G105" s="153" t="s">
        <v>16</v>
      </c>
      <c r="H105" s="175" t="s">
        <v>2506</v>
      </c>
      <c r="I105" s="175" t="s">
        <v>2507</v>
      </c>
      <c r="J105" s="179" t="s">
        <v>2363</v>
      </c>
      <c r="K105" s="179" t="s">
        <v>2364</v>
      </c>
      <c r="L105" s="174" t="s">
        <v>2460</v>
      </c>
      <c r="M105" s="174">
        <v>2</v>
      </c>
      <c r="N105" s="180">
        <v>45139</v>
      </c>
      <c r="O105" s="180">
        <v>45230</v>
      </c>
      <c r="P105" s="178">
        <f t="shared" si="37"/>
        <v>13</v>
      </c>
      <c r="Q105" s="174" t="s">
        <v>1491</v>
      </c>
      <c r="R105" s="174" t="s">
        <v>2367</v>
      </c>
      <c r="S105" s="151">
        <v>2</v>
      </c>
      <c r="T105" s="123">
        <v>45343</v>
      </c>
      <c r="U105" s="161">
        <f t="shared" si="21"/>
        <v>3.7666666666666666</v>
      </c>
      <c r="V105" s="124">
        <f t="shared" si="22"/>
        <v>100</v>
      </c>
      <c r="W105" s="162">
        <f t="shared" si="23"/>
        <v>13</v>
      </c>
      <c r="X105" s="162">
        <f t="shared" si="24"/>
        <v>13</v>
      </c>
      <c r="Y105" s="162">
        <f t="shared" si="25"/>
        <v>13</v>
      </c>
      <c r="Z105" s="151" t="str">
        <f t="shared" si="26"/>
        <v>CUMPLIDA</v>
      </c>
      <c r="AA105" s="151" t="str">
        <f t="shared" si="27"/>
        <v>CUMPLIDO</v>
      </c>
      <c r="AB105" s="153" t="s">
        <v>2617</v>
      </c>
      <c r="AC105" s="150" t="str">
        <f t="shared" si="30"/>
        <v>H3ACPColombiaRural</v>
      </c>
      <c r="AD105" s="163">
        <f t="shared" si="28"/>
        <v>1</v>
      </c>
      <c r="AE105" s="163" t="str">
        <f t="shared" si="31"/>
        <v>H3ACPColombiaRural - 1</v>
      </c>
      <c r="AF105" s="164">
        <f t="shared" si="32"/>
        <v>5</v>
      </c>
      <c r="AG105" s="164">
        <f t="shared" si="33"/>
        <v>5</v>
      </c>
      <c r="AH105" s="164" t="str">
        <f t="shared" si="29"/>
        <v>H3ACPColombiaRural.</v>
      </c>
      <c r="AI105" s="164" t="str">
        <f t="shared" si="34"/>
        <v>H3ACPColombiaRural</v>
      </c>
      <c r="AJ105" s="165"/>
      <c r="AK105" s="166"/>
      <c r="AL105" s="167"/>
    </row>
    <row r="106" spans="1:38" s="11" customFormat="1" ht="291" customHeight="1" x14ac:dyDescent="0.2">
      <c r="A106" s="150">
        <f>IF(ISBLANK(F106),"",COUNTA($F$2:F106))</f>
        <v>87</v>
      </c>
      <c r="B106" s="151">
        <f t="shared" si="35"/>
        <v>105</v>
      </c>
      <c r="C106" s="151">
        <v>2023</v>
      </c>
      <c r="D106" s="151" t="s">
        <v>3141</v>
      </c>
      <c r="E106" s="151" t="s">
        <v>904</v>
      </c>
      <c r="F106" s="151" t="s">
        <v>636</v>
      </c>
      <c r="G106" s="153" t="s">
        <v>16</v>
      </c>
      <c r="H106" s="175" t="s">
        <v>2508</v>
      </c>
      <c r="I106" s="175" t="s">
        <v>2509</v>
      </c>
      <c r="J106" s="179" t="s">
        <v>2510</v>
      </c>
      <c r="K106" s="179" t="s">
        <v>2505</v>
      </c>
      <c r="L106" s="174" t="s">
        <v>2280</v>
      </c>
      <c r="M106" s="174">
        <v>2</v>
      </c>
      <c r="N106" s="180">
        <v>45139</v>
      </c>
      <c r="O106" s="180">
        <v>45230</v>
      </c>
      <c r="P106" s="178">
        <f t="shared" si="37"/>
        <v>13</v>
      </c>
      <c r="Q106" s="174" t="s">
        <v>1491</v>
      </c>
      <c r="R106" s="174" t="s">
        <v>2367</v>
      </c>
      <c r="S106" s="151">
        <v>2</v>
      </c>
      <c r="T106" s="123">
        <v>45289</v>
      </c>
      <c r="U106" s="161">
        <f t="shared" si="21"/>
        <v>1.9666666666666666</v>
      </c>
      <c r="V106" s="124">
        <f t="shared" si="22"/>
        <v>100</v>
      </c>
      <c r="W106" s="162">
        <f t="shared" si="23"/>
        <v>13</v>
      </c>
      <c r="X106" s="162">
        <f t="shared" si="24"/>
        <v>13</v>
      </c>
      <c r="Y106" s="162">
        <f t="shared" si="25"/>
        <v>13</v>
      </c>
      <c r="Z106" s="151" t="str">
        <f t="shared" si="26"/>
        <v>CUMPLIDA</v>
      </c>
      <c r="AA106" s="151" t="str">
        <f t="shared" si="27"/>
        <v>CUMPLIDO</v>
      </c>
      <c r="AB106" s="153" t="s">
        <v>2617</v>
      </c>
      <c r="AC106" s="150" t="str">
        <f t="shared" si="30"/>
        <v>H4ACPColombiaRural</v>
      </c>
      <c r="AD106" s="163">
        <f t="shared" si="28"/>
        <v>1</v>
      </c>
      <c r="AE106" s="163" t="str">
        <f t="shared" si="31"/>
        <v>H4ACPColombiaRural - 1</v>
      </c>
      <c r="AF106" s="164">
        <f t="shared" si="32"/>
        <v>5</v>
      </c>
      <c r="AG106" s="164">
        <f t="shared" si="33"/>
        <v>5</v>
      </c>
      <c r="AH106" s="164" t="str">
        <f t="shared" si="29"/>
        <v>H4ACPColombiaRural.</v>
      </c>
      <c r="AI106" s="164" t="str">
        <f t="shared" si="34"/>
        <v>H4ACPColombiaRural</v>
      </c>
      <c r="AJ106" s="165"/>
      <c r="AK106" s="166"/>
      <c r="AL106" s="167"/>
    </row>
    <row r="107" spans="1:38" s="11" customFormat="1" ht="291" customHeight="1" x14ac:dyDescent="0.2">
      <c r="A107" s="150">
        <f>IF(ISBLANK(F107),"",COUNTA($F$2:F107))</f>
        <v>88</v>
      </c>
      <c r="B107" s="151">
        <f t="shared" si="35"/>
        <v>106</v>
      </c>
      <c r="C107" s="151">
        <v>2023</v>
      </c>
      <c r="D107" s="151" t="s">
        <v>3141</v>
      </c>
      <c r="E107" s="151" t="s">
        <v>904</v>
      </c>
      <c r="F107" s="151" t="s">
        <v>636</v>
      </c>
      <c r="G107" s="153" t="s">
        <v>16</v>
      </c>
      <c r="H107" s="175" t="s">
        <v>2740</v>
      </c>
      <c r="I107" s="175" t="s">
        <v>2511</v>
      </c>
      <c r="J107" s="179" t="s">
        <v>2510</v>
      </c>
      <c r="K107" s="179" t="s">
        <v>2505</v>
      </c>
      <c r="L107" s="174" t="s">
        <v>2280</v>
      </c>
      <c r="M107" s="174">
        <v>2</v>
      </c>
      <c r="N107" s="180">
        <v>45139</v>
      </c>
      <c r="O107" s="180">
        <v>45230</v>
      </c>
      <c r="P107" s="178">
        <f t="shared" si="37"/>
        <v>13</v>
      </c>
      <c r="Q107" s="174" t="s">
        <v>1491</v>
      </c>
      <c r="R107" s="174" t="s">
        <v>2367</v>
      </c>
      <c r="S107" s="151">
        <v>2</v>
      </c>
      <c r="T107" s="123">
        <v>45289</v>
      </c>
      <c r="U107" s="161">
        <f t="shared" si="21"/>
        <v>1.9666666666666666</v>
      </c>
      <c r="V107" s="124">
        <f t="shared" si="22"/>
        <v>100</v>
      </c>
      <c r="W107" s="162">
        <f t="shared" si="23"/>
        <v>13</v>
      </c>
      <c r="X107" s="162">
        <f t="shared" si="24"/>
        <v>13</v>
      </c>
      <c r="Y107" s="162">
        <f t="shared" si="25"/>
        <v>13</v>
      </c>
      <c r="Z107" s="151" t="str">
        <f t="shared" si="26"/>
        <v>CUMPLIDA</v>
      </c>
      <c r="AA107" s="151" t="str">
        <f t="shared" si="27"/>
        <v>CUMPLIDO</v>
      </c>
      <c r="AB107" s="153" t="s">
        <v>2617</v>
      </c>
      <c r="AC107" s="150" t="str">
        <f t="shared" si="30"/>
        <v>H5ACPColombiaRural</v>
      </c>
      <c r="AD107" s="163">
        <f t="shared" si="28"/>
        <v>1</v>
      </c>
      <c r="AE107" s="163" t="str">
        <f t="shared" si="31"/>
        <v>H5ACPColombiaRural - 1</v>
      </c>
      <c r="AF107" s="164">
        <f t="shared" si="32"/>
        <v>5</v>
      </c>
      <c r="AG107" s="164">
        <f t="shared" si="33"/>
        <v>5</v>
      </c>
      <c r="AH107" s="164" t="str">
        <f t="shared" si="29"/>
        <v>H5ACPColombiaRural.</v>
      </c>
      <c r="AI107" s="164" t="str">
        <f t="shared" si="34"/>
        <v>H5ACPColombiaRural</v>
      </c>
      <c r="AJ107" s="165"/>
      <c r="AK107" s="166"/>
      <c r="AL107" s="167"/>
    </row>
    <row r="108" spans="1:38" s="11" customFormat="1" ht="291" customHeight="1" x14ac:dyDescent="0.2">
      <c r="A108" s="150">
        <f>IF(ISBLANK(F108),"",COUNTA($F$2:F108))</f>
        <v>89</v>
      </c>
      <c r="B108" s="151">
        <f t="shared" si="35"/>
        <v>107</v>
      </c>
      <c r="C108" s="151">
        <v>2023</v>
      </c>
      <c r="D108" s="151" t="s">
        <v>3141</v>
      </c>
      <c r="E108" s="151" t="s">
        <v>904</v>
      </c>
      <c r="F108" s="151" t="s">
        <v>636</v>
      </c>
      <c r="G108" s="153" t="s">
        <v>16</v>
      </c>
      <c r="H108" s="175" t="s">
        <v>2512</v>
      </c>
      <c r="I108" s="175" t="s">
        <v>2513</v>
      </c>
      <c r="J108" s="179" t="s">
        <v>2510</v>
      </c>
      <c r="K108" s="179" t="s">
        <v>2505</v>
      </c>
      <c r="L108" s="174" t="s">
        <v>2280</v>
      </c>
      <c r="M108" s="174">
        <v>2</v>
      </c>
      <c r="N108" s="180">
        <v>45139</v>
      </c>
      <c r="O108" s="180">
        <v>45230</v>
      </c>
      <c r="P108" s="178">
        <f t="shared" si="37"/>
        <v>13</v>
      </c>
      <c r="Q108" s="174" t="s">
        <v>1491</v>
      </c>
      <c r="R108" s="174" t="s">
        <v>2367</v>
      </c>
      <c r="S108" s="151">
        <v>2</v>
      </c>
      <c r="T108" s="123">
        <v>45289</v>
      </c>
      <c r="U108" s="161">
        <f t="shared" si="21"/>
        <v>1.9666666666666666</v>
      </c>
      <c r="V108" s="124">
        <f t="shared" si="22"/>
        <v>100</v>
      </c>
      <c r="W108" s="162">
        <f t="shared" si="23"/>
        <v>13</v>
      </c>
      <c r="X108" s="162">
        <f t="shared" si="24"/>
        <v>13</v>
      </c>
      <c r="Y108" s="162">
        <f t="shared" si="25"/>
        <v>13</v>
      </c>
      <c r="Z108" s="151" t="str">
        <f t="shared" si="26"/>
        <v>CUMPLIDA</v>
      </c>
      <c r="AA108" s="151" t="str">
        <f t="shared" si="27"/>
        <v>CUMPLIDO</v>
      </c>
      <c r="AB108" s="153" t="s">
        <v>2617</v>
      </c>
      <c r="AC108" s="150" t="str">
        <f t="shared" si="30"/>
        <v>H6ACPColombiaRural</v>
      </c>
      <c r="AD108" s="163">
        <f t="shared" si="28"/>
        <v>1</v>
      </c>
      <c r="AE108" s="163" t="str">
        <f t="shared" si="31"/>
        <v>H6ACPColombiaRural - 1</v>
      </c>
      <c r="AF108" s="164">
        <f t="shared" si="32"/>
        <v>5</v>
      </c>
      <c r="AG108" s="164">
        <f t="shared" si="33"/>
        <v>5</v>
      </c>
      <c r="AH108" s="164" t="str">
        <f t="shared" si="29"/>
        <v>H6ACPColombiaRural.</v>
      </c>
      <c r="AI108" s="164" t="str">
        <f t="shared" si="34"/>
        <v>H6ACPColombiaRural</v>
      </c>
      <c r="AJ108" s="165"/>
      <c r="AK108" s="166"/>
      <c r="AL108" s="167"/>
    </row>
    <row r="109" spans="1:38" s="11" customFormat="1" ht="291" customHeight="1" x14ac:dyDescent="0.2">
      <c r="A109" s="150">
        <f>IF(ISBLANK(F109),"",COUNTA($F$2:F109))</f>
        <v>90</v>
      </c>
      <c r="B109" s="151">
        <f t="shared" si="35"/>
        <v>108</v>
      </c>
      <c r="C109" s="151">
        <v>2023</v>
      </c>
      <c r="D109" s="151" t="s">
        <v>3141</v>
      </c>
      <c r="E109" s="151" t="s">
        <v>904</v>
      </c>
      <c r="F109" s="151" t="s">
        <v>636</v>
      </c>
      <c r="G109" s="153" t="s">
        <v>16</v>
      </c>
      <c r="H109" s="175" t="s">
        <v>2514</v>
      </c>
      <c r="I109" s="175" t="s">
        <v>2515</v>
      </c>
      <c r="J109" s="179" t="s">
        <v>2510</v>
      </c>
      <c r="K109" s="179" t="s">
        <v>2505</v>
      </c>
      <c r="L109" s="174" t="s">
        <v>2280</v>
      </c>
      <c r="M109" s="174">
        <v>2</v>
      </c>
      <c r="N109" s="180">
        <v>45139</v>
      </c>
      <c r="O109" s="180">
        <v>45230</v>
      </c>
      <c r="P109" s="178">
        <f t="shared" si="37"/>
        <v>13</v>
      </c>
      <c r="Q109" s="174" t="s">
        <v>1491</v>
      </c>
      <c r="R109" s="174" t="s">
        <v>2367</v>
      </c>
      <c r="S109" s="151">
        <v>2</v>
      </c>
      <c r="T109" s="123">
        <v>45289</v>
      </c>
      <c r="U109" s="161">
        <f t="shared" si="21"/>
        <v>1.9666666666666666</v>
      </c>
      <c r="V109" s="124">
        <f t="shared" si="22"/>
        <v>100</v>
      </c>
      <c r="W109" s="162">
        <f t="shared" si="23"/>
        <v>13</v>
      </c>
      <c r="X109" s="162">
        <f t="shared" si="24"/>
        <v>13</v>
      </c>
      <c r="Y109" s="162">
        <f t="shared" si="25"/>
        <v>13</v>
      </c>
      <c r="Z109" s="151" t="str">
        <f t="shared" si="26"/>
        <v>CUMPLIDA</v>
      </c>
      <c r="AA109" s="151" t="str">
        <f t="shared" si="27"/>
        <v>CUMPLIDO</v>
      </c>
      <c r="AB109" s="153" t="s">
        <v>2617</v>
      </c>
      <c r="AC109" s="150" t="str">
        <f t="shared" si="30"/>
        <v>H7ACPColombiaRural</v>
      </c>
      <c r="AD109" s="163">
        <f t="shared" si="28"/>
        <v>1</v>
      </c>
      <c r="AE109" s="163" t="str">
        <f t="shared" si="31"/>
        <v>H7ACPColombiaRural - 1</v>
      </c>
      <c r="AF109" s="164">
        <f t="shared" si="32"/>
        <v>5</v>
      </c>
      <c r="AG109" s="164">
        <f t="shared" si="33"/>
        <v>5</v>
      </c>
      <c r="AH109" s="164" t="str">
        <f t="shared" si="29"/>
        <v>H7ACPColombiaRural.</v>
      </c>
      <c r="AI109" s="164" t="str">
        <f t="shared" si="34"/>
        <v>H7ACPColombiaRural</v>
      </c>
      <c r="AJ109" s="165"/>
      <c r="AK109" s="166"/>
      <c r="AL109" s="167"/>
    </row>
    <row r="110" spans="1:38" s="11" customFormat="1" ht="291" customHeight="1" x14ac:dyDescent="0.2">
      <c r="A110" s="150">
        <f>IF(ISBLANK(F110),"",COUNTA($F$2:F110))</f>
        <v>91</v>
      </c>
      <c r="B110" s="151">
        <f t="shared" si="35"/>
        <v>109</v>
      </c>
      <c r="C110" s="151">
        <v>2023</v>
      </c>
      <c r="D110" s="151" t="s">
        <v>3142</v>
      </c>
      <c r="E110" s="151" t="s">
        <v>904</v>
      </c>
      <c r="F110" s="151" t="s">
        <v>636</v>
      </c>
      <c r="G110" s="153" t="s">
        <v>2206</v>
      </c>
      <c r="H110" s="175" t="s">
        <v>2516</v>
      </c>
      <c r="I110" s="175" t="s">
        <v>2517</v>
      </c>
      <c r="J110" s="179" t="s">
        <v>2518</v>
      </c>
      <c r="K110" s="179" t="s">
        <v>2519</v>
      </c>
      <c r="L110" s="174" t="s">
        <v>2280</v>
      </c>
      <c r="M110" s="174">
        <v>2</v>
      </c>
      <c r="N110" s="180">
        <v>45139</v>
      </c>
      <c r="O110" s="180">
        <v>45230</v>
      </c>
      <c r="P110" s="178">
        <f t="shared" si="37"/>
        <v>13</v>
      </c>
      <c r="Q110" s="174" t="s">
        <v>1491</v>
      </c>
      <c r="R110" s="174" t="s">
        <v>2367</v>
      </c>
      <c r="S110" s="151">
        <v>2</v>
      </c>
      <c r="T110" s="123">
        <v>45373</v>
      </c>
      <c r="U110" s="161">
        <f t="shared" si="21"/>
        <v>4.7666666666666666</v>
      </c>
      <c r="V110" s="124">
        <f t="shared" si="22"/>
        <v>100</v>
      </c>
      <c r="W110" s="162">
        <f t="shared" si="23"/>
        <v>13</v>
      </c>
      <c r="X110" s="162">
        <f t="shared" si="24"/>
        <v>13</v>
      </c>
      <c r="Y110" s="162">
        <f t="shared" si="25"/>
        <v>13</v>
      </c>
      <c r="Z110" s="151" t="str">
        <f t="shared" si="26"/>
        <v>CUMPLIDA</v>
      </c>
      <c r="AA110" s="151" t="str">
        <f t="shared" si="27"/>
        <v>CUMPLIDO</v>
      </c>
      <c r="AB110" s="153" t="s">
        <v>2617</v>
      </c>
      <c r="AC110" s="150" t="str">
        <f t="shared" si="30"/>
        <v>H8ACPColombiaRural</v>
      </c>
      <c r="AD110" s="163">
        <f t="shared" si="28"/>
        <v>1</v>
      </c>
      <c r="AE110" s="163" t="str">
        <f t="shared" si="31"/>
        <v>H8ACPColombiaRural - 1</v>
      </c>
      <c r="AF110" s="164">
        <f t="shared" si="32"/>
        <v>5</v>
      </c>
      <c r="AG110" s="164">
        <f t="shared" si="33"/>
        <v>5</v>
      </c>
      <c r="AH110" s="164" t="str">
        <f t="shared" si="29"/>
        <v>H8ACPColombiaRural.</v>
      </c>
      <c r="AI110" s="164" t="str">
        <f t="shared" si="34"/>
        <v>H8ACPColombiaRural</v>
      </c>
      <c r="AJ110" s="165"/>
      <c r="AK110" s="166"/>
      <c r="AL110" s="167"/>
    </row>
    <row r="111" spans="1:38" s="11" customFormat="1" ht="291" customHeight="1" x14ac:dyDescent="0.2">
      <c r="A111" s="150">
        <f>IF(ISBLANK(F111),"",COUNTA($F$2:F111))</f>
        <v>92</v>
      </c>
      <c r="B111" s="151">
        <f t="shared" si="35"/>
        <v>110</v>
      </c>
      <c r="C111" s="151">
        <v>2023</v>
      </c>
      <c r="D111" s="151" t="s">
        <v>3146</v>
      </c>
      <c r="E111" s="151" t="s">
        <v>904</v>
      </c>
      <c r="F111" s="151" t="s">
        <v>636</v>
      </c>
      <c r="G111" s="153" t="s">
        <v>953</v>
      </c>
      <c r="H111" s="175" t="s">
        <v>2520</v>
      </c>
      <c r="I111" s="175" t="s">
        <v>2521</v>
      </c>
      <c r="J111" s="179" t="s">
        <v>2510</v>
      </c>
      <c r="K111" s="179" t="s">
        <v>2505</v>
      </c>
      <c r="L111" s="174" t="s">
        <v>2280</v>
      </c>
      <c r="M111" s="174">
        <v>2</v>
      </c>
      <c r="N111" s="180">
        <v>45139</v>
      </c>
      <c r="O111" s="180">
        <v>45230</v>
      </c>
      <c r="P111" s="178">
        <f t="shared" si="37"/>
        <v>13</v>
      </c>
      <c r="Q111" s="174" t="s">
        <v>1491</v>
      </c>
      <c r="R111" s="174" t="s">
        <v>2367</v>
      </c>
      <c r="S111" s="151">
        <v>2</v>
      </c>
      <c r="T111" s="123">
        <v>45289</v>
      </c>
      <c r="U111" s="161">
        <f t="shared" si="21"/>
        <v>1.9666666666666666</v>
      </c>
      <c r="V111" s="124">
        <f t="shared" si="22"/>
        <v>100</v>
      </c>
      <c r="W111" s="162">
        <f t="shared" si="23"/>
        <v>13</v>
      </c>
      <c r="X111" s="162">
        <f t="shared" si="24"/>
        <v>13</v>
      </c>
      <c r="Y111" s="162">
        <f t="shared" si="25"/>
        <v>13</v>
      </c>
      <c r="Z111" s="151" t="str">
        <f t="shared" si="26"/>
        <v>CUMPLIDA</v>
      </c>
      <c r="AA111" s="151" t="str">
        <f t="shared" si="27"/>
        <v>CUMPLIDO</v>
      </c>
      <c r="AB111" s="153" t="s">
        <v>2617</v>
      </c>
      <c r="AC111" s="150" t="str">
        <f t="shared" si="30"/>
        <v>H9ACPColombiaRural</v>
      </c>
      <c r="AD111" s="163">
        <f t="shared" si="28"/>
        <v>1</v>
      </c>
      <c r="AE111" s="163" t="str">
        <f t="shared" si="31"/>
        <v>H9ACPColombiaRural - 1</v>
      </c>
      <c r="AF111" s="164">
        <f t="shared" si="32"/>
        <v>5</v>
      </c>
      <c r="AG111" s="164">
        <f t="shared" si="33"/>
        <v>5</v>
      </c>
      <c r="AH111" s="164" t="str">
        <f t="shared" si="29"/>
        <v>H9ACPColombiaRural.</v>
      </c>
      <c r="AI111" s="164" t="str">
        <f t="shared" si="34"/>
        <v>H9ACPColombiaRural</v>
      </c>
      <c r="AJ111" s="165"/>
      <c r="AK111" s="166"/>
      <c r="AL111" s="167"/>
    </row>
    <row r="112" spans="1:38" s="11" customFormat="1" ht="291" customHeight="1" x14ac:dyDescent="0.2">
      <c r="A112" s="150">
        <f>IF(ISBLANK(F112),"",COUNTA($F$2:F112))</f>
        <v>93</v>
      </c>
      <c r="B112" s="151">
        <f t="shared" si="35"/>
        <v>111</v>
      </c>
      <c r="C112" s="151">
        <v>2023</v>
      </c>
      <c r="D112" s="151" t="s">
        <v>3146</v>
      </c>
      <c r="E112" s="151" t="s">
        <v>904</v>
      </c>
      <c r="F112" s="151" t="s">
        <v>636</v>
      </c>
      <c r="G112" s="153" t="s">
        <v>1609</v>
      </c>
      <c r="H112" s="175" t="s">
        <v>2522</v>
      </c>
      <c r="I112" s="175" t="s">
        <v>2619</v>
      </c>
      <c r="J112" s="179" t="s">
        <v>2523</v>
      </c>
      <c r="K112" s="179" t="s">
        <v>2524</v>
      </c>
      <c r="L112" s="174" t="s">
        <v>2525</v>
      </c>
      <c r="M112" s="174">
        <v>1</v>
      </c>
      <c r="N112" s="180">
        <v>45139</v>
      </c>
      <c r="O112" s="180">
        <v>45230</v>
      </c>
      <c r="P112" s="178">
        <f t="shared" si="37"/>
        <v>13</v>
      </c>
      <c r="Q112" s="174" t="s">
        <v>1491</v>
      </c>
      <c r="R112" s="174" t="s">
        <v>2367</v>
      </c>
      <c r="S112" s="151">
        <v>1</v>
      </c>
      <c r="T112" s="123">
        <v>45355</v>
      </c>
      <c r="U112" s="161">
        <f t="shared" si="21"/>
        <v>4.166666666666667</v>
      </c>
      <c r="V112" s="124">
        <f t="shared" si="22"/>
        <v>100</v>
      </c>
      <c r="W112" s="162">
        <f t="shared" si="23"/>
        <v>13</v>
      </c>
      <c r="X112" s="162">
        <f t="shared" si="24"/>
        <v>13</v>
      </c>
      <c r="Y112" s="162">
        <f t="shared" si="25"/>
        <v>13</v>
      </c>
      <c r="Z112" s="151" t="str">
        <f t="shared" si="26"/>
        <v>CUMPLIDA</v>
      </c>
      <c r="AA112" s="151" t="str">
        <f t="shared" si="27"/>
        <v>CUMPLIDO</v>
      </c>
      <c r="AB112" s="153" t="s">
        <v>2617</v>
      </c>
      <c r="AC112" s="150" t="str">
        <f t="shared" si="30"/>
        <v>H10ACPColombiaRural</v>
      </c>
      <c r="AD112" s="163">
        <f t="shared" si="28"/>
        <v>1</v>
      </c>
      <c r="AE112" s="163" t="str">
        <f t="shared" si="31"/>
        <v>H10ACPColombiaRural - 1</v>
      </c>
      <c r="AF112" s="164">
        <f t="shared" si="32"/>
        <v>5</v>
      </c>
      <c r="AG112" s="164">
        <f t="shared" si="33"/>
        <v>5</v>
      </c>
      <c r="AH112" s="164" t="str">
        <f t="shared" si="29"/>
        <v>H10ACPColombiaRural.</v>
      </c>
      <c r="AI112" s="164" t="str">
        <f t="shared" si="34"/>
        <v>H10ACPColombiaRural</v>
      </c>
      <c r="AJ112" s="165"/>
      <c r="AK112" s="166"/>
      <c r="AL112" s="167"/>
    </row>
    <row r="113" spans="1:38" s="11" customFormat="1" ht="291" customHeight="1" x14ac:dyDescent="0.2">
      <c r="A113" s="150">
        <f>IF(ISBLANK(F113),"",COUNTA($F$2:F113))</f>
        <v>94</v>
      </c>
      <c r="B113" s="151">
        <f t="shared" si="35"/>
        <v>112</v>
      </c>
      <c r="C113" s="151">
        <v>2023</v>
      </c>
      <c r="D113" s="151" t="s">
        <v>3147</v>
      </c>
      <c r="E113" s="151" t="s">
        <v>3107</v>
      </c>
      <c r="F113" s="151" t="s">
        <v>2394</v>
      </c>
      <c r="G113" s="153" t="s">
        <v>953</v>
      </c>
      <c r="H113" s="175" t="s">
        <v>2526</v>
      </c>
      <c r="I113" s="175" t="s">
        <v>2527</v>
      </c>
      <c r="J113" s="179" t="s">
        <v>2528</v>
      </c>
      <c r="K113" s="179" t="s">
        <v>1674</v>
      </c>
      <c r="L113" s="174" t="s">
        <v>2529</v>
      </c>
      <c r="M113" s="174">
        <v>1</v>
      </c>
      <c r="N113" s="180">
        <v>45142</v>
      </c>
      <c r="O113" s="180">
        <v>45291</v>
      </c>
      <c r="P113" s="178">
        <f t="shared" si="37"/>
        <v>21.285714285714285</v>
      </c>
      <c r="Q113" s="174" t="s">
        <v>1491</v>
      </c>
      <c r="R113" s="174" t="s">
        <v>2367</v>
      </c>
      <c r="S113" s="151">
        <v>0</v>
      </c>
      <c r="T113" s="123"/>
      <c r="U113" s="161">
        <f t="shared" si="21"/>
        <v>-1509.7</v>
      </c>
      <c r="V113" s="124">
        <f t="shared" si="22"/>
        <v>0</v>
      </c>
      <c r="W113" s="162">
        <f t="shared" si="23"/>
        <v>0</v>
      </c>
      <c r="X113" s="162">
        <f t="shared" si="24"/>
        <v>0</v>
      </c>
      <c r="Y113" s="162">
        <f t="shared" si="25"/>
        <v>21.285714285714285</v>
      </c>
      <c r="Z113" s="151" t="str">
        <f t="shared" si="26"/>
        <v>VENCIDA</v>
      </c>
      <c r="AA113" s="151" t="str">
        <f t="shared" si="27"/>
        <v>VENCIDO</v>
      </c>
      <c r="AB113" s="153" t="s">
        <v>2617</v>
      </c>
      <c r="AC113" s="150" t="str">
        <f t="shared" si="30"/>
        <v>H11ACPColombiaRural</v>
      </c>
      <c r="AD113" s="163">
        <f t="shared" si="28"/>
        <v>1</v>
      </c>
      <c r="AE113" s="163" t="str">
        <f t="shared" si="31"/>
        <v>H11ACPColombiaRural - 1</v>
      </c>
      <c r="AF113" s="164">
        <f t="shared" si="32"/>
        <v>1</v>
      </c>
      <c r="AG113" s="164">
        <f t="shared" si="33"/>
        <v>1</v>
      </c>
      <c r="AH113" s="164" t="str">
        <f t="shared" si="29"/>
        <v>H11ACPColombiaRural.</v>
      </c>
      <c r="AI113" s="164" t="str">
        <f t="shared" si="34"/>
        <v>H11ACPColombiaRural</v>
      </c>
      <c r="AJ113" s="165"/>
      <c r="AK113" s="166"/>
      <c r="AL113" s="167"/>
    </row>
    <row r="114" spans="1:38" s="11" customFormat="1" ht="291" customHeight="1" x14ac:dyDescent="0.2">
      <c r="A114" s="150" t="str">
        <f>IF(ISBLANK(F114),"",COUNTA($F$2:F114))</f>
        <v/>
      </c>
      <c r="B114" s="151">
        <f t="shared" si="35"/>
        <v>113</v>
      </c>
      <c r="C114" s="151">
        <v>2023</v>
      </c>
      <c r="D114" s="151" t="s">
        <v>3141</v>
      </c>
      <c r="E114" s="151"/>
      <c r="F114" s="151"/>
      <c r="G114" s="153" t="s">
        <v>953</v>
      </c>
      <c r="H114" s="175" t="s">
        <v>2530</v>
      </c>
      <c r="I114" s="175" t="s">
        <v>2527</v>
      </c>
      <c r="J114" s="179" t="s">
        <v>2531</v>
      </c>
      <c r="K114" s="179" t="s">
        <v>2505</v>
      </c>
      <c r="L114" s="174" t="s">
        <v>2280</v>
      </c>
      <c r="M114" s="174">
        <v>2</v>
      </c>
      <c r="N114" s="180">
        <v>45139</v>
      </c>
      <c r="O114" s="180">
        <v>45230</v>
      </c>
      <c r="P114" s="178">
        <f t="shared" si="37"/>
        <v>13</v>
      </c>
      <c r="Q114" s="174" t="s">
        <v>1491</v>
      </c>
      <c r="R114" s="174" t="s">
        <v>2367</v>
      </c>
      <c r="S114" s="151">
        <v>2</v>
      </c>
      <c r="T114" s="123">
        <v>45289</v>
      </c>
      <c r="U114" s="161">
        <f t="shared" si="21"/>
        <v>1.9666666666666666</v>
      </c>
      <c r="V114" s="124">
        <f t="shared" si="22"/>
        <v>100</v>
      </c>
      <c r="W114" s="162">
        <f t="shared" si="23"/>
        <v>13</v>
      </c>
      <c r="X114" s="162">
        <f t="shared" si="24"/>
        <v>13</v>
      </c>
      <c r="Y114" s="162">
        <f t="shared" si="25"/>
        <v>13</v>
      </c>
      <c r="Z114" s="151" t="str">
        <f t="shared" si="26"/>
        <v>CUMPLIDA</v>
      </c>
      <c r="AA114" s="151" t="str">
        <f t="shared" si="27"/>
        <v/>
      </c>
      <c r="AB114" s="153" t="s">
        <v>2617</v>
      </c>
      <c r="AC114" s="150" t="str">
        <f t="shared" si="30"/>
        <v>H11ACPColombiaRural</v>
      </c>
      <c r="AD114" s="163">
        <f t="shared" si="28"/>
        <v>2</v>
      </c>
      <c r="AE114" s="163" t="str">
        <f t="shared" si="31"/>
        <v>H11ACPColombiaRural - 2</v>
      </c>
      <c r="AF114" s="164">
        <f t="shared" si="32"/>
        <v>5</v>
      </c>
      <c r="AG114" s="164">
        <f t="shared" si="33"/>
        <v>5</v>
      </c>
      <c r="AH114" s="164" t="str">
        <f t="shared" si="29"/>
        <v>H11ACPColombiaRural.</v>
      </c>
      <c r="AI114" s="164" t="str">
        <f t="shared" si="34"/>
        <v>H11ACPColombiaRural</v>
      </c>
      <c r="AJ114" s="165"/>
      <c r="AK114" s="166"/>
      <c r="AL114" s="167"/>
    </row>
    <row r="115" spans="1:38" s="11" customFormat="1" ht="291" customHeight="1" x14ac:dyDescent="0.2">
      <c r="A115" s="150">
        <f>IF(ISBLANK(F115),"",COUNTA($F$2:F115))</f>
        <v>95</v>
      </c>
      <c r="B115" s="151">
        <f t="shared" si="35"/>
        <v>114</v>
      </c>
      <c r="C115" s="151">
        <v>2023</v>
      </c>
      <c r="D115" s="151" t="s">
        <v>3141</v>
      </c>
      <c r="E115" s="151" t="s">
        <v>3107</v>
      </c>
      <c r="F115" s="151" t="s">
        <v>2394</v>
      </c>
      <c r="G115" s="153" t="s">
        <v>1658</v>
      </c>
      <c r="H115" s="175" t="s">
        <v>2532</v>
      </c>
      <c r="I115" s="175" t="s">
        <v>2533</v>
      </c>
      <c r="J115" s="179" t="s">
        <v>2534</v>
      </c>
      <c r="K115" s="179" t="s">
        <v>1674</v>
      </c>
      <c r="L115" s="174" t="s">
        <v>2529</v>
      </c>
      <c r="M115" s="174">
        <v>1</v>
      </c>
      <c r="N115" s="180">
        <v>45142</v>
      </c>
      <c r="O115" s="180">
        <v>45291</v>
      </c>
      <c r="P115" s="178">
        <f t="shared" si="37"/>
        <v>21.285714285714285</v>
      </c>
      <c r="Q115" s="174" t="s">
        <v>1491</v>
      </c>
      <c r="R115" s="174" t="s">
        <v>2367</v>
      </c>
      <c r="S115" s="151">
        <v>0.48</v>
      </c>
      <c r="T115" s="123"/>
      <c r="U115" s="161">
        <f t="shared" si="21"/>
        <v>-1509.7</v>
      </c>
      <c r="V115" s="124">
        <f t="shared" si="22"/>
        <v>48</v>
      </c>
      <c r="W115" s="162">
        <f t="shared" si="23"/>
        <v>10.217142857142857</v>
      </c>
      <c r="X115" s="162">
        <f t="shared" si="24"/>
        <v>10.217142857142857</v>
      </c>
      <c r="Y115" s="162">
        <f t="shared" si="25"/>
        <v>21.285714285714285</v>
      </c>
      <c r="Z115" s="151" t="str">
        <f t="shared" si="26"/>
        <v>VENCIDA</v>
      </c>
      <c r="AA115" s="151" t="str">
        <f t="shared" si="27"/>
        <v>VENCIDO</v>
      </c>
      <c r="AB115" s="153" t="s">
        <v>2617</v>
      </c>
      <c r="AC115" s="150" t="str">
        <f t="shared" si="30"/>
        <v>H12ACPColombiaRural</v>
      </c>
      <c r="AD115" s="163">
        <f t="shared" si="28"/>
        <v>1</v>
      </c>
      <c r="AE115" s="163" t="str">
        <f t="shared" si="31"/>
        <v>H12ACPColombiaRural - 1</v>
      </c>
      <c r="AF115" s="164">
        <f t="shared" si="32"/>
        <v>1</v>
      </c>
      <c r="AG115" s="164">
        <f t="shared" si="33"/>
        <v>1</v>
      </c>
      <c r="AH115" s="164" t="str">
        <f t="shared" si="29"/>
        <v>H12ACPColombiaRural.</v>
      </c>
      <c r="AI115" s="164" t="str">
        <f t="shared" si="34"/>
        <v>H12ACPColombiaRural</v>
      </c>
      <c r="AJ115" s="165"/>
      <c r="AK115" s="166"/>
      <c r="AL115" s="167"/>
    </row>
    <row r="116" spans="1:38" s="11" customFormat="1" ht="291" customHeight="1" x14ac:dyDescent="0.2">
      <c r="A116" s="150">
        <f>IF(ISBLANK(F116),"",COUNTA($F$2:F116))</f>
        <v>96</v>
      </c>
      <c r="B116" s="151">
        <f t="shared" si="35"/>
        <v>115</v>
      </c>
      <c r="C116" s="151">
        <v>2023</v>
      </c>
      <c r="D116" s="151" t="s">
        <v>3141</v>
      </c>
      <c r="E116" s="151" t="s">
        <v>3104</v>
      </c>
      <c r="F116" s="152" t="s">
        <v>3095</v>
      </c>
      <c r="G116" s="153" t="s">
        <v>1658</v>
      </c>
      <c r="H116" s="175" t="s">
        <v>2535</v>
      </c>
      <c r="I116" s="175" t="s">
        <v>2536</v>
      </c>
      <c r="J116" s="179" t="s">
        <v>2534</v>
      </c>
      <c r="K116" s="179" t="s">
        <v>1674</v>
      </c>
      <c r="L116" s="174" t="s">
        <v>2529</v>
      </c>
      <c r="M116" s="174">
        <v>1</v>
      </c>
      <c r="N116" s="180">
        <v>45142</v>
      </c>
      <c r="O116" s="180">
        <v>45291</v>
      </c>
      <c r="P116" s="178">
        <f t="shared" si="37"/>
        <v>21.285714285714285</v>
      </c>
      <c r="Q116" s="174" t="s">
        <v>1491</v>
      </c>
      <c r="R116" s="174" t="s">
        <v>2367</v>
      </c>
      <c r="S116" s="151">
        <v>1</v>
      </c>
      <c r="T116" s="123">
        <v>45349</v>
      </c>
      <c r="U116" s="161">
        <f t="shared" si="21"/>
        <v>1.9333333333333333</v>
      </c>
      <c r="V116" s="124">
        <f t="shared" si="22"/>
        <v>100</v>
      </c>
      <c r="W116" s="162">
        <f t="shared" si="23"/>
        <v>21.285714285714285</v>
      </c>
      <c r="X116" s="162">
        <f t="shared" si="24"/>
        <v>21.285714285714285</v>
      </c>
      <c r="Y116" s="162">
        <f t="shared" si="25"/>
        <v>21.285714285714285</v>
      </c>
      <c r="Z116" s="151" t="str">
        <f t="shared" si="26"/>
        <v>CUMPLIDA</v>
      </c>
      <c r="AA116" s="151" t="str">
        <f t="shared" si="27"/>
        <v>CUMPLIDO</v>
      </c>
      <c r="AB116" s="153" t="s">
        <v>2617</v>
      </c>
      <c r="AC116" s="150" t="str">
        <f t="shared" si="30"/>
        <v>H13ACPColombiaRural</v>
      </c>
      <c r="AD116" s="163">
        <f t="shared" si="28"/>
        <v>1</v>
      </c>
      <c r="AE116" s="163" t="str">
        <f t="shared" si="31"/>
        <v>H13ACPColombiaRural - 1</v>
      </c>
      <c r="AF116" s="164">
        <f t="shared" si="32"/>
        <v>5</v>
      </c>
      <c r="AG116" s="164">
        <f t="shared" si="33"/>
        <v>5</v>
      </c>
      <c r="AH116" s="164" t="str">
        <f t="shared" si="29"/>
        <v>H13ACPColombiaRural.</v>
      </c>
      <c r="AI116" s="164" t="str">
        <f t="shared" si="34"/>
        <v>H13ACPColombiaRural</v>
      </c>
      <c r="AJ116" s="165"/>
      <c r="AK116" s="166"/>
      <c r="AL116" s="167"/>
    </row>
    <row r="117" spans="1:38" s="11" customFormat="1" ht="291" customHeight="1" x14ac:dyDescent="0.2">
      <c r="A117" s="150">
        <f>IF(ISBLANK(F117),"",COUNTA($F$2:F117))</f>
        <v>97</v>
      </c>
      <c r="B117" s="151">
        <f t="shared" si="35"/>
        <v>116</v>
      </c>
      <c r="C117" s="151">
        <v>2023</v>
      </c>
      <c r="D117" s="151" t="s">
        <v>3141</v>
      </c>
      <c r="E117" s="151" t="s">
        <v>3104</v>
      </c>
      <c r="F117" s="152" t="s">
        <v>3095</v>
      </c>
      <c r="G117" s="153" t="s">
        <v>1658</v>
      </c>
      <c r="H117" s="175" t="s">
        <v>2537</v>
      </c>
      <c r="I117" s="175" t="s">
        <v>2536</v>
      </c>
      <c r="J117" s="179" t="s">
        <v>2534</v>
      </c>
      <c r="K117" s="179" t="s">
        <v>1674</v>
      </c>
      <c r="L117" s="174" t="s">
        <v>2529</v>
      </c>
      <c r="M117" s="174">
        <v>1</v>
      </c>
      <c r="N117" s="180">
        <v>45142</v>
      </c>
      <c r="O117" s="180">
        <v>45291</v>
      </c>
      <c r="P117" s="178">
        <f t="shared" si="37"/>
        <v>21.285714285714285</v>
      </c>
      <c r="Q117" s="174" t="s">
        <v>1491</v>
      </c>
      <c r="R117" s="174" t="s">
        <v>2367</v>
      </c>
      <c r="S117" s="151">
        <v>1</v>
      </c>
      <c r="T117" s="123">
        <v>45349</v>
      </c>
      <c r="U117" s="161">
        <f t="shared" si="21"/>
        <v>1.9333333333333333</v>
      </c>
      <c r="V117" s="124">
        <f t="shared" si="22"/>
        <v>100</v>
      </c>
      <c r="W117" s="162">
        <f t="shared" si="23"/>
        <v>21.285714285714285</v>
      </c>
      <c r="X117" s="162">
        <f t="shared" si="24"/>
        <v>21.285714285714285</v>
      </c>
      <c r="Y117" s="162">
        <f t="shared" si="25"/>
        <v>21.285714285714285</v>
      </c>
      <c r="Z117" s="151" t="str">
        <f t="shared" si="26"/>
        <v>CUMPLIDA</v>
      </c>
      <c r="AA117" s="151" t="str">
        <f t="shared" si="27"/>
        <v>CUMPLIDO</v>
      </c>
      <c r="AB117" s="153" t="s">
        <v>2617</v>
      </c>
      <c r="AC117" s="150" t="str">
        <f t="shared" si="30"/>
        <v>H14ACPColombiaRural</v>
      </c>
      <c r="AD117" s="163">
        <f t="shared" si="28"/>
        <v>1</v>
      </c>
      <c r="AE117" s="163" t="str">
        <f t="shared" si="31"/>
        <v>H14ACPColombiaRural - 1</v>
      </c>
      <c r="AF117" s="164">
        <f t="shared" si="32"/>
        <v>5</v>
      </c>
      <c r="AG117" s="164">
        <f t="shared" si="33"/>
        <v>5</v>
      </c>
      <c r="AH117" s="164" t="str">
        <f t="shared" si="29"/>
        <v>H14ACPColombiaRural.</v>
      </c>
      <c r="AI117" s="164" t="str">
        <f t="shared" si="34"/>
        <v>H14ACPColombiaRural</v>
      </c>
      <c r="AJ117" s="165"/>
      <c r="AK117" s="166"/>
      <c r="AL117" s="167"/>
    </row>
    <row r="118" spans="1:38" s="11" customFormat="1" ht="291" customHeight="1" x14ac:dyDescent="0.2">
      <c r="A118" s="150">
        <f>IF(ISBLANK(F118),"",COUNTA($F$2:F118))</f>
        <v>98</v>
      </c>
      <c r="B118" s="151">
        <f t="shared" si="35"/>
        <v>117</v>
      </c>
      <c r="C118" s="151">
        <v>2023</v>
      </c>
      <c r="D118" s="151" t="s">
        <v>3141</v>
      </c>
      <c r="E118" s="151" t="s">
        <v>3107</v>
      </c>
      <c r="F118" s="151" t="s">
        <v>2394</v>
      </c>
      <c r="G118" s="153" t="s">
        <v>1658</v>
      </c>
      <c r="H118" s="175" t="s">
        <v>2538</v>
      </c>
      <c r="I118" s="175" t="s">
        <v>2539</v>
      </c>
      <c r="J118" s="179" t="s">
        <v>2534</v>
      </c>
      <c r="K118" s="179" t="s">
        <v>1674</v>
      </c>
      <c r="L118" s="174" t="s">
        <v>2540</v>
      </c>
      <c r="M118" s="174">
        <v>1</v>
      </c>
      <c r="N118" s="180">
        <v>45142</v>
      </c>
      <c r="O118" s="180">
        <v>45291</v>
      </c>
      <c r="P118" s="178">
        <f t="shared" si="37"/>
        <v>21.285714285714285</v>
      </c>
      <c r="Q118" s="174" t="s">
        <v>1491</v>
      </c>
      <c r="R118" s="174" t="s">
        <v>2367</v>
      </c>
      <c r="S118" s="151">
        <v>1</v>
      </c>
      <c r="T118" s="123">
        <v>45348</v>
      </c>
      <c r="U118" s="161">
        <f t="shared" si="21"/>
        <v>1.9</v>
      </c>
      <c r="V118" s="124">
        <f t="shared" si="22"/>
        <v>100</v>
      </c>
      <c r="W118" s="162">
        <f t="shared" si="23"/>
        <v>21.285714285714285</v>
      </c>
      <c r="X118" s="162">
        <f t="shared" si="24"/>
        <v>21.285714285714285</v>
      </c>
      <c r="Y118" s="162">
        <f t="shared" si="25"/>
        <v>21.285714285714285</v>
      </c>
      <c r="Z118" s="151" t="str">
        <f t="shared" si="26"/>
        <v>CUMPLIDA</v>
      </c>
      <c r="AA118" s="151" t="str">
        <f t="shared" si="27"/>
        <v>CUMPLIDO</v>
      </c>
      <c r="AB118" s="153" t="s">
        <v>2617</v>
      </c>
      <c r="AC118" s="150" t="str">
        <f t="shared" si="30"/>
        <v>H15ACPColombiaRural</v>
      </c>
      <c r="AD118" s="163">
        <f t="shared" si="28"/>
        <v>1</v>
      </c>
      <c r="AE118" s="163" t="str">
        <f t="shared" si="31"/>
        <v>H15ACPColombiaRural - 1</v>
      </c>
      <c r="AF118" s="164">
        <f t="shared" si="32"/>
        <v>5</v>
      </c>
      <c r="AG118" s="164">
        <f t="shared" si="33"/>
        <v>5</v>
      </c>
      <c r="AH118" s="164" t="str">
        <f t="shared" si="29"/>
        <v>H15ACPColombiaRural.</v>
      </c>
      <c r="AI118" s="164" t="str">
        <f t="shared" si="34"/>
        <v>H15ACPColombiaRural</v>
      </c>
      <c r="AJ118" s="165"/>
      <c r="AK118" s="166"/>
      <c r="AL118" s="167"/>
    </row>
    <row r="119" spans="1:38" s="11" customFormat="1" ht="291" customHeight="1" x14ac:dyDescent="0.2">
      <c r="A119" s="150">
        <f>IF(ISBLANK(F119),"",COUNTA($F$2:F119))</f>
        <v>99</v>
      </c>
      <c r="B119" s="151">
        <f t="shared" si="35"/>
        <v>118</v>
      </c>
      <c r="C119" s="151">
        <v>2023</v>
      </c>
      <c r="D119" s="151" t="s">
        <v>3141</v>
      </c>
      <c r="E119" s="151" t="s">
        <v>3107</v>
      </c>
      <c r="F119" s="151" t="s">
        <v>2394</v>
      </c>
      <c r="G119" s="153" t="s">
        <v>1658</v>
      </c>
      <c r="H119" s="175" t="s">
        <v>2541</v>
      </c>
      <c r="I119" s="175" t="s">
        <v>2542</v>
      </c>
      <c r="J119" s="179" t="s">
        <v>2534</v>
      </c>
      <c r="K119" s="179" t="s">
        <v>1674</v>
      </c>
      <c r="L119" s="174" t="s">
        <v>2540</v>
      </c>
      <c r="M119" s="174">
        <v>1</v>
      </c>
      <c r="N119" s="180">
        <v>45142</v>
      </c>
      <c r="O119" s="180">
        <v>45291</v>
      </c>
      <c r="P119" s="178">
        <f t="shared" si="37"/>
        <v>21.285714285714285</v>
      </c>
      <c r="Q119" s="174" t="s">
        <v>1491</v>
      </c>
      <c r="R119" s="174" t="s">
        <v>2367</v>
      </c>
      <c r="S119" s="151">
        <v>0</v>
      </c>
      <c r="T119" s="123"/>
      <c r="U119" s="161">
        <f t="shared" si="21"/>
        <v>-1509.7</v>
      </c>
      <c r="V119" s="124">
        <f t="shared" si="22"/>
        <v>0</v>
      </c>
      <c r="W119" s="162">
        <f t="shared" si="23"/>
        <v>0</v>
      </c>
      <c r="X119" s="162">
        <f t="shared" si="24"/>
        <v>0</v>
      </c>
      <c r="Y119" s="162">
        <f t="shared" si="25"/>
        <v>21.285714285714285</v>
      </c>
      <c r="Z119" s="151" t="str">
        <f t="shared" si="26"/>
        <v>VENCIDA</v>
      </c>
      <c r="AA119" s="151" t="str">
        <f t="shared" si="27"/>
        <v>VENCIDO</v>
      </c>
      <c r="AB119" s="153" t="s">
        <v>2617</v>
      </c>
      <c r="AC119" s="150" t="str">
        <f t="shared" si="30"/>
        <v>H16ACPColombiaRural</v>
      </c>
      <c r="AD119" s="163">
        <f t="shared" si="28"/>
        <v>1</v>
      </c>
      <c r="AE119" s="163" t="str">
        <f t="shared" si="31"/>
        <v>H16ACPColombiaRural - 1</v>
      </c>
      <c r="AF119" s="164">
        <f t="shared" si="32"/>
        <v>1</v>
      </c>
      <c r="AG119" s="164">
        <f t="shared" si="33"/>
        <v>1</v>
      </c>
      <c r="AH119" s="164" t="str">
        <f t="shared" si="29"/>
        <v>H16ACPColombiaRural.</v>
      </c>
      <c r="AI119" s="164" t="str">
        <f t="shared" si="34"/>
        <v>H16ACPColombiaRural</v>
      </c>
      <c r="AJ119" s="165"/>
      <c r="AK119" s="166"/>
      <c r="AL119" s="167"/>
    </row>
    <row r="120" spans="1:38" s="11" customFormat="1" ht="291" customHeight="1" x14ac:dyDescent="0.2">
      <c r="A120" s="150">
        <f>IF(ISBLANK(F120),"",COUNTA($F$2:F120))</f>
        <v>100</v>
      </c>
      <c r="B120" s="151">
        <f t="shared" si="35"/>
        <v>119</v>
      </c>
      <c r="C120" s="151">
        <v>2023</v>
      </c>
      <c r="D120" s="151" t="s">
        <v>3141</v>
      </c>
      <c r="E120" s="151" t="s">
        <v>3107</v>
      </c>
      <c r="F120" s="151" t="s">
        <v>2394</v>
      </c>
      <c r="G120" s="153" t="s">
        <v>1658</v>
      </c>
      <c r="H120" s="175" t="s">
        <v>2543</v>
      </c>
      <c r="I120" s="175" t="s">
        <v>2544</v>
      </c>
      <c r="J120" s="179" t="s">
        <v>2534</v>
      </c>
      <c r="K120" s="179" t="s">
        <v>1674</v>
      </c>
      <c r="L120" s="174" t="s">
        <v>2529</v>
      </c>
      <c r="M120" s="174">
        <v>1</v>
      </c>
      <c r="N120" s="180">
        <v>45142</v>
      </c>
      <c r="O120" s="180">
        <v>45291</v>
      </c>
      <c r="P120" s="178">
        <f t="shared" si="37"/>
        <v>21.285714285714285</v>
      </c>
      <c r="Q120" s="174" t="s">
        <v>1491</v>
      </c>
      <c r="R120" s="174" t="s">
        <v>2367</v>
      </c>
      <c r="S120" s="151">
        <v>0</v>
      </c>
      <c r="T120" s="123"/>
      <c r="U120" s="161">
        <f t="shared" si="21"/>
        <v>-1509.7</v>
      </c>
      <c r="V120" s="124">
        <f t="shared" si="22"/>
        <v>0</v>
      </c>
      <c r="W120" s="162">
        <f t="shared" si="23"/>
        <v>0</v>
      </c>
      <c r="X120" s="162">
        <f t="shared" si="24"/>
        <v>0</v>
      </c>
      <c r="Y120" s="162">
        <f t="shared" si="25"/>
        <v>21.285714285714285</v>
      </c>
      <c r="Z120" s="151" t="str">
        <f t="shared" si="26"/>
        <v>VENCIDA</v>
      </c>
      <c r="AA120" s="151" t="str">
        <f t="shared" si="27"/>
        <v>VENCIDO</v>
      </c>
      <c r="AB120" s="153" t="s">
        <v>2617</v>
      </c>
      <c r="AC120" s="150" t="str">
        <f t="shared" si="30"/>
        <v>H17ACPColombiaRural</v>
      </c>
      <c r="AD120" s="163">
        <f t="shared" si="28"/>
        <v>1</v>
      </c>
      <c r="AE120" s="163" t="str">
        <f t="shared" si="31"/>
        <v>H17ACPColombiaRural - 1</v>
      </c>
      <c r="AF120" s="164">
        <f t="shared" si="32"/>
        <v>1</v>
      </c>
      <c r="AG120" s="164">
        <f t="shared" si="33"/>
        <v>1</v>
      </c>
      <c r="AH120" s="164" t="str">
        <f t="shared" si="29"/>
        <v>H17ACPColombiaRural.</v>
      </c>
      <c r="AI120" s="164" t="str">
        <f t="shared" si="34"/>
        <v>H17ACPColombiaRural</v>
      </c>
      <c r="AJ120" s="165"/>
      <c r="AK120" s="166"/>
      <c r="AL120" s="167"/>
    </row>
    <row r="121" spans="1:38" s="11" customFormat="1" ht="291" customHeight="1" x14ac:dyDescent="0.2">
      <c r="A121" s="150">
        <f>IF(ISBLANK(F121),"",COUNTA($F$2:F121))</f>
        <v>101</v>
      </c>
      <c r="B121" s="151">
        <f t="shared" si="35"/>
        <v>120</v>
      </c>
      <c r="C121" s="151">
        <v>2023</v>
      </c>
      <c r="D121" s="151" t="s">
        <v>3141</v>
      </c>
      <c r="E121" s="151" t="s">
        <v>3107</v>
      </c>
      <c r="F121" s="151" t="s">
        <v>2394</v>
      </c>
      <c r="G121" s="153" t="s">
        <v>1658</v>
      </c>
      <c r="H121" s="175" t="s">
        <v>2545</v>
      </c>
      <c r="I121" s="175" t="s">
        <v>2546</v>
      </c>
      <c r="J121" s="179" t="s">
        <v>2534</v>
      </c>
      <c r="K121" s="179" t="s">
        <v>1674</v>
      </c>
      <c r="L121" s="174" t="s">
        <v>2529</v>
      </c>
      <c r="M121" s="174">
        <v>1</v>
      </c>
      <c r="N121" s="180">
        <v>45142</v>
      </c>
      <c r="O121" s="180">
        <v>45291</v>
      </c>
      <c r="P121" s="178">
        <f t="shared" si="37"/>
        <v>21.285714285714285</v>
      </c>
      <c r="Q121" s="174" t="s">
        <v>1491</v>
      </c>
      <c r="R121" s="174" t="s">
        <v>2367</v>
      </c>
      <c r="S121" s="151">
        <v>0</v>
      </c>
      <c r="T121" s="123"/>
      <c r="U121" s="161">
        <f t="shared" si="21"/>
        <v>-1509.7</v>
      </c>
      <c r="V121" s="124">
        <f t="shared" si="22"/>
        <v>0</v>
      </c>
      <c r="W121" s="162">
        <f t="shared" si="23"/>
        <v>0</v>
      </c>
      <c r="X121" s="162">
        <f t="shared" si="24"/>
        <v>0</v>
      </c>
      <c r="Y121" s="162">
        <f t="shared" si="25"/>
        <v>21.285714285714285</v>
      </c>
      <c r="Z121" s="151" t="str">
        <f t="shared" si="26"/>
        <v>VENCIDA</v>
      </c>
      <c r="AA121" s="151" t="str">
        <f t="shared" si="27"/>
        <v>VENCIDO</v>
      </c>
      <c r="AB121" s="153" t="s">
        <v>2617</v>
      </c>
      <c r="AC121" s="150" t="str">
        <f t="shared" si="30"/>
        <v>H18ACPColombiaRural</v>
      </c>
      <c r="AD121" s="163">
        <f t="shared" si="28"/>
        <v>1</v>
      </c>
      <c r="AE121" s="163" t="str">
        <f t="shared" si="31"/>
        <v>H18ACPColombiaRural - 1</v>
      </c>
      <c r="AF121" s="164">
        <f t="shared" si="32"/>
        <v>1</v>
      </c>
      <c r="AG121" s="164">
        <f t="shared" si="33"/>
        <v>1</v>
      </c>
      <c r="AH121" s="164" t="str">
        <f t="shared" si="29"/>
        <v>H18ACPColombiaRural.</v>
      </c>
      <c r="AI121" s="164" t="str">
        <f t="shared" si="34"/>
        <v>H18ACPColombiaRural</v>
      </c>
      <c r="AJ121" s="165"/>
      <c r="AK121" s="166"/>
      <c r="AL121" s="167"/>
    </row>
    <row r="122" spans="1:38" s="11" customFormat="1" ht="291" customHeight="1" x14ac:dyDescent="0.2">
      <c r="A122" s="150">
        <f>IF(ISBLANK(F122),"",COUNTA($F$2:F122))</f>
        <v>102</v>
      </c>
      <c r="B122" s="151">
        <f t="shared" si="35"/>
        <v>121</v>
      </c>
      <c r="C122" s="151">
        <v>2023</v>
      </c>
      <c r="D122" s="151" t="s">
        <v>3141</v>
      </c>
      <c r="E122" s="151" t="s">
        <v>3107</v>
      </c>
      <c r="F122" s="151" t="s">
        <v>2394</v>
      </c>
      <c r="G122" s="153" t="s">
        <v>1658</v>
      </c>
      <c r="H122" s="175" t="s">
        <v>2547</v>
      </c>
      <c r="I122" s="175" t="s">
        <v>2548</v>
      </c>
      <c r="J122" s="179" t="s">
        <v>2534</v>
      </c>
      <c r="K122" s="179" t="s">
        <v>1674</v>
      </c>
      <c r="L122" s="174" t="s">
        <v>2529</v>
      </c>
      <c r="M122" s="174">
        <v>1</v>
      </c>
      <c r="N122" s="180">
        <v>45142</v>
      </c>
      <c r="O122" s="180">
        <v>45291</v>
      </c>
      <c r="P122" s="178">
        <f t="shared" si="37"/>
        <v>21.285714285714285</v>
      </c>
      <c r="Q122" s="174" t="s">
        <v>1491</v>
      </c>
      <c r="R122" s="174" t="s">
        <v>2367</v>
      </c>
      <c r="S122" s="151">
        <v>0</v>
      </c>
      <c r="T122" s="123"/>
      <c r="U122" s="161">
        <f t="shared" si="21"/>
        <v>-1509.7</v>
      </c>
      <c r="V122" s="124">
        <f t="shared" si="22"/>
        <v>0</v>
      </c>
      <c r="W122" s="162">
        <f t="shared" si="23"/>
        <v>0</v>
      </c>
      <c r="X122" s="162">
        <f t="shared" si="24"/>
        <v>0</v>
      </c>
      <c r="Y122" s="162">
        <f t="shared" si="25"/>
        <v>21.285714285714285</v>
      </c>
      <c r="Z122" s="151" t="str">
        <f t="shared" si="26"/>
        <v>VENCIDA</v>
      </c>
      <c r="AA122" s="151" t="str">
        <f t="shared" si="27"/>
        <v>VENCIDO</v>
      </c>
      <c r="AB122" s="153" t="s">
        <v>2617</v>
      </c>
      <c r="AC122" s="150" t="str">
        <f t="shared" si="30"/>
        <v>H19ACPColombiaRural</v>
      </c>
      <c r="AD122" s="163">
        <f t="shared" si="28"/>
        <v>1</v>
      </c>
      <c r="AE122" s="163" t="str">
        <f t="shared" si="31"/>
        <v>H19ACPColombiaRural - 1</v>
      </c>
      <c r="AF122" s="164">
        <f t="shared" si="32"/>
        <v>1</v>
      </c>
      <c r="AG122" s="164">
        <f t="shared" si="33"/>
        <v>1</v>
      </c>
      <c r="AH122" s="164" t="str">
        <f t="shared" si="29"/>
        <v>H19ACPColombiaRural.</v>
      </c>
      <c r="AI122" s="164" t="str">
        <f t="shared" si="34"/>
        <v>H19ACPColombiaRural</v>
      </c>
      <c r="AJ122" s="165"/>
      <c r="AK122" s="166"/>
      <c r="AL122" s="167"/>
    </row>
    <row r="123" spans="1:38" s="11" customFormat="1" ht="291" customHeight="1" x14ac:dyDescent="0.2">
      <c r="A123" s="150">
        <f>IF(ISBLANK(F123),"",COUNTA($F$2:F123))</f>
        <v>103</v>
      </c>
      <c r="B123" s="151">
        <f t="shared" si="35"/>
        <v>122</v>
      </c>
      <c r="C123" s="151">
        <v>2023</v>
      </c>
      <c r="D123" s="151" t="s">
        <v>3147</v>
      </c>
      <c r="E123" s="151" t="s">
        <v>3107</v>
      </c>
      <c r="F123" s="151" t="s">
        <v>2394</v>
      </c>
      <c r="G123" s="153" t="s">
        <v>1658</v>
      </c>
      <c r="H123" s="175" t="s">
        <v>2549</v>
      </c>
      <c r="I123" s="175" t="s">
        <v>2550</v>
      </c>
      <c r="J123" s="179" t="s">
        <v>2534</v>
      </c>
      <c r="K123" s="179" t="s">
        <v>1674</v>
      </c>
      <c r="L123" s="174" t="s">
        <v>2529</v>
      </c>
      <c r="M123" s="174">
        <v>1</v>
      </c>
      <c r="N123" s="180">
        <v>45142</v>
      </c>
      <c r="O123" s="180">
        <v>45291</v>
      </c>
      <c r="P123" s="178">
        <f t="shared" si="37"/>
        <v>21.285714285714285</v>
      </c>
      <c r="Q123" s="174" t="s">
        <v>1491</v>
      </c>
      <c r="R123" s="174" t="s">
        <v>2367</v>
      </c>
      <c r="S123" s="151">
        <v>0</v>
      </c>
      <c r="T123" s="123"/>
      <c r="U123" s="161">
        <f t="shared" si="21"/>
        <v>-1509.7</v>
      </c>
      <c r="V123" s="124">
        <f t="shared" si="22"/>
        <v>0</v>
      </c>
      <c r="W123" s="162">
        <f t="shared" si="23"/>
        <v>0</v>
      </c>
      <c r="X123" s="162">
        <f t="shared" si="24"/>
        <v>0</v>
      </c>
      <c r="Y123" s="162">
        <f t="shared" si="25"/>
        <v>21.285714285714285</v>
      </c>
      <c r="Z123" s="151" t="str">
        <f t="shared" si="26"/>
        <v>VENCIDA</v>
      </c>
      <c r="AA123" s="151" t="str">
        <f t="shared" si="27"/>
        <v>VENCIDO</v>
      </c>
      <c r="AB123" s="153" t="s">
        <v>2617</v>
      </c>
      <c r="AC123" s="150" t="str">
        <f t="shared" si="30"/>
        <v>H20ACPColombiaRural</v>
      </c>
      <c r="AD123" s="163">
        <f t="shared" si="28"/>
        <v>1</v>
      </c>
      <c r="AE123" s="163" t="str">
        <f t="shared" si="31"/>
        <v>H20ACPColombiaRural - 1</v>
      </c>
      <c r="AF123" s="164">
        <f t="shared" si="32"/>
        <v>1</v>
      </c>
      <c r="AG123" s="164">
        <f t="shared" si="33"/>
        <v>1</v>
      </c>
      <c r="AH123" s="164" t="str">
        <f t="shared" si="29"/>
        <v>H20ACPColombiaRural.</v>
      </c>
      <c r="AI123" s="164" t="str">
        <f t="shared" si="34"/>
        <v>H20ACPColombiaRural</v>
      </c>
      <c r="AJ123" s="165"/>
      <c r="AK123" s="166"/>
      <c r="AL123" s="167"/>
    </row>
    <row r="124" spans="1:38" s="11" customFormat="1" ht="291" customHeight="1" x14ac:dyDescent="0.2">
      <c r="A124" s="150">
        <f>IF(ISBLANK(F124),"",COUNTA($F$2:F124))</f>
        <v>104</v>
      </c>
      <c r="B124" s="151">
        <f t="shared" si="35"/>
        <v>123</v>
      </c>
      <c r="C124" s="151">
        <v>2023</v>
      </c>
      <c r="D124" s="151" t="s">
        <v>3141</v>
      </c>
      <c r="E124" s="151" t="s">
        <v>3107</v>
      </c>
      <c r="F124" s="151" t="s">
        <v>2394</v>
      </c>
      <c r="G124" s="153" t="s">
        <v>1658</v>
      </c>
      <c r="H124" s="175" t="s">
        <v>2551</v>
      </c>
      <c r="I124" s="175" t="s">
        <v>2620</v>
      </c>
      <c r="J124" s="179" t="s">
        <v>2534</v>
      </c>
      <c r="K124" s="179" t="s">
        <v>1674</v>
      </c>
      <c r="L124" s="174" t="s">
        <v>2540</v>
      </c>
      <c r="M124" s="174">
        <v>1</v>
      </c>
      <c r="N124" s="180">
        <v>45142</v>
      </c>
      <c r="O124" s="180">
        <v>45291</v>
      </c>
      <c r="P124" s="178">
        <f t="shared" si="37"/>
        <v>21.285714285714285</v>
      </c>
      <c r="Q124" s="174" t="s">
        <v>1491</v>
      </c>
      <c r="R124" s="174" t="s">
        <v>2367</v>
      </c>
      <c r="S124" s="151">
        <v>1</v>
      </c>
      <c r="T124" s="123">
        <v>45352</v>
      </c>
      <c r="U124" s="161">
        <f t="shared" si="21"/>
        <v>2.0333333333333332</v>
      </c>
      <c r="V124" s="124">
        <f t="shared" si="22"/>
        <v>100</v>
      </c>
      <c r="W124" s="162">
        <f t="shared" si="23"/>
        <v>21.285714285714285</v>
      </c>
      <c r="X124" s="162">
        <f t="shared" si="24"/>
        <v>21.285714285714285</v>
      </c>
      <c r="Y124" s="162">
        <f t="shared" si="25"/>
        <v>21.285714285714285</v>
      </c>
      <c r="Z124" s="151" t="str">
        <f t="shared" si="26"/>
        <v>CUMPLIDA</v>
      </c>
      <c r="AA124" s="151" t="str">
        <f t="shared" si="27"/>
        <v>CUMPLIDO</v>
      </c>
      <c r="AB124" s="153" t="s">
        <v>2617</v>
      </c>
      <c r="AC124" s="150" t="str">
        <f t="shared" si="30"/>
        <v>H21ACPColombiaRural</v>
      </c>
      <c r="AD124" s="163">
        <f t="shared" si="28"/>
        <v>1</v>
      </c>
      <c r="AE124" s="163" t="str">
        <f t="shared" si="31"/>
        <v>H21ACPColombiaRural - 1</v>
      </c>
      <c r="AF124" s="164">
        <f t="shared" si="32"/>
        <v>5</v>
      </c>
      <c r="AG124" s="164">
        <f t="shared" si="33"/>
        <v>5</v>
      </c>
      <c r="AH124" s="164" t="str">
        <f t="shared" si="29"/>
        <v>H21ACPColombiaRural.</v>
      </c>
      <c r="AI124" s="164" t="str">
        <f t="shared" si="34"/>
        <v>H21ACPColombiaRural</v>
      </c>
      <c r="AJ124" s="165"/>
      <c r="AK124" s="166"/>
      <c r="AL124" s="167"/>
    </row>
    <row r="125" spans="1:38" s="11" customFormat="1" ht="291" customHeight="1" x14ac:dyDescent="0.2">
      <c r="A125" s="150">
        <f>IF(ISBLANK(F125),"",COUNTA($F$2:F125))</f>
        <v>105</v>
      </c>
      <c r="B125" s="151">
        <f t="shared" si="35"/>
        <v>124</v>
      </c>
      <c r="C125" s="151">
        <v>2023</v>
      </c>
      <c r="D125" s="151" t="s">
        <v>3141</v>
      </c>
      <c r="E125" s="151" t="s">
        <v>3107</v>
      </c>
      <c r="F125" s="151" t="s">
        <v>2394</v>
      </c>
      <c r="G125" s="153" t="s">
        <v>1658</v>
      </c>
      <c r="H125" s="175" t="s">
        <v>2552</v>
      </c>
      <c r="I125" s="175" t="s">
        <v>2553</v>
      </c>
      <c r="J125" s="179" t="s">
        <v>2534</v>
      </c>
      <c r="K125" s="179" t="s">
        <v>1674</v>
      </c>
      <c r="L125" s="174" t="s">
        <v>2529</v>
      </c>
      <c r="M125" s="174">
        <v>1</v>
      </c>
      <c r="N125" s="180">
        <v>45142</v>
      </c>
      <c r="O125" s="180">
        <v>45291</v>
      </c>
      <c r="P125" s="178">
        <f t="shared" si="37"/>
        <v>21.285714285714285</v>
      </c>
      <c r="Q125" s="174" t="s">
        <v>1491</v>
      </c>
      <c r="R125" s="174" t="s">
        <v>2367</v>
      </c>
      <c r="S125" s="151">
        <v>1</v>
      </c>
      <c r="T125" s="123">
        <v>45350</v>
      </c>
      <c r="U125" s="161">
        <f t="shared" si="21"/>
        <v>1.9666666666666666</v>
      </c>
      <c r="V125" s="124">
        <f t="shared" si="22"/>
        <v>100</v>
      </c>
      <c r="W125" s="162">
        <f t="shared" si="23"/>
        <v>21.285714285714285</v>
      </c>
      <c r="X125" s="162">
        <f t="shared" si="24"/>
        <v>21.285714285714285</v>
      </c>
      <c r="Y125" s="162">
        <f t="shared" si="25"/>
        <v>21.285714285714285</v>
      </c>
      <c r="Z125" s="151" t="str">
        <f t="shared" si="26"/>
        <v>CUMPLIDA</v>
      </c>
      <c r="AA125" s="151" t="str">
        <f t="shared" si="27"/>
        <v>CUMPLIDO</v>
      </c>
      <c r="AB125" s="153" t="s">
        <v>2617</v>
      </c>
      <c r="AC125" s="150" t="str">
        <f t="shared" si="30"/>
        <v>H22ACPColombiaRural</v>
      </c>
      <c r="AD125" s="163">
        <f t="shared" si="28"/>
        <v>1</v>
      </c>
      <c r="AE125" s="163" t="str">
        <f t="shared" si="31"/>
        <v>H22ACPColombiaRural - 1</v>
      </c>
      <c r="AF125" s="164">
        <f t="shared" si="32"/>
        <v>5</v>
      </c>
      <c r="AG125" s="164">
        <f t="shared" si="33"/>
        <v>5</v>
      </c>
      <c r="AH125" s="164" t="str">
        <f t="shared" si="29"/>
        <v>H22ACPColombiaRural.</v>
      </c>
      <c r="AI125" s="164" t="str">
        <f t="shared" si="34"/>
        <v>H22ACPColombiaRural</v>
      </c>
      <c r="AJ125" s="165"/>
      <c r="AK125" s="166"/>
      <c r="AL125" s="167"/>
    </row>
    <row r="126" spans="1:38" s="11" customFormat="1" ht="291" customHeight="1" x14ac:dyDescent="0.2">
      <c r="A126" s="150">
        <f>IF(ISBLANK(F126),"",COUNTA($F$2:F126))</f>
        <v>106</v>
      </c>
      <c r="B126" s="151">
        <f t="shared" si="35"/>
        <v>125</v>
      </c>
      <c r="C126" s="151">
        <v>2023</v>
      </c>
      <c r="D126" s="151" t="s">
        <v>3141</v>
      </c>
      <c r="E126" s="151" t="s">
        <v>3107</v>
      </c>
      <c r="F126" s="151" t="s">
        <v>2394</v>
      </c>
      <c r="G126" s="153" t="s">
        <v>1658</v>
      </c>
      <c r="H126" s="175" t="s">
        <v>2554</v>
      </c>
      <c r="I126" s="175" t="s">
        <v>2555</v>
      </c>
      <c r="J126" s="179" t="s">
        <v>2534</v>
      </c>
      <c r="K126" s="179" t="s">
        <v>1674</v>
      </c>
      <c r="L126" s="174" t="s">
        <v>2540</v>
      </c>
      <c r="M126" s="174">
        <v>1</v>
      </c>
      <c r="N126" s="180">
        <v>45142</v>
      </c>
      <c r="O126" s="180">
        <v>45291</v>
      </c>
      <c r="P126" s="178">
        <f t="shared" si="37"/>
        <v>21.285714285714285</v>
      </c>
      <c r="Q126" s="174" t="s">
        <v>1491</v>
      </c>
      <c r="R126" s="174" t="s">
        <v>2367</v>
      </c>
      <c r="S126" s="151">
        <v>0</v>
      </c>
      <c r="T126" s="123"/>
      <c r="U126" s="161">
        <f t="shared" si="21"/>
        <v>-1509.7</v>
      </c>
      <c r="V126" s="124">
        <f t="shared" si="22"/>
        <v>0</v>
      </c>
      <c r="W126" s="162">
        <f t="shared" si="23"/>
        <v>0</v>
      </c>
      <c r="X126" s="162">
        <f t="shared" si="24"/>
        <v>0</v>
      </c>
      <c r="Y126" s="162">
        <f t="shared" si="25"/>
        <v>21.285714285714285</v>
      </c>
      <c r="Z126" s="151" t="str">
        <f t="shared" si="26"/>
        <v>VENCIDA</v>
      </c>
      <c r="AA126" s="151" t="str">
        <f t="shared" si="27"/>
        <v>VENCIDO</v>
      </c>
      <c r="AB126" s="153" t="s">
        <v>2617</v>
      </c>
      <c r="AC126" s="150" t="str">
        <f t="shared" si="30"/>
        <v>H23ACPColombiaRural</v>
      </c>
      <c r="AD126" s="163">
        <f t="shared" si="28"/>
        <v>1</v>
      </c>
      <c r="AE126" s="163" t="str">
        <f t="shared" si="31"/>
        <v>H23ACPColombiaRural - 1</v>
      </c>
      <c r="AF126" s="164">
        <f t="shared" si="32"/>
        <v>1</v>
      </c>
      <c r="AG126" s="164">
        <f t="shared" si="33"/>
        <v>1</v>
      </c>
      <c r="AH126" s="164" t="str">
        <f t="shared" si="29"/>
        <v>H23ACPColombiaRural.</v>
      </c>
      <c r="AI126" s="164" t="str">
        <f t="shared" si="34"/>
        <v>H23ACPColombiaRural</v>
      </c>
      <c r="AJ126" s="165"/>
      <c r="AK126" s="166"/>
      <c r="AL126" s="167"/>
    </row>
    <row r="127" spans="1:38" s="11" customFormat="1" ht="291" customHeight="1" x14ac:dyDescent="0.2">
      <c r="A127" s="150">
        <f>IF(ISBLANK(F127),"",COUNTA($F$2:F127))</f>
        <v>107</v>
      </c>
      <c r="B127" s="151">
        <f t="shared" si="35"/>
        <v>126</v>
      </c>
      <c r="C127" s="151">
        <v>2023</v>
      </c>
      <c r="D127" s="151" t="s">
        <v>3141</v>
      </c>
      <c r="E127" s="151" t="s">
        <v>3107</v>
      </c>
      <c r="F127" s="151" t="s">
        <v>2394</v>
      </c>
      <c r="G127" s="153" t="s">
        <v>1658</v>
      </c>
      <c r="H127" s="175" t="s">
        <v>2556</v>
      </c>
      <c r="I127" s="175" t="s">
        <v>2557</v>
      </c>
      <c r="J127" s="179" t="s">
        <v>2534</v>
      </c>
      <c r="K127" s="179" t="s">
        <v>1674</v>
      </c>
      <c r="L127" s="174" t="s">
        <v>2529</v>
      </c>
      <c r="M127" s="174">
        <v>1</v>
      </c>
      <c r="N127" s="180">
        <v>45142</v>
      </c>
      <c r="O127" s="180">
        <v>45291</v>
      </c>
      <c r="P127" s="178">
        <f t="shared" si="37"/>
        <v>21.285714285714285</v>
      </c>
      <c r="Q127" s="174" t="s">
        <v>1491</v>
      </c>
      <c r="R127" s="174" t="s">
        <v>2367</v>
      </c>
      <c r="S127" s="151">
        <v>0</v>
      </c>
      <c r="T127" s="123"/>
      <c r="U127" s="161">
        <f t="shared" si="21"/>
        <v>-1509.7</v>
      </c>
      <c r="V127" s="124">
        <f t="shared" si="22"/>
        <v>0</v>
      </c>
      <c r="W127" s="162">
        <f t="shared" si="23"/>
        <v>0</v>
      </c>
      <c r="X127" s="162">
        <f t="shared" si="24"/>
        <v>0</v>
      </c>
      <c r="Y127" s="162">
        <f t="shared" si="25"/>
        <v>21.285714285714285</v>
      </c>
      <c r="Z127" s="151" t="str">
        <f t="shared" si="26"/>
        <v>VENCIDA</v>
      </c>
      <c r="AA127" s="151" t="str">
        <f t="shared" si="27"/>
        <v>VENCIDO</v>
      </c>
      <c r="AB127" s="153" t="s">
        <v>2617</v>
      </c>
      <c r="AC127" s="150" t="str">
        <f t="shared" si="30"/>
        <v>H24ACPColombiaRural</v>
      </c>
      <c r="AD127" s="163">
        <f t="shared" si="28"/>
        <v>1</v>
      </c>
      <c r="AE127" s="163" t="str">
        <f t="shared" si="31"/>
        <v>H24ACPColombiaRural - 1</v>
      </c>
      <c r="AF127" s="164">
        <f t="shared" si="32"/>
        <v>1</v>
      </c>
      <c r="AG127" s="164">
        <f t="shared" si="33"/>
        <v>1</v>
      </c>
      <c r="AH127" s="164" t="str">
        <f t="shared" si="29"/>
        <v>H24ACPColombiaRural.</v>
      </c>
      <c r="AI127" s="164" t="str">
        <f t="shared" si="34"/>
        <v>H24ACPColombiaRural</v>
      </c>
      <c r="AJ127" s="165"/>
      <c r="AK127" s="166"/>
      <c r="AL127" s="167"/>
    </row>
    <row r="128" spans="1:38" s="11" customFormat="1" ht="291" customHeight="1" x14ac:dyDescent="0.2">
      <c r="A128" s="150">
        <f>IF(ISBLANK(F128),"",COUNTA($F$2:F128))</f>
        <v>108</v>
      </c>
      <c r="B128" s="151">
        <f t="shared" si="35"/>
        <v>127</v>
      </c>
      <c r="C128" s="151">
        <v>2023</v>
      </c>
      <c r="D128" s="151" t="s">
        <v>3141</v>
      </c>
      <c r="E128" s="151" t="s">
        <v>3107</v>
      </c>
      <c r="F128" s="151" t="s">
        <v>2394</v>
      </c>
      <c r="G128" s="153" t="s">
        <v>1658</v>
      </c>
      <c r="H128" s="175" t="s">
        <v>2558</v>
      </c>
      <c r="I128" s="175" t="s">
        <v>2559</v>
      </c>
      <c r="J128" s="179" t="s">
        <v>2534</v>
      </c>
      <c r="K128" s="179" t="s">
        <v>1674</v>
      </c>
      <c r="L128" s="174" t="s">
        <v>2529</v>
      </c>
      <c r="M128" s="174">
        <v>1</v>
      </c>
      <c r="N128" s="180">
        <v>45142</v>
      </c>
      <c r="O128" s="180">
        <v>45291</v>
      </c>
      <c r="P128" s="178">
        <f t="shared" si="37"/>
        <v>21.285714285714285</v>
      </c>
      <c r="Q128" s="174" t="s">
        <v>1491</v>
      </c>
      <c r="R128" s="174" t="s">
        <v>2367</v>
      </c>
      <c r="S128" s="151">
        <v>0</v>
      </c>
      <c r="T128" s="123"/>
      <c r="U128" s="161">
        <f t="shared" si="21"/>
        <v>-1509.7</v>
      </c>
      <c r="V128" s="124">
        <f t="shared" si="22"/>
        <v>0</v>
      </c>
      <c r="W128" s="162">
        <f t="shared" si="23"/>
        <v>0</v>
      </c>
      <c r="X128" s="162">
        <f t="shared" si="24"/>
        <v>0</v>
      </c>
      <c r="Y128" s="162">
        <f t="shared" si="25"/>
        <v>21.285714285714285</v>
      </c>
      <c r="Z128" s="151" t="str">
        <f t="shared" si="26"/>
        <v>VENCIDA</v>
      </c>
      <c r="AA128" s="151" t="str">
        <f t="shared" si="27"/>
        <v>VENCIDO</v>
      </c>
      <c r="AB128" s="153" t="s">
        <v>2617</v>
      </c>
      <c r="AC128" s="150" t="str">
        <f t="shared" si="30"/>
        <v>H25ACPColombiaRural</v>
      </c>
      <c r="AD128" s="163">
        <f t="shared" si="28"/>
        <v>1</v>
      </c>
      <c r="AE128" s="163" t="str">
        <f t="shared" si="31"/>
        <v>H25ACPColombiaRural - 1</v>
      </c>
      <c r="AF128" s="164">
        <f t="shared" si="32"/>
        <v>1</v>
      </c>
      <c r="AG128" s="164">
        <f t="shared" si="33"/>
        <v>1</v>
      </c>
      <c r="AH128" s="164" t="str">
        <f t="shared" si="29"/>
        <v>H25ACPColombiaRural.</v>
      </c>
      <c r="AI128" s="164" t="str">
        <f t="shared" si="34"/>
        <v>H25ACPColombiaRural</v>
      </c>
      <c r="AJ128" s="165"/>
      <c r="AK128" s="166"/>
      <c r="AL128" s="167"/>
    </row>
    <row r="129" spans="1:38" s="11" customFormat="1" ht="291" customHeight="1" x14ac:dyDescent="0.2">
      <c r="A129" s="150">
        <f>IF(ISBLANK(F129),"",COUNTA($F$2:F129))</f>
        <v>109</v>
      </c>
      <c r="B129" s="151">
        <f t="shared" si="35"/>
        <v>128</v>
      </c>
      <c r="C129" s="151">
        <v>2023</v>
      </c>
      <c r="D129" s="151" t="s">
        <v>3141</v>
      </c>
      <c r="E129" s="151" t="s">
        <v>3107</v>
      </c>
      <c r="F129" s="151" t="s">
        <v>2394</v>
      </c>
      <c r="G129" s="153" t="s">
        <v>1658</v>
      </c>
      <c r="H129" s="175" t="s">
        <v>2560</v>
      </c>
      <c r="I129" s="175" t="s">
        <v>2561</v>
      </c>
      <c r="J129" s="179" t="s">
        <v>2534</v>
      </c>
      <c r="K129" s="179" t="s">
        <v>1674</v>
      </c>
      <c r="L129" s="174" t="s">
        <v>2540</v>
      </c>
      <c r="M129" s="174">
        <v>1</v>
      </c>
      <c r="N129" s="180">
        <v>45142</v>
      </c>
      <c r="O129" s="180">
        <v>45291</v>
      </c>
      <c r="P129" s="178">
        <f t="shared" si="37"/>
        <v>21.285714285714285</v>
      </c>
      <c r="Q129" s="174" t="s">
        <v>1491</v>
      </c>
      <c r="R129" s="174" t="s">
        <v>2367</v>
      </c>
      <c r="S129" s="151">
        <v>0</v>
      </c>
      <c r="T129" s="123"/>
      <c r="U129" s="161">
        <f t="shared" si="21"/>
        <v>-1509.7</v>
      </c>
      <c r="V129" s="124">
        <f t="shared" si="22"/>
        <v>0</v>
      </c>
      <c r="W129" s="162">
        <f t="shared" si="23"/>
        <v>0</v>
      </c>
      <c r="X129" s="162">
        <f t="shared" si="24"/>
        <v>0</v>
      </c>
      <c r="Y129" s="162">
        <f t="shared" si="25"/>
        <v>21.285714285714285</v>
      </c>
      <c r="Z129" s="151" t="str">
        <f t="shared" si="26"/>
        <v>VENCIDA</v>
      </c>
      <c r="AA129" s="151" t="str">
        <f t="shared" si="27"/>
        <v>VENCIDO</v>
      </c>
      <c r="AB129" s="153" t="s">
        <v>2617</v>
      </c>
      <c r="AC129" s="150" t="str">
        <f t="shared" si="30"/>
        <v>H26ACPColombiaRural</v>
      </c>
      <c r="AD129" s="163">
        <f t="shared" si="28"/>
        <v>1</v>
      </c>
      <c r="AE129" s="163" t="str">
        <f t="shared" si="31"/>
        <v>H26ACPColombiaRural - 1</v>
      </c>
      <c r="AF129" s="164">
        <f t="shared" si="32"/>
        <v>1</v>
      </c>
      <c r="AG129" s="164">
        <f t="shared" si="33"/>
        <v>1</v>
      </c>
      <c r="AH129" s="164" t="str">
        <f t="shared" si="29"/>
        <v>H26ACPColombiaRural.</v>
      </c>
      <c r="AI129" s="164" t="str">
        <f t="shared" si="34"/>
        <v>H26ACPColombiaRural</v>
      </c>
      <c r="AJ129" s="165"/>
      <c r="AK129" s="166"/>
      <c r="AL129" s="167"/>
    </row>
    <row r="130" spans="1:38" s="11" customFormat="1" ht="291" customHeight="1" x14ac:dyDescent="0.2">
      <c r="A130" s="150">
        <f>IF(ISBLANK(F130),"",COUNTA($F$2:F130))</f>
        <v>110</v>
      </c>
      <c r="B130" s="151">
        <f t="shared" si="35"/>
        <v>129</v>
      </c>
      <c r="C130" s="151">
        <v>2023</v>
      </c>
      <c r="D130" s="151" t="s">
        <v>3141</v>
      </c>
      <c r="E130" s="151" t="s">
        <v>3107</v>
      </c>
      <c r="F130" s="151" t="s">
        <v>2394</v>
      </c>
      <c r="G130" s="153" t="s">
        <v>1658</v>
      </c>
      <c r="H130" s="175" t="s">
        <v>2562</v>
      </c>
      <c r="I130" s="175" t="s">
        <v>2563</v>
      </c>
      <c r="J130" s="179" t="s">
        <v>2534</v>
      </c>
      <c r="K130" s="179" t="s">
        <v>1674</v>
      </c>
      <c r="L130" s="174" t="s">
        <v>2540</v>
      </c>
      <c r="M130" s="174">
        <v>1</v>
      </c>
      <c r="N130" s="180">
        <v>45142</v>
      </c>
      <c r="O130" s="180">
        <v>45291</v>
      </c>
      <c r="P130" s="178">
        <f t="shared" si="37"/>
        <v>21.285714285714285</v>
      </c>
      <c r="Q130" s="174" t="s">
        <v>1491</v>
      </c>
      <c r="R130" s="174" t="s">
        <v>2367</v>
      </c>
      <c r="S130" s="151">
        <v>0</v>
      </c>
      <c r="T130" s="123"/>
      <c r="U130" s="161">
        <f t="shared" ref="U130:U193" si="39">(T130-O130)/30</f>
        <v>-1509.7</v>
      </c>
      <c r="V130" s="124">
        <f t="shared" ref="V130:V193" si="40">IF(S130/M130&gt;1,100,+S130/M130*100)</f>
        <v>0</v>
      </c>
      <c r="W130" s="162">
        <f t="shared" ref="W130:W193" si="41">+P130*V130/100</f>
        <v>0</v>
      </c>
      <c r="X130" s="162">
        <f t="shared" ref="X130:X193" si="42">IF(O130&lt;=$AK$1,W130,0)</f>
        <v>0</v>
      </c>
      <c r="Y130" s="162">
        <f t="shared" ref="Y130:Y193" si="43">IF($AK$1&gt;=O130,P130,0)</f>
        <v>21.285714285714285</v>
      </c>
      <c r="Z130" s="151" t="str">
        <f t="shared" ref="Z130:Z193" si="44">IF(V130=100,"CUMPLIDA",IF(O130-$AK$1&lt;0,"VENCIDA",IF(O130-$AK$1&lt;=30,"PRÓXIMA A VENCER",IF(V130&gt;0,"CON AVANCE","EN TERMINO"))))</f>
        <v>VENCIDA</v>
      </c>
      <c r="AA130" s="151" t="str">
        <f t="shared" ref="AA130:AA193" si="45">IF(A130&lt;&gt;"",IF(AG130=1,"VENCIDO",IF(AG130=2,"PRÓXIMO A VENCER",IF(AG130=3,"EN TERMINO",IF(AG130=4,"CON AVANCE",IF(AG130=5,"CUMPLIDO",))))),"")</f>
        <v>VENCIDO</v>
      </c>
      <c r="AB130" s="153" t="s">
        <v>2617</v>
      </c>
      <c r="AC130" s="150" t="str">
        <f t="shared" si="30"/>
        <v>H27ACPColombiaRural</v>
      </c>
      <c r="AD130" s="163">
        <f t="shared" ref="AD130:AD193" si="46">IF(A130&lt;&gt;"",1,AD129+1)</f>
        <v>1</v>
      </c>
      <c r="AE130" s="163" t="str">
        <f t="shared" si="31"/>
        <v>H27ACPColombiaRural - 1</v>
      </c>
      <c r="AF130" s="164">
        <f t="shared" si="32"/>
        <v>1</v>
      </c>
      <c r="AG130" s="164">
        <f t="shared" si="33"/>
        <v>1</v>
      </c>
      <c r="AH130" s="164" t="str">
        <f t="shared" ref="AH130:AH193" si="47">IF(A130&lt;&gt;"",MID(H130,1,FIND(" ",H130,1)-1),AH129)</f>
        <v>H27ACPColombiaRural.</v>
      </c>
      <c r="AI130" s="164" t="str">
        <f t="shared" si="34"/>
        <v>H27ACPColombiaRural</v>
      </c>
      <c r="AJ130" s="165"/>
      <c r="AK130" s="166"/>
      <c r="AL130" s="167"/>
    </row>
    <row r="131" spans="1:38" s="11" customFormat="1" ht="291" customHeight="1" x14ac:dyDescent="0.2">
      <c r="A131" s="150">
        <f>IF(ISBLANK(F131),"",COUNTA($F$2:F131))</f>
        <v>111</v>
      </c>
      <c r="B131" s="151">
        <f t="shared" si="35"/>
        <v>130</v>
      </c>
      <c r="C131" s="151">
        <v>2023</v>
      </c>
      <c r="D131" s="151" t="s">
        <v>3141</v>
      </c>
      <c r="E131" s="151" t="s">
        <v>3107</v>
      </c>
      <c r="F131" s="151" t="s">
        <v>2394</v>
      </c>
      <c r="G131" s="153" t="s">
        <v>1658</v>
      </c>
      <c r="H131" s="175" t="s">
        <v>2564</v>
      </c>
      <c r="I131" s="175" t="s">
        <v>2565</v>
      </c>
      <c r="J131" s="179" t="s">
        <v>2534</v>
      </c>
      <c r="K131" s="179" t="s">
        <v>1674</v>
      </c>
      <c r="L131" s="174" t="s">
        <v>2529</v>
      </c>
      <c r="M131" s="174">
        <v>1</v>
      </c>
      <c r="N131" s="180">
        <v>45142</v>
      </c>
      <c r="O131" s="180">
        <v>45291</v>
      </c>
      <c r="P131" s="178">
        <f t="shared" si="37"/>
        <v>21.285714285714285</v>
      </c>
      <c r="Q131" s="174" t="s">
        <v>1491</v>
      </c>
      <c r="R131" s="174" t="s">
        <v>2367</v>
      </c>
      <c r="S131" s="151">
        <v>0</v>
      </c>
      <c r="T131" s="123"/>
      <c r="U131" s="161">
        <f t="shared" si="39"/>
        <v>-1509.7</v>
      </c>
      <c r="V131" s="124">
        <f t="shared" si="40"/>
        <v>0</v>
      </c>
      <c r="W131" s="162">
        <f t="shared" si="41"/>
        <v>0</v>
      </c>
      <c r="X131" s="162">
        <f t="shared" si="42"/>
        <v>0</v>
      </c>
      <c r="Y131" s="162">
        <f t="shared" si="43"/>
        <v>21.285714285714285</v>
      </c>
      <c r="Z131" s="151" t="str">
        <f t="shared" si="44"/>
        <v>VENCIDA</v>
      </c>
      <c r="AA131" s="151" t="str">
        <f t="shared" si="45"/>
        <v>VENCIDO</v>
      </c>
      <c r="AB131" s="153" t="s">
        <v>2617</v>
      </c>
      <c r="AC131" s="150" t="str">
        <f t="shared" ref="AC131:AC194" si="48">AI131</f>
        <v>H28ACPColombiaRural</v>
      </c>
      <c r="AD131" s="163">
        <f t="shared" si="46"/>
        <v>1</v>
      </c>
      <c r="AE131" s="163" t="str">
        <f t="shared" ref="AE131:AE194" si="49">CONCATENATE(AC131," - ",AD131)</f>
        <v>H28ACPColombiaRural - 1</v>
      </c>
      <c r="AF131" s="164">
        <f t="shared" ref="AF131:AF194" si="50">IF(Z131="VENCIDA",1,IF(Z131="PRÓXIMA A VENCER",2,IF(Z131="EN TERMINO",3,IF(Z131="CON AVANCE",4,IF(Z131="CUMPLIDA",5,)))))</f>
        <v>1</v>
      </c>
      <c r="AG131" s="164">
        <f t="shared" ref="AG131:AG194" si="51">IF(AD132=AD131+1,MIN(AF131,AG132),AF131)</f>
        <v>1</v>
      </c>
      <c r="AH131" s="164" t="str">
        <f t="shared" si="47"/>
        <v>H28ACPColombiaRural.</v>
      </c>
      <c r="AI131" s="164" t="str">
        <f t="shared" ref="AI131:AI194" si="52">IFERROR(MID(AH131,1,FIND(".",AH131,1)-1),AH131)</f>
        <v>H28ACPColombiaRural</v>
      </c>
      <c r="AJ131" s="165"/>
      <c r="AK131" s="166"/>
      <c r="AL131" s="167"/>
    </row>
    <row r="132" spans="1:38" s="11" customFormat="1" ht="291" customHeight="1" x14ac:dyDescent="0.2">
      <c r="A132" s="150">
        <f>IF(ISBLANK(F132),"",COUNTA($F$2:F132))</f>
        <v>112</v>
      </c>
      <c r="B132" s="151">
        <f t="shared" si="35"/>
        <v>131</v>
      </c>
      <c r="C132" s="151">
        <v>2023</v>
      </c>
      <c r="D132" s="151" t="s">
        <v>3141</v>
      </c>
      <c r="E132" s="151" t="s">
        <v>3107</v>
      </c>
      <c r="F132" s="151" t="s">
        <v>2394</v>
      </c>
      <c r="G132" s="153" t="s">
        <v>1658</v>
      </c>
      <c r="H132" s="175" t="s">
        <v>2566</v>
      </c>
      <c r="I132" s="175" t="s">
        <v>2567</v>
      </c>
      <c r="J132" s="179" t="s">
        <v>2534</v>
      </c>
      <c r="K132" s="179" t="s">
        <v>1674</v>
      </c>
      <c r="L132" s="174" t="s">
        <v>2540</v>
      </c>
      <c r="M132" s="174">
        <v>1</v>
      </c>
      <c r="N132" s="180">
        <v>45142</v>
      </c>
      <c r="O132" s="180">
        <v>45291</v>
      </c>
      <c r="P132" s="178">
        <f t="shared" si="37"/>
        <v>21.285714285714285</v>
      </c>
      <c r="Q132" s="174" t="s">
        <v>1491</v>
      </c>
      <c r="R132" s="174" t="s">
        <v>2367</v>
      </c>
      <c r="S132" s="151">
        <v>1</v>
      </c>
      <c r="T132" s="123">
        <v>45350</v>
      </c>
      <c r="U132" s="161">
        <f t="shared" si="39"/>
        <v>1.9666666666666666</v>
      </c>
      <c r="V132" s="124">
        <f t="shared" si="40"/>
        <v>100</v>
      </c>
      <c r="W132" s="162">
        <f t="shared" si="41"/>
        <v>21.285714285714285</v>
      </c>
      <c r="X132" s="162">
        <f t="shared" si="42"/>
        <v>21.285714285714285</v>
      </c>
      <c r="Y132" s="162">
        <f t="shared" si="43"/>
        <v>21.285714285714285</v>
      </c>
      <c r="Z132" s="151" t="str">
        <f t="shared" si="44"/>
        <v>CUMPLIDA</v>
      </c>
      <c r="AA132" s="151" t="str">
        <f t="shared" si="45"/>
        <v>CUMPLIDO</v>
      </c>
      <c r="AB132" s="153" t="s">
        <v>2617</v>
      </c>
      <c r="AC132" s="150" t="str">
        <f t="shared" si="48"/>
        <v>H29ACPColombiaRural</v>
      </c>
      <c r="AD132" s="163">
        <f t="shared" si="46"/>
        <v>1</v>
      </c>
      <c r="AE132" s="163" t="str">
        <f t="shared" si="49"/>
        <v>H29ACPColombiaRural - 1</v>
      </c>
      <c r="AF132" s="164">
        <f t="shared" si="50"/>
        <v>5</v>
      </c>
      <c r="AG132" s="164">
        <f t="shared" si="51"/>
        <v>5</v>
      </c>
      <c r="AH132" s="164" t="str">
        <f t="shared" si="47"/>
        <v>H29ACPColombiaRural.</v>
      </c>
      <c r="AI132" s="164" t="str">
        <f t="shared" si="52"/>
        <v>H29ACPColombiaRural</v>
      </c>
      <c r="AJ132" s="165"/>
      <c r="AK132" s="166"/>
      <c r="AL132" s="167"/>
    </row>
    <row r="133" spans="1:38" s="11" customFormat="1" ht="291" customHeight="1" x14ac:dyDescent="0.2">
      <c r="A133" s="150">
        <f>IF(ISBLANK(F133),"",COUNTA($F$2:F133))</f>
        <v>113</v>
      </c>
      <c r="B133" s="151">
        <f t="shared" si="35"/>
        <v>132</v>
      </c>
      <c r="C133" s="151">
        <v>2023</v>
      </c>
      <c r="D133" s="151" t="s">
        <v>3141</v>
      </c>
      <c r="E133" s="151" t="s">
        <v>3104</v>
      </c>
      <c r="F133" s="151" t="s">
        <v>2492</v>
      </c>
      <c r="G133" s="153" t="s">
        <v>1658</v>
      </c>
      <c r="H133" s="175" t="s">
        <v>2568</v>
      </c>
      <c r="I133" s="175" t="s">
        <v>2569</v>
      </c>
      <c r="J133" s="179" t="s">
        <v>2534</v>
      </c>
      <c r="K133" s="179" t="s">
        <v>1674</v>
      </c>
      <c r="L133" s="174" t="s">
        <v>2529</v>
      </c>
      <c r="M133" s="174">
        <v>1</v>
      </c>
      <c r="N133" s="180">
        <v>45142</v>
      </c>
      <c r="O133" s="180">
        <v>45291</v>
      </c>
      <c r="P133" s="178">
        <f t="shared" si="37"/>
        <v>21.285714285714285</v>
      </c>
      <c r="Q133" s="174" t="s">
        <v>1491</v>
      </c>
      <c r="R133" s="174" t="s">
        <v>2367</v>
      </c>
      <c r="S133" s="151">
        <v>0</v>
      </c>
      <c r="T133" s="123"/>
      <c r="U133" s="161">
        <f t="shared" si="39"/>
        <v>-1509.7</v>
      </c>
      <c r="V133" s="124">
        <f t="shared" si="40"/>
        <v>0</v>
      </c>
      <c r="W133" s="162">
        <f t="shared" si="41"/>
        <v>0</v>
      </c>
      <c r="X133" s="162">
        <f t="shared" si="42"/>
        <v>0</v>
      </c>
      <c r="Y133" s="162">
        <f t="shared" si="43"/>
        <v>21.285714285714285</v>
      </c>
      <c r="Z133" s="151" t="str">
        <f t="shared" si="44"/>
        <v>VENCIDA</v>
      </c>
      <c r="AA133" s="151" t="str">
        <f t="shared" si="45"/>
        <v>VENCIDO</v>
      </c>
      <c r="AB133" s="153" t="s">
        <v>2617</v>
      </c>
      <c r="AC133" s="150" t="str">
        <f t="shared" si="48"/>
        <v>H30ACPColombiaRural</v>
      </c>
      <c r="AD133" s="163">
        <f t="shared" si="46"/>
        <v>1</v>
      </c>
      <c r="AE133" s="163" t="str">
        <f t="shared" si="49"/>
        <v>H30ACPColombiaRural - 1</v>
      </c>
      <c r="AF133" s="164">
        <f t="shared" si="50"/>
        <v>1</v>
      </c>
      <c r="AG133" s="164">
        <f t="shared" si="51"/>
        <v>1</v>
      </c>
      <c r="AH133" s="164" t="str">
        <f t="shared" si="47"/>
        <v>H30ACPColombiaRural.</v>
      </c>
      <c r="AI133" s="164" t="str">
        <f t="shared" si="52"/>
        <v>H30ACPColombiaRural</v>
      </c>
      <c r="AJ133" s="165"/>
      <c r="AK133" s="166"/>
      <c r="AL133" s="167"/>
    </row>
    <row r="134" spans="1:38" s="11" customFormat="1" ht="291" customHeight="1" x14ac:dyDescent="0.2">
      <c r="A134" s="150">
        <f>IF(ISBLANK(F134),"",COUNTA($F$2:F134))</f>
        <v>114</v>
      </c>
      <c r="B134" s="151">
        <f t="shared" si="35"/>
        <v>133</v>
      </c>
      <c r="C134" s="151">
        <v>2023</v>
      </c>
      <c r="D134" s="151" t="s">
        <v>3141</v>
      </c>
      <c r="E134" s="151" t="s">
        <v>3104</v>
      </c>
      <c r="F134" s="151" t="s">
        <v>2492</v>
      </c>
      <c r="G134" s="153" t="s">
        <v>1658</v>
      </c>
      <c r="H134" s="175" t="s">
        <v>2570</v>
      </c>
      <c r="I134" s="175" t="s">
        <v>2571</v>
      </c>
      <c r="J134" s="179" t="s">
        <v>2534</v>
      </c>
      <c r="K134" s="179" t="s">
        <v>1674</v>
      </c>
      <c r="L134" s="174" t="s">
        <v>2540</v>
      </c>
      <c r="M134" s="174">
        <v>1</v>
      </c>
      <c r="N134" s="180">
        <v>45142</v>
      </c>
      <c r="O134" s="180">
        <v>45291</v>
      </c>
      <c r="P134" s="178">
        <f t="shared" si="37"/>
        <v>21.285714285714285</v>
      </c>
      <c r="Q134" s="174" t="s">
        <v>1491</v>
      </c>
      <c r="R134" s="174" t="s">
        <v>2367</v>
      </c>
      <c r="S134" s="151">
        <v>1</v>
      </c>
      <c r="T134" s="123">
        <v>45350</v>
      </c>
      <c r="U134" s="161">
        <f t="shared" si="39"/>
        <v>1.9666666666666666</v>
      </c>
      <c r="V134" s="124">
        <f t="shared" si="40"/>
        <v>100</v>
      </c>
      <c r="W134" s="162">
        <f t="shared" si="41"/>
        <v>21.285714285714285</v>
      </c>
      <c r="X134" s="162">
        <f t="shared" si="42"/>
        <v>21.285714285714285</v>
      </c>
      <c r="Y134" s="162">
        <f t="shared" si="43"/>
        <v>21.285714285714285</v>
      </c>
      <c r="Z134" s="151" t="str">
        <f t="shared" si="44"/>
        <v>CUMPLIDA</v>
      </c>
      <c r="AA134" s="151" t="str">
        <f t="shared" si="45"/>
        <v>CUMPLIDO</v>
      </c>
      <c r="AB134" s="153" t="s">
        <v>2617</v>
      </c>
      <c r="AC134" s="150" t="str">
        <f t="shared" si="48"/>
        <v>H31ACPColombiaRural</v>
      </c>
      <c r="AD134" s="163">
        <f t="shared" si="46"/>
        <v>1</v>
      </c>
      <c r="AE134" s="163" t="str">
        <f t="shared" si="49"/>
        <v>H31ACPColombiaRural - 1</v>
      </c>
      <c r="AF134" s="164">
        <f t="shared" si="50"/>
        <v>5</v>
      </c>
      <c r="AG134" s="164">
        <f t="shared" si="51"/>
        <v>5</v>
      </c>
      <c r="AH134" s="164" t="str">
        <f t="shared" si="47"/>
        <v>H31ACPColombiaRural.</v>
      </c>
      <c r="AI134" s="164" t="str">
        <f t="shared" si="52"/>
        <v>H31ACPColombiaRural</v>
      </c>
      <c r="AJ134" s="165"/>
      <c r="AK134" s="166"/>
      <c r="AL134" s="167"/>
    </row>
    <row r="135" spans="1:38" s="11" customFormat="1" ht="291" customHeight="1" x14ac:dyDescent="0.2">
      <c r="A135" s="150">
        <f>IF(ISBLANK(F135),"",COUNTA($F$2:F135))</f>
        <v>115</v>
      </c>
      <c r="B135" s="151">
        <f t="shared" si="35"/>
        <v>134</v>
      </c>
      <c r="C135" s="151">
        <v>2023</v>
      </c>
      <c r="D135" s="151" t="s">
        <v>3141</v>
      </c>
      <c r="E135" s="151" t="s">
        <v>904</v>
      </c>
      <c r="F135" s="151" t="s">
        <v>2493</v>
      </c>
      <c r="G135" s="153" t="s">
        <v>1658</v>
      </c>
      <c r="H135" s="175" t="s">
        <v>2572</v>
      </c>
      <c r="I135" s="175" t="s">
        <v>2573</v>
      </c>
      <c r="J135" s="179" t="s">
        <v>2510</v>
      </c>
      <c r="K135" s="179" t="s">
        <v>2505</v>
      </c>
      <c r="L135" s="174" t="s">
        <v>2280</v>
      </c>
      <c r="M135" s="174">
        <v>2</v>
      </c>
      <c r="N135" s="180">
        <v>45139</v>
      </c>
      <c r="O135" s="180">
        <v>45230</v>
      </c>
      <c r="P135" s="178">
        <f t="shared" si="37"/>
        <v>13</v>
      </c>
      <c r="Q135" s="174" t="s">
        <v>1491</v>
      </c>
      <c r="R135" s="174" t="s">
        <v>2367</v>
      </c>
      <c r="S135" s="151">
        <v>2</v>
      </c>
      <c r="T135" s="123">
        <v>45289</v>
      </c>
      <c r="U135" s="161">
        <f t="shared" si="39"/>
        <v>1.9666666666666666</v>
      </c>
      <c r="V135" s="124">
        <f t="shared" si="40"/>
        <v>100</v>
      </c>
      <c r="W135" s="162">
        <f t="shared" si="41"/>
        <v>13</v>
      </c>
      <c r="X135" s="162">
        <f t="shared" si="42"/>
        <v>13</v>
      </c>
      <c r="Y135" s="162">
        <f t="shared" si="43"/>
        <v>13</v>
      </c>
      <c r="Z135" s="151" t="str">
        <f t="shared" si="44"/>
        <v>CUMPLIDA</v>
      </c>
      <c r="AA135" s="151" t="str">
        <f t="shared" si="45"/>
        <v>CUMPLIDO</v>
      </c>
      <c r="AB135" s="153" t="s">
        <v>2617</v>
      </c>
      <c r="AC135" s="150" t="str">
        <f t="shared" si="48"/>
        <v>H32ACPColombiaRural</v>
      </c>
      <c r="AD135" s="163">
        <f t="shared" si="46"/>
        <v>1</v>
      </c>
      <c r="AE135" s="163" t="str">
        <f t="shared" si="49"/>
        <v>H32ACPColombiaRural - 1</v>
      </c>
      <c r="AF135" s="164">
        <f t="shared" si="50"/>
        <v>5</v>
      </c>
      <c r="AG135" s="164">
        <f t="shared" si="51"/>
        <v>5</v>
      </c>
      <c r="AH135" s="164" t="str">
        <f t="shared" si="47"/>
        <v>H32ACPColombiaRural.</v>
      </c>
      <c r="AI135" s="164" t="str">
        <f t="shared" si="52"/>
        <v>H32ACPColombiaRural</v>
      </c>
      <c r="AJ135" s="165"/>
      <c r="AK135" s="166"/>
      <c r="AL135" s="167"/>
    </row>
    <row r="136" spans="1:38" s="11" customFormat="1" ht="291" customHeight="1" x14ac:dyDescent="0.2">
      <c r="A136" s="150">
        <f>IF(ISBLANK(F136),"",COUNTA($F$2:F136))</f>
        <v>116</v>
      </c>
      <c r="B136" s="151">
        <f t="shared" si="35"/>
        <v>135</v>
      </c>
      <c r="C136" s="151">
        <v>2023</v>
      </c>
      <c r="D136" s="151" t="s">
        <v>3141</v>
      </c>
      <c r="E136" s="151" t="s">
        <v>904</v>
      </c>
      <c r="F136" s="151" t="s">
        <v>2493</v>
      </c>
      <c r="G136" s="153" t="s">
        <v>1658</v>
      </c>
      <c r="H136" s="175" t="s">
        <v>2574</v>
      </c>
      <c r="I136" s="175" t="s">
        <v>2575</v>
      </c>
      <c r="J136" s="179" t="s">
        <v>2534</v>
      </c>
      <c r="K136" s="179" t="s">
        <v>1674</v>
      </c>
      <c r="L136" s="174" t="s">
        <v>2540</v>
      </c>
      <c r="M136" s="174">
        <v>1</v>
      </c>
      <c r="N136" s="180">
        <v>45142</v>
      </c>
      <c r="O136" s="180">
        <v>45291</v>
      </c>
      <c r="P136" s="178">
        <f t="shared" si="37"/>
        <v>21.285714285714285</v>
      </c>
      <c r="Q136" s="174" t="s">
        <v>1491</v>
      </c>
      <c r="R136" s="174" t="s">
        <v>2367</v>
      </c>
      <c r="S136" s="151">
        <v>1</v>
      </c>
      <c r="T136" s="123">
        <v>45350</v>
      </c>
      <c r="U136" s="161">
        <f t="shared" si="39"/>
        <v>1.9666666666666666</v>
      </c>
      <c r="V136" s="124">
        <f t="shared" si="40"/>
        <v>100</v>
      </c>
      <c r="W136" s="162">
        <f t="shared" si="41"/>
        <v>21.285714285714285</v>
      </c>
      <c r="X136" s="162">
        <f t="shared" si="42"/>
        <v>21.285714285714285</v>
      </c>
      <c r="Y136" s="162">
        <f t="shared" si="43"/>
        <v>21.285714285714285</v>
      </c>
      <c r="Z136" s="151" t="str">
        <f t="shared" si="44"/>
        <v>CUMPLIDA</v>
      </c>
      <c r="AA136" s="151" t="str">
        <f t="shared" si="45"/>
        <v>CUMPLIDO</v>
      </c>
      <c r="AB136" s="153" t="s">
        <v>2617</v>
      </c>
      <c r="AC136" s="150" t="str">
        <f t="shared" si="48"/>
        <v>H33ACPColombiaRural</v>
      </c>
      <c r="AD136" s="163">
        <f t="shared" si="46"/>
        <v>1</v>
      </c>
      <c r="AE136" s="163" t="str">
        <f t="shared" si="49"/>
        <v>H33ACPColombiaRural - 1</v>
      </c>
      <c r="AF136" s="164">
        <f t="shared" si="50"/>
        <v>5</v>
      </c>
      <c r="AG136" s="164">
        <f t="shared" si="51"/>
        <v>5</v>
      </c>
      <c r="AH136" s="164" t="str">
        <f t="shared" si="47"/>
        <v>H33ACPColombiaRural.</v>
      </c>
      <c r="AI136" s="164" t="str">
        <f t="shared" si="52"/>
        <v>H33ACPColombiaRural</v>
      </c>
      <c r="AJ136" s="165"/>
      <c r="AK136" s="166"/>
      <c r="AL136" s="167"/>
    </row>
    <row r="137" spans="1:38" s="11" customFormat="1" ht="291" customHeight="1" x14ac:dyDescent="0.2">
      <c r="A137" s="150">
        <f>IF(ISBLANK(F137),"",COUNTA($F$2:F137))</f>
        <v>117</v>
      </c>
      <c r="B137" s="151">
        <f t="shared" si="35"/>
        <v>136</v>
      </c>
      <c r="C137" s="151">
        <v>2023</v>
      </c>
      <c r="D137" s="151" t="s">
        <v>3141</v>
      </c>
      <c r="E137" s="151" t="s">
        <v>3107</v>
      </c>
      <c r="F137" s="151" t="s">
        <v>2394</v>
      </c>
      <c r="G137" s="153" t="s">
        <v>1658</v>
      </c>
      <c r="H137" s="175" t="s">
        <v>2576</v>
      </c>
      <c r="I137" s="175" t="s">
        <v>2577</v>
      </c>
      <c r="J137" s="179" t="s">
        <v>2534</v>
      </c>
      <c r="K137" s="179" t="s">
        <v>1674</v>
      </c>
      <c r="L137" s="174" t="s">
        <v>2578</v>
      </c>
      <c r="M137" s="174">
        <v>1</v>
      </c>
      <c r="N137" s="180">
        <v>45142</v>
      </c>
      <c r="O137" s="180">
        <v>45291</v>
      </c>
      <c r="P137" s="178">
        <f t="shared" si="37"/>
        <v>21.285714285714285</v>
      </c>
      <c r="Q137" s="174" t="s">
        <v>1491</v>
      </c>
      <c r="R137" s="174" t="s">
        <v>2367</v>
      </c>
      <c r="S137" s="151">
        <v>0</v>
      </c>
      <c r="T137" s="123"/>
      <c r="U137" s="161">
        <f t="shared" si="39"/>
        <v>-1509.7</v>
      </c>
      <c r="V137" s="124">
        <f t="shared" si="40"/>
        <v>0</v>
      </c>
      <c r="W137" s="162">
        <f t="shared" si="41"/>
        <v>0</v>
      </c>
      <c r="X137" s="162">
        <f t="shared" si="42"/>
        <v>0</v>
      </c>
      <c r="Y137" s="162">
        <f t="shared" si="43"/>
        <v>21.285714285714285</v>
      </c>
      <c r="Z137" s="151" t="str">
        <f t="shared" si="44"/>
        <v>VENCIDA</v>
      </c>
      <c r="AA137" s="151" t="str">
        <f t="shared" si="45"/>
        <v>VENCIDO</v>
      </c>
      <c r="AB137" s="153" t="s">
        <v>2617</v>
      </c>
      <c r="AC137" s="150" t="str">
        <f t="shared" si="48"/>
        <v>H34ACPColombiaRural</v>
      </c>
      <c r="AD137" s="163">
        <f t="shared" si="46"/>
        <v>1</v>
      </c>
      <c r="AE137" s="163" t="str">
        <f t="shared" si="49"/>
        <v>H34ACPColombiaRural - 1</v>
      </c>
      <c r="AF137" s="164">
        <f t="shared" si="50"/>
        <v>1</v>
      </c>
      <c r="AG137" s="164">
        <f t="shared" si="51"/>
        <v>1</v>
      </c>
      <c r="AH137" s="164" t="str">
        <f t="shared" si="47"/>
        <v>H34ACPColombiaRural.</v>
      </c>
      <c r="AI137" s="164" t="str">
        <f t="shared" si="52"/>
        <v>H34ACPColombiaRural</v>
      </c>
      <c r="AJ137" s="165"/>
      <c r="AK137" s="166"/>
      <c r="AL137" s="167"/>
    </row>
    <row r="138" spans="1:38" s="11" customFormat="1" ht="291" customHeight="1" x14ac:dyDescent="0.2">
      <c r="A138" s="150">
        <f>IF(ISBLANK(F138),"",COUNTA($F$2:F138))</f>
        <v>118</v>
      </c>
      <c r="B138" s="151">
        <f t="shared" si="35"/>
        <v>137</v>
      </c>
      <c r="C138" s="151">
        <v>2023</v>
      </c>
      <c r="D138" s="151" t="s">
        <v>3141</v>
      </c>
      <c r="E138" s="151" t="s">
        <v>3107</v>
      </c>
      <c r="F138" s="151" t="s">
        <v>2394</v>
      </c>
      <c r="G138" s="153" t="s">
        <v>1658</v>
      </c>
      <c r="H138" s="175" t="s">
        <v>2579</v>
      </c>
      <c r="I138" s="175" t="s">
        <v>2580</v>
      </c>
      <c r="J138" s="179" t="s">
        <v>2534</v>
      </c>
      <c r="K138" s="179" t="s">
        <v>1674</v>
      </c>
      <c r="L138" s="174" t="s">
        <v>2581</v>
      </c>
      <c r="M138" s="174">
        <v>1</v>
      </c>
      <c r="N138" s="180">
        <v>45142</v>
      </c>
      <c r="O138" s="180">
        <v>45291</v>
      </c>
      <c r="P138" s="178">
        <f t="shared" si="37"/>
        <v>21.285714285714285</v>
      </c>
      <c r="Q138" s="174" t="s">
        <v>1491</v>
      </c>
      <c r="R138" s="174" t="s">
        <v>2367</v>
      </c>
      <c r="S138" s="151">
        <v>1</v>
      </c>
      <c r="T138" s="123">
        <v>45349</v>
      </c>
      <c r="U138" s="161">
        <f t="shared" si="39"/>
        <v>1.9333333333333333</v>
      </c>
      <c r="V138" s="124">
        <f t="shared" si="40"/>
        <v>100</v>
      </c>
      <c r="W138" s="162">
        <f t="shared" si="41"/>
        <v>21.285714285714285</v>
      </c>
      <c r="X138" s="162">
        <f t="shared" si="42"/>
        <v>21.285714285714285</v>
      </c>
      <c r="Y138" s="162">
        <f t="shared" si="43"/>
        <v>21.285714285714285</v>
      </c>
      <c r="Z138" s="151" t="str">
        <f t="shared" si="44"/>
        <v>CUMPLIDA</v>
      </c>
      <c r="AA138" s="151" t="str">
        <f t="shared" si="45"/>
        <v>CUMPLIDO</v>
      </c>
      <c r="AB138" s="153" t="s">
        <v>2617</v>
      </c>
      <c r="AC138" s="150" t="str">
        <f t="shared" si="48"/>
        <v>H35ACPColombiaRural</v>
      </c>
      <c r="AD138" s="163">
        <f t="shared" si="46"/>
        <v>1</v>
      </c>
      <c r="AE138" s="163" t="str">
        <f t="shared" si="49"/>
        <v>H35ACPColombiaRural - 1</v>
      </c>
      <c r="AF138" s="164">
        <f t="shared" si="50"/>
        <v>5</v>
      </c>
      <c r="AG138" s="164">
        <f t="shared" si="51"/>
        <v>5</v>
      </c>
      <c r="AH138" s="164" t="str">
        <f t="shared" si="47"/>
        <v>H35ACPColombiaRural.</v>
      </c>
      <c r="AI138" s="164" t="str">
        <f t="shared" si="52"/>
        <v>H35ACPColombiaRural</v>
      </c>
      <c r="AJ138" s="165"/>
      <c r="AK138" s="166"/>
      <c r="AL138" s="167"/>
    </row>
    <row r="139" spans="1:38" s="11" customFormat="1" ht="291" customHeight="1" x14ac:dyDescent="0.2">
      <c r="A139" s="150">
        <f>IF(ISBLANK(F139),"",COUNTA($F$2:F139))</f>
        <v>119</v>
      </c>
      <c r="B139" s="151">
        <f t="shared" si="35"/>
        <v>138</v>
      </c>
      <c r="C139" s="151">
        <v>2023</v>
      </c>
      <c r="D139" s="151" t="s">
        <v>3141</v>
      </c>
      <c r="E139" s="151" t="s">
        <v>3107</v>
      </c>
      <c r="F139" s="151" t="s">
        <v>2394</v>
      </c>
      <c r="G139" s="153" t="s">
        <v>1658</v>
      </c>
      <c r="H139" s="175" t="s">
        <v>2582</v>
      </c>
      <c r="I139" s="175" t="s">
        <v>2583</v>
      </c>
      <c r="J139" s="179" t="s">
        <v>2534</v>
      </c>
      <c r="K139" s="179" t="s">
        <v>1674</v>
      </c>
      <c r="L139" s="174" t="s">
        <v>2529</v>
      </c>
      <c r="M139" s="174">
        <v>1</v>
      </c>
      <c r="N139" s="180">
        <v>45142</v>
      </c>
      <c r="O139" s="180">
        <v>45291</v>
      </c>
      <c r="P139" s="178">
        <f t="shared" si="37"/>
        <v>21.285714285714285</v>
      </c>
      <c r="Q139" s="174" t="s">
        <v>1491</v>
      </c>
      <c r="R139" s="174" t="s">
        <v>2367</v>
      </c>
      <c r="S139" s="151">
        <v>1</v>
      </c>
      <c r="T139" s="123">
        <v>45349</v>
      </c>
      <c r="U139" s="161">
        <f t="shared" si="39"/>
        <v>1.9333333333333333</v>
      </c>
      <c r="V139" s="124">
        <f t="shared" si="40"/>
        <v>100</v>
      </c>
      <c r="W139" s="162">
        <f t="shared" si="41"/>
        <v>21.285714285714285</v>
      </c>
      <c r="X139" s="162">
        <f t="shared" si="42"/>
        <v>21.285714285714285</v>
      </c>
      <c r="Y139" s="162">
        <f t="shared" si="43"/>
        <v>21.285714285714285</v>
      </c>
      <c r="Z139" s="151" t="str">
        <f t="shared" si="44"/>
        <v>CUMPLIDA</v>
      </c>
      <c r="AA139" s="151" t="str">
        <f t="shared" si="45"/>
        <v>CUMPLIDO</v>
      </c>
      <c r="AB139" s="153" t="s">
        <v>2617</v>
      </c>
      <c r="AC139" s="150" t="str">
        <f t="shared" si="48"/>
        <v>H36ACPColombiaRural</v>
      </c>
      <c r="AD139" s="163">
        <f t="shared" si="46"/>
        <v>1</v>
      </c>
      <c r="AE139" s="163" t="str">
        <f t="shared" si="49"/>
        <v>H36ACPColombiaRural - 1</v>
      </c>
      <c r="AF139" s="164">
        <f t="shared" si="50"/>
        <v>5</v>
      </c>
      <c r="AG139" s="164">
        <f t="shared" si="51"/>
        <v>5</v>
      </c>
      <c r="AH139" s="164" t="str">
        <f t="shared" si="47"/>
        <v>H36ACPColombiaRural.</v>
      </c>
      <c r="AI139" s="164" t="str">
        <f t="shared" si="52"/>
        <v>H36ACPColombiaRural</v>
      </c>
      <c r="AJ139" s="165"/>
      <c r="AK139" s="166"/>
      <c r="AL139" s="167"/>
    </row>
    <row r="140" spans="1:38" s="11" customFormat="1" ht="291" customHeight="1" x14ac:dyDescent="0.2">
      <c r="A140" s="150">
        <f>IF(ISBLANK(F140),"",COUNTA($F$2:F140))</f>
        <v>120</v>
      </c>
      <c r="B140" s="151">
        <f t="shared" si="35"/>
        <v>139</v>
      </c>
      <c r="C140" s="151">
        <v>2023</v>
      </c>
      <c r="D140" s="151" t="s">
        <v>3141</v>
      </c>
      <c r="E140" s="151" t="s">
        <v>3107</v>
      </c>
      <c r="F140" s="151" t="s">
        <v>2394</v>
      </c>
      <c r="G140" s="153" t="s">
        <v>1658</v>
      </c>
      <c r="H140" s="175" t="s">
        <v>2584</v>
      </c>
      <c r="I140" s="175" t="s">
        <v>2585</v>
      </c>
      <c r="J140" s="179" t="s">
        <v>2534</v>
      </c>
      <c r="K140" s="179" t="s">
        <v>1674</v>
      </c>
      <c r="L140" s="174" t="s">
        <v>2529</v>
      </c>
      <c r="M140" s="174">
        <v>1</v>
      </c>
      <c r="N140" s="180">
        <v>45142</v>
      </c>
      <c r="O140" s="180">
        <v>45291</v>
      </c>
      <c r="P140" s="178">
        <f t="shared" si="37"/>
        <v>21.285714285714285</v>
      </c>
      <c r="Q140" s="174" t="s">
        <v>1491</v>
      </c>
      <c r="R140" s="174" t="s">
        <v>2367</v>
      </c>
      <c r="S140" s="151">
        <v>1</v>
      </c>
      <c r="T140" s="123">
        <v>45349</v>
      </c>
      <c r="U140" s="161">
        <f t="shared" si="39"/>
        <v>1.9333333333333333</v>
      </c>
      <c r="V140" s="124">
        <f t="shared" si="40"/>
        <v>100</v>
      </c>
      <c r="W140" s="162">
        <f t="shared" si="41"/>
        <v>21.285714285714285</v>
      </c>
      <c r="X140" s="162">
        <f t="shared" si="42"/>
        <v>21.285714285714285</v>
      </c>
      <c r="Y140" s="162">
        <f t="shared" si="43"/>
        <v>21.285714285714285</v>
      </c>
      <c r="Z140" s="151" t="str">
        <f t="shared" si="44"/>
        <v>CUMPLIDA</v>
      </c>
      <c r="AA140" s="151" t="str">
        <f t="shared" si="45"/>
        <v>CUMPLIDO</v>
      </c>
      <c r="AB140" s="153" t="s">
        <v>2617</v>
      </c>
      <c r="AC140" s="150" t="str">
        <f t="shared" si="48"/>
        <v>H37ACPColombiaRural</v>
      </c>
      <c r="AD140" s="163">
        <f t="shared" si="46"/>
        <v>1</v>
      </c>
      <c r="AE140" s="163" t="str">
        <f t="shared" si="49"/>
        <v>H37ACPColombiaRural - 1</v>
      </c>
      <c r="AF140" s="164">
        <f t="shared" si="50"/>
        <v>5</v>
      </c>
      <c r="AG140" s="164">
        <f t="shared" si="51"/>
        <v>5</v>
      </c>
      <c r="AH140" s="164" t="str">
        <f t="shared" si="47"/>
        <v>H37ACPColombiaRural.</v>
      </c>
      <c r="AI140" s="164" t="str">
        <f t="shared" si="52"/>
        <v>H37ACPColombiaRural</v>
      </c>
      <c r="AJ140" s="165"/>
      <c r="AK140" s="166"/>
      <c r="AL140" s="167"/>
    </row>
    <row r="141" spans="1:38" s="11" customFormat="1" ht="291" customHeight="1" x14ac:dyDescent="0.2">
      <c r="A141" s="150">
        <f>IF(ISBLANK(F141),"",COUNTA($F$2:F141))</f>
        <v>121</v>
      </c>
      <c r="B141" s="151">
        <f t="shared" ref="B141:B204" si="53">ROW()-1</f>
        <v>140</v>
      </c>
      <c r="C141" s="151">
        <v>2023</v>
      </c>
      <c r="D141" s="151" t="s">
        <v>3141</v>
      </c>
      <c r="E141" s="151" t="s">
        <v>3107</v>
      </c>
      <c r="F141" s="151" t="s">
        <v>2394</v>
      </c>
      <c r="G141" s="153" t="s">
        <v>1658</v>
      </c>
      <c r="H141" s="175" t="s">
        <v>2586</v>
      </c>
      <c r="I141" s="175" t="s">
        <v>2587</v>
      </c>
      <c r="J141" s="179" t="s">
        <v>2534</v>
      </c>
      <c r="K141" s="179" t="s">
        <v>1674</v>
      </c>
      <c r="L141" s="174" t="s">
        <v>2529</v>
      </c>
      <c r="M141" s="174">
        <v>1</v>
      </c>
      <c r="N141" s="180">
        <v>45142</v>
      </c>
      <c r="O141" s="180">
        <v>45291</v>
      </c>
      <c r="P141" s="178">
        <f t="shared" si="37"/>
        <v>21.285714285714285</v>
      </c>
      <c r="Q141" s="174" t="s">
        <v>1491</v>
      </c>
      <c r="R141" s="174" t="s">
        <v>2367</v>
      </c>
      <c r="S141" s="151">
        <v>0</v>
      </c>
      <c r="T141" s="123"/>
      <c r="U141" s="161">
        <f t="shared" si="39"/>
        <v>-1509.7</v>
      </c>
      <c r="V141" s="124">
        <f t="shared" si="40"/>
        <v>0</v>
      </c>
      <c r="W141" s="162">
        <f t="shared" si="41"/>
        <v>0</v>
      </c>
      <c r="X141" s="162">
        <f t="shared" si="42"/>
        <v>0</v>
      </c>
      <c r="Y141" s="162">
        <f t="shared" si="43"/>
        <v>21.285714285714285</v>
      </c>
      <c r="Z141" s="151" t="str">
        <f t="shared" si="44"/>
        <v>VENCIDA</v>
      </c>
      <c r="AA141" s="151" t="str">
        <f t="shared" si="45"/>
        <v>VENCIDO</v>
      </c>
      <c r="AB141" s="153" t="s">
        <v>2617</v>
      </c>
      <c r="AC141" s="150" t="str">
        <f t="shared" si="48"/>
        <v>H38ACPColombiaRural</v>
      </c>
      <c r="AD141" s="163">
        <f t="shared" si="46"/>
        <v>1</v>
      </c>
      <c r="AE141" s="163" t="str">
        <f t="shared" si="49"/>
        <v>H38ACPColombiaRural - 1</v>
      </c>
      <c r="AF141" s="164">
        <f t="shared" si="50"/>
        <v>1</v>
      </c>
      <c r="AG141" s="164">
        <f t="shared" si="51"/>
        <v>1</v>
      </c>
      <c r="AH141" s="164" t="str">
        <f t="shared" si="47"/>
        <v>H38ACPColombiaRural.</v>
      </c>
      <c r="AI141" s="164" t="str">
        <f t="shared" si="52"/>
        <v>H38ACPColombiaRural</v>
      </c>
      <c r="AJ141" s="165"/>
      <c r="AK141" s="166"/>
      <c r="AL141" s="167"/>
    </row>
    <row r="142" spans="1:38" s="11" customFormat="1" ht="291" customHeight="1" x14ac:dyDescent="0.2">
      <c r="A142" s="150">
        <f>IF(ISBLANK(F142),"",COUNTA($F$2:F142))</f>
        <v>122</v>
      </c>
      <c r="B142" s="151">
        <f t="shared" si="53"/>
        <v>141</v>
      </c>
      <c r="C142" s="151">
        <v>2023</v>
      </c>
      <c r="D142" s="151" t="s">
        <v>3141</v>
      </c>
      <c r="E142" s="151" t="s">
        <v>3107</v>
      </c>
      <c r="F142" s="151" t="s">
        <v>2394</v>
      </c>
      <c r="G142" s="153" t="s">
        <v>1658</v>
      </c>
      <c r="H142" s="175" t="s">
        <v>2588</v>
      </c>
      <c r="I142" s="175" t="s">
        <v>2589</v>
      </c>
      <c r="J142" s="179" t="s">
        <v>2534</v>
      </c>
      <c r="K142" s="179" t="s">
        <v>1674</v>
      </c>
      <c r="L142" s="174" t="s">
        <v>2590</v>
      </c>
      <c r="M142" s="174">
        <v>1</v>
      </c>
      <c r="N142" s="180">
        <v>45142</v>
      </c>
      <c r="O142" s="180">
        <v>45291</v>
      </c>
      <c r="P142" s="178">
        <f t="shared" si="37"/>
        <v>21.285714285714285</v>
      </c>
      <c r="Q142" s="174" t="s">
        <v>1491</v>
      </c>
      <c r="R142" s="174" t="s">
        <v>2367</v>
      </c>
      <c r="S142" s="151">
        <v>1</v>
      </c>
      <c r="T142" s="123">
        <v>45383</v>
      </c>
      <c r="U142" s="161">
        <f t="shared" si="39"/>
        <v>3.0666666666666669</v>
      </c>
      <c r="V142" s="124">
        <f t="shared" si="40"/>
        <v>100</v>
      </c>
      <c r="W142" s="162">
        <f t="shared" si="41"/>
        <v>21.285714285714285</v>
      </c>
      <c r="X142" s="162">
        <f t="shared" si="42"/>
        <v>21.285714285714285</v>
      </c>
      <c r="Y142" s="162">
        <f t="shared" si="43"/>
        <v>21.285714285714285</v>
      </c>
      <c r="Z142" s="151" t="str">
        <f t="shared" si="44"/>
        <v>CUMPLIDA</v>
      </c>
      <c r="AA142" s="151" t="str">
        <f t="shared" si="45"/>
        <v>CUMPLIDO</v>
      </c>
      <c r="AB142" s="153" t="s">
        <v>2617</v>
      </c>
      <c r="AC142" s="150" t="str">
        <f t="shared" si="48"/>
        <v>H39ACPColombiaRural</v>
      </c>
      <c r="AD142" s="163">
        <f t="shared" si="46"/>
        <v>1</v>
      </c>
      <c r="AE142" s="163" t="str">
        <f t="shared" si="49"/>
        <v>H39ACPColombiaRural - 1</v>
      </c>
      <c r="AF142" s="164">
        <f t="shared" si="50"/>
        <v>5</v>
      </c>
      <c r="AG142" s="164">
        <f t="shared" si="51"/>
        <v>5</v>
      </c>
      <c r="AH142" s="164" t="str">
        <f t="shared" si="47"/>
        <v>H39ACPColombiaRural.</v>
      </c>
      <c r="AI142" s="164" t="str">
        <f t="shared" si="52"/>
        <v>H39ACPColombiaRural</v>
      </c>
      <c r="AJ142" s="165"/>
      <c r="AK142" s="166"/>
      <c r="AL142" s="167"/>
    </row>
    <row r="143" spans="1:38" s="11" customFormat="1" ht="291" customHeight="1" x14ac:dyDescent="0.2">
      <c r="A143" s="150">
        <f>IF(ISBLANK(F143),"",COUNTA($F$2:F143))</f>
        <v>123</v>
      </c>
      <c r="B143" s="151">
        <f t="shared" si="53"/>
        <v>142</v>
      </c>
      <c r="C143" s="151">
        <v>2023</v>
      </c>
      <c r="D143" s="151" t="s">
        <v>3141</v>
      </c>
      <c r="E143" s="151" t="s">
        <v>904</v>
      </c>
      <c r="F143" s="151" t="s">
        <v>2494</v>
      </c>
      <c r="G143" s="153" t="s">
        <v>1658</v>
      </c>
      <c r="H143" s="175" t="s">
        <v>2591</v>
      </c>
      <c r="I143" s="175" t="s">
        <v>2592</v>
      </c>
      <c r="J143" s="179" t="s">
        <v>2510</v>
      </c>
      <c r="K143" s="179" t="s">
        <v>2505</v>
      </c>
      <c r="L143" s="174" t="s">
        <v>2280</v>
      </c>
      <c r="M143" s="174">
        <v>2</v>
      </c>
      <c r="N143" s="180">
        <v>45139</v>
      </c>
      <c r="O143" s="180">
        <v>45230</v>
      </c>
      <c r="P143" s="178">
        <f t="shared" si="37"/>
        <v>13</v>
      </c>
      <c r="Q143" s="174" t="s">
        <v>1491</v>
      </c>
      <c r="R143" s="174" t="s">
        <v>2367</v>
      </c>
      <c r="S143" s="151">
        <v>2</v>
      </c>
      <c r="T143" s="123">
        <v>45289</v>
      </c>
      <c r="U143" s="161">
        <f t="shared" si="39"/>
        <v>1.9666666666666666</v>
      </c>
      <c r="V143" s="124">
        <f t="shared" si="40"/>
        <v>100</v>
      </c>
      <c r="W143" s="162">
        <f t="shared" si="41"/>
        <v>13</v>
      </c>
      <c r="X143" s="162">
        <f t="shared" si="42"/>
        <v>13</v>
      </c>
      <c r="Y143" s="162">
        <f t="shared" si="43"/>
        <v>13</v>
      </c>
      <c r="Z143" s="151" t="str">
        <f t="shared" si="44"/>
        <v>CUMPLIDA</v>
      </c>
      <c r="AA143" s="151" t="str">
        <f t="shared" si="45"/>
        <v>CUMPLIDO</v>
      </c>
      <c r="AB143" s="153" t="s">
        <v>2617</v>
      </c>
      <c r="AC143" s="150" t="str">
        <f t="shared" si="48"/>
        <v>H40ACPColombiaRural</v>
      </c>
      <c r="AD143" s="163">
        <f t="shared" si="46"/>
        <v>1</v>
      </c>
      <c r="AE143" s="163" t="str">
        <f t="shared" si="49"/>
        <v>H40ACPColombiaRural - 1</v>
      </c>
      <c r="AF143" s="164">
        <f t="shared" si="50"/>
        <v>5</v>
      </c>
      <c r="AG143" s="164">
        <f t="shared" si="51"/>
        <v>5</v>
      </c>
      <c r="AH143" s="164" t="str">
        <f t="shared" si="47"/>
        <v>H40ACPColombiaRural.</v>
      </c>
      <c r="AI143" s="164" t="str">
        <f t="shared" si="52"/>
        <v>H40ACPColombiaRural</v>
      </c>
      <c r="AJ143" s="165"/>
      <c r="AK143" s="166"/>
      <c r="AL143" s="167"/>
    </row>
    <row r="144" spans="1:38" s="11" customFormat="1" ht="291" customHeight="1" x14ac:dyDescent="0.2">
      <c r="A144" s="150">
        <f>IF(ISBLANK(F144),"",COUNTA($F$2:F144))</f>
        <v>124</v>
      </c>
      <c r="B144" s="151">
        <f t="shared" si="53"/>
        <v>143</v>
      </c>
      <c r="C144" s="151">
        <v>2023</v>
      </c>
      <c r="D144" s="151" t="s">
        <v>3141</v>
      </c>
      <c r="E144" s="151" t="s">
        <v>904</v>
      </c>
      <c r="F144" s="151" t="s">
        <v>2494</v>
      </c>
      <c r="G144" s="153" t="s">
        <v>1658</v>
      </c>
      <c r="H144" s="175" t="s">
        <v>2593</v>
      </c>
      <c r="I144" s="175" t="s">
        <v>2583</v>
      </c>
      <c r="J144" s="179" t="s">
        <v>2510</v>
      </c>
      <c r="K144" s="179" t="s">
        <v>2505</v>
      </c>
      <c r="L144" s="174" t="s">
        <v>2280</v>
      </c>
      <c r="M144" s="174">
        <v>2</v>
      </c>
      <c r="N144" s="180">
        <v>45139</v>
      </c>
      <c r="O144" s="180">
        <v>45230</v>
      </c>
      <c r="P144" s="178">
        <f t="shared" si="37"/>
        <v>13</v>
      </c>
      <c r="Q144" s="174" t="s">
        <v>1491</v>
      </c>
      <c r="R144" s="174" t="s">
        <v>2367</v>
      </c>
      <c r="S144" s="151">
        <v>2</v>
      </c>
      <c r="T144" s="123">
        <v>45289</v>
      </c>
      <c r="U144" s="161">
        <f t="shared" si="39"/>
        <v>1.9666666666666666</v>
      </c>
      <c r="V144" s="124">
        <f t="shared" si="40"/>
        <v>100</v>
      </c>
      <c r="W144" s="162">
        <f t="shared" si="41"/>
        <v>13</v>
      </c>
      <c r="X144" s="162">
        <f t="shared" si="42"/>
        <v>13</v>
      </c>
      <c r="Y144" s="162">
        <f t="shared" si="43"/>
        <v>13</v>
      </c>
      <c r="Z144" s="151" t="str">
        <f t="shared" si="44"/>
        <v>CUMPLIDA</v>
      </c>
      <c r="AA144" s="151" t="str">
        <f t="shared" si="45"/>
        <v>CUMPLIDO</v>
      </c>
      <c r="AB144" s="153" t="s">
        <v>2617</v>
      </c>
      <c r="AC144" s="150" t="str">
        <f t="shared" si="48"/>
        <v>H41ACPColombiaRural</v>
      </c>
      <c r="AD144" s="163">
        <f t="shared" si="46"/>
        <v>1</v>
      </c>
      <c r="AE144" s="163" t="str">
        <f t="shared" si="49"/>
        <v>H41ACPColombiaRural - 1</v>
      </c>
      <c r="AF144" s="164">
        <f t="shared" si="50"/>
        <v>5</v>
      </c>
      <c r="AG144" s="164">
        <f t="shared" si="51"/>
        <v>5</v>
      </c>
      <c r="AH144" s="164" t="str">
        <f t="shared" si="47"/>
        <v>H41ACPColombiaRural.</v>
      </c>
      <c r="AI144" s="164" t="str">
        <f t="shared" si="52"/>
        <v>H41ACPColombiaRural</v>
      </c>
      <c r="AJ144" s="165"/>
      <c r="AK144" s="166"/>
      <c r="AL144" s="167"/>
    </row>
    <row r="145" spans="1:38" s="11" customFormat="1" ht="291" customHeight="1" x14ac:dyDescent="0.2">
      <c r="A145" s="150">
        <f>IF(ISBLANK(F145),"",COUNTA($F$2:F145))</f>
        <v>125</v>
      </c>
      <c r="B145" s="151">
        <f t="shared" si="53"/>
        <v>144</v>
      </c>
      <c r="C145" s="151">
        <v>2023</v>
      </c>
      <c r="D145" s="151" t="s">
        <v>3141</v>
      </c>
      <c r="E145" s="151" t="s">
        <v>904</v>
      </c>
      <c r="F145" s="151" t="s">
        <v>2494</v>
      </c>
      <c r="G145" s="153" t="s">
        <v>1658</v>
      </c>
      <c r="H145" s="175" t="s">
        <v>2594</v>
      </c>
      <c r="I145" s="175" t="s">
        <v>2595</v>
      </c>
      <c r="J145" s="179" t="s">
        <v>2510</v>
      </c>
      <c r="K145" s="179" t="s">
        <v>2505</v>
      </c>
      <c r="L145" s="174" t="s">
        <v>2280</v>
      </c>
      <c r="M145" s="174">
        <v>2</v>
      </c>
      <c r="N145" s="180">
        <v>45139</v>
      </c>
      <c r="O145" s="180">
        <v>45230</v>
      </c>
      <c r="P145" s="178">
        <f t="shared" si="37"/>
        <v>13</v>
      </c>
      <c r="Q145" s="174" t="s">
        <v>1491</v>
      </c>
      <c r="R145" s="174" t="s">
        <v>2367</v>
      </c>
      <c r="S145" s="151">
        <v>2</v>
      </c>
      <c r="T145" s="123">
        <v>45289</v>
      </c>
      <c r="U145" s="161">
        <f t="shared" si="39"/>
        <v>1.9666666666666666</v>
      </c>
      <c r="V145" s="124">
        <f t="shared" si="40"/>
        <v>100</v>
      </c>
      <c r="W145" s="162">
        <f t="shared" si="41"/>
        <v>13</v>
      </c>
      <c r="X145" s="162">
        <f t="shared" si="42"/>
        <v>13</v>
      </c>
      <c r="Y145" s="162">
        <f t="shared" si="43"/>
        <v>13</v>
      </c>
      <c r="Z145" s="151" t="str">
        <f t="shared" si="44"/>
        <v>CUMPLIDA</v>
      </c>
      <c r="AA145" s="151" t="str">
        <f t="shared" si="45"/>
        <v>CUMPLIDO</v>
      </c>
      <c r="AB145" s="153" t="s">
        <v>2617</v>
      </c>
      <c r="AC145" s="150" t="str">
        <f t="shared" si="48"/>
        <v>H42ACPColombiaRural</v>
      </c>
      <c r="AD145" s="163">
        <f t="shared" si="46"/>
        <v>1</v>
      </c>
      <c r="AE145" s="163" t="str">
        <f t="shared" si="49"/>
        <v>H42ACPColombiaRural - 1</v>
      </c>
      <c r="AF145" s="164">
        <f t="shared" si="50"/>
        <v>5</v>
      </c>
      <c r="AG145" s="164">
        <f t="shared" si="51"/>
        <v>5</v>
      </c>
      <c r="AH145" s="164" t="str">
        <f t="shared" si="47"/>
        <v>H42ACPColombiaRural.</v>
      </c>
      <c r="AI145" s="164" t="str">
        <f t="shared" si="52"/>
        <v>H42ACPColombiaRural</v>
      </c>
      <c r="AJ145" s="165"/>
      <c r="AK145" s="166"/>
      <c r="AL145" s="167"/>
    </row>
    <row r="146" spans="1:38" s="11" customFormat="1" ht="291" customHeight="1" x14ac:dyDescent="0.2">
      <c r="A146" s="150">
        <f>IF(ISBLANK(F146),"",COUNTA($F$2:F146))</f>
        <v>126</v>
      </c>
      <c r="B146" s="151">
        <f t="shared" si="53"/>
        <v>145</v>
      </c>
      <c r="C146" s="151">
        <v>2023</v>
      </c>
      <c r="D146" s="151" t="s">
        <v>3143</v>
      </c>
      <c r="E146" s="151" t="s">
        <v>3107</v>
      </c>
      <c r="F146" s="151" t="s">
        <v>2394</v>
      </c>
      <c r="G146" s="153" t="s">
        <v>1658</v>
      </c>
      <c r="H146" s="175" t="s">
        <v>2596</v>
      </c>
      <c r="I146" s="175" t="s">
        <v>2597</v>
      </c>
      <c r="J146" s="179" t="s">
        <v>2598</v>
      </c>
      <c r="K146" s="179" t="s">
        <v>2599</v>
      </c>
      <c r="L146" s="174" t="s">
        <v>2600</v>
      </c>
      <c r="M146" s="174">
        <v>1</v>
      </c>
      <c r="N146" s="180">
        <v>45142</v>
      </c>
      <c r="O146" s="180">
        <v>45260</v>
      </c>
      <c r="P146" s="178">
        <f t="shared" si="37"/>
        <v>16.857142857142858</v>
      </c>
      <c r="Q146" s="174" t="s">
        <v>1491</v>
      </c>
      <c r="R146" s="174" t="s">
        <v>2367</v>
      </c>
      <c r="S146" s="151">
        <v>0</v>
      </c>
      <c r="T146" s="123"/>
      <c r="U146" s="161">
        <f t="shared" si="39"/>
        <v>-1508.6666666666667</v>
      </c>
      <c r="V146" s="124">
        <f t="shared" si="40"/>
        <v>0</v>
      </c>
      <c r="W146" s="162">
        <f t="shared" si="41"/>
        <v>0</v>
      </c>
      <c r="X146" s="162">
        <f t="shared" si="42"/>
        <v>0</v>
      </c>
      <c r="Y146" s="162">
        <f t="shared" si="43"/>
        <v>16.857142857142858</v>
      </c>
      <c r="Z146" s="151" t="str">
        <f t="shared" si="44"/>
        <v>VENCIDA</v>
      </c>
      <c r="AA146" s="151" t="str">
        <f t="shared" si="45"/>
        <v>VENCIDO</v>
      </c>
      <c r="AB146" s="153" t="s">
        <v>2617</v>
      </c>
      <c r="AC146" s="150" t="str">
        <f t="shared" si="48"/>
        <v>H43ACPColombiaRural</v>
      </c>
      <c r="AD146" s="163">
        <f t="shared" si="46"/>
        <v>1</v>
      </c>
      <c r="AE146" s="163" t="str">
        <f t="shared" si="49"/>
        <v>H43ACPColombiaRural - 1</v>
      </c>
      <c r="AF146" s="164">
        <f t="shared" si="50"/>
        <v>1</v>
      </c>
      <c r="AG146" s="164">
        <f t="shared" si="51"/>
        <v>1</v>
      </c>
      <c r="AH146" s="164" t="str">
        <f t="shared" si="47"/>
        <v>H43ACPColombiaRural.</v>
      </c>
      <c r="AI146" s="164" t="str">
        <f t="shared" si="52"/>
        <v>H43ACPColombiaRural</v>
      </c>
      <c r="AJ146" s="165"/>
      <c r="AK146" s="166"/>
      <c r="AL146" s="167"/>
    </row>
    <row r="147" spans="1:38" s="11" customFormat="1" ht="291" customHeight="1" x14ac:dyDescent="0.2">
      <c r="A147" s="150">
        <f>IF(ISBLANK(F147),"",COUNTA($F$2:F147))</f>
        <v>127</v>
      </c>
      <c r="B147" s="151">
        <f t="shared" si="53"/>
        <v>146</v>
      </c>
      <c r="C147" s="151">
        <v>2023</v>
      </c>
      <c r="D147" s="151" t="s">
        <v>3143</v>
      </c>
      <c r="E147" s="151" t="s">
        <v>3107</v>
      </c>
      <c r="F147" s="151" t="s">
        <v>2394</v>
      </c>
      <c r="G147" s="153" t="s">
        <v>1658</v>
      </c>
      <c r="H147" s="175" t="s">
        <v>2601</v>
      </c>
      <c r="I147" s="175" t="s">
        <v>2602</v>
      </c>
      <c r="J147" s="179" t="s">
        <v>2598</v>
      </c>
      <c r="K147" s="179" t="s">
        <v>2603</v>
      </c>
      <c r="L147" s="174" t="s">
        <v>2600</v>
      </c>
      <c r="M147" s="174">
        <v>1</v>
      </c>
      <c r="N147" s="180">
        <v>45142</v>
      </c>
      <c r="O147" s="180">
        <v>45260</v>
      </c>
      <c r="P147" s="178">
        <f t="shared" si="37"/>
        <v>16.857142857142858</v>
      </c>
      <c r="Q147" s="174" t="s">
        <v>1491</v>
      </c>
      <c r="R147" s="174" t="s">
        <v>2367</v>
      </c>
      <c r="S147" s="151">
        <v>1</v>
      </c>
      <c r="T147" s="123">
        <v>45342</v>
      </c>
      <c r="U147" s="161">
        <f t="shared" si="39"/>
        <v>2.7333333333333334</v>
      </c>
      <c r="V147" s="124">
        <f t="shared" si="40"/>
        <v>100</v>
      </c>
      <c r="W147" s="162">
        <f t="shared" si="41"/>
        <v>16.857142857142858</v>
      </c>
      <c r="X147" s="162">
        <f t="shared" si="42"/>
        <v>16.857142857142858</v>
      </c>
      <c r="Y147" s="162">
        <f t="shared" si="43"/>
        <v>16.857142857142858</v>
      </c>
      <c r="Z147" s="151" t="str">
        <f t="shared" si="44"/>
        <v>CUMPLIDA</v>
      </c>
      <c r="AA147" s="151" t="str">
        <f t="shared" si="45"/>
        <v>CUMPLIDO</v>
      </c>
      <c r="AB147" s="153" t="s">
        <v>2617</v>
      </c>
      <c r="AC147" s="150" t="str">
        <f t="shared" si="48"/>
        <v>H44ACPColombiaRural</v>
      </c>
      <c r="AD147" s="163">
        <f t="shared" si="46"/>
        <v>1</v>
      </c>
      <c r="AE147" s="163" t="str">
        <f t="shared" si="49"/>
        <v>H44ACPColombiaRural - 1</v>
      </c>
      <c r="AF147" s="164">
        <f t="shared" si="50"/>
        <v>5</v>
      </c>
      <c r="AG147" s="164">
        <f t="shared" si="51"/>
        <v>5</v>
      </c>
      <c r="AH147" s="164" t="str">
        <f t="shared" si="47"/>
        <v>H44ACPColombiaRural.</v>
      </c>
      <c r="AI147" s="164" t="str">
        <f t="shared" si="52"/>
        <v>H44ACPColombiaRural</v>
      </c>
      <c r="AJ147" s="165"/>
      <c r="AK147" s="166"/>
      <c r="AL147" s="167"/>
    </row>
    <row r="148" spans="1:38" s="11" customFormat="1" ht="291" customHeight="1" x14ac:dyDescent="0.2">
      <c r="A148" s="150">
        <f>IF(ISBLANK(F148),"",COUNTA($F$2:F148))</f>
        <v>128</v>
      </c>
      <c r="B148" s="151">
        <f t="shared" si="53"/>
        <v>147</v>
      </c>
      <c r="C148" s="151">
        <v>2023</v>
      </c>
      <c r="D148" s="151" t="s">
        <v>3143</v>
      </c>
      <c r="E148" s="151" t="s">
        <v>3107</v>
      </c>
      <c r="F148" s="151" t="s">
        <v>2394</v>
      </c>
      <c r="G148" s="153" t="s">
        <v>1658</v>
      </c>
      <c r="H148" s="175" t="s">
        <v>2604</v>
      </c>
      <c r="I148" s="175" t="s">
        <v>2605</v>
      </c>
      <c r="J148" s="179" t="s">
        <v>2598</v>
      </c>
      <c r="K148" s="179" t="s">
        <v>2606</v>
      </c>
      <c r="L148" s="174" t="s">
        <v>2600</v>
      </c>
      <c r="M148" s="174">
        <v>1</v>
      </c>
      <c r="N148" s="180">
        <v>45142</v>
      </c>
      <c r="O148" s="180">
        <v>45260</v>
      </c>
      <c r="P148" s="178">
        <f t="shared" si="37"/>
        <v>16.857142857142858</v>
      </c>
      <c r="Q148" s="174" t="s">
        <v>1491</v>
      </c>
      <c r="R148" s="174" t="s">
        <v>2367</v>
      </c>
      <c r="S148" s="151">
        <v>1</v>
      </c>
      <c r="T148" s="123">
        <v>45335</v>
      </c>
      <c r="U148" s="161">
        <f t="shared" si="39"/>
        <v>2.5</v>
      </c>
      <c r="V148" s="124">
        <f t="shared" si="40"/>
        <v>100</v>
      </c>
      <c r="W148" s="162">
        <f t="shared" si="41"/>
        <v>16.857142857142858</v>
      </c>
      <c r="X148" s="162">
        <f t="shared" si="42"/>
        <v>16.857142857142858</v>
      </c>
      <c r="Y148" s="162">
        <f t="shared" si="43"/>
        <v>16.857142857142858</v>
      </c>
      <c r="Z148" s="151" t="str">
        <f t="shared" si="44"/>
        <v>CUMPLIDA</v>
      </c>
      <c r="AA148" s="151" t="str">
        <f t="shared" si="45"/>
        <v>CUMPLIDO</v>
      </c>
      <c r="AB148" s="153" t="s">
        <v>2617</v>
      </c>
      <c r="AC148" s="150" t="str">
        <f t="shared" si="48"/>
        <v>H45ACPColombiaRural</v>
      </c>
      <c r="AD148" s="163">
        <f t="shared" si="46"/>
        <v>1</v>
      </c>
      <c r="AE148" s="163" t="str">
        <f t="shared" si="49"/>
        <v>H45ACPColombiaRural - 1</v>
      </c>
      <c r="AF148" s="164">
        <f t="shared" si="50"/>
        <v>5</v>
      </c>
      <c r="AG148" s="164">
        <f t="shared" si="51"/>
        <v>5</v>
      </c>
      <c r="AH148" s="164" t="str">
        <f t="shared" si="47"/>
        <v>H45ACPColombiaRural.</v>
      </c>
      <c r="AI148" s="164" t="str">
        <f t="shared" si="52"/>
        <v>H45ACPColombiaRural</v>
      </c>
      <c r="AJ148" s="165"/>
      <c r="AK148" s="166"/>
      <c r="AL148" s="167"/>
    </row>
    <row r="149" spans="1:38" s="11" customFormat="1" ht="291" customHeight="1" x14ac:dyDescent="0.2">
      <c r="A149" s="150">
        <f>IF(ISBLANK(F149),"",COUNTA($F$2:F149))</f>
        <v>129</v>
      </c>
      <c r="B149" s="151">
        <f t="shared" si="53"/>
        <v>148</v>
      </c>
      <c r="C149" s="151">
        <v>2023</v>
      </c>
      <c r="D149" s="151" t="s">
        <v>3141</v>
      </c>
      <c r="E149" s="151" t="s">
        <v>3107</v>
      </c>
      <c r="F149" s="151" t="s">
        <v>2394</v>
      </c>
      <c r="G149" s="153" t="s">
        <v>1658</v>
      </c>
      <c r="H149" s="175" t="s">
        <v>2607</v>
      </c>
      <c r="I149" s="175" t="s">
        <v>2608</v>
      </c>
      <c r="J149" s="179" t="s">
        <v>2609</v>
      </c>
      <c r="K149" s="179" t="s">
        <v>2610</v>
      </c>
      <c r="L149" s="174" t="s">
        <v>2611</v>
      </c>
      <c r="M149" s="174">
        <v>1</v>
      </c>
      <c r="N149" s="180">
        <v>45142</v>
      </c>
      <c r="O149" s="180">
        <v>45291</v>
      </c>
      <c r="P149" s="178">
        <f t="shared" si="37"/>
        <v>21.285714285714285</v>
      </c>
      <c r="Q149" s="174" t="s">
        <v>1491</v>
      </c>
      <c r="R149" s="174" t="s">
        <v>2367</v>
      </c>
      <c r="S149" s="151">
        <v>1</v>
      </c>
      <c r="T149" s="123">
        <v>45383</v>
      </c>
      <c r="U149" s="161">
        <f t="shared" si="39"/>
        <v>3.0666666666666669</v>
      </c>
      <c r="V149" s="124">
        <f t="shared" si="40"/>
        <v>100</v>
      </c>
      <c r="W149" s="162">
        <f t="shared" si="41"/>
        <v>21.285714285714285</v>
      </c>
      <c r="X149" s="162">
        <f t="shared" si="42"/>
        <v>21.285714285714285</v>
      </c>
      <c r="Y149" s="162">
        <f t="shared" si="43"/>
        <v>21.285714285714285</v>
      </c>
      <c r="Z149" s="151" t="str">
        <f t="shared" si="44"/>
        <v>CUMPLIDA</v>
      </c>
      <c r="AA149" s="151" t="str">
        <f t="shared" si="45"/>
        <v>CUMPLIDO</v>
      </c>
      <c r="AB149" s="153" t="s">
        <v>2617</v>
      </c>
      <c r="AC149" s="150" t="str">
        <f t="shared" si="48"/>
        <v>H46ACPColombiaRural</v>
      </c>
      <c r="AD149" s="163">
        <f t="shared" si="46"/>
        <v>1</v>
      </c>
      <c r="AE149" s="163" t="str">
        <f t="shared" si="49"/>
        <v>H46ACPColombiaRural - 1</v>
      </c>
      <c r="AF149" s="164">
        <f t="shared" si="50"/>
        <v>5</v>
      </c>
      <c r="AG149" s="164">
        <f t="shared" si="51"/>
        <v>5</v>
      </c>
      <c r="AH149" s="164" t="str">
        <f t="shared" si="47"/>
        <v>H46ACPColombiaRural.</v>
      </c>
      <c r="AI149" s="164" t="str">
        <f t="shared" si="52"/>
        <v>H46ACPColombiaRural</v>
      </c>
      <c r="AJ149" s="165"/>
      <c r="AK149" s="166"/>
      <c r="AL149" s="167"/>
    </row>
    <row r="150" spans="1:38" s="11" customFormat="1" ht="291" customHeight="1" x14ac:dyDescent="0.2">
      <c r="A150" s="150">
        <f>IF(ISBLANK(F150),"",COUNTA($F$2:F150))</f>
        <v>130</v>
      </c>
      <c r="B150" s="151">
        <f t="shared" si="53"/>
        <v>149</v>
      </c>
      <c r="C150" s="151">
        <v>2023</v>
      </c>
      <c r="D150" s="151" t="s">
        <v>3146</v>
      </c>
      <c r="E150" s="151" t="s">
        <v>904</v>
      </c>
      <c r="F150" s="151" t="s">
        <v>2493</v>
      </c>
      <c r="G150" s="153" t="s">
        <v>953</v>
      </c>
      <c r="H150" s="175" t="s">
        <v>2612</v>
      </c>
      <c r="I150" s="175" t="s">
        <v>2613</v>
      </c>
      <c r="J150" s="179" t="s">
        <v>2614</v>
      </c>
      <c r="K150" s="179" t="s">
        <v>2615</v>
      </c>
      <c r="L150" s="174" t="s">
        <v>2616</v>
      </c>
      <c r="M150" s="174">
        <v>1</v>
      </c>
      <c r="N150" s="180">
        <v>45142</v>
      </c>
      <c r="O150" s="180">
        <v>45291</v>
      </c>
      <c r="P150" s="178">
        <f t="shared" si="37"/>
        <v>21.285714285714285</v>
      </c>
      <c r="Q150" s="174" t="s">
        <v>1491</v>
      </c>
      <c r="R150" s="174" t="s">
        <v>2367</v>
      </c>
      <c r="S150" s="151">
        <v>0</v>
      </c>
      <c r="T150" s="123"/>
      <c r="U150" s="161">
        <f t="shared" si="39"/>
        <v>-1509.7</v>
      </c>
      <c r="V150" s="124">
        <f t="shared" si="40"/>
        <v>0</v>
      </c>
      <c r="W150" s="162">
        <f t="shared" si="41"/>
        <v>0</v>
      </c>
      <c r="X150" s="162">
        <f t="shared" si="42"/>
        <v>0</v>
      </c>
      <c r="Y150" s="162">
        <f t="shared" si="43"/>
        <v>21.285714285714285</v>
      </c>
      <c r="Z150" s="151" t="str">
        <f t="shared" si="44"/>
        <v>VENCIDA</v>
      </c>
      <c r="AA150" s="151" t="str">
        <f t="shared" si="45"/>
        <v>VENCIDO</v>
      </c>
      <c r="AB150" s="153" t="s">
        <v>2617</v>
      </c>
      <c r="AC150" s="150" t="str">
        <f t="shared" si="48"/>
        <v>H47ACPColombiaRural</v>
      </c>
      <c r="AD150" s="163">
        <f t="shared" si="46"/>
        <v>1</v>
      </c>
      <c r="AE150" s="163" t="str">
        <f t="shared" si="49"/>
        <v>H47ACPColombiaRural - 1</v>
      </c>
      <c r="AF150" s="164">
        <f t="shared" si="50"/>
        <v>1</v>
      </c>
      <c r="AG150" s="164">
        <f t="shared" si="51"/>
        <v>1</v>
      </c>
      <c r="AH150" s="164" t="str">
        <f t="shared" si="47"/>
        <v>H47ACPColombiaRural.</v>
      </c>
      <c r="AI150" s="164" t="str">
        <f t="shared" si="52"/>
        <v>H47ACPColombiaRural</v>
      </c>
      <c r="AJ150" s="165"/>
      <c r="AK150" s="166"/>
      <c r="AL150" s="167"/>
    </row>
    <row r="151" spans="1:38" s="11" customFormat="1" ht="291" customHeight="1" x14ac:dyDescent="0.2">
      <c r="A151" s="150">
        <f>IF(ISBLANK(F151),"",COUNTA($F$2:F151))</f>
        <v>131</v>
      </c>
      <c r="B151" s="151">
        <f t="shared" si="53"/>
        <v>150</v>
      </c>
      <c r="C151" s="151">
        <v>2023</v>
      </c>
      <c r="D151" s="151" t="s">
        <v>3145</v>
      </c>
      <c r="E151" s="151" t="s">
        <v>637</v>
      </c>
      <c r="F151" s="151" t="s">
        <v>637</v>
      </c>
      <c r="G151" s="153" t="s">
        <v>2063</v>
      </c>
      <c r="H151" s="175" t="s">
        <v>2308</v>
      </c>
      <c r="I151" s="175" t="s">
        <v>2309</v>
      </c>
      <c r="J151" s="160" t="s">
        <v>2310</v>
      </c>
      <c r="K151" s="160" t="s">
        <v>2311</v>
      </c>
      <c r="L151" s="181" t="s">
        <v>2312</v>
      </c>
      <c r="M151" s="181">
        <v>1</v>
      </c>
      <c r="N151" s="182">
        <v>45107</v>
      </c>
      <c r="O151" s="182">
        <v>45169</v>
      </c>
      <c r="P151" s="178">
        <f t="shared" si="37"/>
        <v>8.8571428571428577</v>
      </c>
      <c r="Q151" s="174" t="s">
        <v>2313</v>
      </c>
      <c r="R151" s="174" t="s">
        <v>2314</v>
      </c>
      <c r="S151" s="151">
        <v>1</v>
      </c>
      <c r="T151" s="123">
        <v>45174</v>
      </c>
      <c r="U151" s="161">
        <f t="shared" si="39"/>
        <v>0.16666666666666666</v>
      </c>
      <c r="V151" s="124">
        <f t="shared" si="40"/>
        <v>100</v>
      </c>
      <c r="W151" s="162">
        <f t="shared" si="41"/>
        <v>8.8571428571428577</v>
      </c>
      <c r="X151" s="162">
        <f t="shared" si="42"/>
        <v>8.8571428571428577</v>
      </c>
      <c r="Y151" s="162">
        <f t="shared" si="43"/>
        <v>8.8571428571428577</v>
      </c>
      <c r="Z151" s="151" t="str">
        <f t="shared" si="44"/>
        <v>CUMPLIDA</v>
      </c>
      <c r="AA151" s="151" t="str">
        <f t="shared" si="45"/>
        <v>CUMPLIDO</v>
      </c>
      <c r="AB151" s="153" t="s">
        <v>2315</v>
      </c>
      <c r="AC151" s="150" t="str">
        <f t="shared" si="48"/>
        <v>H1AF2022</v>
      </c>
      <c r="AD151" s="163">
        <f t="shared" si="46"/>
        <v>1</v>
      </c>
      <c r="AE151" s="163" t="str">
        <f t="shared" si="49"/>
        <v>H1AF2022 - 1</v>
      </c>
      <c r="AF151" s="164">
        <f t="shared" si="50"/>
        <v>5</v>
      </c>
      <c r="AG151" s="164">
        <f t="shared" si="51"/>
        <v>5</v>
      </c>
      <c r="AH151" s="164" t="str">
        <f t="shared" si="47"/>
        <v>H1AF2022.</v>
      </c>
      <c r="AI151" s="164" t="str">
        <f t="shared" si="52"/>
        <v>H1AF2022</v>
      </c>
      <c r="AJ151" s="165"/>
      <c r="AK151" s="166"/>
      <c r="AL151" s="167"/>
    </row>
    <row r="152" spans="1:38" s="11" customFormat="1" ht="291" customHeight="1" x14ac:dyDescent="0.2">
      <c r="A152" s="150">
        <f>IF(ISBLANK(F152),"",COUNTA($F$2:F152))</f>
        <v>132</v>
      </c>
      <c r="B152" s="151">
        <f t="shared" si="53"/>
        <v>151</v>
      </c>
      <c r="C152" s="151">
        <v>2023</v>
      </c>
      <c r="D152" s="151" t="s">
        <v>3145</v>
      </c>
      <c r="E152" s="151" t="s">
        <v>637</v>
      </c>
      <c r="F152" s="151" t="s">
        <v>637</v>
      </c>
      <c r="G152" s="153" t="s">
        <v>2316</v>
      </c>
      <c r="H152" s="175" t="s">
        <v>2317</v>
      </c>
      <c r="I152" s="175" t="s">
        <v>2318</v>
      </c>
      <c r="J152" s="160" t="s">
        <v>2319</v>
      </c>
      <c r="K152" s="160" t="s">
        <v>2320</v>
      </c>
      <c r="L152" s="181" t="s">
        <v>2321</v>
      </c>
      <c r="M152" s="181">
        <v>1</v>
      </c>
      <c r="N152" s="182">
        <v>45107</v>
      </c>
      <c r="O152" s="182">
        <v>45260</v>
      </c>
      <c r="P152" s="178">
        <f t="shared" si="37"/>
        <v>21.857142857142858</v>
      </c>
      <c r="Q152" s="174" t="s">
        <v>2313</v>
      </c>
      <c r="R152" s="174" t="s">
        <v>2314</v>
      </c>
      <c r="S152" s="151">
        <v>0</v>
      </c>
      <c r="T152" s="123"/>
      <c r="U152" s="161">
        <f t="shared" si="39"/>
        <v>-1508.6666666666667</v>
      </c>
      <c r="V152" s="124">
        <f t="shared" si="40"/>
        <v>0</v>
      </c>
      <c r="W152" s="162">
        <f t="shared" si="41"/>
        <v>0</v>
      </c>
      <c r="X152" s="162">
        <f t="shared" si="42"/>
        <v>0</v>
      </c>
      <c r="Y152" s="162">
        <f t="shared" si="43"/>
        <v>21.857142857142858</v>
      </c>
      <c r="Z152" s="151" t="str">
        <f t="shared" si="44"/>
        <v>VENCIDA</v>
      </c>
      <c r="AA152" s="151" t="str">
        <f t="shared" si="45"/>
        <v>VENCIDO</v>
      </c>
      <c r="AB152" s="153" t="s">
        <v>2315</v>
      </c>
      <c r="AC152" s="150" t="str">
        <f t="shared" si="48"/>
        <v>H2AF2022</v>
      </c>
      <c r="AD152" s="163">
        <f t="shared" si="46"/>
        <v>1</v>
      </c>
      <c r="AE152" s="163" t="str">
        <f t="shared" si="49"/>
        <v>H2AF2022 - 1</v>
      </c>
      <c r="AF152" s="164">
        <f t="shared" si="50"/>
        <v>1</v>
      </c>
      <c r="AG152" s="164">
        <f t="shared" si="51"/>
        <v>1</v>
      </c>
      <c r="AH152" s="164" t="str">
        <f t="shared" si="47"/>
        <v>H2AF2022.</v>
      </c>
      <c r="AI152" s="164" t="str">
        <f t="shared" si="52"/>
        <v>H2AF2022</v>
      </c>
      <c r="AJ152" s="165"/>
      <c r="AK152" s="166"/>
      <c r="AL152" s="167"/>
    </row>
    <row r="153" spans="1:38" s="11" customFormat="1" ht="291" customHeight="1" x14ac:dyDescent="0.2">
      <c r="A153" s="150">
        <f>IF(ISBLANK(F153),"",COUNTA($F$2:F153))</f>
        <v>133</v>
      </c>
      <c r="B153" s="151">
        <f t="shared" si="53"/>
        <v>152</v>
      </c>
      <c r="C153" s="151">
        <v>2023</v>
      </c>
      <c r="D153" s="151" t="s">
        <v>3145</v>
      </c>
      <c r="E153" s="151" t="s">
        <v>904</v>
      </c>
      <c r="F153" s="151" t="s">
        <v>636</v>
      </c>
      <c r="G153" s="153" t="s">
        <v>2316</v>
      </c>
      <c r="H153" s="175" t="s">
        <v>2322</v>
      </c>
      <c r="I153" s="175" t="s">
        <v>2323</v>
      </c>
      <c r="J153" s="160" t="s">
        <v>2324</v>
      </c>
      <c r="K153" s="160" t="s">
        <v>2325</v>
      </c>
      <c r="L153" s="181" t="s">
        <v>2312</v>
      </c>
      <c r="M153" s="181">
        <v>1</v>
      </c>
      <c r="N153" s="182">
        <v>45199</v>
      </c>
      <c r="O153" s="182">
        <v>45291</v>
      </c>
      <c r="P153" s="178">
        <f t="shared" si="37"/>
        <v>13.142857142857142</v>
      </c>
      <c r="Q153" s="174" t="s">
        <v>2313</v>
      </c>
      <c r="R153" s="174" t="s">
        <v>2314</v>
      </c>
      <c r="S153" s="151">
        <v>1</v>
      </c>
      <c r="T153" s="123">
        <v>45174</v>
      </c>
      <c r="U153" s="161">
        <f t="shared" si="39"/>
        <v>-3.9</v>
      </c>
      <c r="V153" s="124">
        <f t="shared" si="40"/>
        <v>100</v>
      </c>
      <c r="W153" s="162">
        <f t="shared" si="41"/>
        <v>13.142857142857142</v>
      </c>
      <c r="X153" s="162">
        <f t="shared" si="42"/>
        <v>13.142857142857142</v>
      </c>
      <c r="Y153" s="162">
        <f t="shared" si="43"/>
        <v>13.142857142857142</v>
      </c>
      <c r="Z153" s="151" t="str">
        <f t="shared" si="44"/>
        <v>CUMPLIDA</v>
      </c>
      <c r="AA153" s="151" t="str">
        <f t="shared" si="45"/>
        <v>CUMPLIDO</v>
      </c>
      <c r="AB153" s="153" t="s">
        <v>2315</v>
      </c>
      <c r="AC153" s="150" t="str">
        <f t="shared" si="48"/>
        <v>H3AF2022</v>
      </c>
      <c r="AD153" s="163">
        <f t="shared" si="46"/>
        <v>1</v>
      </c>
      <c r="AE153" s="163" t="str">
        <f t="shared" si="49"/>
        <v>H3AF2022 - 1</v>
      </c>
      <c r="AF153" s="164">
        <f t="shared" si="50"/>
        <v>5</v>
      </c>
      <c r="AG153" s="164">
        <f t="shared" si="51"/>
        <v>5</v>
      </c>
      <c r="AH153" s="164" t="str">
        <f t="shared" si="47"/>
        <v>H3AF2022.</v>
      </c>
      <c r="AI153" s="164" t="str">
        <f t="shared" si="52"/>
        <v>H3AF2022</v>
      </c>
      <c r="AJ153" s="165"/>
      <c r="AK153" s="166"/>
      <c r="AL153" s="167"/>
    </row>
    <row r="154" spans="1:38" s="11" customFormat="1" ht="291" customHeight="1" x14ac:dyDescent="0.2">
      <c r="A154" s="150">
        <f>IF(ISBLANK(F154),"",COUNTA($F$2:F154))</f>
        <v>134</v>
      </c>
      <c r="B154" s="151">
        <f t="shared" si="53"/>
        <v>153</v>
      </c>
      <c r="C154" s="151">
        <v>2023</v>
      </c>
      <c r="D154" s="151" t="s">
        <v>3145</v>
      </c>
      <c r="E154" s="151" t="s">
        <v>637</v>
      </c>
      <c r="F154" s="151" t="s">
        <v>637</v>
      </c>
      <c r="G154" s="153" t="s">
        <v>2326</v>
      </c>
      <c r="H154" s="175" t="s">
        <v>2327</v>
      </c>
      <c r="I154" s="175" t="s">
        <v>2328</v>
      </c>
      <c r="J154" s="160" t="s">
        <v>2329</v>
      </c>
      <c r="K154" s="160" t="s">
        <v>2330</v>
      </c>
      <c r="L154" s="181" t="s">
        <v>2331</v>
      </c>
      <c r="M154" s="181">
        <v>1</v>
      </c>
      <c r="N154" s="182">
        <v>45107</v>
      </c>
      <c r="O154" s="182">
        <v>45350</v>
      </c>
      <c r="P154" s="178">
        <f t="shared" si="37"/>
        <v>34.714285714285715</v>
      </c>
      <c r="Q154" s="174" t="s">
        <v>2313</v>
      </c>
      <c r="R154" s="174" t="s">
        <v>2314</v>
      </c>
      <c r="S154" s="151">
        <v>0.2</v>
      </c>
      <c r="T154" s="123"/>
      <c r="U154" s="161">
        <f t="shared" si="39"/>
        <v>-1511.6666666666667</v>
      </c>
      <c r="V154" s="124">
        <f t="shared" si="40"/>
        <v>20</v>
      </c>
      <c r="W154" s="162">
        <f t="shared" si="41"/>
        <v>6.9428571428571431</v>
      </c>
      <c r="X154" s="162">
        <f t="shared" si="42"/>
        <v>6.9428571428571431</v>
      </c>
      <c r="Y154" s="162">
        <f t="shared" si="43"/>
        <v>34.714285714285715</v>
      </c>
      <c r="Z154" s="151" t="str">
        <f t="shared" si="44"/>
        <v>VENCIDA</v>
      </c>
      <c r="AA154" s="151" t="str">
        <f t="shared" si="45"/>
        <v>VENCIDO</v>
      </c>
      <c r="AB154" s="153" t="s">
        <v>2315</v>
      </c>
      <c r="AC154" s="150" t="str">
        <f t="shared" si="48"/>
        <v>H4AF2022</v>
      </c>
      <c r="AD154" s="163">
        <f t="shared" si="46"/>
        <v>1</v>
      </c>
      <c r="AE154" s="163" t="str">
        <f t="shared" si="49"/>
        <v>H4AF2022 - 1</v>
      </c>
      <c r="AF154" s="164">
        <f t="shared" si="50"/>
        <v>1</v>
      </c>
      <c r="AG154" s="164">
        <f t="shared" si="51"/>
        <v>1</v>
      </c>
      <c r="AH154" s="164" t="str">
        <f t="shared" si="47"/>
        <v>H4AF2022.</v>
      </c>
      <c r="AI154" s="164" t="str">
        <f t="shared" si="52"/>
        <v>H4AF2022</v>
      </c>
      <c r="AJ154" s="165"/>
      <c r="AK154" s="166"/>
      <c r="AL154" s="167"/>
    </row>
    <row r="155" spans="1:38" s="11" customFormat="1" ht="291" customHeight="1" x14ac:dyDescent="0.2">
      <c r="A155" s="150">
        <f>IF(ISBLANK(F155),"",COUNTA($F$2:F155))</f>
        <v>135</v>
      </c>
      <c r="B155" s="151">
        <f t="shared" si="53"/>
        <v>154</v>
      </c>
      <c r="C155" s="151">
        <v>2023</v>
      </c>
      <c r="D155" s="151" t="s">
        <v>3145</v>
      </c>
      <c r="E155" s="151" t="s">
        <v>904</v>
      </c>
      <c r="F155" s="151" t="s">
        <v>636</v>
      </c>
      <c r="G155" s="153" t="s">
        <v>2064</v>
      </c>
      <c r="H155" s="175" t="s">
        <v>2332</v>
      </c>
      <c r="I155" s="175" t="s">
        <v>2333</v>
      </c>
      <c r="J155" s="160" t="s">
        <v>2334</v>
      </c>
      <c r="K155" s="160" t="s">
        <v>2335</v>
      </c>
      <c r="L155" s="181" t="s">
        <v>2336</v>
      </c>
      <c r="M155" s="181">
        <v>1</v>
      </c>
      <c r="N155" s="182">
        <v>45107</v>
      </c>
      <c r="O155" s="182">
        <v>45199</v>
      </c>
      <c r="P155" s="178">
        <f t="shared" si="37"/>
        <v>13.142857142857142</v>
      </c>
      <c r="Q155" s="174" t="s">
        <v>2313</v>
      </c>
      <c r="R155" s="174" t="s">
        <v>2314</v>
      </c>
      <c r="S155" s="151">
        <v>1</v>
      </c>
      <c r="T155" s="123">
        <v>45250</v>
      </c>
      <c r="U155" s="161">
        <f t="shared" si="39"/>
        <v>1.7</v>
      </c>
      <c r="V155" s="124">
        <f t="shared" si="40"/>
        <v>100</v>
      </c>
      <c r="W155" s="162">
        <f t="shared" si="41"/>
        <v>13.142857142857142</v>
      </c>
      <c r="X155" s="162">
        <f t="shared" si="42"/>
        <v>13.142857142857142</v>
      </c>
      <c r="Y155" s="162">
        <f t="shared" si="43"/>
        <v>13.142857142857142</v>
      </c>
      <c r="Z155" s="151" t="str">
        <f t="shared" si="44"/>
        <v>CUMPLIDA</v>
      </c>
      <c r="AA155" s="151" t="str">
        <f t="shared" si="45"/>
        <v>CUMPLIDO</v>
      </c>
      <c r="AB155" s="153" t="s">
        <v>2315</v>
      </c>
      <c r="AC155" s="150" t="str">
        <f t="shared" si="48"/>
        <v>H5AF2022</v>
      </c>
      <c r="AD155" s="163">
        <f t="shared" si="46"/>
        <v>1</v>
      </c>
      <c r="AE155" s="163" t="str">
        <f t="shared" si="49"/>
        <v>H5AF2022 - 1</v>
      </c>
      <c r="AF155" s="164">
        <f t="shared" si="50"/>
        <v>5</v>
      </c>
      <c r="AG155" s="164">
        <f t="shared" si="51"/>
        <v>5</v>
      </c>
      <c r="AH155" s="164" t="str">
        <f t="shared" si="47"/>
        <v>H5AF2022.</v>
      </c>
      <c r="AI155" s="164" t="str">
        <f t="shared" si="52"/>
        <v>H5AF2022</v>
      </c>
      <c r="AJ155" s="165"/>
      <c r="AK155" s="166"/>
      <c r="AL155" s="167"/>
    </row>
    <row r="156" spans="1:38" s="11" customFormat="1" ht="291" customHeight="1" x14ac:dyDescent="0.2">
      <c r="A156" s="150">
        <f>IF(ISBLANK(F156),"",COUNTA($F$2:F156))</f>
        <v>136</v>
      </c>
      <c r="B156" s="151">
        <f t="shared" si="53"/>
        <v>155</v>
      </c>
      <c r="C156" s="151">
        <v>2023</v>
      </c>
      <c r="D156" s="151" t="s">
        <v>3145</v>
      </c>
      <c r="E156" s="151" t="s">
        <v>904</v>
      </c>
      <c r="F156" s="151" t="s">
        <v>636</v>
      </c>
      <c r="G156" s="153" t="s">
        <v>2064</v>
      </c>
      <c r="H156" s="175" t="s">
        <v>2337</v>
      </c>
      <c r="I156" s="175" t="s">
        <v>2338</v>
      </c>
      <c r="J156" s="160" t="s">
        <v>2339</v>
      </c>
      <c r="K156" s="160" t="s">
        <v>2340</v>
      </c>
      <c r="L156" s="181" t="s">
        <v>2312</v>
      </c>
      <c r="M156" s="181">
        <v>1</v>
      </c>
      <c r="N156" s="182">
        <v>45107</v>
      </c>
      <c r="O156" s="182">
        <v>45199</v>
      </c>
      <c r="P156" s="178">
        <f t="shared" si="37"/>
        <v>13.142857142857142</v>
      </c>
      <c r="Q156" s="174" t="s">
        <v>2341</v>
      </c>
      <c r="R156" s="174" t="s">
        <v>2342</v>
      </c>
      <c r="S156" s="151">
        <v>1</v>
      </c>
      <c r="T156" s="123">
        <v>45247</v>
      </c>
      <c r="U156" s="161">
        <f t="shared" si="39"/>
        <v>1.6</v>
      </c>
      <c r="V156" s="124">
        <f t="shared" si="40"/>
        <v>100</v>
      </c>
      <c r="W156" s="162">
        <f t="shared" si="41"/>
        <v>13.142857142857142</v>
      </c>
      <c r="X156" s="162">
        <f t="shared" si="42"/>
        <v>13.142857142857142</v>
      </c>
      <c r="Y156" s="162">
        <f t="shared" si="43"/>
        <v>13.142857142857142</v>
      </c>
      <c r="Z156" s="151" t="str">
        <f t="shared" si="44"/>
        <v>CUMPLIDA</v>
      </c>
      <c r="AA156" s="151" t="str">
        <f t="shared" si="45"/>
        <v>EN TERMINO</v>
      </c>
      <c r="AB156" s="153" t="s">
        <v>2315</v>
      </c>
      <c r="AC156" s="150" t="str">
        <f t="shared" si="48"/>
        <v>H6AF2022</v>
      </c>
      <c r="AD156" s="163">
        <f t="shared" si="46"/>
        <v>1</v>
      </c>
      <c r="AE156" s="163" t="str">
        <f t="shared" si="49"/>
        <v>H6AF2022 - 1</v>
      </c>
      <c r="AF156" s="164">
        <f t="shared" si="50"/>
        <v>5</v>
      </c>
      <c r="AG156" s="164">
        <f t="shared" si="51"/>
        <v>3</v>
      </c>
      <c r="AH156" s="164" t="str">
        <f t="shared" si="47"/>
        <v>H6AF2022.</v>
      </c>
      <c r="AI156" s="164" t="str">
        <f t="shared" si="52"/>
        <v>H6AF2022</v>
      </c>
      <c r="AJ156" s="165"/>
      <c r="AK156" s="166"/>
      <c r="AL156" s="167"/>
    </row>
    <row r="157" spans="1:38" s="11" customFormat="1" ht="291" customHeight="1" x14ac:dyDescent="0.2">
      <c r="A157" s="150" t="str">
        <f>IF(ISBLANK(F157),"",COUNTA($F$2:F157))</f>
        <v/>
      </c>
      <c r="B157" s="151">
        <f t="shared" si="53"/>
        <v>156</v>
      </c>
      <c r="C157" s="151">
        <v>2023</v>
      </c>
      <c r="D157" s="151" t="s">
        <v>3145</v>
      </c>
      <c r="E157" s="151"/>
      <c r="F157" s="151"/>
      <c r="G157" s="153" t="s">
        <v>2064</v>
      </c>
      <c r="H157" s="175" t="s">
        <v>2343</v>
      </c>
      <c r="I157" s="175" t="s">
        <v>2338</v>
      </c>
      <c r="J157" s="160" t="s">
        <v>2344</v>
      </c>
      <c r="K157" s="160" t="s">
        <v>2345</v>
      </c>
      <c r="L157" s="181" t="s">
        <v>2346</v>
      </c>
      <c r="M157" s="181">
        <v>1</v>
      </c>
      <c r="N157" s="182">
        <v>45078</v>
      </c>
      <c r="O157" s="182">
        <v>45444</v>
      </c>
      <c r="P157" s="178">
        <f t="shared" si="37"/>
        <v>52.285714285714285</v>
      </c>
      <c r="Q157" s="174" t="s">
        <v>1487</v>
      </c>
      <c r="R157" s="174" t="s">
        <v>2347</v>
      </c>
      <c r="S157" s="151">
        <v>0</v>
      </c>
      <c r="T157" s="123"/>
      <c r="U157" s="161">
        <f t="shared" si="39"/>
        <v>-1514.8</v>
      </c>
      <c r="V157" s="124">
        <f t="shared" si="40"/>
        <v>0</v>
      </c>
      <c r="W157" s="162">
        <f t="shared" si="41"/>
        <v>0</v>
      </c>
      <c r="X157" s="162">
        <f t="shared" si="42"/>
        <v>0</v>
      </c>
      <c r="Y157" s="162">
        <f t="shared" si="43"/>
        <v>0</v>
      </c>
      <c r="Z157" s="151" t="str">
        <f t="shared" si="44"/>
        <v>EN TERMINO</v>
      </c>
      <c r="AA157" s="151" t="str">
        <f t="shared" si="45"/>
        <v/>
      </c>
      <c r="AB157" s="153" t="s">
        <v>2315</v>
      </c>
      <c r="AC157" s="150" t="str">
        <f t="shared" si="48"/>
        <v>H6AF2022</v>
      </c>
      <c r="AD157" s="163">
        <f t="shared" si="46"/>
        <v>2</v>
      </c>
      <c r="AE157" s="163" t="str">
        <f t="shared" si="49"/>
        <v>H6AF2022 - 2</v>
      </c>
      <c r="AF157" s="164">
        <f t="shared" si="50"/>
        <v>3</v>
      </c>
      <c r="AG157" s="164">
        <f t="shared" si="51"/>
        <v>3</v>
      </c>
      <c r="AH157" s="164" t="str">
        <f t="shared" si="47"/>
        <v>H6AF2022.</v>
      </c>
      <c r="AI157" s="164" t="str">
        <f t="shared" si="52"/>
        <v>H6AF2022</v>
      </c>
      <c r="AJ157" s="165"/>
      <c r="AK157" s="166"/>
      <c r="AL157" s="167"/>
    </row>
    <row r="158" spans="1:38" s="11" customFormat="1" ht="291" customHeight="1" x14ac:dyDescent="0.2">
      <c r="A158" s="150">
        <f>IF(ISBLANK(F158),"",COUNTA($F$2:F158))</f>
        <v>137</v>
      </c>
      <c r="B158" s="151">
        <f t="shared" si="53"/>
        <v>157</v>
      </c>
      <c r="C158" s="151">
        <v>2023</v>
      </c>
      <c r="D158" s="151" t="s">
        <v>3145</v>
      </c>
      <c r="E158" s="151" t="s">
        <v>637</v>
      </c>
      <c r="F158" s="151" t="s">
        <v>637</v>
      </c>
      <c r="G158" s="153" t="s">
        <v>2063</v>
      </c>
      <c r="H158" s="175" t="s">
        <v>2348</v>
      </c>
      <c r="I158" s="175" t="s">
        <v>2349</v>
      </c>
      <c r="J158" s="160" t="s">
        <v>2310</v>
      </c>
      <c r="K158" s="160" t="s">
        <v>2311</v>
      </c>
      <c r="L158" s="181" t="s">
        <v>2312</v>
      </c>
      <c r="M158" s="181">
        <v>1</v>
      </c>
      <c r="N158" s="182">
        <v>45107</v>
      </c>
      <c r="O158" s="182">
        <v>45169</v>
      </c>
      <c r="P158" s="178">
        <f t="shared" si="37"/>
        <v>8.8571428571428577</v>
      </c>
      <c r="Q158" s="174" t="s">
        <v>2313</v>
      </c>
      <c r="R158" s="174" t="s">
        <v>2314</v>
      </c>
      <c r="S158" s="151">
        <v>1</v>
      </c>
      <c r="T158" s="123">
        <v>45174</v>
      </c>
      <c r="U158" s="161">
        <f t="shared" si="39"/>
        <v>0.16666666666666666</v>
      </c>
      <c r="V158" s="124">
        <f t="shared" si="40"/>
        <v>100</v>
      </c>
      <c r="W158" s="162">
        <f t="shared" si="41"/>
        <v>8.8571428571428577</v>
      </c>
      <c r="X158" s="162">
        <f t="shared" si="42"/>
        <v>8.8571428571428577</v>
      </c>
      <c r="Y158" s="162">
        <f t="shared" si="43"/>
        <v>8.8571428571428577</v>
      </c>
      <c r="Z158" s="151" t="str">
        <f t="shared" si="44"/>
        <v>CUMPLIDA</v>
      </c>
      <c r="AA158" s="151" t="str">
        <f t="shared" si="45"/>
        <v>CUMPLIDO</v>
      </c>
      <c r="AB158" s="153" t="s">
        <v>2315</v>
      </c>
      <c r="AC158" s="150" t="str">
        <f t="shared" si="48"/>
        <v>H7AF2022</v>
      </c>
      <c r="AD158" s="163">
        <f t="shared" si="46"/>
        <v>1</v>
      </c>
      <c r="AE158" s="163" t="str">
        <f t="shared" si="49"/>
        <v>H7AF2022 - 1</v>
      </c>
      <c r="AF158" s="164">
        <f t="shared" si="50"/>
        <v>5</v>
      </c>
      <c r="AG158" s="164">
        <f t="shared" si="51"/>
        <v>5</v>
      </c>
      <c r="AH158" s="164" t="str">
        <f t="shared" si="47"/>
        <v>H7AF2022.</v>
      </c>
      <c r="AI158" s="164" t="str">
        <f t="shared" si="52"/>
        <v>H7AF2022</v>
      </c>
      <c r="AJ158" s="165"/>
      <c r="AK158" s="166"/>
      <c r="AL158" s="167"/>
    </row>
    <row r="159" spans="1:38" s="11" customFormat="1" ht="291" customHeight="1" x14ac:dyDescent="0.2">
      <c r="A159" s="150">
        <f>IF(ISBLANK(F159),"",COUNTA($F$2:F159))</f>
        <v>138</v>
      </c>
      <c r="B159" s="151">
        <f t="shared" si="53"/>
        <v>158</v>
      </c>
      <c r="C159" s="151">
        <v>2023</v>
      </c>
      <c r="D159" s="151" t="s">
        <v>3145</v>
      </c>
      <c r="E159" s="151" t="s">
        <v>637</v>
      </c>
      <c r="F159" s="151" t="s">
        <v>637</v>
      </c>
      <c r="G159" s="153" t="s">
        <v>2064</v>
      </c>
      <c r="H159" s="175" t="s">
        <v>2350</v>
      </c>
      <c r="I159" s="175" t="s">
        <v>2351</v>
      </c>
      <c r="J159" s="160" t="s">
        <v>2352</v>
      </c>
      <c r="K159" s="160" t="s">
        <v>2353</v>
      </c>
      <c r="L159" s="181" t="s">
        <v>2354</v>
      </c>
      <c r="M159" s="181">
        <v>1</v>
      </c>
      <c r="N159" s="182">
        <v>45107</v>
      </c>
      <c r="O159" s="182">
        <v>45169</v>
      </c>
      <c r="P159" s="178">
        <f t="shared" si="37"/>
        <v>8.8571428571428577</v>
      </c>
      <c r="Q159" s="174" t="s">
        <v>2313</v>
      </c>
      <c r="R159" s="174" t="s">
        <v>2314</v>
      </c>
      <c r="S159" s="151">
        <v>1</v>
      </c>
      <c r="T159" s="123">
        <v>45176</v>
      </c>
      <c r="U159" s="161">
        <f t="shared" si="39"/>
        <v>0.23333333333333334</v>
      </c>
      <c r="V159" s="124">
        <f t="shared" si="40"/>
        <v>100</v>
      </c>
      <c r="W159" s="162">
        <f t="shared" si="41"/>
        <v>8.8571428571428577</v>
      </c>
      <c r="X159" s="162">
        <f t="shared" si="42"/>
        <v>8.8571428571428577</v>
      </c>
      <c r="Y159" s="162">
        <f t="shared" si="43"/>
        <v>8.8571428571428577</v>
      </c>
      <c r="Z159" s="151" t="str">
        <f t="shared" si="44"/>
        <v>CUMPLIDA</v>
      </c>
      <c r="AA159" s="151" t="str">
        <f t="shared" si="45"/>
        <v>CUMPLIDO</v>
      </c>
      <c r="AB159" s="153" t="s">
        <v>2315</v>
      </c>
      <c r="AC159" s="150" t="str">
        <f t="shared" si="48"/>
        <v>H8AF2022</v>
      </c>
      <c r="AD159" s="163">
        <f t="shared" si="46"/>
        <v>1</v>
      </c>
      <c r="AE159" s="163" t="str">
        <f t="shared" si="49"/>
        <v>H8AF2022 - 1</v>
      </c>
      <c r="AF159" s="164">
        <f t="shared" si="50"/>
        <v>5</v>
      </c>
      <c r="AG159" s="164">
        <f t="shared" si="51"/>
        <v>5</v>
      </c>
      <c r="AH159" s="164" t="str">
        <f t="shared" si="47"/>
        <v>H8AF2022.</v>
      </c>
      <c r="AI159" s="164" t="str">
        <f t="shared" si="52"/>
        <v>H8AF2022</v>
      </c>
      <c r="AJ159" s="165"/>
      <c r="AK159" s="166"/>
      <c r="AL159" s="167"/>
    </row>
    <row r="160" spans="1:38" s="11" customFormat="1" ht="291" customHeight="1" x14ac:dyDescent="0.2">
      <c r="A160" s="150">
        <f>IF(ISBLANK(F160),"",COUNTA($F$2:F160))</f>
        <v>139</v>
      </c>
      <c r="B160" s="151">
        <f t="shared" si="53"/>
        <v>159</v>
      </c>
      <c r="C160" s="151">
        <v>2023</v>
      </c>
      <c r="D160" s="151" t="s">
        <v>3143</v>
      </c>
      <c r="E160" s="151" t="s">
        <v>904</v>
      </c>
      <c r="F160" s="151" t="s">
        <v>636</v>
      </c>
      <c r="G160" s="153" t="s">
        <v>2355</v>
      </c>
      <c r="H160" s="175" t="s">
        <v>2730</v>
      </c>
      <c r="I160" s="175" t="s">
        <v>2356</v>
      </c>
      <c r="J160" s="160" t="s">
        <v>2357</v>
      </c>
      <c r="K160" s="160" t="s">
        <v>2357</v>
      </c>
      <c r="L160" s="181" t="s">
        <v>2358</v>
      </c>
      <c r="M160" s="181">
        <v>1</v>
      </c>
      <c r="N160" s="182">
        <v>45107</v>
      </c>
      <c r="O160" s="182">
        <v>45350</v>
      </c>
      <c r="P160" s="178">
        <f t="shared" ref="P160:P223" si="54">(+O160-N160)/7</f>
        <v>34.714285714285715</v>
      </c>
      <c r="Q160" s="174" t="s">
        <v>2359</v>
      </c>
      <c r="R160" s="174" t="s">
        <v>2360</v>
      </c>
      <c r="S160" s="151">
        <v>1</v>
      </c>
      <c r="T160" s="123">
        <v>45369</v>
      </c>
      <c r="U160" s="161">
        <f t="shared" si="39"/>
        <v>0.6333333333333333</v>
      </c>
      <c r="V160" s="124">
        <f t="shared" si="40"/>
        <v>100</v>
      </c>
      <c r="W160" s="162">
        <f t="shared" si="41"/>
        <v>34.714285714285715</v>
      </c>
      <c r="X160" s="162">
        <f t="shared" si="42"/>
        <v>34.714285714285715</v>
      </c>
      <c r="Y160" s="162">
        <f t="shared" si="43"/>
        <v>34.714285714285715</v>
      </c>
      <c r="Z160" s="151" t="str">
        <f t="shared" si="44"/>
        <v>CUMPLIDA</v>
      </c>
      <c r="AA160" s="151" t="str">
        <f t="shared" si="45"/>
        <v>EN TERMINO</v>
      </c>
      <c r="AB160" s="153" t="s">
        <v>2315</v>
      </c>
      <c r="AC160" s="150" t="str">
        <f t="shared" si="48"/>
        <v>H9AF2022</v>
      </c>
      <c r="AD160" s="163">
        <f t="shared" si="46"/>
        <v>1</v>
      </c>
      <c r="AE160" s="163" t="str">
        <f t="shared" si="49"/>
        <v>H9AF2022 - 1</v>
      </c>
      <c r="AF160" s="164">
        <f t="shared" si="50"/>
        <v>5</v>
      </c>
      <c r="AG160" s="164">
        <f t="shared" si="51"/>
        <v>3</v>
      </c>
      <c r="AH160" s="164" t="str">
        <f t="shared" si="47"/>
        <v>H9AF2022.</v>
      </c>
      <c r="AI160" s="164" t="str">
        <f t="shared" si="52"/>
        <v>H9AF2022</v>
      </c>
      <c r="AJ160" s="165"/>
      <c r="AK160" s="166"/>
      <c r="AL160" s="167"/>
    </row>
    <row r="161" spans="1:38" s="11" customFormat="1" ht="291" customHeight="1" x14ac:dyDescent="0.2">
      <c r="A161" s="150" t="str">
        <f>IF(ISBLANK(F161),"",COUNTA($F$2:F161))</f>
        <v/>
      </c>
      <c r="B161" s="151">
        <f t="shared" si="53"/>
        <v>160</v>
      </c>
      <c r="C161" s="151">
        <v>2023</v>
      </c>
      <c r="D161" s="151" t="s">
        <v>3143</v>
      </c>
      <c r="E161" s="151"/>
      <c r="F161" s="151"/>
      <c r="G161" s="153" t="s">
        <v>2355</v>
      </c>
      <c r="H161" s="175" t="s">
        <v>2731</v>
      </c>
      <c r="I161" s="175" t="s">
        <v>2356</v>
      </c>
      <c r="J161" s="160" t="s">
        <v>2732</v>
      </c>
      <c r="K161" s="160" t="s">
        <v>2733</v>
      </c>
      <c r="L161" s="181" t="s">
        <v>2734</v>
      </c>
      <c r="M161" s="181">
        <v>14</v>
      </c>
      <c r="N161" s="182">
        <v>45230</v>
      </c>
      <c r="O161" s="182">
        <v>45657</v>
      </c>
      <c r="P161" s="178">
        <f t="shared" si="54"/>
        <v>61</v>
      </c>
      <c r="Q161" s="174" t="s">
        <v>692</v>
      </c>
      <c r="R161" s="174" t="s">
        <v>2461</v>
      </c>
      <c r="S161" s="151">
        <v>0</v>
      </c>
      <c r="T161" s="123"/>
      <c r="U161" s="161">
        <f t="shared" si="39"/>
        <v>-1521.9</v>
      </c>
      <c r="V161" s="124">
        <f t="shared" si="40"/>
        <v>0</v>
      </c>
      <c r="W161" s="162">
        <f t="shared" si="41"/>
        <v>0</v>
      </c>
      <c r="X161" s="162">
        <f t="shared" si="42"/>
        <v>0</v>
      </c>
      <c r="Y161" s="162">
        <f t="shared" si="43"/>
        <v>0</v>
      </c>
      <c r="Z161" s="151" t="str">
        <f t="shared" si="44"/>
        <v>EN TERMINO</v>
      </c>
      <c r="AA161" s="151" t="str">
        <f t="shared" si="45"/>
        <v/>
      </c>
      <c r="AB161" s="153" t="s">
        <v>2315</v>
      </c>
      <c r="AC161" s="150" t="str">
        <f t="shared" si="48"/>
        <v>H9AF2022</v>
      </c>
      <c r="AD161" s="163">
        <f t="shared" si="46"/>
        <v>2</v>
      </c>
      <c r="AE161" s="163" t="str">
        <f t="shared" si="49"/>
        <v>H9AF2022 - 2</v>
      </c>
      <c r="AF161" s="164">
        <f t="shared" si="50"/>
        <v>3</v>
      </c>
      <c r="AG161" s="164">
        <f t="shared" si="51"/>
        <v>3</v>
      </c>
      <c r="AH161" s="164" t="str">
        <f t="shared" si="47"/>
        <v>H9AF2022.</v>
      </c>
      <c r="AI161" s="164" t="str">
        <f t="shared" si="52"/>
        <v>H9AF2022</v>
      </c>
      <c r="AJ161" s="165"/>
      <c r="AK161" s="166"/>
      <c r="AL161" s="167"/>
    </row>
    <row r="162" spans="1:38" s="11" customFormat="1" ht="291" customHeight="1" x14ac:dyDescent="0.2">
      <c r="A162" s="150">
        <f>IF(ISBLANK(F162),"",COUNTA($F$2:F162))</f>
        <v>140</v>
      </c>
      <c r="B162" s="151">
        <f t="shared" si="53"/>
        <v>161</v>
      </c>
      <c r="C162" s="151">
        <v>2023</v>
      </c>
      <c r="D162" s="151" t="s">
        <v>3143</v>
      </c>
      <c r="E162" s="151" t="s">
        <v>904</v>
      </c>
      <c r="F162" s="151" t="s">
        <v>636</v>
      </c>
      <c r="G162" s="153" t="s">
        <v>2066</v>
      </c>
      <c r="H162" s="175" t="s">
        <v>2361</v>
      </c>
      <c r="I162" s="175" t="s">
        <v>2362</v>
      </c>
      <c r="J162" s="160" t="s">
        <v>2363</v>
      </c>
      <c r="K162" s="160" t="s">
        <v>2364</v>
      </c>
      <c r="L162" s="181" t="s">
        <v>2365</v>
      </c>
      <c r="M162" s="181">
        <v>2</v>
      </c>
      <c r="N162" s="182">
        <v>45139</v>
      </c>
      <c r="O162" s="182">
        <v>45230</v>
      </c>
      <c r="P162" s="178">
        <f t="shared" si="54"/>
        <v>13</v>
      </c>
      <c r="Q162" s="174" t="s">
        <v>2366</v>
      </c>
      <c r="R162" s="174" t="s">
        <v>2367</v>
      </c>
      <c r="S162" s="151">
        <v>2</v>
      </c>
      <c r="T162" s="123">
        <v>45343</v>
      </c>
      <c r="U162" s="161">
        <f t="shared" si="39"/>
        <v>3.7666666666666666</v>
      </c>
      <c r="V162" s="124">
        <f t="shared" si="40"/>
        <v>100</v>
      </c>
      <c r="W162" s="162">
        <f t="shared" si="41"/>
        <v>13</v>
      </c>
      <c r="X162" s="162">
        <f t="shared" si="42"/>
        <v>13</v>
      </c>
      <c r="Y162" s="162">
        <f t="shared" si="43"/>
        <v>13</v>
      </c>
      <c r="Z162" s="151" t="str">
        <f t="shared" si="44"/>
        <v>CUMPLIDA</v>
      </c>
      <c r="AA162" s="151" t="str">
        <f t="shared" si="45"/>
        <v>CUMPLIDO</v>
      </c>
      <c r="AB162" s="153" t="s">
        <v>2315</v>
      </c>
      <c r="AC162" s="150" t="str">
        <f t="shared" si="48"/>
        <v>H10AF2022</v>
      </c>
      <c r="AD162" s="163">
        <f t="shared" si="46"/>
        <v>1</v>
      </c>
      <c r="AE162" s="163" t="str">
        <f t="shared" si="49"/>
        <v>H10AF2022 - 1</v>
      </c>
      <c r="AF162" s="164">
        <f t="shared" si="50"/>
        <v>5</v>
      </c>
      <c r="AG162" s="164">
        <f t="shared" si="51"/>
        <v>5</v>
      </c>
      <c r="AH162" s="164" t="str">
        <f t="shared" si="47"/>
        <v>H10AF2022.</v>
      </c>
      <c r="AI162" s="164" t="str">
        <f t="shared" si="52"/>
        <v>H10AF2022</v>
      </c>
      <c r="AJ162" s="165"/>
      <c r="AK162" s="166"/>
      <c r="AL162" s="167"/>
    </row>
    <row r="163" spans="1:38" s="11" customFormat="1" ht="291" customHeight="1" x14ac:dyDescent="0.2">
      <c r="A163" s="150">
        <f>IF(ISBLANK(F163),"",COUNTA($F$2:F163))</f>
        <v>141</v>
      </c>
      <c r="B163" s="151">
        <f t="shared" si="53"/>
        <v>162</v>
      </c>
      <c r="C163" s="151">
        <v>2023</v>
      </c>
      <c r="D163" s="151" t="s">
        <v>3143</v>
      </c>
      <c r="E163" s="151" t="s">
        <v>904</v>
      </c>
      <c r="F163" s="151" t="s">
        <v>636</v>
      </c>
      <c r="G163" s="153" t="s">
        <v>2066</v>
      </c>
      <c r="H163" s="175" t="s">
        <v>2368</v>
      </c>
      <c r="I163" s="175" t="s">
        <v>2369</v>
      </c>
      <c r="J163" s="160" t="s">
        <v>2363</v>
      </c>
      <c r="K163" s="160" t="s">
        <v>2364</v>
      </c>
      <c r="L163" s="181" t="s">
        <v>2365</v>
      </c>
      <c r="M163" s="181">
        <v>2</v>
      </c>
      <c r="N163" s="182">
        <v>45139</v>
      </c>
      <c r="O163" s="182">
        <v>45230</v>
      </c>
      <c r="P163" s="178">
        <f t="shared" si="54"/>
        <v>13</v>
      </c>
      <c r="Q163" s="181" t="s">
        <v>410</v>
      </c>
      <c r="R163" s="174" t="s">
        <v>2367</v>
      </c>
      <c r="S163" s="151">
        <v>2</v>
      </c>
      <c r="T163" s="123">
        <v>45343</v>
      </c>
      <c r="U163" s="161">
        <f t="shared" si="39"/>
        <v>3.7666666666666666</v>
      </c>
      <c r="V163" s="124">
        <f t="shared" si="40"/>
        <v>100</v>
      </c>
      <c r="W163" s="162">
        <f t="shared" si="41"/>
        <v>13</v>
      </c>
      <c r="X163" s="162">
        <f t="shared" si="42"/>
        <v>13</v>
      </c>
      <c r="Y163" s="162">
        <f t="shared" si="43"/>
        <v>13</v>
      </c>
      <c r="Z163" s="151" t="str">
        <f t="shared" si="44"/>
        <v>CUMPLIDA</v>
      </c>
      <c r="AA163" s="151" t="str">
        <f t="shared" si="45"/>
        <v>CUMPLIDO</v>
      </c>
      <c r="AB163" s="153" t="s">
        <v>2315</v>
      </c>
      <c r="AC163" s="150" t="str">
        <f t="shared" si="48"/>
        <v>H11AF2022</v>
      </c>
      <c r="AD163" s="163">
        <f t="shared" si="46"/>
        <v>1</v>
      </c>
      <c r="AE163" s="163" t="str">
        <f t="shared" si="49"/>
        <v>H11AF2022 - 1</v>
      </c>
      <c r="AF163" s="164">
        <f t="shared" si="50"/>
        <v>5</v>
      </c>
      <c r="AG163" s="164">
        <f t="shared" si="51"/>
        <v>5</v>
      </c>
      <c r="AH163" s="164" t="str">
        <f t="shared" si="47"/>
        <v>H11AF2022.</v>
      </c>
      <c r="AI163" s="164" t="str">
        <f t="shared" si="52"/>
        <v>H11AF2022</v>
      </c>
      <c r="AJ163" s="165"/>
      <c r="AK163" s="166"/>
      <c r="AL163" s="167"/>
    </row>
    <row r="164" spans="1:38" s="11" customFormat="1" ht="291" customHeight="1" x14ac:dyDescent="0.2">
      <c r="A164" s="150">
        <f>IF(ISBLANK(F164),"",COUNTA($F$2:F164))</f>
        <v>142</v>
      </c>
      <c r="B164" s="151">
        <f t="shared" si="53"/>
        <v>163</v>
      </c>
      <c r="C164" s="151">
        <v>2023</v>
      </c>
      <c r="D164" s="151" t="s">
        <v>3143</v>
      </c>
      <c r="E164" s="151" t="s">
        <v>904</v>
      </c>
      <c r="F164" s="151" t="s">
        <v>636</v>
      </c>
      <c r="G164" s="153" t="s">
        <v>2066</v>
      </c>
      <c r="H164" s="175" t="s">
        <v>2370</v>
      </c>
      <c r="I164" s="175" t="s">
        <v>2371</v>
      </c>
      <c r="J164" s="160" t="s">
        <v>2372</v>
      </c>
      <c r="K164" s="160" t="s">
        <v>2373</v>
      </c>
      <c r="L164" s="181" t="s">
        <v>2365</v>
      </c>
      <c r="M164" s="181">
        <v>2</v>
      </c>
      <c r="N164" s="182">
        <v>45108</v>
      </c>
      <c r="O164" s="182">
        <v>45230</v>
      </c>
      <c r="P164" s="178">
        <f t="shared" si="54"/>
        <v>17.428571428571427</v>
      </c>
      <c r="Q164" s="174" t="s">
        <v>1485</v>
      </c>
      <c r="R164" s="174" t="s">
        <v>2374</v>
      </c>
      <c r="S164" s="151">
        <v>2</v>
      </c>
      <c r="T164" s="123">
        <v>45211</v>
      </c>
      <c r="U164" s="161">
        <f t="shared" si="39"/>
        <v>-0.6333333333333333</v>
      </c>
      <c r="V164" s="124">
        <f t="shared" si="40"/>
        <v>100</v>
      </c>
      <c r="W164" s="162">
        <f t="shared" si="41"/>
        <v>17.428571428571427</v>
      </c>
      <c r="X164" s="162">
        <f t="shared" si="42"/>
        <v>17.428571428571427</v>
      </c>
      <c r="Y164" s="162">
        <f t="shared" si="43"/>
        <v>17.428571428571427</v>
      </c>
      <c r="Z164" s="151" t="str">
        <f t="shared" si="44"/>
        <v>CUMPLIDA</v>
      </c>
      <c r="AA164" s="151" t="str">
        <f t="shared" si="45"/>
        <v>CUMPLIDO</v>
      </c>
      <c r="AB164" s="153" t="s">
        <v>2315</v>
      </c>
      <c r="AC164" s="150" t="str">
        <f t="shared" si="48"/>
        <v>H12AF2022</v>
      </c>
      <c r="AD164" s="163">
        <f t="shared" si="46"/>
        <v>1</v>
      </c>
      <c r="AE164" s="163" t="str">
        <f t="shared" si="49"/>
        <v>H12AF2022 - 1</v>
      </c>
      <c r="AF164" s="164">
        <f t="shared" si="50"/>
        <v>5</v>
      </c>
      <c r="AG164" s="164">
        <f t="shared" si="51"/>
        <v>5</v>
      </c>
      <c r="AH164" s="164" t="str">
        <f t="shared" si="47"/>
        <v>H12AF2022.</v>
      </c>
      <c r="AI164" s="164" t="str">
        <f t="shared" si="52"/>
        <v>H12AF2022</v>
      </c>
      <c r="AJ164" s="165"/>
      <c r="AK164" s="166"/>
      <c r="AL164" s="167"/>
    </row>
    <row r="165" spans="1:38" s="11" customFormat="1" ht="291" customHeight="1" x14ac:dyDescent="0.2">
      <c r="A165" s="150">
        <f>IF(ISBLANK(F165),"",COUNTA($F$2:F165))</f>
        <v>143</v>
      </c>
      <c r="B165" s="151">
        <f t="shared" si="53"/>
        <v>164</v>
      </c>
      <c r="C165" s="151">
        <v>2023</v>
      </c>
      <c r="D165" s="151" t="s">
        <v>3143</v>
      </c>
      <c r="E165" s="151" t="s">
        <v>904</v>
      </c>
      <c r="F165" s="151" t="s">
        <v>636</v>
      </c>
      <c r="G165" s="153" t="s">
        <v>2066</v>
      </c>
      <c r="H165" s="175" t="s">
        <v>2375</v>
      </c>
      <c r="I165" s="175" t="s">
        <v>2376</v>
      </c>
      <c r="J165" s="160" t="s">
        <v>2363</v>
      </c>
      <c r="K165" s="160" t="s">
        <v>2364</v>
      </c>
      <c r="L165" s="181" t="s">
        <v>2365</v>
      </c>
      <c r="M165" s="181">
        <v>2</v>
      </c>
      <c r="N165" s="182">
        <v>45139</v>
      </c>
      <c r="O165" s="182">
        <v>45230</v>
      </c>
      <c r="P165" s="178">
        <f t="shared" si="54"/>
        <v>13</v>
      </c>
      <c r="Q165" s="174" t="s">
        <v>1950</v>
      </c>
      <c r="R165" s="174" t="s">
        <v>2367</v>
      </c>
      <c r="S165" s="151">
        <v>2</v>
      </c>
      <c r="T165" s="123">
        <v>45322</v>
      </c>
      <c r="U165" s="161">
        <f t="shared" si="39"/>
        <v>3.0666666666666669</v>
      </c>
      <c r="V165" s="124">
        <f t="shared" si="40"/>
        <v>100</v>
      </c>
      <c r="W165" s="162">
        <f t="shared" si="41"/>
        <v>13</v>
      </c>
      <c r="X165" s="162">
        <f t="shared" si="42"/>
        <v>13</v>
      </c>
      <c r="Y165" s="162">
        <f t="shared" si="43"/>
        <v>13</v>
      </c>
      <c r="Z165" s="151" t="str">
        <f t="shared" si="44"/>
        <v>CUMPLIDA</v>
      </c>
      <c r="AA165" s="151" t="str">
        <f t="shared" si="45"/>
        <v>CUMPLIDO</v>
      </c>
      <c r="AB165" s="153" t="s">
        <v>2315</v>
      </c>
      <c r="AC165" s="150" t="str">
        <f t="shared" si="48"/>
        <v>H13AF2022</v>
      </c>
      <c r="AD165" s="163">
        <f t="shared" si="46"/>
        <v>1</v>
      </c>
      <c r="AE165" s="163" t="str">
        <f t="shared" si="49"/>
        <v>H13AF2022 - 1</v>
      </c>
      <c r="AF165" s="164">
        <f t="shared" si="50"/>
        <v>5</v>
      </c>
      <c r="AG165" s="164">
        <f t="shared" si="51"/>
        <v>5</v>
      </c>
      <c r="AH165" s="164" t="str">
        <f t="shared" si="47"/>
        <v>H13AF2022.</v>
      </c>
      <c r="AI165" s="164" t="str">
        <f t="shared" si="52"/>
        <v>H13AF2022</v>
      </c>
      <c r="AJ165" s="165"/>
      <c r="AK165" s="166"/>
      <c r="AL165" s="167"/>
    </row>
    <row r="166" spans="1:38" s="11" customFormat="1" ht="291" customHeight="1" x14ac:dyDescent="0.2">
      <c r="A166" s="150">
        <f>IF(ISBLANK(F166),"",COUNTA($F$2:F166))</f>
        <v>144</v>
      </c>
      <c r="B166" s="151">
        <f t="shared" si="53"/>
        <v>165</v>
      </c>
      <c r="C166" s="151">
        <v>2023</v>
      </c>
      <c r="D166" s="151" t="s">
        <v>3143</v>
      </c>
      <c r="E166" s="151" t="s">
        <v>904</v>
      </c>
      <c r="F166" s="151" t="s">
        <v>636</v>
      </c>
      <c r="G166" s="152" t="s">
        <v>1096</v>
      </c>
      <c r="H166" s="175" t="s">
        <v>2377</v>
      </c>
      <c r="I166" s="175" t="s">
        <v>2378</v>
      </c>
      <c r="J166" s="160" t="s">
        <v>2363</v>
      </c>
      <c r="K166" s="160" t="s">
        <v>2364</v>
      </c>
      <c r="L166" s="181" t="s">
        <v>2365</v>
      </c>
      <c r="M166" s="181">
        <v>2</v>
      </c>
      <c r="N166" s="182">
        <v>45139</v>
      </c>
      <c r="O166" s="182">
        <v>45230</v>
      </c>
      <c r="P166" s="178">
        <f t="shared" si="54"/>
        <v>13</v>
      </c>
      <c r="Q166" s="181" t="s">
        <v>2379</v>
      </c>
      <c r="R166" s="174" t="s">
        <v>2380</v>
      </c>
      <c r="S166" s="151">
        <v>2</v>
      </c>
      <c r="T166" s="123">
        <v>45343</v>
      </c>
      <c r="U166" s="161">
        <f t="shared" si="39"/>
        <v>3.7666666666666666</v>
      </c>
      <c r="V166" s="124">
        <f t="shared" si="40"/>
        <v>100</v>
      </c>
      <c r="W166" s="162">
        <f t="shared" si="41"/>
        <v>13</v>
      </c>
      <c r="X166" s="162">
        <f t="shared" si="42"/>
        <v>13</v>
      </c>
      <c r="Y166" s="162">
        <f t="shared" si="43"/>
        <v>13</v>
      </c>
      <c r="Z166" s="151" t="str">
        <f t="shared" si="44"/>
        <v>CUMPLIDA</v>
      </c>
      <c r="AA166" s="151" t="str">
        <f t="shared" si="45"/>
        <v>CUMPLIDO</v>
      </c>
      <c r="AB166" s="153" t="s">
        <v>2315</v>
      </c>
      <c r="AC166" s="150" t="str">
        <f t="shared" si="48"/>
        <v>H14AF2022</v>
      </c>
      <c r="AD166" s="163">
        <f t="shared" si="46"/>
        <v>1</v>
      </c>
      <c r="AE166" s="163" t="str">
        <f t="shared" si="49"/>
        <v>H14AF2022 - 1</v>
      </c>
      <c r="AF166" s="164">
        <f t="shared" si="50"/>
        <v>5</v>
      </c>
      <c r="AG166" s="164">
        <f t="shared" si="51"/>
        <v>5</v>
      </c>
      <c r="AH166" s="164" t="str">
        <f t="shared" si="47"/>
        <v>H14AF2022.</v>
      </c>
      <c r="AI166" s="164" t="str">
        <f t="shared" si="52"/>
        <v>H14AF2022</v>
      </c>
      <c r="AJ166" s="165"/>
      <c r="AK166" s="166"/>
      <c r="AL166" s="167"/>
    </row>
    <row r="167" spans="1:38" s="11" customFormat="1" ht="342" customHeight="1" x14ac:dyDescent="0.2">
      <c r="A167" s="150">
        <f>IF(ISBLANK(F167),"",COUNTA($F$2:F167))</f>
        <v>145</v>
      </c>
      <c r="B167" s="151">
        <f t="shared" si="53"/>
        <v>166</v>
      </c>
      <c r="C167" s="151">
        <v>2023</v>
      </c>
      <c r="D167" s="151" t="s">
        <v>3142</v>
      </c>
      <c r="E167" s="151" t="s">
        <v>904</v>
      </c>
      <c r="F167" s="151" t="s">
        <v>636</v>
      </c>
      <c r="G167" s="152" t="s">
        <v>1096</v>
      </c>
      <c r="H167" s="175" t="s">
        <v>2381</v>
      </c>
      <c r="I167" s="175" t="s">
        <v>2382</v>
      </c>
      <c r="J167" s="160" t="s">
        <v>2383</v>
      </c>
      <c r="K167" s="160" t="s">
        <v>2279</v>
      </c>
      <c r="L167" s="181" t="s">
        <v>2280</v>
      </c>
      <c r="M167" s="181">
        <v>3</v>
      </c>
      <c r="N167" s="182">
        <v>45139</v>
      </c>
      <c r="O167" s="182">
        <v>45230</v>
      </c>
      <c r="P167" s="178">
        <f t="shared" si="54"/>
        <v>13</v>
      </c>
      <c r="Q167" s="174" t="s">
        <v>1754</v>
      </c>
      <c r="R167" s="174" t="s">
        <v>2374</v>
      </c>
      <c r="S167" s="151">
        <v>0</v>
      </c>
      <c r="T167" s="123"/>
      <c r="U167" s="161">
        <f t="shared" si="39"/>
        <v>-1507.6666666666667</v>
      </c>
      <c r="V167" s="124">
        <f t="shared" si="40"/>
        <v>0</v>
      </c>
      <c r="W167" s="162">
        <f t="shared" si="41"/>
        <v>0</v>
      </c>
      <c r="X167" s="162">
        <f t="shared" si="42"/>
        <v>0</v>
      </c>
      <c r="Y167" s="162">
        <f t="shared" si="43"/>
        <v>13</v>
      </c>
      <c r="Z167" s="151" t="str">
        <f t="shared" si="44"/>
        <v>VENCIDA</v>
      </c>
      <c r="AA167" s="151" t="str">
        <f t="shared" si="45"/>
        <v>VENCIDO</v>
      </c>
      <c r="AB167" s="153" t="s">
        <v>2315</v>
      </c>
      <c r="AC167" s="150" t="str">
        <f t="shared" si="48"/>
        <v>H15AF2022</v>
      </c>
      <c r="AD167" s="163">
        <f t="shared" si="46"/>
        <v>1</v>
      </c>
      <c r="AE167" s="163" t="str">
        <f t="shared" si="49"/>
        <v>H15AF2022 - 1</v>
      </c>
      <c r="AF167" s="164">
        <f t="shared" si="50"/>
        <v>1</v>
      </c>
      <c r="AG167" s="164">
        <f t="shared" si="51"/>
        <v>1</v>
      </c>
      <c r="AH167" s="164" t="str">
        <f t="shared" si="47"/>
        <v>H15AF2022.</v>
      </c>
      <c r="AI167" s="164" t="str">
        <f t="shared" si="52"/>
        <v>H15AF2022</v>
      </c>
      <c r="AJ167" s="165"/>
      <c r="AK167" s="166"/>
      <c r="AL167" s="167"/>
    </row>
    <row r="168" spans="1:38" s="11" customFormat="1" ht="339" customHeight="1" x14ac:dyDescent="0.2">
      <c r="A168" s="150" t="str">
        <f>IF(ISBLANK(F168),"",COUNTA($F$2:F168))</f>
        <v/>
      </c>
      <c r="B168" s="151">
        <f t="shared" si="53"/>
        <v>167</v>
      </c>
      <c r="C168" s="151">
        <v>2023</v>
      </c>
      <c r="D168" s="151" t="s">
        <v>3142</v>
      </c>
      <c r="E168" s="151"/>
      <c r="F168" s="151"/>
      <c r="G168" s="152" t="s">
        <v>1096</v>
      </c>
      <c r="H168" s="175" t="s">
        <v>2384</v>
      </c>
      <c r="I168" s="175" t="s">
        <v>2382</v>
      </c>
      <c r="J168" s="160" t="s">
        <v>2385</v>
      </c>
      <c r="K168" s="160" t="s">
        <v>2386</v>
      </c>
      <c r="L168" s="181" t="s">
        <v>2280</v>
      </c>
      <c r="M168" s="181">
        <v>2</v>
      </c>
      <c r="N168" s="182">
        <v>45139</v>
      </c>
      <c r="O168" s="182">
        <v>45230</v>
      </c>
      <c r="P168" s="178">
        <f t="shared" si="54"/>
        <v>13</v>
      </c>
      <c r="Q168" s="174" t="s">
        <v>410</v>
      </c>
      <c r="R168" s="174" t="s">
        <v>2367</v>
      </c>
      <c r="S168" s="151">
        <v>2</v>
      </c>
      <c r="T168" s="123">
        <v>45278</v>
      </c>
      <c r="U168" s="161">
        <f t="shared" si="39"/>
        <v>1.6</v>
      </c>
      <c r="V168" s="124">
        <f t="shared" si="40"/>
        <v>100</v>
      </c>
      <c r="W168" s="162">
        <f t="shared" si="41"/>
        <v>13</v>
      </c>
      <c r="X168" s="162">
        <f t="shared" si="42"/>
        <v>13</v>
      </c>
      <c r="Y168" s="162">
        <f t="shared" si="43"/>
        <v>13</v>
      </c>
      <c r="Z168" s="151" t="str">
        <f t="shared" si="44"/>
        <v>CUMPLIDA</v>
      </c>
      <c r="AA168" s="151" t="str">
        <f t="shared" si="45"/>
        <v/>
      </c>
      <c r="AB168" s="153" t="s">
        <v>2315</v>
      </c>
      <c r="AC168" s="150" t="str">
        <f t="shared" si="48"/>
        <v>H15AF2022</v>
      </c>
      <c r="AD168" s="163">
        <f t="shared" si="46"/>
        <v>2</v>
      </c>
      <c r="AE168" s="163" t="str">
        <f t="shared" si="49"/>
        <v>H15AF2022 - 2</v>
      </c>
      <c r="AF168" s="164">
        <f t="shared" si="50"/>
        <v>5</v>
      </c>
      <c r="AG168" s="164">
        <f t="shared" si="51"/>
        <v>5</v>
      </c>
      <c r="AH168" s="164" t="str">
        <f t="shared" si="47"/>
        <v>H15AF2022.</v>
      </c>
      <c r="AI168" s="164" t="str">
        <f t="shared" si="52"/>
        <v>H15AF2022</v>
      </c>
      <c r="AJ168" s="165"/>
      <c r="AK168" s="166"/>
      <c r="AL168" s="167"/>
    </row>
    <row r="169" spans="1:38" s="11" customFormat="1" ht="291" customHeight="1" x14ac:dyDescent="0.2">
      <c r="A169" s="150">
        <f>IF(ISBLANK(F169),"",COUNTA($F$2:F169))</f>
        <v>146</v>
      </c>
      <c r="B169" s="151">
        <f t="shared" si="53"/>
        <v>168</v>
      </c>
      <c r="C169" s="151">
        <v>2023</v>
      </c>
      <c r="D169" s="151" t="s">
        <v>3142</v>
      </c>
      <c r="E169" s="151" t="s">
        <v>904</v>
      </c>
      <c r="F169" s="151" t="s">
        <v>636</v>
      </c>
      <c r="G169" s="152" t="s">
        <v>953</v>
      </c>
      <c r="H169" s="175" t="s">
        <v>2387</v>
      </c>
      <c r="I169" s="175" t="s">
        <v>2388</v>
      </c>
      <c r="J169" s="160" t="s">
        <v>2389</v>
      </c>
      <c r="K169" s="160" t="s">
        <v>2386</v>
      </c>
      <c r="L169" s="181" t="s">
        <v>2280</v>
      </c>
      <c r="M169" s="181">
        <v>2</v>
      </c>
      <c r="N169" s="182">
        <v>45139</v>
      </c>
      <c r="O169" s="182">
        <v>45230</v>
      </c>
      <c r="P169" s="178">
        <f t="shared" si="54"/>
        <v>13</v>
      </c>
      <c r="Q169" s="174" t="s">
        <v>410</v>
      </c>
      <c r="R169" s="174" t="s">
        <v>2367</v>
      </c>
      <c r="S169" s="151">
        <v>2</v>
      </c>
      <c r="T169" s="123">
        <v>45278</v>
      </c>
      <c r="U169" s="161">
        <f t="shared" si="39"/>
        <v>1.6</v>
      </c>
      <c r="V169" s="124">
        <f t="shared" si="40"/>
        <v>100</v>
      </c>
      <c r="W169" s="162">
        <f t="shared" si="41"/>
        <v>13</v>
      </c>
      <c r="X169" s="162">
        <f t="shared" si="42"/>
        <v>13</v>
      </c>
      <c r="Y169" s="162">
        <f t="shared" si="43"/>
        <v>13</v>
      </c>
      <c r="Z169" s="151" t="str">
        <f t="shared" si="44"/>
        <v>CUMPLIDA</v>
      </c>
      <c r="AA169" s="151" t="str">
        <f t="shared" si="45"/>
        <v>VENCIDO</v>
      </c>
      <c r="AB169" s="153" t="s">
        <v>2315</v>
      </c>
      <c r="AC169" s="150" t="str">
        <f t="shared" si="48"/>
        <v>H16AF2022</v>
      </c>
      <c r="AD169" s="163">
        <f t="shared" si="46"/>
        <v>1</v>
      </c>
      <c r="AE169" s="163" t="str">
        <f t="shared" si="49"/>
        <v>H16AF2022 - 1</v>
      </c>
      <c r="AF169" s="164">
        <f t="shared" si="50"/>
        <v>5</v>
      </c>
      <c r="AG169" s="164">
        <f t="shared" si="51"/>
        <v>1</v>
      </c>
      <c r="AH169" s="164" t="str">
        <f t="shared" si="47"/>
        <v>H16AF2022.</v>
      </c>
      <c r="AI169" s="164" t="str">
        <f t="shared" si="52"/>
        <v>H16AF2022</v>
      </c>
      <c r="AJ169" s="165"/>
      <c r="AK169" s="166"/>
      <c r="AL169" s="167"/>
    </row>
    <row r="170" spans="1:38" s="11" customFormat="1" ht="291" customHeight="1" x14ac:dyDescent="0.2">
      <c r="A170" s="150" t="str">
        <f>IF(ISBLANK(F170),"",COUNTA($F$2:F170))</f>
        <v/>
      </c>
      <c r="B170" s="151">
        <f t="shared" si="53"/>
        <v>169</v>
      </c>
      <c r="C170" s="151">
        <v>2023</v>
      </c>
      <c r="D170" s="151" t="s">
        <v>3142</v>
      </c>
      <c r="E170" s="151"/>
      <c r="F170" s="151"/>
      <c r="G170" s="152" t="s">
        <v>953</v>
      </c>
      <c r="H170" s="175" t="s">
        <v>2390</v>
      </c>
      <c r="I170" s="175" t="s">
        <v>2388</v>
      </c>
      <c r="J170" s="160" t="s">
        <v>2391</v>
      </c>
      <c r="K170" s="160" t="s">
        <v>2392</v>
      </c>
      <c r="L170" s="181" t="s">
        <v>2393</v>
      </c>
      <c r="M170" s="181">
        <v>1</v>
      </c>
      <c r="N170" s="182">
        <v>45139</v>
      </c>
      <c r="O170" s="182">
        <v>45230</v>
      </c>
      <c r="P170" s="178">
        <f t="shared" si="54"/>
        <v>13</v>
      </c>
      <c r="Q170" s="174" t="s">
        <v>410</v>
      </c>
      <c r="R170" s="174" t="s">
        <v>2367</v>
      </c>
      <c r="S170" s="151">
        <v>0</v>
      </c>
      <c r="T170" s="123"/>
      <c r="U170" s="161">
        <f t="shared" si="39"/>
        <v>-1507.6666666666667</v>
      </c>
      <c r="V170" s="124">
        <f t="shared" si="40"/>
        <v>0</v>
      </c>
      <c r="W170" s="162">
        <f t="shared" si="41"/>
        <v>0</v>
      </c>
      <c r="X170" s="162">
        <f t="shared" si="42"/>
        <v>0</v>
      </c>
      <c r="Y170" s="162">
        <f t="shared" si="43"/>
        <v>13</v>
      </c>
      <c r="Z170" s="151" t="str">
        <f t="shared" si="44"/>
        <v>VENCIDA</v>
      </c>
      <c r="AA170" s="151" t="str">
        <f t="shared" si="45"/>
        <v/>
      </c>
      <c r="AB170" s="153" t="s">
        <v>2315</v>
      </c>
      <c r="AC170" s="150" t="str">
        <f t="shared" si="48"/>
        <v>H16AF2022</v>
      </c>
      <c r="AD170" s="163">
        <f t="shared" si="46"/>
        <v>2</v>
      </c>
      <c r="AE170" s="163" t="str">
        <f t="shared" si="49"/>
        <v>H16AF2022 - 2</v>
      </c>
      <c r="AF170" s="164">
        <f t="shared" si="50"/>
        <v>1</v>
      </c>
      <c r="AG170" s="164">
        <f t="shared" si="51"/>
        <v>1</v>
      </c>
      <c r="AH170" s="164" t="str">
        <f t="shared" si="47"/>
        <v>H16AF2022.</v>
      </c>
      <c r="AI170" s="164" t="str">
        <f t="shared" si="52"/>
        <v>H16AF2022</v>
      </c>
      <c r="AJ170" s="165"/>
      <c r="AK170" s="166"/>
      <c r="AL170" s="167"/>
    </row>
    <row r="171" spans="1:38" s="11" customFormat="1" ht="291" customHeight="1" x14ac:dyDescent="0.2">
      <c r="A171" s="150">
        <f>IF(ISBLANK(F171),"",COUNTA($F$2:F171))</f>
        <v>147</v>
      </c>
      <c r="B171" s="151">
        <f t="shared" si="53"/>
        <v>170</v>
      </c>
      <c r="C171" s="151">
        <v>2023</v>
      </c>
      <c r="D171" s="151" t="s">
        <v>3142</v>
      </c>
      <c r="E171" s="151" t="s">
        <v>3107</v>
      </c>
      <c r="F171" s="151" t="s">
        <v>2394</v>
      </c>
      <c r="G171" s="152" t="s">
        <v>1658</v>
      </c>
      <c r="H171" s="175" t="s">
        <v>2395</v>
      </c>
      <c r="I171" s="175" t="s">
        <v>2396</v>
      </c>
      <c r="J171" s="160" t="s">
        <v>2383</v>
      </c>
      <c r="K171" s="160" t="s">
        <v>2279</v>
      </c>
      <c r="L171" s="181" t="s">
        <v>2280</v>
      </c>
      <c r="M171" s="181">
        <v>3</v>
      </c>
      <c r="N171" s="182">
        <v>45139</v>
      </c>
      <c r="O171" s="182">
        <v>45230</v>
      </c>
      <c r="P171" s="178">
        <f t="shared" si="54"/>
        <v>13</v>
      </c>
      <c r="Q171" s="174" t="s">
        <v>1754</v>
      </c>
      <c r="R171" s="174" t="s">
        <v>2374</v>
      </c>
      <c r="S171" s="151">
        <v>0</v>
      </c>
      <c r="T171" s="123"/>
      <c r="U171" s="161">
        <f t="shared" si="39"/>
        <v>-1507.6666666666667</v>
      </c>
      <c r="V171" s="124">
        <f t="shared" si="40"/>
        <v>0</v>
      </c>
      <c r="W171" s="162">
        <f t="shared" si="41"/>
        <v>0</v>
      </c>
      <c r="X171" s="162">
        <f t="shared" si="42"/>
        <v>0</v>
      </c>
      <c r="Y171" s="162">
        <f t="shared" si="43"/>
        <v>13</v>
      </c>
      <c r="Z171" s="151" t="str">
        <f t="shared" si="44"/>
        <v>VENCIDA</v>
      </c>
      <c r="AA171" s="151" t="str">
        <f t="shared" si="45"/>
        <v>VENCIDO</v>
      </c>
      <c r="AB171" s="153" t="s">
        <v>2315</v>
      </c>
      <c r="AC171" s="150" t="str">
        <f t="shared" si="48"/>
        <v>H17AF2022</v>
      </c>
      <c r="AD171" s="163">
        <f t="shared" si="46"/>
        <v>1</v>
      </c>
      <c r="AE171" s="163" t="str">
        <f t="shared" si="49"/>
        <v>H17AF2022 - 1</v>
      </c>
      <c r="AF171" s="164">
        <f t="shared" si="50"/>
        <v>1</v>
      </c>
      <c r="AG171" s="164">
        <f t="shared" si="51"/>
        <v>1</v>
      </c>
      <c r="AH171" s="164" t="str">
        <f t="shared" si="47"/>
        <v>H17AF2022.</v>
      </c>
      <c r="AI171" s="164" t="str">
        <f t="shared" si="52"/>
        <v>H17AF2022</v>
      </c>
      <c r="AJ171" s="165"/>
      <c r="AK171" s="166"/>
      <c r="AL171" s="167"/>
    </row>
    <row r="172" spans="1:38" s="11" customFormat="1" ht="291" customHeight="1" x14ac:dyDescent="0.2">
      <c r="A172" s="150" t="str">
        <f>IF(ISBLANK(F172),"",COUNTA($F$2:F172))</f>
        <v/>
      </c>
      <c r="B172" s="151">
        <f t="shared" si="53"/>
        <v>171</v>
      </c>
      <c r="C172" s="151">
        <v>2023</v>
      </c>
      <c r="D172" s="151" t="s">
        <v>3142</v>
      </c>
      <c r="E172" s="151"/>
      <c r="F172" s="151"/>
      <c r="G172" s="152" t="s">
        <v>1658</v>
      </c>
      <c r="H172" s="175" t="s">
        <v>2397</v>
      </c>
      <c r="I172" s="175" t="s">
        <v>2396</v>
      </c>
      <c r="J172" s="160" t="s">
        <v>2398</v>
      </c>
      <c r="K172" s="160" t="s">
        <v>2364</v>
      </c>
      <c r="L172" s="181" t="s">
        <v>2365</v>
      </c>
      <c r="M172" s="181">
        <v>2</v>
      </c>
      <c r="N172" s="182">
        <v>45139</v>
      </c>
      <c r="O172" s="182">
        <v>45230</v>
      </c>
      <c r="P172" s="178">
        <f t="shared" si="54"/>
        <v>13</v>
      </c>
      <c r="Q172" s="174" t="s">
        <v>1950</v>
      </c>
      <c r="R172" s="174" t="s">
        <v>2367</v>
      </c>
      <c r="S172" s="151">
        <v>2</v>
      </c>
      <c r="T172" s="123">
        <v>45260</v>
      </c>
      <c r="U172" s="161">
        <f t="shared" si="39"/>
        <v>1</v>
      </c>
      <c r="V172" s="124">
        <f t="shared" si="40"/>
        <v>100</v>
      </c>
      <c r="W172" s="162">
        <f t="shared" si="41"/>
        <v>13</v>
      </c>
      <c r="X172" s="162">
        <f t="shared" si="42"/>
        <v>13</v>
      </c>
      <c r="Y172" s="162">
        <f t="shared" si="43"/>
        <v>13</v>
      </c>
      <c r="Z172" s="151" t="str">
        <f t="shared" si="44"/>
        <v>CUMPLIDA</v>
      </c>
      <c r="AA172" s="151" t="str">
        <f t="shared" si="45"/>
        <v/>
      </c>
      <c r="AB172" s="153" t="s">
        <v>2315</v>
      </c>
      <c r="AC172" s="150" t="str">
        <f t="shared" si="48"/>
        <v>H17AF2022</v>
      </c>
      <c r="AD172" s="163">
        <f t="shared" si="46"/>
        <v>2</v>
      </c>
      <c r="AE172" s="163" t="str">
        <f t="shared" si="49"/>
        <v>H17AF2022 - 2</v>
      </c>
      <c r="AF172" s="164">
        <f t="shared" si="50"/>
        <v>5</v>
      </c>
      <c r="AG172" s="164">
        <f t="shared" si="51"/>
        <v>5</v>
      </c>
      <c r="AH172" s="164" t="str">
        <f t="shared" si="47"/>
        <v>H17AF2022.</v>
      </c>
      <c r="AI172" s="164" t="str">
        <f t="shared" si="52"/>
        <v>H17AF2022</v>
      </c>
      <c r="AJ172" s="165"/>
      <c r="AK172" s="166"/>
      <c r="AL172" s="167"/>
    </row>
    <row r="173" spans="1:38" s="11" customFormat="1" ht="291" customHeight="1" x14ac:dyDescent="0.2">
      <c r="A173" s="150" t="str">
        <f>IF(ISBLANK(F173),"",COUNTA($F$2:F173))</f>
        <v/>
      </c>
      <c r="B173" s="151">
        <f t="shared" si="53"/>
        <v>172</v>
      </c>
      <c r="C173" s="151">
        <v>2023</v>
      </c>
      <c r="D173" s="151" t="s">
        <v>3142</v>
      </c>
      <c r="E173" s="151"/>
      <c r="F173" s="151"/>
      <c r="G173" s="152" t="s">
        <v>1658</v>
      </c>
      <c r="H173" s="175" t="s">
        <v>2399</v>
      </c>
      <c r="I173" s="175" t="s">
        <v>2396</v>
      </c>
      <c r="J173" s="160" t="s">
        <v>2400</v>
      </c>
      <c r="K173" s="160" t="s">
        <v>2386</v>
      </c>
      <c r="L173" s="181" t="s">
        <v>2280</v>
      </c>
      <c r="M173" s="181">
        <v>2</v>
      </c>
      <c r="N173" s="182">
        <v>45139</v>
      </c>
      <c r="O173" s="182">
        <v>45230</v>
      </c>
      <c r="P173" s="178">
        <f t="shared" si="54"/>
        <v>13</v>
      </c>
      <c r="Q173" s="174" t="s">
        <v>1950</v>
      </c>
      <c r="R173" s="174" t="s">
        <v>2367</v>
      </c>
      <c r="S173" s="151">
        <v>2</v>
      </c>
      <c r="T173" s="123">
        <v>45278</v>
      </c>
      <c r="U173" s="161">
        <f t="shared" si="39"/>
        <v>1.6</v>
      </c>
      <c r="V173" s="124">
        <f t="shared" si="40"/>
        <v>100</v>
      </c>
      <c r="W173" s="162">
        <f t="shared" si="41"/>
        <v>13</v>
      </c>
      <c r="X173" s="162">
        <f t="shared" si="42"/>
        <v>13</v>
      </c>
      <c r="Y173" s="162">
        <f t="shared" si="43"/>
        <v>13</v>
      </c>
      <c r="Z173" s="151" t="str">
        <f t="shared" si="44"/>
        <v>CUMPLIDA</v>
      </c>
      <c r="AA173" s="151" t="str">
        <f t="shared" si="45"/>
        <v/>
      </c>
      <c r="AB173" s="153" t="s">
        <v>2315</v>
      </c>
      <c r="AC173" s="150" t="str">
        <f t="shared" si="48"/>
        <v>H17AF2022</v>
      </c>
      <c r="AD173" s="163">
        <f t="shared" si="46"/>
        <v>3</v>
      </c>
      <c r="AE173" s="163" t="str">
        <f t="shared" si="49"/>
        <v>H17AF2022 - 3</v>
      </c>
      <c r="AF173" s="164">
        <f t="shared" si="50"/>
        <v>5</v>
      </c>
      <c r="AG173" s="164">
        <f t="shared" si="51"/>
        <v>5</v>
      </c>
      <c r="AH173" s="164" t="str">
        <f t="shared" si="47"/>
        <v>H17AF2022.</v>
      </c>
      <c r="AI173" s="164" t="str">
        <f t="shared" si="52"/>
        <v>H17AF2022</v>
      </c>
      <c r="AJ173" s="165"/>
      <c r="AK173" s="166"/>
      <c r="AL173" s="167"/>
    </row>
    <row r="174" spans="1:38" s="11" customFormat="1" ht="291" customHeight="1" x14ac:dyDescent="0.2">
      <c r="A174" s="150">
        <f>IF(ISBLANK(F174),"",COUNTA($F$2:F174))</f>
        <v>148</v>
      </c>
      <c r="B174" s="151">
        <f t="shared" si="53"/>
        <v>173</v>
      </c>
      <c r="C174" s="151">
        <v>2023</v>
      </c>
      <c r="D174" s="151" t="s">
        <v>3141</v>
      </c>
      <c r="E174" s="151" t="s">
        <v>637</v>
      </c>
      <c r="F174" s="151" t="s">
        <v>637</v>
      </c>
      <c r="G174" s="152" t="s">
        <v>953</v>
      </c>
      <c r="H174" s="175" t="s">
        <v>2401</v>
      </c>
      <c r="I174" s="175" t="s">
        <v>2402</v>
      </c>
      <c r="J174" s="160" t="s">
        <v>2403</v>
      </c>
      <c r="K174" s="160" t="s">
        <v>2279</v>
      </c>
      <c r="L174" s="181" t="s">
        <v>2280</v>
      </c>
      <c r="M174" s="181">
        <v>3</v>
      </c>
      <c r="N174" s="182">
        <v>45139</v>
      </c>
      <c r="O174" s="182">
        <v>45230</v>
      </c>
      <c r="P174" s="178">
        <f t="shared" si="54"/>
        <v>13</v>
      </c>
      <c r="Q174" s="174" t="s">
        <v>1754</v>
      </c>
      <c r="R174" s="174" t="s">
        <v>2374</v>
      </c>
      <c r="S174" s="151">
        <v>0</v>
      </c>
      <c r="T174" s="123"/>
      <c r="U174" s="161">
        <f t="shared" si="39"/>
        <v>-1507.6666666666667</v>
      </c>
      <c r="V174" s="124">
        <f t="shared" si="40"/>
        <v>0</v>
      </c>
      <c r="W174" s="162">
        <f t="shared" si="41"/>
        <v>0</v>
      </c>
      <c r="X174" s="162">
        <f t="shared" si="42"/>
        <v>0</v>
      </c>
      <c r="Y174" s="162">
        <f t="shared" si="43"/>
        <v>13</v>
      </c>
      <c r="Z174" s="151" t="str">
        <f t="shared" si="44"/>
        <v>VENCIDA</v>
      </c>
      <c r="AA174" s="151" t="str">
        <f t="shared" si="45"/>
        <v>VENCIDO</v>
      </c>
      <c r="AB174" s="153" t="s">
        <v>2315</v>
      </c>
      <c r="AC174" s="150" t="str">
        <f t="shared" si="48"/>
        <v>H18AF2022</v>
      </c>
      <c r="AD174" s="163">
        <f t="shared" si="46"/>
        <v>1</v>
      </c>
      <c r="AE174" s="163" t="str">
        <f t="shared" si="49"/>
        <v>H18AF2022 - 1</v>
      </c>
      <c r="AF174" s="164">
        <f t="shared" si="50"/>
        <v>1</v>
      </c>
      <c r="AG174" s="164">
        <f t="shared" si="51"/>
        <v>1</v>
      </c>
      <c r="AH174" s="164" t="str">
        <f t="shared" si="47"/>
        <v>H18AF2022.</v>
      </c>
      <c r="AI174" s="164" t="str">
        <f t="shared" si="52"/>
        <v>H18AF2022</v>
      </c>
      <c r="AJ174" s="165"/>
      <c r="AK174" s="166"/>
      <c r="AL174" s="167"/>
    </row>
    <row r="175" spans="1:38" s="11" customFormat="1" ht="291" customHeight="1" x14ac:dyDescent="0.2">
      <c r="A175" s="150">
        <f>IF(ISBLANK(F175),"",COUNTA($F$2:F175))</f>
        <v>149</v>
      </c>
      <c r="B175" s="151">
        <f t="shared" si="53"/>
        <v>174</v>
      </c>
      <c r="C175" s="151">
        <v>2023</v>
      </c>
      <c r="D175" s="151" t="s">
        <v>3141</v>
      </c>
      <c r="E175" s="151" t="s">
        <v>904</v>
      </c>
      <c r="F175" s="151" t="s">
        <v>636</v>
      </c>
      <c r="G175" s="152" t="s">
        <v>953</v>
      </c>
      <c r="H175" s="175" t="s">
        <v>2404</v>
      </c>
      <c r="I175" s="175" t="s">
        <v>2405</v>
      </c>
      <c r="J175" s="160" t="s">
        <v>2403</v>
      </c>
      <c r="K175" s="160" t="s">
        <v>2279</v>
      </c>
      <c r="L175" s="181" t="s">
        <v>2280</v>
      </c>
      <c r="M175" s="181">
        <v>3</v>
      </c>
      <c r="N175" s="182">
        <v>45139</v>
      </c>
      <c r="O175" s="182">
        <v>45230</v>
      </c>
      <c r="P175" s="178">
        <f t="shared" si="54"/>
        <v>13</v>
      </c>
      <c r="Q175" s="174" t="s">
        <v>1754</v>
      </c>
      <c r="R175" s="174" t="s">
        <v>2374</v>
      </c>
      <c r="S175" s="151">
        <v>0</v>
      </c>
      <c r="T175" s="123"/>
      <c r="U175" s="161">
        <f t="shared" si="39"/>
        <v>-1507.6666666666667</v>
      </c>
      <c r="V175" s="124">
        <f t="shared" si="40"/>
        <v>0</v>
      </c>
      <c r="W175" s="162">
        <f t="shared" si="41"/>
        <v>0</v>
      </c>
      <c r="X175" s="162">
        <f t="shared" si="42"/>
        <v>0</v>
      </c>
      <c r="Y175" s="162">
        <f t="shared" si="43"/>
        <v>13</v>
      </c>
      <c r="Z175" s="151" t="str">
        <f t="shared" si="44"/>
        <v>VENCIDA</v>
      </c>
      <c r="AA175" s="151" t="str">
        <f t="shared" si="45"/>
        <v>VENCIDO</v>
      </c>
      <c r="AB175" s="153" t="s">
        <v>2315</v>
      </c>
      <c r="AC175" s="150" t="str">
        <f t="shared" si="48"/>
        <v>H19AF2022</v>
      </c>
      <c r="AD175" s="163">
        <f t="shared" si="46"/>
        <v>1</v>
      </c>
      <c r="AE175" s="163" t="str">
        <f t="shared" si="49"/>
        <v>H19AF2022 - 1</v>
      </c>
      <c r="AF175" s="164">
        <f t="shared" si="50"/>
        <v>1</v>
      </c>
      <c r="AG175" s="164">
        <f t="shared" si="51"/>
        <v>1</v>
      </c>
      <c r="AH175" s="164" t="str">
        <f t="shared" si="47"/>
        <v>H19AF2022.</v>
      </c>
      <c r="AI175" s="164" t="str">
        <f t="shared" si="52"/>
        <v>H19AF2022</v>
      </c>
      <c r="AJ175" s="165"/>
      <c r="AK175" s="166"/>
      <c r="AL175" s="167"/>
    </row>
    <row r="176" spans="1:38" s="11" customFormat="1" ht="291" customHeight="1" x14ac:dyDescent="0.2">
      <c r="A176" s="150">
        <f>IF(ISBLANK(F176),"",COUNTA($F$2:F176))</f>
        <v>150</v>
      </c>
      <c r="B176" s="151">
        <f t="shared" si="53"/>
        <v>175</v>
      </c>
      <c r="C176" s="151">
        <v>2023</v>
      </c>
      <c r="D176" s="151" t="s">
        <v>3141</v>
      </c>
      <c r="E176" s="151" t="s">
        <v>904</v>
      </c>
      <c r="F176" s="151" t="s">
        <v>636</v>
      </c>
      <c r="G176" s="152" t="s">
        <v>1658</v>
      </c>
      <c r="H176" s="175" t="s">
        <v>2406</v>
      </c>
      <c r="I176" s="175" t="s">
        <v>2407</v>
      </c>
      <c r="J176" s="160" t="s">
        <v>2408</v>
      </c>
      <c r="K176" s="160" t="s">
        <v>2386</v>
      </c>
      <c r="L176" s="181" t="s">
        <v>2280</v>
      </c>
      <c r="M176" s="181">
        <v>2</v>
      </c>
      <c r="N176" s="182">
        <v>45139</v>
      </c>
      <c r="O176" s="182">
        <v>45230</v>
      </c>
      <c r="P176" s="178">
        <f t="shared" si="54"/>
        <v>13</v>
      </c>
      <c r="Q176" s="174" t="s">
        <v>1950</v>
      </c>
      <c r="R176" s="174" t="s">
        <v>2367</v>
      </c>
      <c r="S176" s="151">
        <v>2</v>
      </c>
      <c r="T176" s="123">
        <v>45278</v>
      </c>
      <c r="U176" s="161">
        <f t="shared" si="39"/>
        <v>1.6</v>
      </c>
      <c r="V176" s="124">
        <f t="shared" si="40"/>
        <v>100</v>
      </c>
      <c r="W176" s="162">
        <f t="shared" si="41"/>
        <v>13</v>
      </c>
      <c r="X176" s="162">
        <f t="shared" si="42"/>
        <v>13</v>
      </c>
      <c r="Y176" s="162">
        <f t="shared" si="43"/>
        <v>13</v>
      </c>
      <c r="Z176" s="151" t="str">
        <f t="shared" si="44"/>
        <v>CUMPLIDA</v>
      </c>
      <c r="AA176" s="151" t="str">
        <f t="shared" si="45"/>
        <v>CUMPLIDO</v>
      </c>
      <c r="AB176" s="153" t="s">
        <v>2315</v>
      </c>
      <c r="AC176" s="150" t="str">
        <f t="shared" si="48"/>
        <v>H20AF2022</v>
      </c>
      <c r="AD176" s="163">
        <f t="shared" si="46"/>
        <v>1</v>
      </c>
      <c r="AE176" s="163" t="str">
        <f t="shared" si="49"/>
        <v>H20AF2022 - 1</v>
      </c>
      <c r="AF176" s="164">
        <f t="shared" si="50"/>
        <v>5</v>
      </c>
      <c r="AG176" s="164">
        <f t="shared" si="51"/>
        <v>5</v>
      </c>
      <c r="AH176" s="164" t="str">
        <f t="shared" si="47"/>
        <v>H20AF2022.</v>
      </c>
      <c r="AI176" s="164" t="str">
        <f t="shared" si="52"/>
        <v>H20AF2022</v>
      </c>
      <c r="AJ176" s="165"/>
      <c r="AK176" s="166"/>
      <c r="AL176" s="167"/>
    </row>
    <row r="177" spans="1:38" s="11" customFormat="1" ht="291" customHeight="1" x14ac:dyDescent="0.2">
      <c r="A177" s="150">
        <f>IF(ISBLANK(F177),"",COUNTA($F$2:F177))</f>
        <v>151</v>
      </c>
      <c r="B177" s="151">
        <f t="shared" si="53"/>
        <v>176</v>
      </c>
      <c r="C177" s="151">
        <v>2023</v>
      </c>
      <c r="D177" s="151" t="s">
        <v>3146</v>
      </c>
      <c r="E177" s="151" t="s">
        <v>904</v>
      </c>
      <c r="F177" s="151" t="s">
        <v>1122</v>
      </c>
      <c r="G177" s="152" t="s">
        <v>1677</v>
      </c>
      <c r="H177" s="175" t="s">
        <v>2409</v>
      </c>
      <c r="I177" s="175" t="s">
        <v>2410</v>
      </c>
      <c r="J177" s="160" t="s">
        <v>2411</v>
      </c>
      <c r="K177" s="160" t="s">
        <v>2412</v>
      </c>
      <c r="L177" s="181" t="s">
        <v>2413</v>
      </c>
      <c r="M177" s="181">
        <v>6</v>
      </c>
      <c r="N177" s="182">
        <v>45136</v>
      </c>
      <c r="O177" s="182">
        <v>45275</v>
      </c>
      <c r="P177" s="178">
        <f t="shared" si="54"/>
        <v>19.857142857142858</v>
      </c>
      <c r="Q177" s="174" t="s">
        <v>2131</v>
      </c>
      <c r="R177" s="174" t="s">
        <v>2314</v>
      </c>
      <c r="S177" s="151">
        <v>6</v>
      </c>
      <c r="T177" s="123">
        <v>45348</v>
      </c>
      <c r="U177" s="161">
        <f t="shared" si="39"/>
        <v>2.4333333333333331</v>
      </c>
      <c r="V177" s="124">
        <f t="shared" si="40"/>
        <v>100</v>
      </c>
      <c r="W177" s="162">
        <f t="shared" si="41"/>
        <v>19.857142857142858</v>
      </c>
      <c r="X177" s="162">
        <f t="shared" si="42"/>
        <v>19.857142857142858</v>
      </c>
      <c r="Y177" s="162">
        <f t="shared" si="43"/>
        <v>19.857142857142858</v>
      </c>
      <c r="Z177" s="151" t="str">
        <f t="shared" si="44"/>
        <v>CUMPLIDA</v>
      </c>
      <c r="AA177" s="151" t="str">
        <f t="shared" si="45"/>
        <v>CUMPLIDO</v>
      </c>
      <c r="AB177" s="153" t="s">
        <v>2315</v>
      </c>
      <c r="AC177" s="150" t="str">
        <f t="shared" si="48"/>
        <v>H21AF2022</v>
      </c>
      <c r="AD177" s="163">
        <f t="shared" si="46"/>
        <v>1</v>
      </c>
      <c r="AE177" s="163" t="str">
        <f t="shared" si="49"/>
        <v>H21AF2022 - 1</v>
      </c>
      <c r="AF177" s="164">
        <f t="shared" si="50"/>
        <v>5</v>
      </c>
      <c r="AG177" s="164">
        <f t="shared" si="51"/>
        <v>5</v>
      </c>
      <c r="AH177" s="164" t="str">
        <f t="shared" si="47"/>
        <v>H21AF2022.</v>
      </c>
      <c r="AI177" s="164" t="str">
        <f t="shared" si="52"/>
        <v>H21AF2022</v>
      </c>
      <c r="AJ177" s="165"/>
      <c r="AK177" s="166"/>
      <c r="AL177" s="167"/>
    </row>
    <row r="178" spans="1:38" s="11" customFormat="1" ht="291" customHeight="1" x14ac:dyDescent="0.2">
      <c r="A178" s="150" t="str">
        <f>IF(ISBLANK(F178),"",COUNTA($F$2:F178))</f>
        <v/>
      </c>
      <c r="B178" s="151">
        <f t="shared" si="53"/>
        <v>177</v>
      </c>
      <c r="C178" s="151">
        <v>2023</v>
      </c>
      <c r="D178" s="151" t="s">
        <v>3146</v>
      </c>
      <c r="E178" s="151"/>
      <c r="F178" s="151"/>
      <c r="G178" s="152" t="s">
        <v>1677</v>
      </c>
      <c r="H178" s="175" t="s">
        <v>2414</v>
      </c>
      <c r="I178" s="175" t="s">
        <v>2410</v>
      </c>
      <c r="J178" s="160" t="s">
        <v>2411</v>
      </c>
      <c r="K178" s="160" t="s">
        <v>2415</v>
      </c>
      <c r="L178" s="181" t="s">
        <v>311</v>
      </c>
      <c r="M178" s="181">
        <v>1</v>
      </c>
      <c r="N178" s="182">
        <v>45136</v>
      </c>
      <c r="O178" s="182">
        <v>45275</v>
      </c>
      <c r="P178" s="178">
        <f t="shared" si="54"/>
        <v>19.857142857142858</v>
      </c>
      <c r="Q178" s="174" t="s">
        <v>2131</v>
      </c>
      <c r="R178" s="174" t="s">
        <v>2314</v>
      </c>
      <c r="S178" s="151">
        <v>1</v>
      </c>
      <c r="T178" s="123">
        <v>45348</v>
      </c>
      <c r="U178" s="161">
        <f t="shared" si="39"/>
        <v>2.4333333333333331</v>
      </c>
      <c r="V178" s="124">
        <f t="shared" si="40"/>
        <v>100</v>
      </c>
      <c r="W178" s="162">
        <f t="shared" si="41"/>
        <v>19.857142857142858</v>
      </c>
      <c r="X178" s="162">
        <f t="shared" si="42"/>
        <v>19.857142857142858</v>
      </c>
      <c r="Y178" s="162">
        <f t="shared" si="43"/>
        <v>19.857142857142858</v>
      </c>
      <c r="Z178" s="151" t="str">
        <f t="shared" si="44"/>
        <v>CUMPLIDA</v>
      </c>
      <c r="AA178" s="151" t="str">
        <f t="shared" si="45"/>
        <v/>
      </c>
      <c r="AB178" s="153" t="s">
        <v>2315</v>
      </c>
      <c r="AC178" s="150" t="str">
        <f t="shared" si="48"/>
        <v>H21AF2022</v>
      </c>
      <c r="AD178" s="163">
        <f t="shared" si="46"/>
        <v>2</v>
      </c>
      <c r="AE178" s="163" t="str">
        <f t="shared" si="49"/>
        <v>H21AF2022 - 2</v>
      </c>
      <c r="AF178" s="164">
        <f t="shared" si="50"/>
        <v>5</v>
      </c>
      <c r="AG178" s="164">
        <f t="shared" si="51"/>
        <v>5</v>
      </c>
      <c r="AH178" s="164" t="str">
        <f t="shared" si="47"/>
        <v>H21AF2022.</v>
      </c>
      <c r="AI178" s="164" t="str">
        <f t="shared" si="52"/>
        <v>H21AF2022</v>
      </c>
      <c r="AJ178" s="165"/>
      <c r="AK178" s="166"/>
      <c r="AL178" s="167"/>
    </row>
    <row r="179" spans="1:38" s="11" customFormat="1" ht="291" customHeight="1" x14ac:dyDescent="0.2">
      <c r="A179" s="150" t="str">
        <f>IF(ISBLANK(F179),"",COUNTA($F$2:F179))</f>
        <v/>
      </c>
      <c r="B179" s="151">
        <f t="shared" si="53"/>
        <v>178</v>
      </c>
      <c r="C179" s="151">
        <v>2023</v>
      </c>
      <c r="D179" s="151" t="s">
        <v>3146</v>
      </c>
      <c r="E179" s="151"/>
      <c r="F179" s="151"/>
      <c r="G179" s="152" t="s">
        <v>1677</v>
      </c>
      <c r="H179" s="175" t="s">
        <v>2416</v>
      </c>
      <c r="I179" s="175" t="s">
        <v>2410</v>
      </c>
      <c r="J179" s="160" t="s">
        <v>2411</v>
      </c>
      <c r="K179" s="160" t="s">
        <v>2417</v>
      </c>
      <c r="L179" s="181" t="s">
        <v>41</v>
      </c>
      <c r="M179" s="181">
        <v>2</v>
      </c>
      <c r="N179" s="182">
        <v>45136</v>
      </c>
      <c r="O179" s="182">
        <v>45275</v>
      </c>
      <c r="P179" s="178">
        <f t="shared" si="54"/>
        <v>19.857142857142858</v>
      </c>
      <c r="Q179" s="174" t="s">
        <v>2131</v>
      </c>
      <c r="R179" s="174" t="s">
        <v>2314</v>
      </c>
      <c r="S179" s="151">
        <v>2</v>
      </c>
      <c r="T179" s="123">
        <v>45348</v>
      </c>
      <c r="U179" s="161">
        <f t="shared" si="39"/>
        <v>2.4333333333333331</v>
      </c>
      <c r="V179" s="124">
        <f t="shared" si="40"/>
        <v>100</v>
      </c>
      <c r="W179" s="162">
        <f t="shared" si="41"/>
        <v>19.857142857142858</v>
      </c>
      <c r="X179" s="162">
        <f t="shared" si="42"/>
        <v>19.857142857142858</v>
      </c>
      <c r="Y179" s="162">
        <f t="shared" si="43"/>
        <v>19.857142857142858</v>
      </c>
      <c r="Z179" s="151" t="str">
        <f t="shared" si="44"/>
        <v>CUMPLIDA</v>
      </c>
      <c r="AA179" s="151" t="str">
        <f t="shared" si="45"/>
        <v/>
      </c>
      <c r="AB179" s="153" t="s">
        <v>2315</v>
      </c>
      <c r="AC179" s="150" t="str">
        <f t="shared" si="48"/>
        <v>H21AF2022</v>
      </c>
      <c r="AD179" s="163">
        <f t="shared" si="46"/>
        <v>3</v>
      </c>
      <c r="AE179" s="163" t="str">
        <f t="shared" si="49"/>
        <v>H21AF2022 - 3</v>
      </c>
      <c r="AF179" s="164">
        <f t="shared" si="50"/>
        <v>5</v>
      </c>
      <c r="AG179" s="164">
        <f t="shared" si="51"/>
        <v>5</v>
      </c>
      <c r="AH179" s="164" t="str">
        <f t="shared" si="47"/>
        <v>H21AF2022.</v>
      </c>
      <c r="AI179" s="164" t="str">
        <f t="shared" si="52"/>
        <v>H21AF2022</v>
      </c>
      <c r="AJ179" s="165"/>
      <c r="AK179" s="166"/>
      <c r="AL179" s="167"/>
    </row>
    <row r="180" spans="1:38" s="11" customFormat="1" ht="291" customHeight="1" x14ac:dyDescent="0.2">
      <c r="A180" s="150">
        <f>IF(ISBLANK(F180),"",COUNTA($F$2:F180))</f>
        <v>152</v>
      </c>
      <c r="B180" s="151">
        <f t="shared" si="53"/>
        <v>179</v>
      </c>
      <c r="C180" s="151">
        <v>2023</v>
      </c>
      <c r="D180" s="151" t="s">
        <v>3143</v>
      </c>
      <c r="E180" s="151" t="s">
        <v>637</v>
      </c>
      <c r="F180" s="151" t="s">
        <v>637</v>
      </c>
      <c r="G180" s="152" t="s">
        <v>1677</v>
      </c>
      <c r="H180" s="175" t="s">
        <v>2418</v>
      </c>
      <c r="I180" s="175" t="s">
        <v>2419</v>
      </c>
      <c r="J180" s="160" t="s">
        <v>2420</v>
      </c>
      <c r="K180" s="160" t="s">
        <v>2421</v>
      </c>
      <c r="L180" s="181" t="s">
        <v>2422</v>
      </c>
      <c r="M180" s="181">
        <v>1</v>
      </c>
      <c r="N180" s="182">
        <v>45136</v>
      </c>
      <c r="O180" s="182">
        <v>45145</v>
      </c>
      <c r="P180" s="178">
        <f t="shared" si="54"/>
        <v>1.2857142857142858</v>
      </c>
      <c r="Q180" s="174" t="s">
        <v>2131</v>
      </c>
      <c r="R180" s="174" t="s">
        <v>2314</v>
      </c>
      <c r="S180" s="151">
        <v>0</v>
      </c>
      <c r="T180" s="123"/>
      <c r="U180" s="161">
        <f t="shared" si="39"/>
        <v>-1504.8333333333333</v>
      </c>
      <c r="V180" s="124">
        <f t="shared" si="40"/>
        <v>0</v>
      </c>
      <c r="W180" s="162">
        <f t="shared" si="41"/>
        <v>0</v>
      </c>
      <c r="X180" s="162">
        <f t="shared" si="42"/>
        <v>0</v>
      </c>
      <c r="Y180" s="162">
        <f t="shared" si="43"/>
        <v>1.2857142857142858</v>
      </c>
      <c r="Z180" s="151" t="str">
        <f t="shared" si="44"/>
        <v>VENCIDA</v>
      </c>
      <c r="AA180" s="151" t="str">
        <f t="shared" si="45"/>
        <v>VENCIDO</v>
      </c>
      <c r="AB180" s="153" t="s">
        <v>2315</v>
      </c>
      <c r="AC180" s="150" t="str">
        <f t="shared" si="48"/>
        <v>H22AF2022</v>
      </c>
      <c r="AD180" s="163">
        <f t="shared" si="46"/>
        <v>1</v>
      </c>
      <c r="AE180" s="163" t="str">
        <f t="shared" si="49"/>
        <v>H22AF2022 - 1</v>
      </c>
      <c r="AF180" s="164">
        <f t="shared" si="50"/>
        <v>1</v>
      </c>
      <c r="AG180" s="164">
        <f t="shared" si="51"/>
        <v>1</v>
      </c>
      <c r="AH180" s="164" t="str">
        <f t="shared" si="47"/>
        <v>H22AF2022.</v>
      </c>
      <c r="AI180" s="164" t="str">
        <f t="shared" si="52"/>
        <v>H22AF2022</v>
      </c>
      <c r="AJ180" s="165"/>
      <c r="AK180" s="166"/>
      <c r="AL180" s="167"/>
    </row>
    <row r="181" spans="1:38" s="11" customFormat="1" ht="291" customHeight="1" x14ac:dyDescent="0.2">
      <c r="A181" s="150" t="str">
        <f>IF(ISBLANK(F181),"",COUNTA($F$2:F181))</f>
        <v/>
      </c>
      <c r="B181" s="151">
        <f t="shared" si="53"/>
        <v>180</v>
      </c>
      <c r="C181" s="151">
        <v>2023</v>
      </c>
      <c r="D181" s="151" t="s">
        <v>3143</v>
      </c>
      <c r="E181" s="151"/>
      <c r="F181" s="151"/>
      <c r="G181" s="152" t="s">
        <v>1677</v>
      </c>
      <c r="H181" s="175" t="s">
        <v>2423</v>
      </c>
      <c r="I181" s="175" t="s">
        <v>2419</v>
      </c>
      <c r="J181" s="160" t="s">
        <v>2424</v>
      </c>
      <c r="K181" s="160" t="s">
        <v>2425</v>
      </c>
      <c r="L181" s="181" t="s">
        <v>41</v>
      </c>
      <c r="M181" s="181">
        <v>2</v>
      </c>
      <c r="N181" s="182">
        <v>45136</v>
      </c>
      <c r="O181" s="182">
        <v>45290</v>
      </c>
      <c r="P181" s="178">
        <f t="shared" si="54"/>
        <v>22</v>
      </c>
      <c r="Q181" s="174" t="s">
        <v>2131</v>
      </c>
      <c r="R181" s="174" t="s">
        <v>2314</v>
      </c>
      <c r="S181" s="151">
        <v>0</v>
      </c>
      <c r="T181" s="123"/>
      <c r="U181" s="161">
        <f t="shared" si="39"/>
        <v>-1509.6666666666667</v>
      </c>
      <c r="V181" s="124">
        <f t="shared" si="40"/>
        <v>0</v>
      </c>
      <c r="W181" s="162">
        <f t="shared" si="41"/>
        <v>0</v>
      </c>
      <c r="X181" s="162">
        <f t="shared" si="42"/>
        <v>0</v>
      </c>
      <c r="Y181" s="162">
        <f t="shared" si="43"/>
        <v>22</v>
      </c>
      <c r="Z181" s="151" t="str">
        <f t="shared" si="44"/>
        <v>VENCIDA</v>
      </c>
      <c r="AA181" s="151" t="str">
        <f t="shared" si="45"/>
        <v/>
      </c>
      <c r="AB181" s="153" t="s">
        <v>2315</v>
      </c>
      <c r="AC181" s="150" t="str">
        <f t="shared" si="48"/>
        <v>H22AF2022</v>
      </c>
      <c r="AD181" s="163">
        <f t="shared" si="46"/>
        <v>2</v>
      </c>
      <c r="AE181" s="163" t="str">
        <f t="shared" si="49"/>
        <v>H22AF2022 - 2</v>
      </c>
      <c r="AF181" s="164">
        <f t="shared" si="50"/>
        <v>1</v>
      </c>
      <c r="AG181" s="164">
        <f t="shared" si="51"/>
        <v>1</v>
      </c>
      <c r="AH181" s="164" t="str">
        <f t="shared" si="47"/>
        <v>H22AF2022.</v>
      </c>
      <c r="AI181" s="164" t="str">
        <f t="shared" si="52"/>
        <v>H22AF2022</v>
      </c>
      <c r="AJ181" s="165"/>
      <c r="AK181" s="166"/>
      <c r="AL181" s="167"/>
    </row>
    <row r="182" spans="1:38" s="11" customFormat="1" ht="291" customHeight="1" x14ac:dyDescent="0.2">
      <c r="A182" s="150">
        <f>IF(ISBLANK(F182),"",COUNTA($F$2:F182))</f>
        <v>153</v>
      </c>
      <c r="B182" s="151">
        <f t="shared" si="53"/>
        <v>181</v>
      </c>
      <c r="C182" s="151">
        <v>2023</v>
      </c>
      <c r="D182" s="151" t="s">
        <v>3142</v>
      </c>
      <c r="E182" s="151" t="s">
        <v>3106</v>
      </c>
      <c r="F182" s="151" t="s">
        <v>2426</v>
      </c>
      <c r="G182" s="152" t="s">
        <v>2427</v>
      </c>
      <c r="H182" s="175" t="s">
        <v>2428</v>
      </c>
      <c r="I182" s="175" t="s">
        <v>2429</v>
      </c>
      <c r="J182" s="160" t="s">
        <v>2430</v>
      </c>
      <c r="K182" s="160" t="s">
        <v>2431</v>
      </c>
      <c r="L182" s="181" t="s">
        <v>1086</v>
      </c>
      <c r="M182" s="181">
        <v>1</v>
      </c>
      <c r="N182" s="182">
        <v>45139</v>
      </c>
      <c r="O182" s="182">
        <v>45290</v>
      </c>
      <c r="P182" s="178">
        <f t="shared" si="54"/>
        <v>21.571428571428573</v>
      </c>
      <c r="Q182" s="174" t="s">
        <v>2432</v>
      </c>
      <c r="R182" s="174" t="s">
        <v>2433</v>
      </c>
      <c r="S182" s="151">
        <v>1</v>
      </c>
      <c r="T182" s="123">
        <v>45349</v>
      </c>
      <c r="U182" s="161">
        <f t="shared" si="39"/>
        <v>1.9666666666666666</v>
      </c>
      <c r="V182" s="124">
        <f t="shared" si="40"/>
        <v>100</v>
      </c>
      <c r="W182" s="162">
        <f t="shared" si="41"/>
        <v>21.571428571428573</v>
      </c>
      <c r="X182" s="162">
        <f t="shared" si="42"/>
        <v>21.571428571428573</v>
      </c>
      <c r="Y182" s="162">
        <f t="shared" si="43"/>
        <v>21.571428571428573</v>
      </c>
      <c r="Z182" s="151" t="str">
        <f t="shared" si="44"/>
        <v>CUMPLIDA</v>
      </c>
      <c r="AA182" s="151" t="str">
        <f t="shared" si="45"/>
        <v>CUMPLIDO</v>
      </c>
      <c r="AB182" s="153" t="s">
        <v>2315</v>
      </c>
      <c r="AC182" s="150" t="str">
        <f t="shared" si="48"/>
        <v>H23AF2022</v>
      </c>
      <c r="AD182" s="163">
        <f t="shared" si="46"/>
        <v>1</v>
      </c>
      <c r="AE182" s="163" t="str">
        <f t="shared" si="49"/>
        <v>H23AF2022 - 1</v>
      </c>
      <c r="AF182" s="164">
        <f t="shared" si="50"/>
        <v>5</v>
      </c>
      <c r="AG182" s="164">
        <f t="shared" si="51"/>
        <v>5</v>
      </c>
      <c r="AH182" s="164" t="str">
        <f t="shared" si="47"/>
        <v>H23AF2022.</v>
      </c>
      <c r="AI182" s="164" t="str">
        <f t="shared" si="52"/>
        <v>H23AF2022</v>
      </c>
      <c r="AJ182" s="165"/>
      <c r="AK182" s="166"/>
      <c r="AL182" s="167"/>
    </row>
    <row r="183" spans="1:38" s="11" customFormat="1" ht="291" customHeight="1" x14ac:dyDescent="0.2">
      <c r="A183" s="150">
        <f>IF(ISBLANK(F183),"",COUNTA($F$2:F183))</f>
        <v>154</v>
      </c>
      <c r="B183" s="151">
        <f t="shared" si="53"/>
        <v>182</v>
      </c>
      <c r="C183" s="151">
        <v>2023</v>
      </c>
      <c r="D183" s="151" t="s">
        <v>3143</v>
      </c>
      <c r="E183" s="151" t="s">
        <v>3104</v>
      </c>
      <c r="F183" s="151" t="s">
        <v>1251</v>
      </c>
      <c r="G183" s="153" t="s">
        <v>854</v>
      </c>
      <c r="H183" s="175" t="s">
        <v>2434</v>
      </c>
      <c r="I183" s="175" t="s">
        <v>2435</v>
      </c>
      <c r="J183" s="183" t="s">
        <v>2436</v>
      </c>
      <c r="K183" s="183" t="s">
        <v>2437</v>
      </c>
      <c r="L183" s="183" t="s">
        <v>2438</v>
      </c>
      <c r="M183" s="151">
        <v>4</v>
      </c>
      <c r="N183" s="184">
        <v>45139</v>
      </c>
      <c r="O183" s="184">
        <v>45291</v>
      </c>
      <c r="P183" s="178">
        <f t="shared" si="54"/>
        <v>21.714285714285715</v>
      </c>
      <c r="Q183" s="174" t="s">
        <v>1489</v>
      </c>
      <c r="R183" s="174" t="s">
        <v>2367</v>
      </c>
      <c r="S183" s="151">
        <v>4</v>
      </c>
      <c r="T183" s="123">
        <v>45344</v>
      </c>
      <c r="U183" s="161">
        <f t="shared" si="39"/>
        <v>1.7666666666666666</v>
      </c>
      <c r="V183" s="124">
        <f t="shared" si="40"/>
        <v>100</v>
      </c>
      <c r="W183" s="162">
        <f t="shared" si="41"/>
        <v>21.714285714285715</v>
      </c>
      <c r="X183" s="162">
        <f t="shared" si="42"/>
        <v>21.714285714285715</v>
      </c>
      <c r="Y183" s="162">
        <f t="shared" si="43"/>
        <v>21.714285714285715</v>
      </c>
      <c r="Z183" s="151" t="str">
        <f t="shared" si="44"/>
        <v>CUMPLIDA</v>
      </c>
      <c r="AA183" s="151" t="str">
        <f t="shared" si="45"/>
        <v>VENCIDO</v>
      </c>
      <c r="AB183" s="153" t="s">
        <v>2439</v>
      </c>
      <c r="AC183" s="150" t="str">
        <f t="shared" si="48"/>
        <v>H1AEFJUANCHITO</v>
      </c>
      <c r="AD183" s="163">
        <f t="shared" si="46"/>
        <v>1</v>
      </c>
      <c r="AE183" s="163" t="str">
        <f t="shared" si="49"/>
        <v>H1AEFJUANCHITO - 1</v>
      </c>
      <c r="AF183" s="164">
        <f t="shared" si="50"/>
        <v>5</v>
      </c>
      <c r="AG183" s="164">
        <f t="shared" si="51"/>
        <v>1</v>
      </c>
      <c r="AH183" s="164" t="str">
        <f t="shared" si="47"/>
        <v>H1AEFJUANCHITO.</v>
      </c>
      <c r="AI183" s="164" t="str">
        <f t="shared" si="52"/>
        <v>H1AEFJUANCHITO</v>
      </c>
      <c r="AJ183" s="165"/>
      <c r="AK183" s="166"/>
      <c r="AL183" s="167"/>
    </row>
    <row r="184" spans="1:38" s="11" customFormat="1" ht="291" customHeight="1" x14ac:dyDescent="0.2">
      <c r="A184" s="150" t="str">
        <f>IF(ISBLANK(F184),"",COUNTA($F$2:F184))</f>
        <v/>
      </c>
      <c r="B184" s="151">
        <f t="shared" si="53"/>
        <v>183</v>
      </c>
      <c r="C184" s="151">
        <v>2023</v>
      </c>
      <c r="D184" s="151" t="s">
        <v>3143</v>
      </c>
      <c r="E184" s="151"/>
      <c r="F184" s="151"/>
      <c r="G184" s="153" t="s">
        <v>854</v>
      </c>
      <c r="H184" s="175" t="s">
        <v>2440</v>
      </c>
      <c r="I184" s="175" t="s">
        <v>2435</v>
      </c>
      <c r="J184" s="183" t="s">
        <v>2441</v>
      </c>
      <c r="K184" s="183" t="s">
        <v>2364</v>
      </c>
      <c r="L184" s="151" t="s">
        <v>2280</v>
      </c>
      <c r="M184" s="151">
        <v>2</v>
      </c>
      <c r="N184" s="184">
        <v>45139</v>
      </c>
      <c r="O184" s="184">
        <v>45230</v>
      </c>
      <c r="P184" s="178">
        <f t="shared" si="54"/>
        <v>13</v>
      </c>
      <c r="Q184" s="174" t="s">
        <v>1489</v>
      </c>
      <c r="R184" s="174" t="s">
        <v>2367</v>
      </c>
      <c r="S184" s="151">
        <v>1</v>
      </c>
      <c r="T184" s="123"/>
      <c r="U184" s="161">
        <f t="shared" si="39"/>
        <v>-1507.6666666666667</v>
      </c>
      <c r="V184" s="124">
        <f t="shared" si="40"/>
        <v>50</v>
      </c>
      <c r="W184" s="162">
        <f t="shared" si="41"/>
        <v>6.5</v>
      </c>
      <c r="X184" s="162">
        <f t="shared" si="42"/>
        <v>6.5</v>
      </c>
      <c r="Y184" s="162">
        <f t="shared" si="43"/>
        <v>13</v>
      </c>
      <c r="Z184" s="151" t="str">
        <f t="shared" si="44"/>
        <v>VENCIDA</v>
      </c>
      <c r="AA184" s="151" t="str">
        <f t="shared" si="45"/>
        <v/>
      </c>
      <c r="AB184" s="153" t="s">
        <v>2439</v>
      </c>
      <c r="AC184" s="150" t="str">
        <f t="shared" si="48"/>
        <v>H1AEFJUANCHITO</v>
      </c>
      <c r="AD184" s="163">
        <f t="shared" si="46"/>
        <v>2</v>
      </c>
      <c r="AE184" s="163" t="str">
        <f t="shared" si="49"/>
        <v>H1AEFJUANCHITO - 2</v>
      </c>
      <c r="AF184" s="164">
        <f t="shared" si="50"/>
        <v>1</v>
      </c>
      <c r="AG184" s="164">
        <f t="shared" si="51"/>
        <v>1</v>
      </c>
      <c r="AH184" s="164" t="str">
        <f t="shared" si="47"/>
        <v>H1AEFJUANCHITO.</v>
      </c>
      <c r="AI184" s="164" t="str">
        <f t="shared" si="52"/>
        <v>H1AEFJUANCHITO</v>
      </c>
      <c r="AJ184" s="165"/>
      <c r="AK184" s="166"/>
      <c r="AL184" s="167"/>
    </row>
    <row r="185" spans="1:38" s="11" customFormat="1" ht="291" customHeight="1" x14ac:dyDescent="0.2">
      <c r="A185" s="150">
        <f>IF(ISBLANK(F185),"",COUNTA($F$2:F185))</f>
        <v>155</v>
      </c>
      <c r="B185" s="151">
        <f t="shared" si="53"/>
        <v>184</v>
      </c>
      <c r="C185" s="151">
        <v>2023</v>
      </c>
      <c r="D185" s="151" t="s">
        <v>3143</v>
      </c>
      <c r="E185" s="151" t="s">
        <v>904</v>
      </c>
      <c r="F185" s="151" t="s">
        <v>638</v>
      </c>
      <c r="G185" s="153" t="s">
        <v>854</v>
      </c>
      <c r="H185" s="175" t="s">
        <v>2442</v>
      </c>
      <c r="I185" s="175" t="s">
        <v>2443</v>
      </c>
      <c r="J185" s="183" t="s">
        <v>2363</v>
      </c>
      <c r="K185" s="183" t="s">
        <v>2364</v>
      </c>
      <c r="L185" s="151" t="s">
        <v>2365</v>
      </c>
      <c r="M185" s="151">
        <v>2</v>
      </c>
      <c r="N185" s="184">
        <v>45139</v>
      </c>
      <c r="O185" s="184">
        <v>45230</v>
      </c>
      <c r="P185" s="178">
        <f t="shared" si="54"/>
        <v>13</v>
      </c>
      <c r="Q185" s="174" t="s">
        <v>1489</v>
      </c>
      <c r="R185" s="174" t="s">
        <v>2367</v>
      </c>
      <c r="S185" s="151">
        <v>2</v>
      </c>
      <c r="T185" s="123">
        <v>45344</v>
      </c>
      <c r="U185" s="161">
        <f t="shared" si="39"/>
        <v>3.8</v>
      </c>
      <c r="V185" s="124">
        <f t="shared" si="40"/>
        <v>100</v>
      </c>
      <c r="W185" s="162">
        <f t="shared" si="41"/>
        <v>13</v>
      </c>
      <c r="X185" s="162">
        <f t="shared" si="42"/>
        <v>13</v>
      </c>
      <c r="Y185" s="162">
        <f t="shared" si="43"/>
        <v>13</v>
      </c>
      <c r="Z185" s="151" t="str">
        <f t="shared" si="44"/>
        <v>CUMPLIDA</v>
      </c>
      <c r="AA185" s="151" t="str">
        <f t="shared" si="45"/>
        <v>CUMPLIDO</v>
      </c>
      <c r="AB185" s="153" t="s">
        <v>2439</v>
      </c>
      <c r="AC185" s="150" t="str">
        <f t="shared" si="48"/>
        <v>H2AEFJUANCHITO</v>
      </c>
      <c r="AD185" s="163">
        <f t="shared" si="46"/>
        <v>1</v>
      </c>
      <c r="AE185" s="163" t="str">
        <f t="shared" si="49"/>
        <v>H2AEFJUANCHITO - 1</v>
      </c>
      <c r="AF185" s="164">
        <f t="shared" si="50"/>
        <v>5</v>
      </c>
      <c r="AG185" s="164">
        <f t="shared" si="51"/>
        <v>5</v>
      </c>
      <c r="AH185" s="164" t="str">
        <f t="shared" si="47"/>
        <v>H2AEFJUANCHITO.</v>
      </c>
      <c r="AI185" s="164" t="str">
        <f t="shared" si="52"/>
        <v>H2AEFJUANCHITO</v>
      </c>
      <c r="AJ185" s="165"/>
      <c r="AK185" s="166"/>
      <c r="AL185" s="167"/>
    </row>
    <row r="186" spans="1:38" s="11" customFormat="1" ht="291" customHeight="1" x14ac:dyDescent="0.2">
      <c r="A186" s="150">
        <f>IF(ISBLANK(F186),"",COUNTA($F$2:F186))</f>
        <v>156</v>
      </c>
      <c r="B186" s="151">
        <f t="shared" si="53"/>
        <v>185</v>
      </c>
      <c r="C186" s="151">
        <v>2023</v>
      </c>
      <c r="D186" s="151" t="s">
        <v>3141</v>
      </c>
      <c r="E186" s="151" t="s">
        <v>637</v>
      </c>
      <c r="F186" s="151" t="s">
        <v>637</v>
      </c>
      <c r="G186" s="153" t="s">
        <v>1124</v>
      </c>
      <c r="H186" s="175" t="s">
        <v>2444</v>
      </c>
      <c r="I186" s="175" t="s">
        <v>2445</v>
      </c>
      <c r="J186" s="183" t="s">
        <v>2446</v>
      </c>
      <c r="K186" s="183" t="s">
        <v>2386</v>
      </c>
      <c r="L186" s="151" t="s">
        <v>2280</v>
      </c>
      <c r="M186" s="151">
        <v>2</v>
      </c>
      <c r="N186" s="184">
        <v>45139</v>
      </c>
      <c r="O186" s="184">
        <v>45230</v>
      </c>
      <c r="P186" s="178">
        <f t="shared" si="54"/>
        <v>13</v>
      </c>
      <c r="Q186" s="174" t="s">
        <v>1489</v>
      </c>
      <c r="R186" s="174" t="s">
        <v>2367</v>
      </c>
      <c r="S186" s="151">
        <v>2</v>
      </c>
      <c r="T186" s="123">
        <v>45278</v>
      </c>
      <c r="U186" s="161">
        <f t="shared" si="39"/>
        <v>1.6</v>
      </c>
      <c r="V186" s="124">
        <f t="shared" si="40"/>
        <v>100</v>
      </c>
      <c r="W186" s="162">
        <f t="shared" si="41"/>
        <v>13</v>
      </c>
      <c r="X186" s="162">
        <f t="shared" si="42"/>
        <v>13</v>
      </c>
      <c r="Y186" s="162">
        <f t="shared" si="43"/>
        <v>13</v>
      </c>
      <c r="Z186" s="151" t="str">
        <f t="shared" si="44"/>
        <v>CUMPLIDA</v>
      </c>
      <c r="AA186" s="151" t="str">
        <f t="shared" si="45"/>
        <v>CUMPLIDO</v>
      </c>
      <c r="AB186" s="153" t="s">
        <v>2439</v>
      </c>
      <c r="AC186" s="150" t="str">
        <f t="shared" si="48"/>
        <v>H3AEFJUANCHITO</v>
      </c>
      <c r="AD186" s="163">
        <f t="shared" si="46"/>
        <v>1</v>
      </c>
      <c r="AE186" s="163" t="str">
        <f t="shared" si="49"/>
        <v>H3AEFJUANCHITO - 1</v>
      </c>
      <c r="AF186" s="164">
        <f t="shared" si="50"/>
        <v>5</v>
      </c>
      <c r="AG186" s="164">
        <f t="shared" si="51"/>
        <v>5</v>
      </c>
      <c r="AH186" s="164" t="str">
        <f t="shared" si="47"/>
        <v>H3AEFJUANCHITO.</v>
      </c>
      <c r="AI186" s="164" t="str">
        <f t="shared" si="52"/>
        <v>H3AEFJUANCHITO</v>
      </c>
      <c r="AJ186" s="165"/>
      <c r="AK186" s="166"/>
      <c r="AL186" s="167"/>
    </row>
    <row r="187" spans="1:38" s="11" customFormat="1" ht="291" customHeight="1" x14ac:dyDescent="0.2">
      <c r="A187" s="150">
        <f>IF(ISBLANK(F187),"",COUNTA($F$2:F187))</f>
        <v>157</v>
      </c>
      <c r="B187" s="151">
        <f t="shared" si="53"/>
        <v>186</v>
      </c>
      <c r="C187" s="151">
        <v>2023</v>
      </c>
      <c r="D187" s="151" t="s">
        <v>3141</v>
      </c>
      <c r="E187" s="151" t="s">
        <v>3105</v>
      </c>
      <c r="F187" s="178" t="s">
        <v>1444</v>
      </c>
      <c r="G187" s="158" t="s">
        <v>1124</v>
      </c>
      <c r="H187" s="185" t="s">
        <v>2447</v>
      </c>
      <c r="I187" s="185" t="s">
        <v>2448</v>
      </c>
      <c r="J187" s="183" t="s">
        <v>2446</v>
      </c>
      <c r="K187" s="183" t="s">
        <v>2386</v>
      </c>
      <c r="L187" s="151" t="s">
        <v>2280</v>
      </c>
      <c r="M187" s="151">
        <v>2</v>
      </c>
      <c r="N187" s="184">
        <v>45139</v>
      </c>
      <c r="O187" s="184">
        <v>45230</v>
      </c>
      <c r="P187" s="178">
        <f t="shared" si="54"/>
        <v>13</v>
      </c>
      <c r="Q187" s="151" t="s">
        <v>1489</v>
      </c>
      <c r="R187" s="174" t="s">
        <v>2367</v>
      </c>
      <c r="S187" s="151">
        <v>2</v>
      </c>
      <c r="T187" s="123">
        <v>45278</v>
      </c>
      <c r="U187" s="161">
        <f t="shared" si="39"/>
        <v>1.6</v>
      </c>
      <c r="V187" s="124">
        <f t="shared" si="40"/>
        <v>100</v>
      </c>
      <c r="W187" s="162">
        <f t="shared" si="41"/>
        <v>13</v>
      </c>
      <c r="X187" s="162">
        <f t="shared" si="42"/>
        <v>13</v>
      </c>
      <c r="Y187" s="162">
        <f t="shared" si="43"/>
        <v>13</v>
      </c>
      <c r="Z187" s="151" t="str">
        <f t="shared" si="44"/>
        <v>CUMPLIDA</v>
      </c>
      <c r="AA187" s="151" t="str">
        <f t="shared" si="45"/>
        <v>CUMPLIDO</v>
      </c>
      <c r="AB187" s="153" t="s">
        <v>2439</v>
      </c>
      <c r="AC187" s="150" t="str">
        <f t="shared" si="48"/>
        <v>H4AEFJUANCHITO</v>
      </c>
      <c r="AD187" s="163">
        <f t="shared" si="46"/>
        <v>1</v>
      </c>
      <c r="AE187" s="163" t="str">
        <f t="shared" si="49"/>
        <v>H4AEFJUANCHITO - 1</v>
      </c>
      <c r="AF187" s="164">
        <f t="shared" si="50"/>
        <v>5</v>
      </c>
      <c r="AG187" s="164">
        <f t="shared" si="51"/>
        <v>5</v>
      </c>
      <c r="AH187" s="164" t="str">
        <f t="shared" si="47"/>
        <v>H4AEFJUANCHITO.</v>
      </c>
      <c r="AI187" s="164" t="str">
        <f t="shared" si="52"/>
        <v>H4AEFJUANCHITO</v>
      </c>
      <c r="AJ187" s="165"/>
      <c r="AK187" s="166"/>
      <c r="AL187" s="167"/>
    </row>
    <row r="188" spans="1:38" s="11" customFormat="1" ht="291" customHeight="1" x14ac:dyDescent="0.2">
      <c r="A188" s="150">
        <f>IF(ISBLANK(F188),"",COUNTA($F$2:F188))</f>
        <v>158</v>
      </c>
      <c r="B188" s="151">
        <f t="shared" si="53"/>
        <v>187</v>
      </c>
      <c r="C188" s="151">
        <v>2023</v>
      </c>
      <c r="D188" s="151" t="s">
        <v>3141</v>
      </c>
      <c r="E188" s="151" t="s">
        <v>3107</v>
      </c>
      <c r="F188" s="151" t="s">
        <v>2289</v>
      </c>
      <c r="G188" s="186" t="s">
        <v>1256</v>
      </c>
      <c r="H188" s="175" t="s">
        <v>2300</v>
      </c>
      <c r="I188" s="175" t="s">
        <v>2290</v>
      </c>
      <c r="J188" s="160" t="s">
        <v>2291</v>
      </c>
      <c r="K188" s="160" t="s">
        <v>2279</v>
      </c>
      <c r="L188" s="181" t="s">
        <v>2280</v>
      </c>
      <c r="M188" s="181">
        <v>3</v>
      </c>
      <c r="N188" s="182">
        <v>45108</v>
      </c>
      <c r="O188" s="182">
        <v>45230</v>
      </c>
      <c r="P188" s="178">
        <f t="shared" si="54"/>
        <v>17.428571428571427</v>
      </c>
      <c r="Q188" s="174" t="s">
        <v>1754</v>
      </c>
      <c r="R188" s="174" t="s">
        <v>2374</v>
      </c>
      <c r="S188" s="151">
        <v>0</v>
      </c>
      <c r="T188" s="123"/>
      <c r="U188" s="161">
        <f t="shared" si="39"/>
        <v>-1507.6666666666667</v>
      </c>
      <c r="V188" s="124">
        <f t="shared" si="40"/>
        <v>0</v>
      </c>
      <c r="W188" s="162">
        <f t="shared" si="41"/>
        <v>0</v>
      </c>
      <c r="X188" s="162">
        <f t="shared" si="42"/>
        <v>0</v>
      </c>
      <c r="Y188" s="162">
        <f t="shared" si="43"/>
        <v>17.428571428571427</v>
      </c>
      <c r="Z188" s="151" t="str">
        <f t="shared" si="44"/>
        <v>VENCIDA</v>
      </c>
      <c r="AA188" s="151" t="str">
        <f t="shared" si="45"/>
        <v>VENCIDO</v>
      </c>
      <c r="AB188" s="153" t="s">
        <v>2305</v>
      </c>
      <c r="AC188" s="150" t="str">
        <f t="shared" si="48"/>
        <v>H1AEF-Armenia-Montenegro-Quimbaya</v>
      </c>
      <c r="AD188" s="163">
        <f t="shared" si="46"/>
        <v>1</v>
      </c>
      <c r="AE188" s="163" t="str">
        <f t="shared" si="49"/>
        <v>H1AEF-Armenia-Montenegro-Quimbaya - 1</v>
      </c>
      <c r="AF188" s="164">
        <f t="shared" si="50"/>
        <v>1</v>
      </c>
      <c r="AG188" s="164">
        <f t="shared" si="51"/>
        <v>1</v>
      </c>
      <c r="AH188" s="164" t="str">
        <f t="shared" si="47"/>
        <v>H1AEF-Armenia-Montenegro-Quimbaya.</v>
      </c>
      <c r="AI188" s="164" t="str">
        <f t="shared" si="52"/>
        <v>H1AEF-Armenia-Montenegro-Quimbaya</v>
      </c>
      <c r="AJ188" s="165"/>
      <c r="AK188" s="166"/>
      <c r="AL188" s="167"/>
    </row>
    <row r="189" spans="1:38" s="11" customFormat="1" ht="291" customHeight="1" x14ac:dyDescent="0.2">
      <c r="A189" s="150">
        <f>IF(ISBLANK(F189),"",COUNTA($F$2:F189))</f>
        <v>159</v>
      </c>
      <c r="B189" s="151">
        <f t="shared" si="53"/>
        <v>188</v>
      </c>
      <c r="C189" s="151">
        <v>2023</v>
      </c>
      <c r="D189" s="151" t="s">
        <v>3141</v>
      </c>
      <c r="E189" s="151" t="s">
        <v>904</v>
      </c>
      <c r="F189" s="151" t="s">
        <v>636</v>
      </c>
      <c r="G189" s="153" t="s">
        <v>1124</v>
      </c>
      <c r="H189" s="175" t="s">
        <v>2301</v>
      </c>
      <c r="I189" s="175" t="s">
        <v>2292</v>
      </c>
      <c r="J189" s="160" t="s">
        <v>2293</v>
      </c>
      <c r="K189" s="160" t="s">
        <v>2279</v>
      </c>
      <c r="L189" s="181" t="s">
        <v>2280</v>
      </c>
      <c r="M189" s="181">
        <v>3</v>
      </c>
      <c r="N189" s="182">
        <v>45108</v>
      </c>
      <c r="O189" s="182">
        <v>45230</v>
      </c>
      <c r="P189" s="178">
        <f t="shared" si="54"/>
        <v>17.428571428571427</v>
      </c>
      <c r="Q189" s="174" t="s">
        <v>1754</v>
      </c>
      <c r="R189" s="174" t="s">
        <v>2374</v>
      </c>
      <c r="S189" s="151">
        <v>0</v>
      </c>
      <c r="T189" s="123"/>
      <c r="U189" s="161">
        <f t="shared" si="39"/>
        <v>-1507.6666666666667</v>
      </c>
      <c r="V189" s="124">
        <f t="shared" si="40"/>
        <v>0</v>
      </c>
      <c r="W189" s="162">
        <f t="shared" si="41"/>
        <v>0</v>
      </c>
      <c r="X189" s="162">
        <f t="shared" si="42"/>
        <v>0</v>
      </c>
      <c r="Y189" s="162">
        <f t="shared" si="43"/>
        <v>17.428571428571427</v>
      </c>
      <c r="Z189" s="151" t="str">
        <f t="shared" si="44"/>
        <v>VENCIDA</v>
      </c>
      <c r="AA189" s="151" t="str">
        <f t="shared" si="45"/>
        <v>VENCIDO</v>
      </c>
      <c r="AB189" s="153" t="s">
        <v>2305</v>
      </c>
      <c r="AC189" s="150" t="str">
        <f t="shared" si="48"/>
        <v>H2AEF-Armenia-Montenegro-Quimbaya</v>
      </c>
      <c r="AD189" s="163">
        <f t="shared" si="46"/>
        <v>1</v>
      </c>
      <c r="AE189" s="163" t="str">
        <f t="shared" si="49"/>
        <v>H2AEF-Armenia-Montenegro-Quimbaya - 1</v>
      </c>
      <c r="AF189" s="164">
        <f t="shared" si="50"/>
        <v>1</v>
      </c>
      <c r="AG189" s="164">
        <f t="shared" si="51"/>
        <v>1</v>
      </c>
      <c r="AH189" s="164" t="str">
        <f t="shared" si="47"/>
        <v>H2AEF-Armenia-Montenegro-Quimbaya.</v>
      </c>
      <c r="AI189" s="164" t="str">
        <f t="shared" si="52"/>
        <v>H2AEF-Armenia-Montenegro-Quimbaya</v>
      </c>
      <c r="AJ189" s="165"/>
      <c r="AK189" s="166"/>
      <c r="AL189" s="167"/>
    </row>
    <row r="190" spans="1:38" s="11" customFormat="1" ht="291" customHeight="1" x14ac:dyDescent="0.2">
      <c r="A190" s="150" t="str">
        <f>IF(ISBLANK(F190),"",COUNTA($F$2:F190))</f>
        <v/>
      </c>
      <c r="B190" s="151">
        <f t="shared" si="53"/>
        <v>189</v>
      </c>
      <c r="C190" s="151">
        <v>2023</v>
      </c>
      <c r="D190" s="151" t="s">
        <v>3141</v>
      </c>
      <c r="E190" s="151"/>
      <c r="F190" s="151"/>
      <c r="G190" s="153" t="s">
        <v>1124</v>
      </c>
      <c r="H190" s="175" t="s">
        <v>2302</v>
      </c>
      <c r="I190" s="175" t="s">
        <v>2292</v>
      </c>
      <c r="J190" s="160" t="s">
        <v>2294</v>
      </c>
      <c r="K190" s="160" t="s">
        <v>2279</v>
      </c>
      <c r="L190" s="181" t="s">
        <v>2280</v>
      </c>
      <c r="M190" s="181">
        <v>3</v>
      </c>
      <c r="N190" s="182">
        <v>45108</v>
      </c>
      <c r="O190" s="182">
        <v>45230</v>
      </c>
      <c r="P190" s="178">
        <f t="shared" si="54"/>
        <v>17.428571428571427</v>
      </c>
      <c r="Q190" s="174" t="s">
        <v>1950</v>
      </c>
      <c r="R190" s="174" t="s">
        <v>2367</v>
      </c>
      <c r="S190" s="151">
        <v>3</v>
      </c>
      <c r="T190" s="123">
        <v>45327</v>
      </c>
      <c r="U190" s="161">
        <f t="shared" si="39"/>
        <v>3.2333333333333334</v>
      </c>
      <c r="V190" s="124">
        <f t="shared" si="40"/>
        <v>100</v>
      </c>
      <c r="W190" s="162">
        <f t="shared" si="41"/>
        <v>17.428571428571427</v>
      </c>
      <c r="X190" s="162">
        <f t="shared" si="42"/>
        <v>17.428571428571427</v>
      </c>
      <c r="Y190" s="162">
        <f t="shared" si="43"/>
        <v>17.428571428571427</v>
      </c>
      <c r="Z190" s="151" t="str">
        <f t="shared" si="44"/>
        <v>CUMPLIDA</v>
      </c>
      <c r="AA190" s="151" t="str">
        <f t="shared" si="45"/>
        <v/>
      </c>
      <c r="AB190" s="153" t="s">
        <v>2305</v>
      </c>
      <c r="AC190" s="150" t="str">
        <f t="shared" si="48"/>
        <v>H2AEF-Armenia-Montenegro-Quimbaya</v>
      </c>
      <c r="AD190" s="163">
        <f t="shared" si="46"/>
        <v>2</v>
      </c>
      <c r="AE190" s="163" t="str">
        <f t="shared" si="49"/>
        <v>H2AEF-Armenia-Montenegro-Quimbaya - 2</v>
      </c>
      <c r="AF190" s="164">
        <f t="shared" si="50"/>
        <v>5</v>
      </c>
      <c r="AG190" s="164">
        <f t="shared" si="51"/>
        <v>5</v>
      </c>
      <c r="AH190" s="164" t="str">
        <f t="shared" si="47"/>
        <v>H2AEF-Armenia-Montenegro-Quimbaya.</v>
      </c>
      <c r="AI190" s="164" t="str">
        <f t="shared" si="52"/>
        <v>H2AEF-Armenia-Montenegro-Quimbaya</v>
      </c>
      <c r="AJ190" s="165"/>
      <c r="AK190" s="166"/>
      <c r="AL190" s="167"/>
    </row>
    <row r="191" spans="1:38" s="11" customFormat="1" ht="291" customHeight="1" x14ac:dyDescent="0.2">
      <c r="A191" s="150">
        <f>IF(ISBLANK(F191),"",COUNTA($F$2:F191))</f>
        <v>160</v>
      </c>
      <c r="B191" s="151">
        <f t="shared" si="53"/>
        <v>190</v>
      </c>
      <c r="C191" s="151">
        <v>2023</v>
      </c>
      <c r="D191" s="151" t="s">
        <v>3143</v>
      </c>
      <c r="E191" s="151" t="s">
        <v>3105</v>
      </c>
      <c r="F191" s="151" t="s">
        <v>1444</v>
      </c>
      <c r="G191" s="153" t="s">
        <v>854</v>
      </c>
      <c r="H191" s="175" t="s">
        <v>2303</v>
      </c>
      <c r="I191" s="175" t="s">
        <v>2295</v>
      </c>
      <c r="J191" s="160" t="s">
        <v>2296</v>
      </c>
      <c r="K191" s="160" t="s">
        <v>2297</v>
      </c>
      <c r="L191" s="181" t="s">
        <v>2298</v>
      </c>
      <c r="M191" s="181">
        <v>6</v>
      </c>
      <c r="N191" s="182">
        <v>45108</v>
      </c>
      <c r="O191" s="182">
        <v>45291</v>
      </c>
      <c r="P191" s="178">
        <f t="shared" si="54"/>
        <v>26.142857142857142</v>
      </c>
      <c r="Q191" s="174" t="s">
        <v>1950</v>
      </c>
      <c r="R191" s="174" t="s">
        <v>2367</v>
      </c>
      <c r="S191" s="151">
        <v>4</v>
      </c>
      <c r="T191" s="123"/>
      <c r="U191" s="161">
        <f t="shared" si="39"/>
        <v>-1509.7</v>
      </c>
      <c r="V191" s="124">
        <f t="shared" si="40"/>
        <v>66.666666666666657</v>
      </c>
      <c r="W191" s="162">
        <f t="shared" si="41"/>
        <v>17.428571428571427</v>
      </c>
      <c r="X191" s="162">
        <f t="shared" si="42"/>
        <v>17.428571428571427</v>
      </c>
      <c r="Y191" s="162">
        <f t="shared" si="43"/>
        <v>26.142857142857142</v>
      </c>
      <c r="Z191" s="151" t="str">
        <f t="shared" si="44"/>
        <v>VENCIDA</v>
      </c>
      <c r="AA191" s="151" t="str">
        <f t="shared" si="45"/>
        <v>VENCIDO</v>
      </c>
      <c r="AB191" s="153" t="s">
        <v>2305</v>
      </c>
      <c r="AC191" s="150" t="str">
        <f t="shared" si="48"/>
        <v>H3AEF-Armenia-Montenegro-Quimbaya</v>
      </c>
      <c r="AD191" s="163">
        <f t="shared" si="46"/>
        <v>1</v>
      </c>
      <c r="AE191" s="163" t="str">
        <f t="shared" si="49"/>
        <v>H3AEF-Armenia-Montenegro-Quimbaya - 1</v>
      </c>
      <c r="AF191" s="164">
        <f t="shared" si="50"/>
        <v>1</v>
      </c>
      <c r="AG191" s="164">
        <f t="shared" si="51"/>
        <v>1</v>
      </c>
      <c r="AH191" s="164" t="str">
        <f t="shared" si="47"/>
        <v>H3AEF-Armenia-Montenegro-Quimbaya.</v>
      </c>
      <c r="AI191" s="164" t="str">
        <f t="shared" si="52"/>
        <v>H3AEF-Armenia-Montenegro-Quimbaya</v>
      </c>
      <c r="AJ191" s="165"/>
      <c r="AK191" s="166"/>
      <c r="AL191" s="167"/>
    </row>
    <row r="192" spans="1:38" s="11" customFormat="1" ht="291" customHeight="1" x14ac:dyDescent="0.2">
      <c r="A192" s="150" t="str">
        <f>IF(ISBLANK(F192),"",COUNTA($F$2:F192))</f>
        <v/>
      </c>
      <c r="B192" s="151">
        <f t="shared" si="53"/>
        <v>191</v>
      </c>
      <c r="C192" s="151">
        <v>2023</v>
      </c>
      <c r="D192" s="151" t="s">
        <v>3143</v>
      </c>
      <c r="E192" s="151"/>
      <c r="F192" s="151"/>
      <c r="G192" s="153" t="s">
        <v>854</v>
      </c>
      <c r="H192" s="175" t="s">
        <v>2304</v>
      </c>
      <c r="I192" s="175" t="s">
        <v>2295</v>
      </c>
      <c r="J192" s="160" t="s">
        <v>2299</v>
      </c>
      <c r="K192" s="160" t="s">
        <v>2279</v>
      </c>
      <c r="L192" s="181" t="s">
        <v>2280</v>
      </c>
      <c r="M192" s="181">
        <v>3</v>
      </c>
      <c r="N192" s="182">
        <v>45092</v>
      </c>
      <c r="O192" s="182">
        <v>45199</v>
      </c>
      <c r="P192" s="178">
        <f t="shared" si="54"/>
        <v>15.285714285714286</v>
      </c>
      <c r="Q192" s="174" t="s">
        <v>1950</v>
      </c>
      <c r="R192" s="174" t="s">
        <v>2367</v>
      </c>
      <c r="S192" s="151">
        <v>3</v>
      </c>
      <c r="T192" s="123">
        <v>45327</v>
      </c>
      <c r="U192" s="161">
        <f t="shared" si="39"/>
        <v>4.2666666666666666</v>
      </c>
      <c r="V192" s="124">
        <f t="shared" si="40"/>
        <v>100</v>
      </c>
      <c r="W192" s="162">
        <f t="shared" si="41"/>
        <v>15.285714285714286</v>
      </c>
      <c r="X192" s="162">
        <f t="shared" si="42"/>
        <v>15.285714285714286</v>
      </c>
      <c r="Y192" s="162">
        <f t="shared" si="43"/>
        <v>15.285714285714286</v>
      </c>
      <c r="Z192" s="151" t="str">
        <f t="shared" si="44"/>
        <v>CUMPLIDA</v>
      </c>
      <c r="AA192" s="151" t="str">
        <f t="shared" si="45"/>
        <v/>
      </c>
      <c r="AB192" s="153" t="s">
        <v>2305</v>
      </c>
      <c r="AC192" s="150" t="str">
        <f t="shared" si="48"/>
        <v>H3AEF-Armenia-Montenegro-Quimbaya</v>
      </c>
      <c r="AD192" s="163">
        <f t="shared" si="46"/>
        <v>2</v>
      </c>
      <c r="AE192" s="163" t="str">
        <f t="shared" si="49"/>
        <v>H3AEF-Armenia-Montenegro-Quimbaya - 2</v>
      </c>
      <c r="AF192" s="164">
        <f t="shared" si="50"/>
        <v>5</v>
      </c>
      <c r="AG192" s="164">
        <f t="shared" si="51"/>
        <v>5</v>
      </c>
      <c r="AH192" s="164" t="str">
        <f t="shared" si="47"/>
        <v>H3AEF-Armenia-Montenegro-Quimbaya.</v>
      </c>
      <c r="AI192" s="164" t="str">
        <f t="shared" si="52"/>
        <v>H3AEF-Armenia-Montenegro-Quimbaya</v>
      </c>
      <c r="AJ192" s="165"/>
      <c r="AK192" s="166"/>
      <c r="AL192" s="167"/>
    </row>
    <row r="193" spans="1:38" s="11" customFormat="1" ht="291" customHeight="1" x14ac:dyDescent="0.2">
      <c r="A193" s="150">
        <f>IF(ISBLANK(F193),"",COUNTA($F$2:F193))</f>
        <v>161</v>
      </c>
      <c r="B193" s="151">
        <f t="shared" si="53"/>
        <v>192</v>
      </c>
      <c r="C193" s="151">
        <v>2023</v>
      </c>
      <c r="D193" s="151" t="s">
        <v>3141</v>
      </c>
      <c r="E193" s="151" t="s">
        <v>3107</v>
      </c>
      <c r="F193" s="151" t="s">
        <v>2271</v>
      </c>
      <c r="G193" s="153" t="s">
        <v>16</v>
      </c>
      <c r="H193" s="175" t="s">
        <v>2272</v>
      </c>
      <c r="I193" s="175" t="s">
        <v>2273</v>
      </c>
      <c r="J193" s="160" t="s">
        <v>2274</v>
      </c>
      <c r="K193" s="160" t="s">
        <v>2275</v>
      </c>
      <c r="L193" s="181" t="s">
        <v>2276</v>
      </c>
      <c r="M193" s="181">
        <v>1</v>
      </c>
      <c r="N193" s="182">
        <v>45092</v>
      </c>
      <c r="O193" s="182">
        <v>45199</v>
      </c>
      <c r="P193" s="178">
        <f t="shared" si="54"/>
        <v>15.285714285714286</v>
      </c>
      <c r="Q193" s="174" t="s">
        <v>1950</v>
      </c>
      <c r="R193" s="174" t="s">
        <v>2367</v>
      </c>
      <c r="S193" s="151">
        <v>1</v>
      </c>
      <c r="T193" s="123">
        <v>45371</v>
      </c>
      <c r="U193" s="161">
        <f t="shared" si="39"/>
        <v>5.7333333333333334</v>
      </c>
      <c r="V193" s="124">
        <f t="shared" si="40"/>
        <v>100</v>
      </c>
      <c r="W193" s="162">
        <f t="shared" si="41"/>
        <v>15.285714285714286</v>
      </c>
      <c r="X193" s="162">
        <f t="shared" si="42"/>
        <v>15.285714285714286</v>
      </c>
      <c r="Y193" s="162">
        <f t="shared" si="43"/>
        <v>15.285714285714286</v>
      </c>
      <c r="Z193" s="151" t="str">
        <f t="shared" si="44"/>
        <v>CUMPLIDA</v>
      </c>
      <c r="AA193" s="151" t="str">
        <f t="shared" si="45"/>
        <v>CUMPLIDO</v>
      </c>
      <c r="AB193" s="153" t="s">
        <v>2286</v>
      </c>
      <c r="AC193" s="150" t="str">
        <f t="shared" si="48"/>
        <v>H1DenunciasTransCarare</v>
      </c>
      <c r="AD193" s="163">
        <f t="shared" si="46"/>
        <v>1</v>
      </c>
      <c r="AE193" s="163" t="str">
        <f t="shared" si="49"/>
        <v>H1DenunciasTransCarare - 1</v>
      </c>
      <c r="AF193" s="164">
        <f t="shared" si="50"/>
        <v>5</v>
      </c>
      <c r="AG193" s="164">
        <f t="shared" si="51"/>
        <v>5</v>
      </c>
      <c r="AH193" s="164" t="str">
        <f t="shared" si="47"/>
        <v>H1DenunciasTransCarare.</v>
      </c>
      <c r="AI193" s="164" t="str">
        <f t="shared" si="52"/>
        <v>H1DenunciasTransCarare</v>
      </c>
      <c r="AJ193" s="165"/>
      <c r="AK193" s="166"/>
      <c r="AL193" s="167"/>
    </row>
    <row r="194" spans="1:38" s="11" customFormat="1" ht="291" customHeight="1" x14ac:dyDescent="0.2">
      <c r="A194" s="150" t="str">
        <f>IF(ISBLANK(F194),"",COUNTA($F$2:F194))</f>
        <v/>
      </c>
      <c r="B194" s="151">
        <f t="shared" si="53"/>
        <v>193</v>
      </c>
      <c r="C194" s="151">
        <v>2023</v>
      </c>
      <c r="D194" s="151" t="s">
        <v>3141</v>
      </c>
      <c r="E194" s="151"/>
      <c r="F194" s="151"/>
      <c r="G194" s="153" t="s">
        <v>16</v>
      </c>
      <c r="H194" s="175" t="s">
        <v>2277</v>
      </c>
      <c r="I194" s="175" t="s">
        <v>2273</v>
      </c>
      <c r="J194" s="160" t="s">
        <v>2278</v>
      </c>
      <c r="K194" s="181" t="s">
        <v>2279</v>
      </c>
      <c r="L194" s="181" t="s">
        <v>2280</v>
      </c>
      <c r="M194" s="181">
        <v>3</v>
      </c>
      <c r="N194" s="182">
        <v>45092</v>
      </c>
      <c r="O194" s="182">
        <v>45199</v>
      </c>
      <c r="P194" s="178">
        <f t="shared" si="54"/>
        <v>15.285714285714286</v>
      </c>
      <c r="Q194" s="174" t="s">
        <v>1950</v>
      </c>
      <c r="R194" s="174" t="s">
        <v>2367</v>
      </c>
      <c r="S194" s="151">
        <v>3</v>
      </c>
      <c r="T194" s="123">
        <v>45327</v>
      </c>
      <c r="U194" s="161">
        <f t="shared" ref="U194:U257" si="55">(T194-O194)/30</f>
        <v>4.2666666666666666</v>
      </c>
      <c r="V194" s="124">
        <f t="shared" ref="V194:V257" si="56">IF(S194/M194&gt;1,100,+S194/M194*100)</f>
        <v>100</v>
      </c>
      <c r="W194" s="162">
        <f t="shared" ref="W194:W257" si="57">+P194*V194/100</f>
        <v>15.285714285714286</v>
      </c>
      <c r="X194" s="162">
        <f t="shared" ref="X194:X257" si="58">IF(O194&lt;=$AK$1,W194,0)</f>
        <v>15.285714285714286</v>
      </c>
      <c r="Y194" s="162">
        <f t="shared" ref="Y194:Y257" si="59">IF($AK$1&gt;=O194,P194,0)</f>
        <v>15.285714285714286</v>
      </c>
      <c r="Z194" s="151" t="str">
        <f t="shared" ref="Z194:Z257" si="60">IF(V194=100,"CUMPLIDA",IF(O194-$AK$1&lt;0,"VENCIDA",IF(O194-$AK$1&lt;=30,"PRÓXIMA A VENCER",IF(V194&gt;0,"CON AVANCE","EN TERMINO"))))</f>
        <v>CUMPLIDA</v>
      </c>
      <c r="AA194" s="151" t="str">
        <f t="shared" ref="AA194:AA257" si="61">IF(A194&lt;&gt;"",IF(AG194=1,"VENCIDO",IF(AG194=2,"PRÓXIMO A VENCER",IF(AG194=3,"EN TERMINO",IF(AG194=4,"CON AVANCE",IF(AG194=5,"CUMPLIDO",))))),"")</f>
        <v/>
      </c>
      <c r="AB194" s="153" t="s">
        <v>2286</v>
      </c>
      <c r="AC194" s="150" t="str">
        <f t="shared" si="48"/>
        <v>H1DenunciasTransCarare</v>
      </c>
      <c r="AD194" s="163">
        <f t="shared" ref="AD194:AD257" si="62">IF(A194&lt;&gt;"",1,AD193+1)</f>
        <v>2</v>
      </c>
      <c r="AE194" s="163" t="str">
        <f t="shared" si="49"/>
        <v>H1DenunciasTransCarare - 2</v>
      </c>
      <c r="AF194" s="164">
        <f t="shared" si="50"/>
        <v>5</v>
      </c>
      <c r="AG194" s="164">
        <f t="shared" si="51"/>
        <v>5</v>
      </c>
      <c r="AH194" s="164" t="str">
        <f t="shared" ref="AH194:AH257" si="63">IF(A194&lt;&gt;"",MID(H194,1,FIND(" ",H194,1)-1),AH193)</f>
        <v>H1DenunciasTransCarare.</v>
      </c>
      <c r="AI194" s="164" t="str">
        <f t="shared" si="52"/>
        <v>H1DenunciasTransCarare</v>
      </c>
      <c r="AJ194" s="165"/>
      <c r="AK194" s="166"/>
      <c r="AL194" s="167"/>
    </row>
    <row r="195" spans="1:38" s="11" customFormat="1" ht="291" customHeight="1" x14ac:dyDescent="0.2">
      <c r="A195" s="150">
        <f>IF(ISBLANK(F195),"",COUNTA($F$2:F195))</f>
        <v>162</v>
      </c>
      <c r="B195" s="151">
        <f t="shared" si="53"/>
        <v>194</v>
      </c>
      <c r="C195" s="151">
        <v>2023</v>
      </c>
      <c r="D195" s="151" t="s">
        <v>3141</v>
      </c>
      <c r="E195" s="151" t="s">
        <v>3107</v>
      </c>
      <c r="F195" s="151" t="s">
        <v>2271</v>
      </c>
      <c r="G195" s="153" t="s">
        <v>16</v>
      </c>
      <c r="H195" s="175" t="s">
        <v>2281</v>
      </c>
      <c r="I195" s="175" t="s">
        <v>2282</v>
      </c>
      <c r="J195" s="160" t="s">
        <v>2283</v>
      </c>
      <c r="K195" s="160" t="s">
        <v>2284</v>
      </c>
      <c r="L195" s="181" t="s">
        <v>2202</v>
      </c>
      <c r="M195" s="181">
        <v>1</v>
      </c>
      <c r="N195" s="182">
        <v>45092</v>
      </c>
      <c r="O195" s="182">
        <v>45199</v>
      </c>
      <c r="P195" s="178">
        <f t="shared" si="54"/>
        <v>15.285714285714286</v>
      </c>
      <c r="Q195" s="174" t="s">
        <v>1950</v>
      </c>
      <c r="R195" s="174" t="s">
        <v>2367</v>
      </c>
      <c r="S195" s="151">
        <v>0</v>
      </c>
      <c r="T195" s="123"/>
      <c r="U195" s="161">
        <f t="shared" si="55"/>
        <v>-1506.6333333333334</v>
      </c>
      <c r="V195" s="124">
        <f t="shared" si="56"/>
        <v>0</v>
      </c>
      <c r="W195" s="162">
        <f t="shared" si="57"/>
        <v>0</v>
      </c>
      <c r="X195" s="162">
        <f t="shared" si="58"/>
        <v>0</v>
      </c>
      <c r="Y195" s="162">
        <f t="shared" si="59"/>
        <v>15.285714285714286</v>
      </c>
      <c r="Z195" s="151" t="str">
        <f t="shared" si="60"/>
        <v>VENCIDA</v>
      </c>
      <c r="AA195" s="151" t="str">
        <f t="shared" si="61"/>
        <v>VENCIDO</v>
      </c>
      <c r="AB195" s="153" t="s">
        <v>2286</v>
      </c>
      <c r="AC195" s="150" t="str">
        <f t="shared" ref="AC195:AC258" si="64">AI195</f>
        <v>H2DenunciasTransCarare</v>
      </c>
      <c r="AD195" s="163">
        <f t="shared" si="62"/>
        <v>1</v>
      </c>
      <c r="AE195" s="163" t="str">
        <f t="shared" ref="AE195:AE258" si="65">CONCATENATE(AC195," - ",AD195)</f>
        <v>H2DenunciasTransCarare - 1</v>
      </c>
      <c r="AF195" s="164">
        <f t="shared" ref="AF195:AF258" si="66">IF(Z195="VENCIDA",1,IF(Z195="PRÓXIMA A VENCER",2,IF(Z195="EN TERMINO",3,IF(Z195="CON AVANCE",4,IF(Z195="CUMPLIDA",5,)))))</f>
        <v>1</v>
      </c>
      <c r="AG195" s="164">
        <f t="shared" ref="AG195:AG258" si="67">IF(AD196=AD195+1,MIN(AF195,AG196),AF195)</f>
        <v>1</v>
      </c>
      <c r="AH195" s="164" t="str">
        <f t="shared" si="63"/>
        <v>H2DenunciasTransCarare.</v>
      </c>
      <c r="AI195" s="164" t="str">
        <f t="shared" ref="AI195:AI258" si="68">IFERROR(MID(AH195,1,FIND(".",AH195,1)-1),AH195)</f>
        <v>H2DenunciasTransCarare</v>
      </c>
      <c r="AJ195" s="165"/>
      <c r="AK195" s="166"/>
      <c r="AL195" s="167"/>
    </row>
    <row r="196" spans="1:38" s="11" customFormat="1" ht="291" customHeight="1" x14ac:dyDescent="0.2">
      <c r="A196" s="150" t="str">
        <f>IF(ISBLANK(F196),"",COUNTA($F$2:F196))</f>
        <v/>
      </c>
      <c r="B196" s="151">
        <f t="shared" si="53"/>
        <v>195</v>
      </c>
      <c r="C196" s="151">
        <v>2023</v>
      </c>
      <c r="D196" s="151" t="s">
        <v>3141</v>
      </c>
      <c r="E196" s="151"/>
      <c r="F196" s="178"/>
      <c r="G196" s="158" t="s">
        <v>16</v>
      </c>
      <c r="H196" s="185" t="s">
        <v>2285</v>
      </c>
      <c r="I196" s="185" t="s">
        <v>2282</v>
      </c>
      <c r="J196" s="185" t="s">
        <v>2278</v>
      </c>
      <c r="K196" s="178" t="s">
        <v>2279</v>
      </c>
      <c r="L196" s="178" t="s">
        <v>2280</v>
      </c>
      <c r="M196" s="178">
        <v>3</v>
      </c>
      <c r="N196" s="184">
        <v>45092</v>
      </c>
      <c r="O196" s="184">
        <v>45199</v>
      </c>
      <c r="P196" s="178">
        <f t="shared" si="54"/>
        <v>15.285714285714286</v>
      </c>
      <c r="Q196" s="174" t="s">
        <v>1950</v>
      </c>
      <c r="R196" s="174" t="s">
        <v>2367</v>
      </c>
      <c r="S196" s="151">
        <v>3</v>
      </c>
      <c r="T196" s="123">
        <v>45327</v>
      </c>
      <c r="U196" s="161">
        <f t="shared" si="55"/>
        <v>4.2666666666666666</v>
      </c>
      <c r="V196" s="124">
        <f t="shared" si="56"/>
        <v>100</v>
      </c>
      <c r="W196" s="162">
        <f t="shared" si="57"/>
        <v>15.285714285714286</v>
      </c>
      <c r="X196" s="162">
        <f t="shared" si="58"/>
        <v>15.285714285714286</v>
      </c>
      <c r="Y196" s="162">
        <f t="shared" si="59"/>
        <v>15.285714285714286</v>
      </c>
      <c r="Z196" s="151" t="str">
        <f t="shared" si="60"/>
        <v>CUMPLIDA</v>
      </c>
      <c r="AA196" s="151" t="str">
        <f t="shared" si="61"/>
        <v/>
      </c>
      <c r="AB196" s="153" t="s">
        <v>2286</v>
      </c>
      <c r="AC196" s="150" t="str">
        <f t="shared" si="64"/>
        <v>H2DenunciasTransCarare</v>
      </c>
      <c r="AD196" s="163">
        <f t="shared" si="62"/>
        <v>2</v>
      </c>
      <c r="AE196" s="163" t="str">
        <f t="shared" si="65"/>
        <v>H2DenunciasTransCarare - 2</v>
      </c>
      <c r="AF196" s="164">
        <f t="shared" si="66"/>
        <v>5</v>
      </c>
      <c r="AG196" s="164">
        <f t="shared" si="67"/>
        <v>5</v>
      </c>
      <c r="AH196" s="164" t="str">
        <f t="shared" si="63"/>
        <v>H2DenunciasTransCarare.</v>
      </c>
      <c r="AI196" s="164" t="str">
        <f t="shared" si="68"/>
        <v>H2DenunciasTransCarare</v>
      </c>
      <c r="AJ196" s="165"/>
      <c r="AK196" s="166"/>
      <c r="AL196" s="167"/>
    </row>
    <row r="197" spans="1:38" s="11" customFormat="1" ht="291" customHeight="1" x14ac:dyDescent="0.2">
      <c r="A197" s="150">
        <f>IF(ISBLANK(F197),"",COUNTA($F$2:F197))</f>
        <v>163</v>
      </c>
      <c r="B197" s="151">
        <f t="shared" si="53"/>
        <v>196</v>
      </c>
      <c r="C197" s="151">
        <v>2022</v>
      </c>
      <c r="D197" s="151" t="s">
        <v>3141</v>
      </c>
      <c r="E197" s="151" t="s">
        <v>904</v>
      </c>
      <c r="F197" s="151" t="s">
        <v>636</v>
      </c>
      <c r="G197" s="153" t="s">
        <v>1609</v>
      </c>
      <c r="H197" s="175" t="s">
        <v>2247</v>
      </c>
      <c r="I197" s="175" t="s">
        <v>2248</v>
      </c>
      <c r="J197" s="183" t="s">
        <v>2650</v>
      </c>
      <c r="K197" s="183" t="s">
        <v>2651</v>
      </c>
      <c r="L197" s="151" t="s">
        <v>2652</v>
      </c>
      <c r="M197" s="151">
        <v>1</v>
      </c>
      <c r="N197" s="184">
        <v>45177</v>
      </c>
      <c r="O197" s="184">
        <v>45230</v>
      </c>
      <c r="P197" s="178">
        <f t="shared" si="54"/>
        <v>7.5714285714285712</v>
      </c>
      <c r="Q197" s="151" t="s">
        <v>1491</v>
      </c>
      <c r="R197" s="151" t="s">
        <v>2367</v>
      </c>
      <c r="S197" s="151">
        <v>0</v>
      </c>
      <c r="T197" s="123"/>
      <c r="U197" s="161">
        <f t="shared" si="55"/>
        <v>-1507.6666666666667</v>
      </c>
      <c r="V197" s="124">
        <f t="shared" si="56"/>
        <v>0</v>
      </c>
      <c r="W197" s="162">
        <f t="shared" si="57"/>
        <v>0</v>
      </c>
      <c r="X197" s="162">
        <f t="shared" si="58"/>
        <v>0</v>
      </c>
      <c r="Y197" s="162">
        <f t="shared" si="59"/>
        <v>7.5714285714285712</v>
      </c>
      <c r="Z197" s="151" t="str">
        <f t="shared" si="60"/>
        <v>VENCIDA</v>
      </c>
      <c r="AA197" s="151" t="str">
        <f t="shared" si="61"/>
        <v>VENCIDO</v>
      </c>
      <c r="AB197" s="153" t="s">
        <v>2257</v>
      </c>
      <c r="AC197" s="150" t="str">
        <f t="shared" si="64"/>
        <v>H1Denuncia2022-243507-82111</v>
      </c>
      <c r="AD197" s="163">
        <f t="shared" si="62"/>
        <v>1</v>
      </c>
      <c r="AE197" s="163" t="str">
        <f t="shared" si="65"/>
        <v>H1Denuncia2022-243507-82111 - 1</v>
      </c>
      <c r="AF197" s="164">
        <f t="shared" si="66"/>
        <v>1</v>
      </c>
      <c r="AG197" s="164">
        <f t="shared" si="67"/>
        <v>1</v>
      </c>
      <c r="AH197" s="164" t="str">
        <f t="shared" si="63"/>
        <v>H1Denuncia2022-243507-82111.</v>
      </c>
      <c r="AI197" s="164" t="str">
        <f t="shared" si="68"/>
        <v>H1Denuncia2022-243507-82111</v>
      </c>
      <c r="AJ197" s="165"/>
      <c r="AK197" s="166"/>
      <c r="AL197" s="167"/>
    </row>
    <row r="198" spans="1:38" s="11" customFormat="1" ht="291" customHeight="1" x14ac:dyDescent="0.2">
      <c r="A198" s="150">
        <f>IF(ISBLANK(F198),"",COUNTA($F$2:F198))</f>
        <v>164</v>
      </c>
      <c r="B198" s="151">
        <f t="shared" si="53"/>
        <v>197</v>
      </c>
      <c r="C198" s="151">
        <v>2022</v>
      </c>
      <c r="D198" s="151" t="s">
        <v>3143</v>
      </c>
      <c r="E198" s="151" t="s">
        <v>904</v>
      </c>
      <c r="F198" s="151" t="s">
        <v>636</v>
      </c>
      <c r="G198" s="153" t="s">
        <v>1658</v>
      </c>
      <c r="H198" s="175" t="s">
        <v>2249</v>
      </c>
      <c r="I198" s="175" t="s">
        <v>2250</v>
      </c>
      <c r="J198" s="175" t="s">
        <v>2251</v>
      </c>
      <c r="K198" s="160" t="s">
        <v>2269</v>
      </c>
      <c r="L198" s="160" t="s">
        <v>2252</v>
      </c>
      <c r="M198" s="174">
        <v>1</v>
      </c>
      <c r="N198" s="187">
        <v>44957</v>
      </c>
      <c r="O198" s="187">
        <v>45000</v>
      </c>
      <c r="P198" s="178">
        <f t="shared" si="54"/>
        <v>6.1428571428571432</v>
      </c>
      <c r="Q198" s="174" t="s">
        <v>1491</v>
      </c>
      <c r="R198" s="174" t="s">
        <v>2367</v>
      </c>
      <c r="S198" s="151">
        <v>1</v>
      </c>
      <c r="T198" s="123">
        <v>45194</v>
      </c>
      <c r="U198" s="161">
        <f t="shared" si="55"/>
        <v>6.4666666666666668</v>
      </c>
      <c r="V198" s="124">
        <f t="shared" si="56"/>
        <v>100</v>
      </c>
      <c r="W198" s="162">
        <f t="shared" si="57"/>
        <v>6.1428571428571432</v>
      </c>
      <c r="X198" s="162">
        <f t="shared" si="58"/>
        <v>6.1428571428571432</v>
      </c>
      <c r="Y198" s="162">
        <f t="shared" si="59"/>
        <v>6.1428571428571432</v>
      </c>
      <c r="Z198" s="151" t="str">
        <f t="shared" si="60"/>
        <v>CUMPLIDA</v>
      </c>
      <c r="AA198" s="151" t="str">
        <f t="shared" si="61"/>
        <v>CUMPLIDO</v>
      </c>
      <c r="AB198" s="153" t="s">
        <v>2257</v>
      </c>
      <c r="AC198" s="150" t="str">
        <f t="shared" si="64"/>
        <v>H2Denuncia2022-243507-82111</v>
      </c>
      <c r="AD198" s="163">
        <f t="shared" si="62"/>
        <v>1</v>
      </c>
      <c r="AE198" s="163" t="str">
        <f t="shared" si="65"/>
        <v>H2Denuncia2022-243507-82111 - 1</v>
      </c>
      <c r="AF198" s="164">
        <f t="shared" si="66"/>
        <v>5</v>
      </c>
      <c r="AG198" s="164">
        <f t="shared" si="67"/>
        <v>5</v>
      </c>
      <c r="AH198" s="164" t="str">
        <f t="shared" si="63"/>
        <v>H2Denuncia2022-243507-82111.</v>
      </c>
      <c r="AI198" s="164" t="str">
        <f t="shared" si="68"/>
        <v>H2Denuncia2022-243507-82111</v>
      </c>
      <c r="AJ198" s="165"/>
      <c r="AK198" s="166"/>
      <c r="AL198" s="167"/>
    </row>
    <row r="199" spans="1:38" s="11" customFormat="1" ht="291" customHeight="1" x14ac:dyDescent="0.2">
      <c r="A199" s="150">
        <f>IF(ISBLANK(F199),"",COUNTA($F$2:F199))</f>
        <v>165</v>
      </c>
      <c r="B199" s="151">
        <f t="shared" si="53"/>
        <v>198</v>
      </c>
      <c r="C199" s="151">
        <v>2022</v>
      </c>
      <c r="D199" s="151" t="s">
        <v>3142</v>
      </c>
      <c r="E199" s="151" t="s">
        <v>904</v>
      </c>
      <c r="F199" s="151" t="s">
        <v>636</v>
      </c>
      <c r="G199" s="153" t="s">
        <v>1217</v>
      </c>
      <c r="H199" s="175" t="s">
        <v>2253</v>
      </c>
      <c r="I199" s="175" t="s">
        <v>2254</v>
      </c>
      <c r="J199" s="160" t="s">
        <v>2255</v>
      </c>
      <c r="K199" s="160" t="s">
        <v>2256</v>
      </c>
      <c r="L199" s="181" t="s">
        <v>321</v>
      </c>
      <c r="M199" s="181">
        <v>1</v>
      </c>
      <c r="N199" s="188">
        <v>44953</v>
      </c>
      <c r="O199" s="188">
        <v>45016</v>
      </c>
      <c r="P199" s="178">
        <f t="shared" si="54"/>
        <v>9</v>
      </c>
      <c r="Q199" s="174" t="s">
        <v>1491</v>
      </c>
      <c r="R199" s="174" t="s">
        <v>2367</v>
      </c>
      <c r="S199" s="151">
        <v>1</v>
      </c>
      <c r="T199" s="123">
        <v>45198</v>
      </c>
      <c r="U199" s="161">
        <f t="shared" si="55"/>
        <v>6.0666666666666664</v>
      </c>
      <c r="V199" s="124">
        <f t="shared" si="56"/>
        <v>100</v>
      </c>
      <c r="W199" s="162">
        <f t="shared" si="57"/>
        <v>9</v>
      </c>
      <c r="X199" s="162">
        <f t="shared" si="58"/>
        <v>9</v>
      </c>
      <c r="Y199" s="162">
        <f t="shared" si="59"/>
        <v>9</v>
      </c>
      <c r="Z199" s="151" t="str">
        <f t="shared" si="60"/>
        <v>CUMPLIDA</v>
      </c>
      <c r="AA199" s="151" t="str">
        <f t="shared" si="61"/>
        <v>CUMPLIDO</v>
      </c>
      <c r="AB199" s="153" t="s">
        <v>2257</v>
      </c>
      <c r="AC199" s="150" t="str">
        <f t="shared" si="64"/>
        <v>H3Denuncia2022-243507-82111</v>
      </c>
      <c r="AD199" s="163">
        <f t="shared" si="62"/>
        <v>1</v>
      </c>
      <c r="AE199" s="163" t="str">
        <f t="shared" si="65"/>
        <v>H3Denuncia2022-243507-82111 - 1</v>
      </c>
      <c r="AF199" s="164">
        <f t="shared" si="66"/>
        <v>5</v>
      </c>
      <c r="AG199" s="164">
        <f t="shared" si="67"/>
        <v>5</v>
      </c>
      <c r="AH199" s="164" t="str">
        <f t="shared" si="63"/>
        <v>H3Denuncia2022-243507-82111.</v>
      </c>
      <c r="AI199" s="164" t="str">
        <f t="shared" si="68"/>
        <v>H3Denuncia2022-243507-82111</v>
      </c>
      <c r="AJ199" s="165"/>
      <c r="AK199" s="166"/>
      <c r="AL199" s="167"/>
    </row>
    <row r="200" spans="1:38" s="11" customFormat="1" ht="291" customHeight="1" x14ac:dyDescent="0.2">
      <c r="A200" s="150">
        <f>IF(ISBLANK(F200),"",COUNTA($F$2:F200))</f>
        <v>166</v>
      </c>
      <c r="B200" s="151">
        <f t="shared" si="53"/>
        <v>199</v>
      </c>
      <c r="C200" s="151">
        <v>2022</v>
      </c>
      <c r="D200" s="151" t="s">
        <v>3141</v>
      </c>
      <c r="E200" s="151" t="s">
        <v>3107</v>
      </c>
      <c r="F200" s="151" t="s">
        <v>2239</v>
      </c>
      <c r="G200" s="153" t="s">
        <v>1609</v>
      </c>
      <c r="H200" s="175" t="s">
        <v>2240</v>
      </c>
      <c r="I200" s="175" t="s">
        <v>2241</v>
      </c>
      <c r="J200" s="183" t="s">
        <v>2653</v>
      </c>
      <c r="K200" s="183" t="s">
        <v>2654</v>
      </c>
      <c r="L200" s="151" t="s">
        <v>2655</v>
      </c>
      <c r="M200" s="151">
        <v>1</v>
      </c>
      <c r="N200" s="184">
        <v>45177</v>
      </c>
      <c r="O200" s="184">
        <v>45229</v>
      </c>
      <c r="P200" s="178">
        <f t="shared" si="54"/>
        <v>7.4285714285714288</v>
      </c>
      <c r="Q200" s="151" t="s">
        <v>1491</v>
      </c>
      <c r="R200" s="151" t="s">
        <v>2367</v>
      </c>
      <c r="S200" s="151">
        <v>0</v>
      </c>
      <c r="T200" s="123"/>
      <c r="U200" s="161">
        <f t="shared" si="55"/>
        <v>-1507.6333333333334</v>
      </c>
      <c r="V200" s="124">
        <f t="shared" si="56"/>
        <v>0</v>
      </c>
      <c r="W200" s="162">
        <f t="shared" si="57"/>
        <v>0</v>
      </c>
      <c r="X200" s="162">
        <f t="shared" si="58"/>
        <v>0</v>
      </c>
      <c r="Y200" s="162">
        <f t="shared" si="59"/>
        <v>7.4285714285714288</v>
      </c>
      <c r="Z200" s="151" t="str">
        <f t="shared" si="60"/>
        <v>VENCIDA</v>
      </c>
      <c r="AA200" s="151" t="str">
        <f t="shared" si="61"/>
        <v>VENCIDO</v>
      </c>
      <c r="AB200" s="153" t="s">
        <v>2258</v>
      </c>
      <c r="AC200" s="150" t="str">
        <f t="shared" si="64"/>
        <v>H1Denuncia2022-238372-82111</v>
      </c>
      <c r="AD200" s="163">
        <f t="shared" si="62"/>
        <v>1</v>
      </c>
      <c r="AE200" s="163" t="str">
        <f t="shared" si="65"/>
        <v>H1Denuncia2022-238372-82111 - 1</v>
      </c>
      <c r="AF200" s="164">
        <f t="shared" si="66"/>
        <v>1</v>
      </c>
      <c r="AG200" s="164">
        <f t="shared" si="67"/>
        <v>1</v>
      </c>
      <c r="AH200" s="164" t="str">
        <f t="shared" si="63"/>
        <v>H1Denuncia2022-238372-82111.</v>
      </c>
      <c r="AI200" s="164" t="str">
        <f t="shared" si="68"/>
        <v>H1Denuncia2022-238372-82111</v>
      </c>
      <c r="AJ200" s="165"/>
      <c r="AK200" s="166"/>
      <c r="AL200" s="167"/>
    </row>
    <row r="201" spans="1:38" s="11" customFormat="1" ht="291" customHeight="1" x14ac:dyDescent="0.2">
      <c r="A201" s="150">
        <f>IF(ISBLANK(F201),"",COUNTA($F$2:F201))</f>
        <v>167</v>
      </c>
      <c r="B201" s="151">
        <f t="shared" si="53"/>
        <v>200</v>
      </c>
      <c r="C201" s="151">
        <v>2022</v>
      </c>
      <c r="D201" s="151" t="s">
        <v>3142</v>
      </c>
      <c r="E201" s="151" t="s">
        <v>904</v>
      </c>
      <c r="F201" s="151" t="s">
        <v>636</v>
      </c>
      <c r="G201" s="153" t="s">
        <v>1658</v>
      </c>
      <c r="H201" s="175" t="s">
        <v>2243</v>
      </c>
      <c r="I201" s="175" t="s">
        <v>2244</v>
      </c>
      <c r="J201" s="160" t="s">
        <v>2245</v>
      </c>
      <c r="K201" s="160" t="s">
        <v>2246</v>
      </c>
      <c r="L201" s="181" t="s">
        <v>2242</v>
      </c>
      <c r="M201" s="181">
        <v>3</v>
      </c>
      <c r="N201" s="182">
        <v>44995</v>
      </c>
      <c r="O201" s="182">
        <v>45026</v>
      </c>
      <c r="P201" s="178">
        <f t="shared" si="54"/>
        <v>4.4285714285714288</v>
      </c>
      <c r="Q201" s="174" t="s">
        <v>1491</v>
      </c>
      <c r="R201" s="174" t="s">
        <v>2367</v>
      </c>
      <c r="S201" s="151">
        <v>3</v>
      </c>
      <c r="T201" s="123">
        <v>45289</v>
      </c>
      <c r="U201" s="161">
        <f t="shared" si="55"/>
        <v>8.7666666666666675</v>
      </c>
      <c r="V201" s="124">
        <f t="shared" si="56"/>
        <v>100</v>
      </c>
      <c r="W201" s="162">
        <f t="shared" si="57"/>
        <v>4.4285714285714288</v>
      </c>
      <c r="X201" s="162">
        <f t="shared" si="58"/>
        <v>4.4285714285714288</v>
      </c>
      <c r="Y201" s="162">
        <f t="shared" si="59"/>
        <v>4.4285714285714288</v>
      </c>
      <c r="Z201" s="151" t="str">
        <f t="shared" si="60"/>
        <v>CUMPLIDA</v>
      </c>
      <c r="AA201" s="151" t="str">
        <f t="shared" si="61"/>
        <v>CUMPLIDO</v>
      </c>
      <c r="AB201" s="153" t="s">
        <v>2258</v>
      </c>
      <c r="AC201" s="150" t="str">
        <f t="shared" si="64"/>
        <v>H2Denuncia2022-238372-82111</v>
      </c>
      <c r="AD201" s="163">
        <f t="shared" si="62"/>
        <v>1</v>
      </c>
      <c r="AE201" s="163" t="str">
        <f t="shared" si="65"/>
        <v>H2Denuncia2022-238372-82111 - 1</v>
      </c>
      <c r="AF201" s="164">
        <f t="shared" si="66"/>
        <v>5</v>
      </c>
      <c r="AG201" s="164">
        <f t="shared" si="67"/>
        <v>5</v>
      </c>
      <c r="AH201" s="164" t="str">
        <f t="shared" si="63"/>
        <v>H2Denuncia2022-238372-82111.</v>
      </c>
      <c r="AI201" s="164" t="str">
        <f t="shared" si="68"/>
        <v>H2Denuncia2022-238372-82111</v>
      </c>
      <c r="AJ201" s="165"/>
      <c r="AK201" s="166"/>
      <c r="AL201" s="167"/>
    </row>
    <row r="202" spans="1:38" s="11" customFormat="1" ht="291" customHeight="1" x14ac:dyDescent="0.2">
      <c r="A202" s="150">
        <f>IF(ISBLANK(F202),"",COUNTA($F$2:F202))</f>
        <v>168</v>
      </c>
      <c r="B202" s="151">
        <f t="shared" si="53"/>
        <v>201</v>
      </c>
      <c r="C202" s="151">
        <v>2022</v>
      </c>
      <c r="D202" s="151" t="s">
        <v>3143</v>
      </c>
      <c r="E202" s="151" t="s">
        <v>3107</v>
      </c>
      <c r="F202" s="151" t="s">
        <v>2229</v>
      </c>
      <c r="G202" s="153" t="s">
        <v>2230</v>
      </c>
      <c r="H202" s="175" t="s">
        <v>2263</v>
      </c>
      <c r="I202" s="175" t="s">
        <v>2231</v>
      </c>
      <c r="J202" s="175" t="s">
        <v>2232</v>
      </c>
      <c r="K202" s="175" t="s">
        <v>2233</v>
      </c>
      <c r="L202" s="181" t="s">
        <v>2234</v>
      </c>
      <c r="M202" s="181">
        <v>1</v>
      </c>
      <c r="N202" s="187">
        <v>45082</v>
      </c>
      <c r="O202" s="187">
        <v>45142</v>
      </c>
      <c r="P202" s="178">
        <f t="shared" si="54"/>
        <v>8.5714285714285712</v>
      </c>
      <c r="Q202" s="174" t="s">
        <v>2238</v>
      </c>
      <c r="R202" s="174" t="s">
        <v>2314</v>
      </c>
      <c r="S202" s="151">
        <v>0</v>
      </c>
      <c r="T202" s="123"/>
      <c r="U202" s="161">
        <f t="shared" si="55"/>
        <v>-1504.7333333333333</v>
      </c>
      <c r="V202" s="124">
        <f t="shared" si="56"/>
        <v>0</v>
      </c>
      <c r="W202" s="162">
        <f t="shared" si="57"/>
        <v>0</v>
      </c>
      <c r="X202" s="162">
        <f t="shared" si="58"/>
        <v>0</v>
      </c>
      <c r="Y202" s="162">
        <f t="shared" si="59"/>
        <v>8.5714285714285712</v>
      </c>
      <c r="Z202" s="151" t="str">
        <f t="shared" si="60"/>
        <v>VENCIDA</v>
      </c>
      <c r="AA202" s="151" t="str">
        <f t="shared" si="61"/>
        <v>VENCIDO</v>
      </c>
      <c r="AB202" s="153" t="s">
        <v>2259</v>
      </c>
      <c r="AC202" s="150" t="str">
        <f t="shared" si="64"/>
        <v>H8ACEstampillaUNAL</v>
      </c>
      <c r="AD202" s="163">
        <f t="shared" si="62"/>
        <v>1</v>
      </c>
      <c r="AE202" s="163" t="str">
        <f t="shared" si="65"/>
        <v>H8ACEstampillaUNAL - 1</v>
      </c>
      <c r="AF202" s="164">
        <f t="shared" si="66"/>
        <v>1</v>
      </c>
      <c r="AG202" s="164">
        <f t="shared" si="67"/>
        <v>1</v>
      </c>
      <c r="AH202" s="164" t="str">
        <f t="shared" si="63"/>
        <v>H8ACEstampillaUNAL.</v>
      </c>
      <c r="AI202" s="164" t="str">
        <f t="shared" si="68"/>
        <v>H8ACEstampillaUNAL</v>
      </c>
      <c r="AJ202" s="165"/>
      <c r="AK202" s="166"/>
      <c r="AL202" s="167"/>
    </row>
    <row r="203" spans="1:38" s="11" customFormat="1" ht="291" customHeight="1" x14ac:dyDescent="0.2">
      <c r="A203" s="150" t="str">
        <f>IF(ISBLANK(F203),"",COUNTA($F$2:F203))</f>
        <v/>
      </c>
      <c r="B203" s="151">
        <f t="shared" si="53"/>
        <v>202</v>
      </c>
      <c r="C203" s="151">
        <v>2022</v>
      </c>
      <c r="D203" s="151" t="s">
        <v>3143</v>
      </c>
      <c r="E203" s="151"/>
      <c r="F203" s="151"/>
      <c r="G203" s="153" t="s">
        <v>2230</v>
      </c>
      <c r="H203" s="175" t="s">
        <v>2264</v>
      </c>
      <c r="I203" s="175" t="s">
        <v>2231</v>
      </c>
      <c r="J203" s="175" t="s">
        <v>2235</v>
      </c>
      <c r="K203" s="160" t="s">
        <v>2236</v>
      </c>
      <c r="L203" s="181" t="s">
        <v>2237</v>
      </c>
      <c r="M203" s="181">
        <v>1</v>
      </c>
      <c r="N203" s="187">
        <v>45143</v>
      </c>
      <c r="O203" s="187">
        <v>45169</v>
      </c>
      <c r="P203" s="178">
        <f t="shared" si="54"/>
        <v>3.7142857142857144</v>
      </c>
      <c r="Q203" s="174" t="s">
        <v>2238</v>
      </c>
      <c r="R203" s="174" t="s">
        <v>2314</v>
      </c>
      <c r="S203" s="151">
        <v>0</v>
      </c>
      <c r="T203" s="123"/>
      <c r="U203" s="161">
        <f t="shared" si="55"/>
        <v>-1505.6333333333334</v>
      </c>
      <c r="V203" s="124">
        <f t="shared" si="56"/>
        <v>0</v>
      </c>
      <c r="W203" s="162">
        <f t="shared" si="57"/>
        <v>0</v>
      </c>
      <c r="X203" s="162">
        <f t="shared" si="58"/>
        <v>0</v>
      </c>
      <c r="Y203" s="162">
        <f t="shared" si="59"/>
        <v>3.7142857142857144</v>
      </c>
      <c r="Z203" s="151" t="str">
        <f t="shared" si="60"/>
        <v>VENCIDA</v>
      </c>
      <c r="AA203" s="151" t="str">
        <f t="shared" si="61"/>
        <v/>
      </c>
      <c r="AB203" s="153" t="s">
        <v>2259</v>
      </c>
      <c r="AC203" s="150" t="str">
        <f t="shared" si="64"/>
        <v>H8ACEstampillaUNAL</v>
      </c>
      <c r="AD203" s="163">
        <f t="shared" si="62"/>
        <v>2</v>
      </c>
      <c r="AE203" s="163" t="str">
        <f t="shared" si="65"/>
        <v>H8ACEstampillaUNAL - 2</v>
      </c>
      <c r="AF203" s="164">
        <f t="shared" si="66"/>
        <v>1</v>
      </c>
      <c r="AG203" s="164">
        <f t="shared" si="67"/>
        <v>1</v>
      </c>
      <c r="AH203" s="164" t="str">
        <f t="shared" si="63"/>
        <v>H8ACEstampillaUNAL.</v>
      </c>
      <c r="AI203" s="164" t="str">
        <f t="shared" si="68"/>
        <v>H8ACEstampillaUNAL</v>
      </c>
      <c r="AJ203" s="165"/>
      <c r="AK203" s="166"/>
      <c r="AL203" s="167"/>
    </row>
    <row r="204" spans="1:38" s="11" customFormat="1" ht="291" customHeight="1" x14ac:dyDescent="0.2">
      <c r="A204" s="150">
        <f>IF(ISBLANK(F204),"",COUNTA($F$2:F204))</f>
        <v>169</v>
      </c>
      <c r="B204" s="151">
        <f t="shared" si="53"/>
        <v>203</v>
      </c>
      <c r="C204" s="151">
        <v>2022</v>
      </c>
      <c r="D204" s="151" t="s">
        <v>3142</v>
      </c>
      <c r="E204" s="151" t="s">
        <v>904</v>
      </c>
      <c r="F204" s="151" t="s">
        <v>636</v>
      </c>
      <c r="G204" s="153" t="s">
        <v>2206</v>
      </c>
      <c r="H204" s="175" t="s">
        <v>2176</v>
      </c>
      <c r="I204" s="175" t="s">
        <v>2177</v>
      </c>
      <c r="J204" s="175" t="s">
        <v>2178</v>
      </c>
      <c r="K204" s="181" t="s">
        <v>2179</v>
      </c>
      <c r="L204" s="181" t="s">
        <v>2180</v>
      </c>
      <c r="M204" s="181">
        <v>1</v>
      </c>
      <c r="N204" s="187">
        <v>44927</v>
      </c>
      <c r="O204" s="187">
        <v>45291</v>
      </c>
      <c r="P204" s="178">
        <f t="shared" si="54"/>
        <v>52</v>
      </c>
      <c r="Q204" s="174" t="s">
        <v>1950</v>
      </c>
      <c r="R204" s="174" t="s">
        <v>2367</v>
      </c>
      <c r="S204" s="151">
        <v>1</v>
      </c>
      <c r="T204" s="123">
        <v>45324</v>
      </c>
      <c r="U204" s="161">
        <f t="shared" si="55"/>
        <v>1.1000000000000001</v>
      </c>
      <c r="V204" s="124">
        <f t="shared" si="56"/>
        <v>100</v>
      </c>
      <c r="W204" s="162">
        <f t="shared" si="57"/>
        <v>52</v>
      </c>
      <c r="X204" s="162">
        <f t="shared" si="58"/>
        <v>52</v>
      </c>
      <c r="Y204" s="162">
        <f t="shared" si="59"/>
        <v>52</v>
      </c>
      <c r="Z204" s="151" t="str">
        <f t="shared" si="60"/>
        <v>CUMPLIDA</v>
      </c>
      <c r="AA204" s="151" t="str">
        <f t="shared" si="61"/>
        <v>CUMPLIDO</v>
      </c>
      <c r="AB204" s="153" t="s">
        <v>2203</v>
      </c>
      <c r="AC204" s="150" t="str">
        <f t="shared" si="64"/>
        <v>H1ACQuibdó-Medellín</v>
      </c>
      <c r="AD204" s="163">
        <f t="shared" si="62"/>
        <v>1</v>
      </c>
      <c r="AE204" s="163" t="str">
        <f t="shared" si="65"/>
        <v>H1ACQuibdó-Medellín - 1</v>
      </c>
      <c r="AF204" s="164">
        <f t="shared" si="66"/>
        <v>5</v>
      </c>
      <c r="AG204" s="164">
        <f t="shared" si="67"/>
        <v>5</v>
      </c>
      <c r="AH204" s="164" t="str">
        <f t="shared" si="63"/>
        <v>H1ACQuibdó-Medellín.</v>
      </c>
      <c r="AI204" s="164" t="str">
        <f t="shared" si="68"/>
        <v>H1ACQuibdó-Medellín</v>
      </c>
      <c r="AJ204" s="165"/>
      <c r="AK204" s="166"/>
      <c r="AL204" s="167"/>
    </row>
    <row r="205" spans="1:38" s="11" customFormat="1" ht="291" customHeight="1" x14ac:dyDescent="0.2">
      <c r="A205" s="150">
        <f>IF(ISBLANK(F205),"",COUNTA($F$2:F205))</f>
        <v>170</v>
      </c>
      <c r="B205" s="151">
        <f t="shared" ref="B205:B268" si="69">ROW()-1</f>
        <v>204</v>
      </c>
      <c r="C205" s="151">
        <v>2022</v>
      </c>
      <c r="D205" s="151" t="s">
        <v>3141</v>
      </c>
      <c r="E205" s="151" t="s">
        <v>3107</v>
      </c>
      <c r="F205" s="151" t="s">
        <v>720</v>
      </c>
      <c r="G205" s="153" t="s">
        <v>1658</v>
      </c>
      <c r="H205" s="175" t="s">
        <v>2225</v>
      </c>
      <c r="I205" s="175" t="s">
        <v>2181</v>
      </c>
      <c r="J205" s="175" t="s">
        <v>2208</v>
      </c>
      <c r="K205" s="181" t="s">
        <v>2182</v>
      </c>
      <c r="L205" s="181" t="s">
        <v>2209</v>
      </c>
      <c r="M205" s="181">
        <v>1</v>
      </c>
      <c r="N205" s="187">
        <v>44927</v>
      </c>
      <c r="O205" s="187">
        <v>45087</v>
      </c>
      <c r="P205" s="178">
        <f t="shared" si="54"/>
        <v>22.857142857142858</v>
      </c>
      <c r="Q205" s="174" t="s">
        <v>1950</v>
      </c>
      <c r="R205" s="174" t="s">
        <v>2367</v>
      </c>
      <c r="S205" s="151">
        <v>1</v>
      </c>
      <c r="T205" s="123">
        <v>45371</v>
      </c>
      <c r="U205" s="161">
        <f t="shared" si="55"/>
        <v>9.4666666666666668</v>
      </c>
      <c r="V205" s="124">
        <f t="shared" si="56"/>
        <v>100</v>
      </c>
      <c r="W205" s="162">
        <f t="shared" si="57"/>
        <v>22.857142857142858</v>
      </c>
      <c r="X205" s="162">
        <f t="shared" si="58"/>
        <v>22.857142857142858</v>
      </c>
      <c r="Y205" s="162">
        <f t="shared" si="59"/>
        <v>22.857142857142858</v>
      </c>
      <c r="Z205" s="151" t="str">
        <f t="shared" si="60"/>
        <v>CUMPLIDA</v>
      </c>
      <c r="AA205" s="151" t="str">
        <f t="shared" si="61"/>
        <v>CUMPLIDO</v>
      </c>
      <c r="AB205" s="153" t="s">
        <v>2203</v>
      </c>
      <c r="AC205" s="150" t="str">
        <f t="shared" si="64"/>
        <v>H2ACQuibdó-Medellín</v>
      </c>
      <c r="AD205" s="163">
        <f t="shared" si="62"/>
        <v>1</v>
      </c>
      <c r="AE205" s="163" t="str">
        <f t="shared" si="65"/>
        <v>H2ACQuibdó-Medellín - 1</v>
      </c>
      <c r="AF205" s="164">
        <f t="shared" si="66"/>
        <v>5</v>
      </c>
      <c r="AG205" s="164">
        <f t="shared" si="67"/>
        <v>5</v>
      </c>
      <c r="AH205" s="164" t="str">
        <f t="shared" si="63"/>
        <v>H2ACQuibdó-Medellín.</v>
      </c>
      <c r="AI205" s="164" t="str">
        <f t="shared" si="68"/>
        <v>H2ACQuibdó-Medellín</v>
      </c>
      <c r="AJ205" s="165"/>
      <c r="AK205" s="166"/>
      <c r="AL205" s="167"/>
    </row>
    <row r="206" spans="1:38" s="11" customFormat="1" ht="291" customHeight="1" x14ac:dyDescent="0.2">
      <c r="A206" s="150">
        <f>IF(ISBLANK(F206),"",COUNTA($F$2:F206))</f>
        <v>171</v>
      </c>
      <c r="B206" s="151">
        <f t="shared" si="69"/>
        <v>205</v>
      </c>
      <c r="C206" s="151">
        <v>2022</v>
      </c>
      <c r="D206" s="151" t="s">
        <v>3143</v>
      </c>
      <c r="E206" s="151" t="s">
        <v>904</v>
      </c>
      <c r="F206" s="151" t="s">
        <v>636</v>
      </c>
      <c r="G206" s="153" t="s">
        <v>2207</v>
      </c>
      <c r="H206" s="175" t="s">
        <v>2183</v>
      </c>
      <c r="I206" s="175" t="s">
        <v>2184</v>
      </c>
      <c r="J206" s="160" t="s">
        <v>2226</v>
      </c>
      <c r="K206" s="160" t="s">
        <v>2210</v>
      </c>
      <c r="L206" s="181" t="s">
        <v>2227</v>
      </c>
      <c r="M206" s="181">
        <v>2</v>
      </c>
      <c r="N206" s="187">
        <v>44927</v>
      </c>
      <c r="O206" s="187">
        <v>45087</v>
      </c>
      <c r="P206" s="178">
        <f t="shared" si="54"/>
        <v>22.857142857142858</v>
      </c>
      <c r="Q206" s="174" t="s">
        <v>1950</v>
      </c>
      <c r="R206" s="174" t="s">
        <v>2367</v>
      </c>
      <c r="S206" s="151">
        <v>0</v>
      </c>
      <c r="T206" s="123"/>
      <c r="U206" s="161">
        <f t="shared" si="55"/>
        <v>-1502.9</v>
      </c>
      <c r="V206" s="124">
        <f t="shared" si="56"/>
        <v>0</v>
      </c>
      <c r="W206" s="162">
        <f t="shared" si="57"/>
        <v>0</v>
      </c>
      <c r="X206" s="162">
        <f t="shared" si="58"/>
        <v>0</v>
      </c>
      <c r="Y206" s="162">
        <f t="shared" si="59"/>
        <v>22.857142857142858</v>
      </c>
      <c r="Z206" s="151" t="str">
        <f t="shared" si="60"/>
        <v>VENCIDA</v>
      </c>
      <c r="AA206" s="151" t="str">
        <f t="shared" si="61"/>
        <v>VENCIDO</v>
      </c>
      <c r="AB206" s="153" t="s">
        <v>2203</v>
      </c>
      <c r="AC206" s="150" t="str">
        <f t="shared" si="64"/>
        <v>H3ACQuibdó-Medellín</v>
      </c>
      <c r="AD206" s="163">
        <f t="shared" si="62"/>
        <v>1</v>
      </c>
      <c r="AE206" s="163" t="str">
        <f t="shared" si="65"/>
        <v>H3ACQuibdó-Medellín - 1</v>
      </c>
      <c r="AF206" s="164">
        <f t="shared" si="66"/>
        <v>1</v>
      </c>
      <c r="AG206" s="164">
        <f t="shared" si="67"/>
        <v>1</v>
      </c>
      <c r="AH206" s="164" t="str">
        <f t="shared" si="63"/>
        <v>H3ACQuibdó-Medellín.</v>
      </c>
      <c r="AI206" s="164" t="str">
        <f t="shared" si="68"/>
        <v>H3ACQuibdó-Medellín</v>
      </c>
      <c r="AJ206" s="165"/>
      <c r="AK206" s="166"/>
      <c r="AL206" s="167"/>
    </row>
    <row r="207" spans="1:38" s="11" customFormat="1" ht="291" customHeight="1" x14ac:dyDescent="0.2">
      <c r="A207" s="150">
        <f>IF(ISBLANK(F207),"",COUNTA($F$2:F207))</f>
        <v>172</v>
      </c>
      <c r="B207" s="151">
        <f t="shared" si="69"/>
        <v>206</v>
      </c>
      <c r="C207" s="151">
        <v>2022</v>
      </c>
      <c r="D207" s="151" t="s">
        <v>3143</v>
      </c>
      <c r="E207" s="151" t="s">
        <v>904</v>
      </c>
      <c r="F207" s="151" t="s">
        <v>636</v>
      </c>
      <c r="G207" s="153" t="s">
        <v>1609</v>
      </c>
      <c r="H207" s="175" t="s">
        <v>2185</v>
      </c>
      <c r="I207" s="175" t="s">
        <v>2186</v>
      </c>
      <c r="J207" s="179" t="s">
        <v>2228</v>
      </c>
      <c r="K207" s="179" t="s">
        <v>2210</v>
      </c>
      <c r="L207" s="179" t="s">
        <v>2227</v>
      </c>
      <c r="M207" s="181">
        <v>2</v>
      </c>
      <c r="N207" s="187">
        <v>44927</v>
      </c>
      <c r="O207" s="187">
        <v>45087</v>
      </c>
      <c r="P207" s="178">
        <f t="shared" si="54"/>
        <v>22.857142857142858</v>
      </c>
      <c r="Q207" s="174" t="s">
        <v>1950</v>
      </c>
      <c r="R207" s="174" t="s">
        <v>2367</v>
      </c>
      <c r="S207" s="151">
        <v>1</v>
      </c>
      <c r="T207" s="123"/>
      <c r="U207" s="161">
        <f t="shared" si="55"/>
        <v>-1502.9</v>
      </c>
      <c r="V207" s="124">
        <f t="shared" si="56"/>
        <v>50</v>
      </c>
      <c r="W207" s="162">
        <f t="shared" si="57"/>
        <v>11.428571428571429</v>
      </c>
      <c r="X207" s="162">
        <f t="shared" si="58"/>
        <v>11.428571428571429</v>
      </c>
      <c r="Y207" s="162">
        <f t="shared" si="59"/>
        <v>22.857142857142858</v>
      </c>
      <c r="Z207" s="151" t="str">
        <f t="shared" si="60"/>
        <v>VENCIDA</v>
      </c>
      <c r="AA207" s="151" t="str">
        <f t="shared" si="61"/>
        <v>VENCIDO</v>
      </c>
      <c r="AB207" s="153" t="s">
        <v>2203</v>
      </c>
      <c r="AC207" s="150" t="str">
        <f t="shared" si="64"/>
        <v>H4ACQuibdó-Medellín</v>
      </c>
      <c r="AD207" s="163">
        <f t="shared" si="62"/>
        <v>1</v>
      </c>
      <c r="AE207" s="163" t="str">
        <f t="shared" si="65"/>
        <v>H4ACQuibdó-Medellín - 1</v>
      </c>
      <c r="AF207" s="164">
        <f t="shared" si="66"/>
        <v>1</v>
      </c>
      <c r="AG207" s="164">
        <f t="shared" si="67"/>
        <v>1</v>
      </c>
      <c r="AH207" s="164" t="str">
        <f t="shared" si="63"/>
        <v>H4ACQuibdó-Medellín.</v>
      </c>
      <c r="AI207" s="164" t="str">
        <f t="shared" si="68"/>
        <v>H4ACQuibdó-Medellín</v>
      </c>
      <c r="AJ207" s="165"/>
      <c r="AK207" s="166"/>
      <c r="AL207" s="167"/>
    </row>
    <row r="208" spans="1:38" s="11" customFormat="1" ht="291" customHeight="1" x14ac:dyDescent="0.2">
      <c r="A208" s="150">
        <f>IF(ISBLANK(F208),"",COUNTA($F$2:F208))</f>
        <v>173</v>
      </c>
      <c r="B208" s="151">
        <f t="shared" si="69"/>
        <v>207</v>
      </c>
      <c r="C208" s="151">
        <v>2022</v>
      </c>
      <c r="D208" s="151" t="s">
        <v>3141</v>
      </c>
      <c r="E208" s="151" t="s">
        <v>3104</v>
      </c>
      <c r="F208" s="150" t="s">
        <v>3095</v>
      </c>
      <c r="G208" s="153" t="s">
        <v>1658</v>
      </c>
      <c r="H208" s="175" t="s">
        <v>2187</v>
      </c>
      <c r="I208" s="175" t="s">
        <v>2188</v>
      </c>
      <c r="J208" s="175" t="s">
        <v>2211</v>
      </c>
      <c r="K208" s="181" t="s">
        <v>2189</v>
      </c>
      <c r="L208" s="181" t="s">
        <v>2190</v>
      </c>
      <c r="M208" s="181">
        <v>1</v>
      </c>
      <c r="N208" s="187">
        <v>44927</v>
      </c>
      <c r="O208" s="187">
        <v>45291</v>
      </c>
      <c r="P208" s="178">
        <f t="shared" si="54"/>
        <v>52</v>
      </c>
      <c r="Q208" s="174" t="s">
        <v>1950</v>
      </c>
      <c r="R208" s="174" t="s">
        <v>2367</v>
      </c>
      <c r="S208" s="151">
        <v>1</v>
      </c>
      <c r="T208" s="123">
        <v>45162</v>
      </c>
      <c r="U208" s="161">
        <f t="shared" si="55"/>
        <v>-4.3</v>
      </c>
      <c r="V208" s="124">
        <f t="shared" si="56"/>
        <v>100</v>
      </c>
      <c r="W208" s="162">
        <f t="shared" si="57"/>
        <v>52</v>
      </c>
      <c r="X208" s="162">
        <f t="shared" si="58"/>
        <v>52</v>
      </c>
      <c r="Y208" s="162">
        <f t="shared" si="59"/>
        <v>52</v>
      </c>
      <c r="Z208" s="151" t="str">
        <f t="shared" si="60"/>
        <v>CUMPLIDA</v>
      </c>
      <c r="AA208" s="151" t="str">
        <f t="shared" si="61"/>
        <v>CUMPLIDO</v>
      </c>
      <c r="AB208" s="153" t="s">
        <v>2203</v>
      </c>
      <c r="AC208" s="150" t="str">
        <f t="shared" si="64"/>
        <v>H5ACQuibdó-Medellín</v>
      </c>
      <c r="AD208" s="163">
        <f t="shared" si="62"/>
        <v>1</v>
      </c>
      <c r="AE208" s="163" t="str">
        <f t="shared" si="65"/>
        <v>H5ACQuibdó-Medellín - 1</v>
      </c>
      <c r="AF208" s="164">
        <f t="shared" si="66"/>
        <v>5</v>
      </c>
      <c r="AG208" s="164">
        <f t="shared" si="67"/>
        <v>5</v>
      </c>
      <c r="AH208" s="164" t="str">
        <f t="shared" si="63"/>
        <v>H5ACQuibdó-Medellín.</v>
      </c>
      <c r="AI208" s="164" t="str">
        <f t="shared" si="68"/>
        <v>H5ACQuibdó-Medellín</v>
      </c>
      <c r="AJ208" s="165"/>
      <c r="AK208" s="166"/>
      <c r="AL208" s="167"/>
    </row>
    <row r="209" spans="1:38" s="11" customFormat="1" ht="291" customHeight="1" x14ac:dyDescent="0.2">
      <c r="A209" s="150">
        <f>IF(ISBLANK(F209),"",COUNTA($F$2:F209))</f>
        <v>174</v>
      </c>
      <c r="B209" s="151">
        <f t="shared" si="69"/>
        <v>208</v>
      </c>
      <c r="C209" s="151">
        <v>2022</v>
      </c>
      <c r="D209" s="151" t="s">
        <v>3146</v>
      </c>
      <c r="E209" s="151" t="s">
        <v>904</v>
      </c>
      <c r="F209" s="151" t="s">
        <v>636</v>
      </c>
      <c r="G209" s="153" t="s">
        <v>1658</v>
      </c>
      <c r="H209" s="175" t="s">
        <v>2191</v>
      </c>
      <c r="I209" s="175" t="s">
        <v>2192</v>
      </c>
      <c r="J209" s="160" t="s">
        <v>2193</v>
      </c>
      <c r="K209" s="160" t="s">
        <v>2194</v>
      </c>
      <c r="L209" s="181" t="s">
        <v>2195</v>
      </c>
      <c r="M209" s="181">
        <v>1</v>
      </c>
      <c r="N209" s="188">
        <v>44927</v>
      </c>
      <c r="O209" s="187">
        <v>45107</v>
      </c>
      <c r="P209" s="178">
        <f t="shared" si="54"/>
        <v>25.714285714285715</v>
      </c>
      <c r="Q209" s="174" t="s">
        <v>1950</v>
      </c>
      <c r="R209" s="174" t="s">
        <v>2367</v>
      </c>
      <c r="S209" s="151">
        <v>1</v>
      </c>
      <c r="T209" s="123">
        <v>45231</v>
      </c>
      <c r="U209" s="161">
        <f t="shared" si="55"/>
        <v>4.1333333333333337</v>
      </c>
      <c r="V209" s="124">
        <f t="shared" si="56"/>
        <v>100</v>
      </c>
      <c r="W209" s="162">
        <f t="shared" si="57"/>
        <v>25.714285714285715</v>
      </c>
      <c r="X209" s="162">
        <f t="shared" si="58"/>
        <v>25.714285714285715</v>
      </c>
      <c r="Y209" s="162">
        <f t="shared" si="59"/>
        <v>25.714285714285715</v>
      </c>
      <c r="Z209" s="151" t="str">
        <f t="shared" si="60"/>
        <v>CUMPLIDA</v>
      </c>
      <c r="AA209" s="151" t="str">
        <f t="shared" si="61"/>
        <v>CUMPLIDO</v>
      </c>
      <c r="AB209" s="153" t="s">
        <v>2203</v>
      </c>
      <c r="AC209" s="150" t="str">
        <f t="shared" si="64"/>
        <v>H6ACQuibdó-Medellín</v>
      </c>
      <c r="AD209" s="163">
        <f t="shared" si="62"/>
        <v>1</v>
      </c>
      <c r="AE209" s="163" t="str">
        <f t="shared" si="65"/>
        <v>H6ACQuibdó-Medellín - 1</v>
      </c>
      <c r="AF209" s="164">
        <f t="shared" si="66"/>
        <v>5</v>
      </c>
      <c r="AG209" s="164">
        <f t="shared" si="67"/>
        <v>5</v>
      </c>
      <c r="AH209" s="164" t="str">
        <f t="shared" si="63"/>
        <v>H6ACQuibdó-Medellín.</v>
      </c>
      <c r="AI209" s="164" t="str">
        <f t="shared" si="68"/>
        <v>H6ACQuibdó-Medellín</v>
      </c>
      <c r="AJ209" s="165"/>
      <c r="AK209" s="166"/>
      <c r="AL209" s="167"/>
    </row>
    <row r="210" spans="1:38" s="11" customFormat="1" ht="291" customHeight="1" x14ac:dyDescent="0.2">
      <c r="A210" s="150">
        <f>IF(ISBLANK(F210),"",COUNTA($F$2:F210))</f>
        <v>175</v>
      </c>
      <c r="B210" s="151">
        <f t="shared" si="69"/>
        <v>209</v>
      </c>
      <c r="C210" s="151">
        <v>2022</v>
      </c>
      <c r="D210" s="151" t="s">
        <v>3142</v>
      </c>
      <c r="E210" s="151" t="s">
        <v>904</v>
      </c>
      <c r="F210" s="151" t="s">
        <v>636</v>
      </c>
      <c r="G210" s="153" t="s">
        <v>1609</v>
      </c>
      <c r="H210" s="175" t="s">
        <v>2196</v>
      </c>
      <c r="I210" s="175" t="s">
        <v>2197</v>
      </c>
      <c r="J210" s="160" t="s">
        <v>2226</v>
      </c>
      <c r="K210" s="160" t="s">
        <v>2210</v>
      </c>
      <c r="L210" s="181" t="s">
        <v>2227</v>
      </c>
      <c r="M210" s="181">
        <v>2</v>
      </c>
      <c r="N210" s="188">
        <v>44927</v>
      </c>
      <c r="O210" s="187">
        <v>45291</v>
      </c>
      <c r="P210" s="178">
        <f t="shared" si="54"/>
        <v>52</v>
      </c>
      <c r="Q210" s="174" t="s">
        <v>1950</v>
      </c>
      <c r="R210" s="174" t="s">
        <v>2367</v>
      </c>
      <c r="S210" s="151">
        <v>0</v>
      </c>
      <c r="T210" s="123"/>
      <c r="U210" s="161">
        <f t="shared" si="55"/>
        <v>-1509.7</v>
      </c>
      <c r="V210" s="124">
        <f t="shared" si="56"/>
        <v>0</v>
      </c>
      <c r="W210" s="162">
        <f t="shared" si="57"/>
        <v>0</v>
      </c>
      <c r="X210" s="162">
        <f t="shared" si="58"/>
        <v>0</v>
      </c>
      <c r="Y210" s="162">
        <f t="shared" si="59"/>
        <v>52</v>
      </c>
      <c r="Z210" s="151" t="str">
        <f t="shared" si="60"/>
        <v>VENCIDA</v>
      </c>
      <c r="AA210" s="151" t="str">
        <f t="shared" si="61"/>
        <v>VENCIDO</v>
      </c>
      <c r="AB210" s="153" t="s">
        <v>2203</v>
      </c>
      <c r="AC210" s="150" t="str">
        <f t="shared" si="64"/>
        <v>H7ACQuibdó-Medellín</v>
      </c>
      <c r="AD210" s="163">
        <f t="shared" si="62"/>
        <v>1</v>
      </c>
      <c r="AE210" s="163" t="str">
        <f t="shared" si="65"/>
        <v>H7ACQuibdó-Medellín - 1</v>
      </c>
      <c r="AF210" s="164">
        <f t="shared" si="66"/>
        <v>1</v>
      </c>
      <c r="AG210" s="164">
        <f t="shared" si="67"/>
        <v>1</v>
      </c>
      <c r="AH210" s="164" t="str">
        <f t="shared" si="63"/>
        <v>H7ACQuibdó-Medellín.</v>
      </c>
      <c r="AI210" s="164" t="str">
        <f t="shared" si="68"/>
        <v>H7ACQuibdó-Medellín</v>
      </c>
      <c r="AJ210" s="165"/>
      <c r="AK210" s="166"/>
      <c r="AL210" s="167"/>
    </row>
    <row r="211" spans="1:38" s="11" customFormat="1" ht="291" customHeight="1" x14ac:dyDescent="0.2">
      <c r="A211" s="150">
        <f>IF(ISBLANK(F211),"",COUNTA($F$2:F211))</f>
        <v>176</v>
      </c>
      <c r="B211" s="151">
        <f t="shared" si="69"/>
        <v>210</v>
      </c>
      <c r="C211" s="151">
        <v>2022</v>
      </c>
      <c r="D211" s="151" t="s">
        <v>3141</v>
      </c>
      <c r="E211" s="151" t="s">
        <v>904</v>
      </c>
      <c r="F211" s="151" t="s">
        <v>2198</v>
      </c>
      <c r="G211" s="153" t="s">
        <v>1658</v>
      </c>
      <c r="H211" s="175" t="s">
        <v>2199</v>
      </c>
      <c r="I211" s="175" t="s">
        <v>2200</v>
      </c>
      <c r="J211" s="160" t="s">
        <v>2201</v>
      </c>
      <c r="K211" s="160" t="s">
        <v>2212</v>
      </c>
      <c r="L211" s="181" t="s">
        <v>2202</v>
      </c>
      <c r="M211" s="181">
        <v>2</v>
      </c>
      <c r="N211" s="188">
        <v>45047</v>
      </c>
      <c r="O211" s="187">
        <v>45291</v>
      </c>
      <c r="P211" s="178">
        <f t="shared" si="54"/>
        <v>34.857142857142854</v>
      </c>
      <c r="Q211" s="174" t="s">
        <v>1950</v>
      </c>
      <c r="R211" s="174" t="s">
        <v>2367</v>
      </c>
      <c r="S211" s="151">
        <v>2</v>
      </c>
      <c r="T211" s="123">
        <v>45288</v>
      </c>
      <c r="U211" s="161">
        <f t="shared" si="55"/>
        <v>-0.1</v>
      </c>
      <c r="V211" s="124">
        <f t="shared" si="56"/>
        <v>100</v>
      </c>
      <c r="W211" s="162">
        <f t="shared" si="57"/>
        <v>34.857142857142854</v>
      </c>
      <c r="X211" s="162">
        <f t="shared" si="58"/>
        <v>34.857142857142854</v>
      </c>
      <c r="Y211" s="162">
        <f t="shared" si="59"/>
        <v>34.857142857142854</v>
      </c>
      <c r="Z211" s="151" t="str">
        <f t="shared" si="60"/>
        <v>CUMPLIDA</v>
      </c>
      <c r="AA211" s="151" t="str">
        <f t="shared" si="61"/>
        <v>CUMPLIDO</v>
      </c>
      <c r="AB211" s="153" t="s">
        <v>2203</v>
      </c>
      <c r="AC211" s="150" t="str">
        <f t="shared" si="64"/>
        <v>H8ACQuibdó-Medellín</v>
      </c>
      <c r="AD211" s="163">
        <f t="shared" si="62"/>
        <v>1</v>
      </c>
      <c r="AE211" s="163" t="str">
        <f t="shared" si="65"/>
        <v>H8ACQuibdó-Medellín - 1</v>
      </c>
      <c r="AF211" s="164">
        <f t="shared" si="66"/>
        <v>5</v>
      </c>
      <c r="AG211" s="164">
        <f t="shared" si="67"/>
        <v>5</v>
      </c>
      <c r="AH211" s="164" t="str">
        <f t="shared" si="63"/>
        <v>H8ACQuibdó-Medellín.</v>
      </c>
      <c r="AI211" s="164" t="str">
        <f t="shared" si="68"/>
        <v>H8ACQuibdó-Medellín</v>
      </c>
      <c r="AJ211" s="165"/>
      <c r="AK211" s="166"/>
      <c r="AL211" s="167"/>
    </row>
    <row r="212" spans="1:38" s="11" customFormat="1" ht="291" customHeight="1" x14ac:dyDescent="0.2">
      <c r="A212" s="150">
        <f>IF(ISBLANK(F212),"",COUNTA($F$2:F212))</f>
        <v>177</v>
      </c>
      <c r="B212" s="151">
        <f t="shared" si="69"/>
        <v>211</v>
      </c>
      <c r="C212" s="151">
        <v>2022</v>
      </c>
      <c r="D212" s="151" t="s">
        <v>3141</v>
      </c>
      <c r="E212" s="151" t="s">
        <v>637</v>
      </c>
      <c r="F212" s="151" t="s">
        <v>3100</v>
      </c>
      <c r="G212" s="153" t="s">
        <v>1658</v>
      </c>
      <c r="H212" s="183" t="s">
        <v>2166</v>
      </c>
      <c r="I212" s="183" t="s">
        <v>2152</v>
      </c>
      <c r="J212" s="183" t="s">
        <v>2729</v>
      </c>
      <c r="K212" s="183" t="s">
        <v>2663</v>
      </c>
      <c r="L212" s="151" t="s">
        <v>2657</v>
      </c>
      <c r="M212" s="151">
        <v>1</v>
      </c>
      <c r="N212" s="184">
        <v>45177</v>
      </c>
      <c r="O212" s="184">
        <v>45229</v>
      </c>
      <c r="P212" s="178">
        <f t="shared" si="54"/>
        <v>7.4285714285714288</v>
      </c>
      <c r="Q212" s="151" t="s">
        <v>1491</v>
      </c>
      <c r="R212" s="151" t="s">
        <v>2367</v>
      </c>
      <c r="S212" s="151">
        <v>0</v>
      </c>
      <c r="T212" s="123"/>
      <c r="U212" s="161">
        <f t="shared" si="55"/>
        <v>-1507.6333333333334</v>
      </c>
      <c r="V212" s="124">
        <f t="shared" si="56"/>
        <v>0</v>
      </c>
      <c r="W212" s="162">
        <f t="shared" si="57"/>
        <v>0</v>
      </c>
      <c r="X212" s="162">
        <f t="shared" si="58"/>
        <v>0</v>
      </c>
      <c r="Y212" s="162">
        <f t="shared" si="59"/>
        <v>7.4285714285714288</v>
      </c>
      <c r="Z212" s="151" t="str">
        <f t="shared" si="60"/>
        <v>VENCIDA</v>
      </c>
      <c r="AA212" s="151" t="str">
        <f t="shared" si="61"/>
        <v>VENCIDO</v>
      </c>
      <c r="AB212" s="153" t="s">
        <v>2169</v>
      </c>
      <c r="AC212" s="150" t="str">
        <f t="shared" si="64"/>
        <v>H3PDET-ANTyCAU</v>
      </c>
      <c r="AD212" s="163">
        <f t="shared" si="62"/>
        <v>1</v>
      </c>
      <c r="AE212" s="163" t="str">
        <f t="shared" si="65"/>
        <v>H3PDET-ANTyCAU - 1</v>
      </c>
      <c r="AF212" s="164">
        <f t="shared" si="66"/>
        <v>1</v>
      </c>
      <c r="AG212" s="164">
        <f t="shared" si="67"/>
        <v>1</v>
      </c>
      <c r="AH212" s="164" t="str">
        <f t="shared" si="63"/>
        <v>H3PDET-ANTyCAU.</v>
      </c>
      <c r="AI212" s="164" t="str">
        <f t="shared" si="68"/>
        <v>H3PDET-ANTyCAU</v>
      </c>
      <c r="AJ212" s="165"/>
      <c r="AK212" s="166"/>
      <c r="AL212" s="167"/>
    </row>
    <row r="213" spans="1:38" s="11" customFormat="1" ht="291" customHeight="1" x14ac:dyDescent="0.2">
      <c r="A213" s="150">
        <f>IF(ISBLANK(F213),"",COUNTA($F$2:F213))</f>
        <v>178</v>
      </c>
      <c r="B213" s="151">
        <f t="shared" si="69"/>
        <v>212</v>
      </c>
      <c r="C213" s="151">
        <v>2022</v>
      </c>
      <c r="D213" s="151" t="s">
        <v>3143</v>
      </c>
      <c r="E213" s="151" t="s">
        <v>637</v>
      </c>
      <c r="F213" s="151" t="s">
        <v>3100</v>
      </c>
      <c r="G213" s="153" t="s">
        <v>1658</v>
      </c>
      <c r="H213" s="183" t="s">
        <v>2167</v>
      </c>
      <c r="I213" s="183" t="s">
        <v>2153</v>
      </c>
      <c r="J213" s="183" t="s">
        <v>2154</v>
      </c>
      <c r="K213" s="183" t="s">
        <v>2155</v>
      </c>
      <c r="L213" s="151" t="s">
        <v>2156</v>
      </c>
      <c r="M213" s="151">
        <v>2</v>
      </c>
      <c r="N213" s="188">
        <v>44849</v>
      </c>
      <c r="O213" s="188">
        <v>44926</v>
      </c>
      <c r="P213" s="178">
        <f t="shared" si="54"/>
        <v>11</v>
      </c>
      <c r="Q213" s="151" t="s">
        <v>1491</v>
      </c>
      <c r="R213" s="174" t="s">
        <v>2367</v>
      </c>
      <c r="S213" s="151">
        <v>2</v>
      </c>
      <c r="T213" s="123">
        <v>45289</v>
      </c>
      <c r="U213" s="161">
        <f t="shared" si="55"/>
        <v>12.1</v>
      </c>
      <c r="V213" s="124">
        <f t="shared" si="56"/>
        <v>100</v>
      </c>
      <c r="W213" s="162">
        <f t="shared" si="57"/>
        <v>11</v>
      </c>
      <c r="X213" s="162">
        <f t="shared" si="58"/>
        <v>11</v>
      </c>
      <c r="Y213" s="162">
        <f t="shared" si="59"/>
        <v>11</v>
      </c>
      <c r="Z213" s="151" t="str">
        <f t="shared" si="60"/>
        <v>CUMPLIDA</v>
      </c>
      <c r="AA213" s="151" t="str">
        <f t="shared" si="61"/>
        <v>CUMPLIDO</v>
      </c>
      <c r="AB213" s="153" t="s">
        <v>2169</v>
      </c>
      <c r="AC213" s="150" t="str">
        <f t="shared" si="64"/>
        <v>H4PDET-ANTyCAU</v>
      </c>
      <c r="AD213" s="163">
        <f t="shared" si="62"/>
        <v>1</v>
      </c>
      <c r="AE213" s="163" t="str">
        <f t="shared" si="65"/>
        <v>H4PDET-ANTyCAU - 1</v>
      </c>
      <c r="AF213" s="164">
        <f t="shared" si="66"/>
        <v>5</v>
      </c>
      <c r="AG213" s="164">
        <f t="shared" si="67"/>
        <v>5</v>
      </c>
      <c r="AH213" s="164" t="str">
        <f t="shared" si="63"/>
        <v>H4PDET-ANTyCAU.</v>
      </c>
      <c r="AI213" s="164" t="str">
        <f t="shared" si="68"/>
        <v>H4PDET-ANTyCAU</v>
      </c>
      <c r="AJ213" s="165"/>
      <c r="AK213" s="166"/>
      <c r="AL213" s="167"/>
    </row>
    <row r="214" spans="1:38" s="11" customFormat="1" ht="291" customHeight="1" x14ac:dyDescent="0.2">
      <c r="A214" s="150">
        <f>IF(ISBLANK(F214),"",COUNTA($F$2:F214))</f>
        <v>179</v>
      </c>
      <c r="B214" s="151">
        <f t="shared" si="69"/>
        <v>213</v>
      </c>
      <c r="C214" s="151">
        <v>2022</v>
      </c>
      <c r="D214" s="151" t="s">
        <v>3141</v>
      </c>
      <c r="E214" s="151" t="s">
        <v>3107</v>
      </c>
      <c r="F214" s="151" t="s">
        <v>2157</v>
      </c>
      <c r="G214" s="153" t="s">
        <v>854</v>
      </c>
      <c r="H214" s="183" t="s">
        <v>2741</v>
      </c>
      <c r="I214" s="183" t="s">
        <v>2158</v>
      </c>
      <c r="J214" s="183" t="s">
        <v>2159</v>
      </c>
      <c r="K214" s="183" t="s">
        <v>2161</v>
      </c>
      <c r="L214" s="151" t="s">
        <v>2160</v>
      </c>
      <c r="M214" s="151">
        <v>2</v>
      </c>
      <c r="N214" s="188">
        <v>44849</v>
      </c>
      <c r="O214" s="188">
        <v>44926</v>
      </c>
      <c r="P214" s="178">
        <f t="shared" si="54"/>
        <v>11</v>
      </c>
      <c r="Q214" s="151" t="s">
        <v>1491</v>
      </c>
      <c r="R214" s="174" t="s">
        <v>2367</v>
      </c>
      <c r="S214" s="151">
        <v>2</v>
      </c>
      <c r="T214" s="123">
        <v>45289</v>
      </c>
      <c r="U214" s="161">
        <f t="shared" si="55"/>
        <v>12.1</v>
      </c>
      <c r="V214" s="124">
        <f t="shared" si="56"/>
        <v>100</v>
      </c>
      <c r="W214" s="162">
        <f t="shared" si="57"/>
        <v>11</v>
      </c>
      <c r="X214" s="162">
        <f t="shared" si="58"/>
        <v>11</v>
      </c>
      <c r="Y214" s="162">
        <f t="shared" si="59"/>
        <v>11</v>
      </c>
      <c r="Z214" s="151" t="str">
        <f t="shared" si="60"/>
        <v>CUMPLIDA</v>
      </c>
      <c r="AA214" s="151" t="str">
        <f t="shared" si="61"/>
        <v>CUMPLIDO</v>
      </c>
      <c r="AB214" s="153" t="s">
        <v>2169</v>
      </c>
      <c r="AC214" s="150" t="str">
        <f t="shared" si="64"/>
        <v>H9PDET-ANTyCAU</v>
      </c>
      <c r="AD214" s="163">
        <f t="shared" si="62"/>
        <v>1</v>
      </c>
      <c r="AE214" s="163" t="str">
        <f t="shared" si="65"/>
        <v>H9PDET-ANTyCAU - 1</v>
      </c>
      <c r="AF214" s="164">
        <f t="shared" si="66"/>
        <v>5</v>
      </c>
      <c r="AG214" s="164">
        <f t="shared" si="67"/>
        <v>5</v>
      </c>
      <c r="AH214" s="164" t="str">
        <f t="shared" si="63"/>
        <v>H9PDET-ANTyCAU.</v>
      </c>
      <c r="AI214" s="164" t="str">
        <f t="shared" si="68"/>
        <v>H9PDET-ANTyCAU</v>
      </c>
      <c r="AJ214" s="165"/>
      <c r="AK214" s="166"/>
      <c r="AL214" s="167"/>
    </row>
    <row r="215" spans="1:38" s="11" customFormat="1" ht="291" customHeight="1" x14ac:dyDescent="0.2">
      <c r="A215" s="150">
        <f>IF(ISBLANK(F215),"",COUNTA($F$2:F215))</f>
        <v>180</v>
      </c>
      <c r="B215" s="151">
        <f t="shared" si="69"/>
        <v>214</v>
      </c>
      <c r="C215" s="151">
        <v>2022</v>
      </c>
      <c r="D215" s="151" t="s">
        <v>3143</v>
      </c>
      <c r="E215" s="151" t="s">
        <v>3113</v>
      </c>
      <c r="F215" s="174" t="s">
        <v>3109</v>
      </c>
      <c r="G215" s="153" t="s">
        <v>854</v>
      </c>
      <c r="H215" s="183" t="s">
        <v>2168</v>
      </c>
      <c r="I215" s="183" t="s">
        <v>2162</v>
      </c>
      <c r="J215" s="183" t="s">
        <v>2163</v>
      </c>
      <c r="K215" s="183" t="s">
        <v>2164</v>
      </c>
      <c r="L215" s="151" t="s">
        <v>2165</v>
      </c>
      <c r="M215" s="151">
        <v>2</v>
      </c>
      <c r="N215" s="188">
        <v>44834</v>
      </c>
      <c r="O215" s="188">
        <v>44926</v>
      </c>
      <c r="P215" s="178">
        <f t="shared" si="54"/>
        <v>13.142857142857142</v>
      </c>
      <c r="Q215" s="151" t="s">
        <v>1491</v>
      </c>
      <c r="R215" s="174" t="s">
        <v>2367</v>
      </c>
      <c r="S215" s="151">
        <v>2</v>
      </c>
      <c r="T215" s="123">
        <v>45289</v>
      </c>
      <c r="U215" s="161">
        <f t="shared" si="55"/>
        <v>12.1</v>
      </c>
      <c r="V215" s="124">
        <f t="shared" si="56"/>
        <v>100</v>
      </c>
      <c r="W215" s="162">
        <f t="shared" si="57"/>
        <v>13.142857142857142</v>
      </c>
      <c r="X215" s="162">
        <f t="shared" si="58"/>
        <v>13.142857142857142</v>
      </c>
      <c r="Y215" s="162">
        <f t="shared" si="59"/>
        <v>13.142857142857142</v>
      </c>
      <c r="Z215" s="151" t="str">
        <f t="shared" si="60"/>
        <v>CUMPLIDA</v>
      </c>
      <c r="AA215" s="151" t="str">
        <f t="shared" si="61"/>
        <v>CUMPLIDO</v>
      </c>
      <c r="AB215" s="153" t="s">
        <v>2169</v>
      </c>
      <c r="AC215" s="150" t="str">
        <f t="shared" si="64"/>
        <v>H10PDET-ANTyCAU</v>
      </c>
      <c r="AD215" s="163">
        <f t="shared" si="62"/>
        <v>1</v>
      </c>
      <c r="AE215" s="163" t="str">
        <f t="shared" si="65"/>
        <v>H10PDET-ANTyCAU - 1</v>
      </c>
      <c r="AF215" s="164">
        <f t="shared" si="66"/>
        <v>5</v>
      </c>
      <c r="AG215" s="164">
        <f t="shared" si="67"/>
        <v>5</v>
      </c>
      <c r="AH215" s="164" t="str">
        <f t="shared" si="63"/>
        <v>H10PDET-ANTyCAU.</v>
      </c>
      <c r="AI215" s="164" t="str">
        <f t="shared" si="68"/>
        <v>H10PDET-ANTyCAU</v>
      </c>
      <c r="AJ215" s="165"/>
      <c r="AK215" s="166"/>
      <c r="AL215" s="167"/>
    </row>
    <row r="216" spans="1:38" s="11" customFormat="1" ht="291" customHeight="1" x14ac:dyDescent="0.2">
      <c r="A216" s="150">
        <f>IF(ISBLANK(F216),"",COUNTA($F$2:F216))</f>
        <v>181</v>
      </c>
      <c r="B216" s="151">
        <f t="shared" si="69"/>
        <v>215</v>
      </c>
      <c r="C216" s="151">
        <v>2022</v>
      </c>
      <c r="D216" s="151" t="s">
        <v>3142</v>
      </c>
      <c r="E216" s="151" t="s">
        <v>3107</v>
      </c>
      <c r="F216" s="151" t="s">
        <v>2109</v>
      </c>
      <c r="G216" s="153" t="s">
        <v>2069</v>
      </c>
      <c r="H216" s="183" t="s">
        <v>2116</v>
      </c>
      <c r="I216" s="183" t="s">
        <v>2110</v>
      </c>
      <c r="J216" s="183" t="s">
        <v>2149</v>
      </c>
      <c r="K216" s="183" t="s">
        <v>2150</v>
      </c>
      <c r="L216" s="151" t="s">
        <v>2151</v>
      </c>
      <c r="M216" s="151">
        <v>1</v>
      </c>
      <c r="N216" s="188">
        <v>44835</v>
      </c>
      <c r="O216" s="188">
        <v>45016</v>
      </c>
      <c r="P216" s="178">
        <f t="shared" si="54"/>
        <v>25.857142857142858</v>
      </c>
      <c r="Q216" s="151" t="s">
        <v>410</v>
      </c>
      <c r="R216" s="174" t="s">
        <v>2367</v>
      </c>
      <c r="S216" s="151">
        <v>1</v>
      </c>
      <c r="T216" s="123">
        <v>45169</v>
      </c>
      <c r="U216" s="161">
        <f t="shared" si="55"/>
        <v>5.0999999999999996</v>
      </c>
      <c r="V216" s="124">
        <f t="shared" si="56"/>
        <v>100</v>
      </c>
      <c r="W216" s="162">
        <f t="shared" si="57"/>
        <v>25.857142857142858</v>
      </c>
      <c r="X216" s="162">
        <f t="shared" si="58"/>
        <v>25.857142857142858</v>
      </c>
      <c r="Y216" s="162">
        <f t="shared" si="59"/>
        <v>25.857142857142858</v>
      </c>
      <c r="Z216" s="151" t="str">
        <f t="shared" si="60"/>
        <v>CUMPLIDA</v>
      </c>
      <c r="AA216" s="151" t="str">
        <f t="shared" si="61"/>
        <v>VENCIDO</v>
      </c>
      <c r="AB216" s="153" t="s">
        <v>2113</v>
      </c>
      <c r="AC216" s="150" t="str">
        <f t="shared" si="64"/>
        <v>H1AT72</v>
      </c>
      <c r="AD216" s="163">
        <f t="shared" si="62"/>
        <v>1</v>
      </c>
      <c r="AE216" s="163" t="str">
        <f t="shared" si="65"/>
        <v>H1AT72 - 1</v>
      </c>
      <c r="AF216" s="164">
        <f t="shared" si="66"/>
        <v>5</v>
      </c>
      <c r="AG216" s="164">
        <f t="shared" si="67"/>
        <v>1</v>
      </c>
      <c r="AH216" s="164" t="str">
        <f t="shared" si="63"/>
        <v>H1AT72.</v>
      </c>
      <c r="AI216" s="164" t="str">
        <f t="shared" si="68"/>
        <v>H1AT72</v>
      </c>
      <c r="AJ216" s="165"/>
      <c r="AK216" s="166"/>
      <c r="AL216" s="167"/>
    </row>
    <row r="217" spans="1:38" s="11" customFormat="1" ht="291" customHeight="1" x14ac:dyDescent="0.2">
      <c r="A217" s="150" t="str">
        <f>IF(ISBLANK(F217),"",COUNTA($F$2:F217))</f>
        <v/>
      </c>
      <c r="B217" s="151">
        <f t="shared" si="69"/>
        <v>216</v>
      </c>
      <c r="C217" s="151">
        <v>2022</v>
      </c>
      <c r="D217" s="151" t="s">
        <v>3142</v>
      </c>
      <c r="E217" s="151"/>
      <c r="F217" s="151"/>
      <c r="G217" s="153" t="s">
        <v>2069</v>
      </c>
      <c r="H217" s="183" t="s">
        <v>2117</v>
      </c>
      <c r="I217" s="183" t="s">
        <v>2110</v>
      </c>
      <c r="J217" s="183" t="s">
        <v>2111</v>
      </c>
      <c r="K217" s="183" t="s">
        <v>2112</v>
      </c>
      <c r="L217" s="151" t="s">
        <v>1472</v>
      </c>
      <c r="M217" s="151">
        <v>1</v>
      </c>
      <c r="N217" s="188">
        <v>44835</v>
      </c>
      <c r="O217" s="188">
        <v>45016</v>
      </c>
      <c r="P217" s="178">
        <f t="shared" si="54"/>
        <v>25.857142857142858</v>
      </c>
      <c r="Q217" s="151" t="s">
        <v>410</v>
      </c>
      <c r="R217" s="174" t="s">
        <v>2367</v>
      </c>
      <c r="S217" s="151">
        <v>0</v>
      </c>
      <c r="T217" s="123"/>
      <c r="U217" s="161">
        <f t="shared" si="55"/>
        <v>-1500.5333333333333</v>
      </c>
      <c r="V217" s="124">
        <f t="shared" si="56"/>
        <v>0</v>
      </c>
      <c r="W217" s="162">
        <f t="shared" si="57"/>
        <v>0</v>
      </c>
      <c r="X217" s="162">
        <f t="shared" si="58"/>
        <v>0</v>
      </c>
      <c r="Y217" s="162">
        <f t="shared" si="59"/>
        <v>25.857142857142858</v>
      </c>
      <c r="Z217" s="151" t="str">
        <f t="shared" si="60"/>
        <v>VENCIDA</v>
      </c>
      <c r="AA217" s="151" t="str">
        <f t="shared" si="61"/>
        <v/>
      </c>
      <c r="AB217" s="153" t="s">
        <v>2113</v>
      </c>
      <c r="AC217" s="150" t="str">
        <f t="shared" si="64"/>
        <v>H1AT72</v>
      </c>
      <c r="AD217" s="163">
        <f t="shared" si="62"/>
        <v>2</v>
      </c>
      <c r="AE217" s="163" t="str">
        <f t="shared" si="65"/>
        <v>H1AT72 - 2</v>
      </c>
      <c r="AF217" s="164">
        <f t="shared" si="66"/>
        <v>1</v>
      </c>
      <c r="AG217" s="164">
        <f t="shared" si="67"/>
        <v>1</v>
      </c>
      <c r="AH217" s="164" t="str">
        <f t="shared" si="63"/>
        <v>H1AT72.</v>
      </c>
      <c r="AI217" s="164" t="str">
        <f t="shared" si="68"/>
        <v>H1AT72</v>
      </c>
      <c r="AJ217" s="165"/>
      <c r="AK217" s="166"/>
      <c r="AL217" s="167"/>
    </row>
    <row r="218" spans="1:38" s="11" customFormat="1" ht="291" customHeight="1" x14ac:dyDescent="0.2">
      <c r="A218" s="150">
        <f>IF(ISBLANK(F218),"",COUNTA($F$2:F218))</f>
        <v>182</v>
      </c>
      <c r="B218" s="151">
        <f t="shared" si="69"/>
        <v>217</v>
      </c>
      <c r="C218" s="151">
        <v>2022</v>
      </c>
      <c r="D218" s="151" t="s">
        <v>3142</v>
      </c>
      <c r="E218" s="151" t="s">
        <v>904</v>
      </c>
      <c r="F218" s="151" t="s">
        <v>2098</v>
      </c>
      <c r="G218" s="153" t="s">
        <v>16</v>
      </c>
      <c r="H218" s="175" t="s">
        <v>2100</v>
      </c>
      <c r="I218" s="175" t="s">
        <v>2101</v>
      </c>
      <c r="J218" s="183" t="s">
        <v>2658</v>
      </c>
      <c r="K218" s="183" t="s">
        <v>2659</v>
      </c>
      <c r="L218" s="151" t="s">
        <v>2660</v>
      </c>
      <c r="M218" s="151">
        <v>4</v>
      </c>
      <c r="N218" s="184">
        <v>45177</v>
      </c>
      <c r="O218" s="184">
        <v>45199</v>
      </c>
      <c r="P218" s="178">
        <f t="shared" si="54"/>
        <v>3.1428571428571428</v>
      </c>
      <c r="Q218" s="151" t="s">
        <v>1491</v>
      </c>
      <c r="R218" s="151" t="s">
        <v>2367</v>
      </c>
      <c r="S218" s="151">
        <v>0</v>
      </c>
      <c r="T218" s="123"/>
      <c r="U218" s="161">
        <f t="shared" si="55"/>
        <v>-1506.6333333333334</v>
      </c>
      <c r="V218" s="124">
        <f t="shared" si="56"/>
        <v>0</v>
      </c>
      <c r="W218" s="162">
        <f t="shared" si="57"/>
        <v>0</v>
      </c>
      <c r="X218" s="162">
        <f t="shared" si="58"/>
        <v>0</v>
      </c>
      <c r="Y218" s="162">
        <f t="shared" si="59"/>
        <v>3.1428571428571428</v>
      </c>
      <c r="Z218" s="151" t="str">
        <f t="shared" si="60"/>
        <v>VENCIDA</v>
      </c>
      <c r="AA218" s="151" t="str">
        <f t="shared" si="61"/>
        <v>VENCIDO</v>
      </c>
      <c r="AB218" s="153" t="s">
        <v>2106</v>
      </c>
      <c r="AC218" s="150" t="str">
        <f t="shared" si="64"/>
        <v>H28AT019</v>
      </c>
      <c r="AD218" s="163">
        <f t="shared" si="62"/>
        <v>1</v>
      </c>
      <c r="AE218" s="163" t="str">
        <f t="shared" si="65"/>
        <v>H28AT019 - 1</v>
      </c>
      <c r="AF218" s="164">
        <f t="shared" si="66"/>
        <v>1</v>
      </c>
      <c r="AG218" s="164">
        <f t="shared" si="67"/>
        <v>1</v>
      </c>
      <c r="AH218" s="164" t="str">
        <f t="shared" si="63"/>
        <v>H28AT019.</v>
      </c>
      <c r="AI218" s="164" t="str">
        <f t="shared" si="68"/>
        <v>H28AT019</v>
      </c>
      <c r="AJ218" s="165"/>
      <c r="AK218" s="166"/>
      <c r="AL218" s="167"/>
    </row>
    <row r="219" spans="1:38" s="11" customFormat="1" ht="291" customHeight="1" x14ac:dyDescent="0.2">
      <c r="A219" s="150">
        <f>IF(ISBLANK(F219),"",COUNTA($F$2:F219))</f>
        <v>183</v>
      </c>
      <c r="B219" s="151">
        <f t="shared" si="69"/>
        <v>218</v>
      </c>
      <c r="C219" s="151">
        <v>2022</v>
      </c>
      <c r="D219" s="151" t="s">
        <v>3142</v>
      </c>
      <c r="E219" s="151" t="s">
        <v>904</v>
      </c>
      <c r="F219" s="151" t="s">
        <v>636</v>
      </c>
      <c r="G219" s="153" t="s">
        <v>2099</v>
      </c>
      <c r="H219" s="175" t="s">
        <v>2102</v>
      </c>
      <c r="I219" s="175" t="s">
        <v>3116</v>
      </c>
      <c r="J219" s="179" t="s">
        <v>2103</v>
      </c>
      <c r="K219" s="174" t="s">
        <v>2104</v>
      </c>
      <c r="L219" s="174" t="s">
        <v>2105</v>
      </c>
      <c r="M219" s="181">
        <v>1</v>
      </c>
      <c r="N219" s="188">
        <v>44795</v>
      </c>
      <c r="O219" s="188">
        <v>44979</v>
      </c>
      <c r="P219" s="178">
        <f t="shared" si="54"/>
        <v>26.285714285714285</v>
      </c>
      <c r="Q219" s="151" t="s">
        <v>1491</v>
      </c>
      <c r="R219" s="174" t="s">
        <v>2367</v>
      </c>
      <c r="S219" s="151">
        <v>1</v>
      </c>
      <c r="T219" s="123">
        <v>45373</v>
      </c>
      <c r="U219" s="161">
        <f t="shared" si="55"/>
        <v>13.133333333333333</v>
      </c>
      <c r="V219" s="124">
        <f t="shared" si="56"/>
        <v>100</v>
      </c>
      <c r="W219" s="162">
        <f t="shared" si="57"/>
        <v>26.285714285714285</v>
      </c>
      <c r="X219" s="162">
        <f t="shared" si="58"/>
        <v>26.285714285714285</v>
      </c>
      <c r="Y219" s="162">
        <f t="shared" si="59"/>
        <v>26.285714285714285</v>
      </c>
      <c r="Z219" s="151" t="str">
        <f t="shared" si="60"/>
        <v>CUMPLIDA</v>
      </c>
      <c r="AA219" s="151" t="str">
        <f t="shared" si="61"/>
        <v>CUMPLIDO</v>
      </c>
      <c r="AB219" s="153" t="s">
        <v>2106</v>
      </c>
      <c r="AC219" s="150" t="str">
        <f t="shared" si="64"/>
        <v xml:space="preserve">
H29AT019</v>
      </c>
      <c r="AD219" s="163">
        <f t="shared" si="62"/>
        <v>1</v>
      </c>
      <c r="AE219" s="163" t="str">
        <f t="shared" si="65"/>
        <v xml:space="preserve">
H29AT019 - 1</v>
      </c>
      <c r="AF219" s="164">
        <f t="shared" si="66"/>
        <v>5</v>
      </c>
      <c r="AG219" s="164">
        <f t="shared" si="67"/>
        <v>5</v>
      </c>
      <c r="AH219" s="164" t="str">
        <f t="shared" si="63"/>
        <v xml:space="preserve">
H29AT019.</v>
      </c>
      <c r="AI219" s="164" t="str">
        <f t="shared" si="68"/>
        <v xml:space="preserve">
H29AT019</v>
      </c>
      <c r="AJ219" s="165"/>
      <c r="AK219" s="166"/>
      <c r="AL219" s="167"/>
    </row>
    <row r="220" spans="1:38" s="11" customFormat="1" ht="291" customHeight="1" x14ac:dyDescent="0.2">
      <c r="A220" s="150">
        <f>IF(ISBLANK(F220),"",COUNTA($F$2:F220))</f>
        <v>184</v>
      </c>
      <c r="B220" s="151">
        <f t="shared" si="69"/>
        <v>219</v>
      </c>
      <c r="C220" s="151">
        <v>2022</v>
      </c>
      <c r="D220" s="151" t="s">
        <v>3143</v>
      </c>
      <c r="E220" s="151" t="s">
        <v>3107</v>
      </c>
      <c r="F220" s="151" t="s">
        <v>3162</v>
      </c>
      <c r="G220" s="153" t="s">
        <v>2071</v>
      </c>
      <c r="H220" s="175" t="s">
        <v>2072</v>
      </c>
      <c r="I220" s="175" t="s">
        <v>2073</v>
      </c>
      <c r="J220" s="179" t="s">
        <v>2088</v>
      </c>
      <c r="K220" s="174" t="s">
        <v>2089</v>
      </c>
      <c r="L220" s="174" t="s">
        <v>2090</v>
      </c>
      <c r="M220" s="181">
        <v>1</v>
      </c>
      <c r="N220" s="188">
        <v>44805</v>
      </c>
      <c r="O220" s="188">
        <v>44895</v>
      </c>
      <c r="P220" s="178">
        <f t="shared" si="54"/>
        <v>12.857142857142858</v>
      </c>
      <c r="Q220" s="151" t="s">
        <v>1490</v>
      </c>
      <c r="R220" s="151" t="s">
        <v>2374</v>
      </c>
      <c r="S220" s="151">
        <v>0</v>
      </c>
      <c r="T220" s="123"/>
      <c r="U220" s="161">
        <f t="shared" si="55"/>
        <v>-1496.5</v>
      </c>
      <c r="V220" s="124">
        <f t="shared" si="56"/>
        <v>0</v>
      </c>
      <c r="W220" s="162">
        <f t="shared" si="57"/>
        <v>0</v>
      </c>
      <c r="X220" s="162">
        <f t="shared" si="58"/>
        <v>0</v>
      </c>
      <c r="Y220" s="162">
        <f t="shared" si="59"/>
        <v>12.857142857142858</v>
      </c>
      <c r="Z220" s="151" t="str">
        <f t="shared" si="60"/>
        <v>VENCIDA</v>
      </c>
      <c r="AA220" s="151" t="str">
        <f t="shared" si="61"/>
        <v>VENCIDO</v>
      </c>
      <c r="AB220" s="153" t="s">
        <v>2086</v>
      </c>
      <c r="AC220" s="150" t="str">
        <f t="shared" si="64"/>
        <v>H12AEFI-PROVIDENCIA</v>
      </c>
      <c r="AD220" s="163">
        <f t="shared" si="62"/>
        <v>1</v>
      </c>
      <c r="AE220" s="163" t="str">
        <f t="shared" si="65"/>
        <v>H12AEFI-PROVIDENCIA - 1</v>
      </c>
      <c r="AF220" s="164">
        <f t="shared" si="66"/>
        <v>1</v>
      </c>
      <c r="AG220" s="164">
        <f t="shared" si="67"/>
        <v>1</v>
      </c>
      <c r="AH220" s="164" t="str">
        <f t="shared" si="63"/>
        <v>H12AEFI-PROVIDENCIA.</v>
      </c>
      <c r="AI220" s="164" t="str">
        <f t="shared" si="68"/>
        <v>H12AEFI-PROVIDENCIA</v>
      </c>
      <c r="AJ220" s="165"/>
      <c r="AK220" s="166"/>
      <c r="AL220" s="167"/>
    </row>
    <row r="221" spans="1:38" s="11" customFormat="1" ht="291" customHeight="1" x14ac:dyDescent="0.2">
      <c r="A221" s="150">
        <f>IF(ISBLANK(F221),"",COUNTA($F$2:F221))</f>
        <v>185</v>
      </c>
      <c r="B221" s="151">
        <f t="shared" si="69"/>
        <v>220</v>
      </c>
      <c r="C221" s="151">
        <v>2022</v>
      </c>
      <c r="D221" s="151" t="s">
        <v>3143</v>
      </c>
      <c r="E221" s="151" t="s">
        <v>3107</v>
      </c>
      <c r="F221" s="151" t="s">
        <v>3162</v>
      </c>
      <c r="G221" s="153" t="s">
        <v>2074</v>
      </c>
      <c r="H221" s="175" t="s">
        <v>2075</v>
      </c>
      <c r="I221" s="175" t="s">
        <v>3117</v>
      </c>
      <c r="J221" s="179" t="s">
        <v>2091</v>
      </c>
      <c r="K221" s="174" t="s">
        <v>2092</v>
      </c>
      <c r="L221" s="174" t="s">
        <v>2093</v>
      </c>
      <c r="M221" s="181">
        <v>1</v>
      </c>
      <c r="N221" s="188">
        <v>44805</v>
      </c>
      <c r="O221" s="188">
        <v>44895</v>
      </c>
      <c r="P221" s="178">
        <f t="shared" si="54"/>
        <v>12.857142857142858</v>
      </c>
      <c r="Q221" s="151" t="s">
        <v>1490</v>
      </c>
      <c r="R221" s="151" t="s">
        <v>2374</v>
      </c>
      <c r="S221" s="151">
        <v>0</v>
      </c>
      <c r="T221" s="123"/>
      <c r="U221" s="161">
        <f t="shared" si="55"/>
        <v>-1496.5</v>
      </c>
      <c r="V221" s="124">
        <f t="shared" si="56"/>
        <v>0</v>
      </c>
      <c r="W221" s="162">
        <f t="shared" si="57"/>
        <v>0</v>
      </c>
      <c r="X221" s="162">
        <f t="shared" si="58"/>
        <v>0</v>
      </c>
      <c r="Y221" s="162">
        <f t="shared" si="59"/>
        <v>12.857142857142858</v>
      </c>
      <c r="Z221" s="151" t="str">
        <f t="shared" si="60"/>
        <v>VENCIDA</v>
      </c>
      <c r="AA221" s="151" t="str">
        <f t="shared" si="61"/>
        <v>VENCIDO</v>
      </c>
      <c r="AB221" s="153" t="s">
        <v>2086</v>
      </c>
      <c r="AC221" s="150" t="str">
        <f t="shared" si="64"/>
        <v>H13AEFI-PROVIDENCIA</v>
      </c>
      <c r="AD221" s="163">
        <f t="shared" si="62"/>
        <v>1</v>
      </c>
      <c r="AE221" s="163" t="str">
        <f t="shared" si="65"/>
        <v>H13AEFI-PROVIDENCIA - 1</v>
      </c>
      <c r="AF221" s="164">
        <f t="shared" si="66"/>
        <v>1</v>
      </c>
      <c r="AG221" s="164">
        <f t="shared" si="67"/>
        <v>1</v>
      </c>
      <c r="AH221" s="164" t="str">
        <f t="shared" si="63"/>
        <v>H13AEFI-PROVIDENCIA.</v>
      </c>
      <c r="AI221" s="164" t="str">
        <f t="shared" si="68"/>
        <v>H13AEFI-PROVIDENCIA</v>
      </c>
      <c r="AJ221" s="165"/>
      <c r="AK221" s="166"/>
      <c r="AL221" s="167"/>
    </row>
    <row r="222" spans="1:38" s="11" customFormat="1" ht="291" customHeight="1" x14ac:dyDescent="0.2">
      <c r="A222" s="150">
        <f>IF(ISBLANK(F222),"",COUNTA($F$2:F222))</f>
        <v>186</v>
      </c>
      <c r="B222" s="151">
        <f t="shared" si="69"/>
        <v>221</v>
      </c>
      <c r="C222" s="151">
        <v>2022</v>
      </c>
      <c r="D222" s="151" t="s">
        <v>3141</v>
      </c>
      <c r="E222" s="151" t="s">
        <v>637</v>
      </c>
      <c r="F222" s="151" t="s">
        <v>637</v>
      </c>
      <c r="G222" s="153" t="s">
        <v>2074</v>
      </c>
      <c r="H222" s="175" t="s">
        <v>2076</v>
      </c>
      <c r="I222" s="175" t="s">
        <v>3118</v>
      </c>
      <c r="J222" s="179" t="s">
        <v>2094</v>
      </c>
      <c r="K222" s="174" t="s">
        <v>2095</v>
      </c>
      <c r="L222" s="174" t="s">
        <v>2096</v>
      </c>
      <c r="M222" s="181">
        <v>1</v>
      </c>
      <c r="N222" s="188">
        <v>44805</v>
      </c>
      <c r="O222" s="188">
        <v>44895</v>
      </c>
      <c r="P222" s="178">
        <f t="shared" si="54"/>
        <v>12.857142857142858</v>
      </c>
      <c r="Q222" s="151" t="s">
        <v>1490</v>
      </c>
      <c r="R222" s="151" t="s">
        <v>2374</v>
      </c>
      <c r="S222" s="151">
        <v>0</v>
      </c>
      <c r="T222" s="123"/>
      <c r="U222" s="161">
        <f t="shared" si="55"/>
        <v>-1496.5</v>
      </c>
      <c r="V222" s="124">
        <f t="shared" si="56"/>
        <v>0</v>
      </c>
      <c r="W222" s="162">
        <f t="shared" si="57"/>
        <v>0</v>
      </c>
      <c r="X222" s="162">
        <f t="shared" si="58"/>
        <v>0</v>
      </c>
      <c r="Y222" s="162">
        <f t="shared" si="59"/>
        <v>12.857142857142858</v>
      </c>
      <c r="Z222" s="151" t="str">
        <f t="shared" si="60"/>
        <v>VENCIDA</v>
      </c>
      <c r="AA222" s="151" t="str">
        <f t="shared" si="61"/>
        <v>VENCIDO</v>
      </c>
      <c r="AB222" s="153" t="s">
        <v>2086</v>
      </c>
      <c r="AC222" s="150" t="str">
        <f t="shared" si="64"/>
        <v>H14AEFI-PROVIDENCIA</v>
      </c>
      <c r="AD222" s="163">
        <f t="shared" si="62"/>
        <v>1</v>
      </c>
      <c r="AE222" s="163" t="str">
        <f t="shared" si="65"/>
        <v>H14AEFI-PROVIDENCIA - 1</v>
      </c>
      <c r="AF222" s="164">
        <f t="shared" si="66"/>
        <v>1</v>
      </c>
      <c r="AG222" s="164">
        <f t="shared" si="67"/>
        <v>1</v>
      </c>
      <c r="AH222" s="164" t="str">
        <f t="shared" si="63"/>
        <v>H14AEFI-PROVIDENCIA.</v>
      </c>
      <c r="AI222" s="164" t="str">
        <f t="shared" si="68"/>
        <v>H14AEFI-PROVIDENCIA</v>
      </c>
      <c r="AJ222" s="165"/>
      <c r="AK222" s="166"/>
      <c r="AL222" s="167"/>
    </row>
    <row r="223" spans="1:38" s="11" customFormat="1" ht="291" customHeight="1" x14ac:dyDescent="0.2">
      <c r="A223" s="150">
        <f>IF(ISBLANK(F223),"",COUNTA($F$2:F223))</f>
        <v>187</v>
      </c>
      <c r="B223" s="151">
        <f t="shared" si="69"/>
        <v>222</v>
      </c>
      <c r="C223" s="151">
        <v>2022</v>
      </c>
      <c r="D223" s="151" t="s">
        <v>3141</v>
      </c>
      <c r="E223" s="151" t="s">
        <v>904</v>
      </c>
      <c r="F223" s="151" t="s">
        <v>2077</v>
      </c>
      <c r="G223" s="153" t="s">
        <v>16</v>
      </c>
      <c r="H223" s="175" t="s">
        <v>2079</v>
      </c>
      <c r="I223" s="175" t="s">
        <v>2078</v>
      </c>
      <c r="J223" s="179" t="s">
        <v>2081</v>
      </c>
      <c r="K223" s="179" t="s">
        <v>2082</v>
      </c>
      <c r="L223" s="174" t="s">
        <v>8</v>
      </c>
      <c r="M223" s="181">
        <v>2</v>
      </c>
      <c r="N223" s="188">
        <v>44819</v>
      </c>
      <c r="O223" s="188">
        <v>44926</v>
      </c>
      <c r="P223" s="178">
        <f t="shared" si="54"/>
        <v>15.285714285714286</v>
      </c>
      <c r="Q223" s="151" t="s">
        <v>410</v>
      </c>
      <c r="R223" s="151" t="s">
        <v>2367</v>
      </c>
      <c r="S223" s="151">
        <v>2</v>
      </c>
      <c r="T223" s="123">
        <v>45229</v>
      </c>
      <c r="U223" s="161">
        <f t="shared" si="55"/>
        <v>10.1</v>
      </c>
      <c r="V223" s="124">
        <f t="shared" si="56"/>
        <v>100</v>
      </c>
      <c r="W223" s="162">
        <f t="shared" si="57"/>
        <v>15.285714285714286</v>
      </c>
      <c r="X223" s="162">
        <f t="shared" si="58"/>
        <v>15.285714285714286</v>
      </c>
      <c r="Y223" s="162">
        <f t="shared" si="59"/>
        <v>15.285714285714286</v>
      </c>
      <c r="Z223" s="151" t="str">
        <f t="shared" si="60"/>
        <v>CUMPLIDA</v>
      </c>
      <c r="AA223" s="151" t="str">
        <f t="shared" si="61"/>
        <v>CUMPLIDO</v>
      </c>
      <c r="AB223" s="153" t="s">
        <v>2086</v>
      </c>
      <c r="AC223" s="150" t="str">
        <f t="shared" si="64"/>
        <v>H15AEFI-PROVIDENCIA</v>
      </c>
      <c r="AD223" s="163">
        <f t="shared" si="62"/>
        <v>1</v>
      </c>
      <c r="AE223" s="163" t="str">
        <f t="shared" si="65"/>
        <v>H15AEFI-PROVIDENCIA - 1</v>
      </c>
      <c r="AF223" s="164">
        <f t="shared" si="66"/>
        <v>5</v>
      </c>
      <c r="AG223" s="164">
        <f t="shared" si="67"/>
        <v>5</v>
      </c>
      <c r="AH223" s="164" t="str">
        <f t="shared" si="63"/>
        <v>H15AEFI-PROVIDENCIA.</v>
      </c>
      <c r="AI223" s="164" t="str">
        <f t="shared" si="68"/>
        <v>H15AEFI-PROVIDENCIA</v>
      </c>
      <c r="AJ223" s="165"/>
      <c r="AK223" s="166"/>
      <c r="AL223" s="167"/>
    </row>
    <row r="224" spans="1:38" s="11" customFormat="1" ht="291" customHeight="1" x14ac:dyDescent="0.2">
      <c r="A224" s="150" t="str">
        <f>IF(ISBLANK(F224),"",COUNTA($F$2:F224))</f>
        <v/>
      </c>
      <c r="B224" s="151">
        <f t="shared" si="69"/>
        <v>223</v>
      </c>
      <c r="C224" s="151">
        <v>2022</v>
      </c>
      <c r="D224" s="151" t="s">
        <v>3141</v>
      </c>
      <c r="E224" s="151"/>
      <c r="F224" s="151"/>
      <c r="G224" s="153" t="s">
        <v>16</v>
      </c>
      <c r="H224" s="175" t="s">
        <v>2080</v>
      </c>
      <c r="I224" s="175" t="s">
        <v>2078</v>
      </c>
      <c r="J224" s="179" t="s">
        <v>2083</v>
      </c>
      <c r="K224" s="179" t="s">
        <v>2084</v>
      </c>
      <c r="L224" s="174" t="s">
        <v>2085</v>
      </c>
      <c r="M224" s="181">
        <v>2</v>
      </c>
      <c r="N224" s="188">
        <v>44819</v>
      </c>
      <c r="O224" s="188">
        <v>44926</v>
      </c>
      <c r="P224" s="178">
        <f t="shared" ref="P224:P288" si="70">(+O224-N224)/7</f>
        <v>15.285714285714286</v>
      </c>
      <c r="Q224" s="151" t="s">
        <v>410</v>
      </c>
      <c r="R224" s="151" t="s">
        <v>2367</v>
      </c>
      <c r="S224" s="151">
        <v>2</v>
      </c>
      <c r="T224" s="123">
        <v>45063</v>
      </c>
      <c r="U224" s="161">
        <f t="shared" si="55"/>
        <v>4.5666666666666664</v>
      </c>
      <c r="V224" s="124">
        <f t="shared" si="56"/>
        <v>100</v>
      </c>
      <c r="W224" s="162">
        <f t="shared" si="57"/>
        <v>15.285714285714286</v>
      </c>
      <c r="X224" s="162">
        <f t="shared" si="58"/>
        <v>15.285714285714286</v>
      </c>
      <c r="Y224" s="162">
        <f t="shared" si="59"/>
        <v>15.285714285714286</v>
      </c>
      <c r="Z224" s="151" t="str">
        <f t="shared" si="60"/>
        <v>CUMPLIDA</v>
      </c>
      <c r="AA224" s="151" t="str">
        <f t="shared" si="61"/>
        <v/>
      </c>
      <c r="AB224" s="153" t="s">
        <v>2086</v>
      </c>
      <c r="AC224" s="150" t="str">
        <f t="shared" si="64"/>
        <v>H15AEFI-PROVIDENCIA</v>
      </c>
      <c r="AD224" s="163">
        <f t="shared" si="62"/>
        <v>2</v>
      </c>
      <c r="AE224" s="163" t="str">
        <f t="shared" si="65"/>
        <v>H15AEFI-PROVIDENCIA - 2</v>
      </c>
      <c r="AF224" s="164">
        <f t="shared" si="66"/>
        <v>5</v>
      </c>
      <c r="AG224" s="164">
        <f t="shared" si="67"/>
        <v>5</v>
      </c>
      <c r="AH224" s="164" t="str">
        <f t="shared" si="63"/>
        <v>H15AEFI-PROVIDENCIA.</v>
      </c>
      <c r="AI224" s="164" t="str">
        <f t="shared" si="68"/>
        <v>H15AEFI-PROVIDENCIA</v>
      </c>
      <c r="AJ224" s="165"/>
      <c r="AK224" s="166"/>
      <c r="AL224" s="167"/>
    </row>
    <row r="225" spans="1:38" s="11" customFormat="1" ht="291" customHeight="1" x14ac:dyDescent="0.2">
      <c r="A225" s="150">
        <f>IF(ISBLANK(F225),"",COUNTA($F$2:F225))</f>
        <v>188</v>
      </c>
      <c r="B225" s="151">
        <f t="shared" si="69"/>
        <v>224</v>
      </c>
      <c r="C225" s="151">
        <v>2022</v>
      </c>
      <c r="D225" s="151" t="s">
        <v>3145</v>
      </c>
      <c r="E225" s="151" t="s">
        <v>904</v>
      </c>
      <c r="F225" s="151" t="s">
        <v>636</v>
      </c>
      <c r="G225" s="153" t="s">
        <v>2063</v>
      </c>
      <c r="H225" s="175" t="s">
        <v>1963</v>
      </c>
      <c r="I225" s="175" t="s">
        <v>1964</v>
      </c>
      <c r="J225" s="179" t="s">
        <v>1965</v>
      </c>
      <c r="K225" s="174" t="s">
        <v>1966</v>
      </c>
      <c r="L225" s="174" t="s">
        <v>1967</v>
      </c>
      <c r="M225" s="181">
        <v>1</v>
      </c>
      <c r="N225" s="188">
        <v>44757</v>
      </c>
      <c r="O225" s="188">
        <v>44803</v>
      </c>
      <c r="P225" s="178">
        <f t="shared" si="70"/>
        <v>6.5714285714285712</v>
      </c>
      <c r="Q225" s="151" t="s">
        <v>310</v>
      </c>
      <c r="R225" s="151" t="s">
        <v>2314</v>
      </c>
      <c r="S225" s="151">
        <v>0</v>
      </c>
      <c r="T225" s="123"/>
      <c r="U225" s="161">
        <f t="shared" si="55"/>
        <v>-1493.4333333333334</v>
      </c>
      <c r="V225" s="124">
        <f t="shared" si="56"/>
        <v>0</v>
      </c>
      <c r="W225" s="162">
        <f t="shared" si="57"/>
        <v>0</v>
      </c>
      <c r="X225" s="162">
        <f t="shared" si="58"/>
        <v>0</v>
      </c>
      <c r="Y225" s="162">
        <f t="shared" si="59"/>
        <v>6.5714285714285712</v>
      </c>
      <c r="Z225" s="151" t="str">
        <f t="shared" si="60"/>
        <v>VENCIDA</v>
      </c>
      <c r="AA225" s="151" t="str">
        <f t="shared" si="61"/>
        <v>VENCIDO</v>
      </c>
      <c r="AB225" s="153" t="s">
        <v>2060</v>
      </c>
      <c r="AC225" s="150" t="str">
        <f t="shared" si="64"/>
        <v>H1AF2021</v>
      </c>
      <c r="AD225" s="163">
        <f t="shared" si="62"/>
        <v>1</v>
      </c>
      <c r="AE225" s="163" t="str">
        <f t="shared" si="65"/>
        <v>H1AF2021 - 1</v>
      </c>
      <c r="AF225" s="164">
        <f t="shared" si="66"/>
        <v>1</v>
      </c>
      <c r="AG225" s="164">
        <f t="shared" si="67"/>
        <v>1</v>
      </c>
      <c r="AH225" s="164" t="str">
        <f t="shared" si="63"/>
        <v>H1AF2021.</v>
      </c>
      <c r="AI225" s="164" t="str">
        <f t="shared" si="68"/>
        <v>H1AF2021</v>
      </c>
      <c r="AJ225" s="165"/>
      <c r="AK225" s="166"/>
      <c r="AL225" s="167"/>
    </row>
    <row r="226" spans="1:38" s="11" customFormat="1" ht="291" customHeight="1" x14ac:dyDescent="0.2">
      <c r="A226" s="150" t="str">
        <f>IF(ISBLANK(F226),"",COUNTA($F$2:F226))</f>
        <v/>
      </c>
      <c r="B226" s="151">
        <f t="shared" si="69"/>
        <v>225</v>
      </c>
      <c r="C226" s="151">
        <v>2022</v>
      </c>
      <c r="D226" s="151" t="s">
        <v>3145</v>
      </c>
      <c r="E226" s="151"/>
      <c r="F226" s="151"/>
      <c r="G226" s="153" t="s">
        <v>2063</v>
      </c>
      <c r="H226" s="175" t="s">
        <v>1968</v>
      </c>
      <c r="I226" s="175" t="s">
        <v>1964</v>
      </c>
      <c r="J226" s="179" t="s">
        <v>1969</v>
      </c>
      <c r="K226" s="174" t="s">
        <v>1970</v>
      </c>
      <c r="L226" s="174" t="s">
        <v>1971</v>
      </c>
      <c r="M226" s="181">
        <v>2</v>
      </c>
      <c r="N226" s="188">
        <v>44757</v>
      </c>
      <c r="O226" s="188">
        <v>44895</v>
      </c>
      <c r="P226" s="178">
        <f t="shared" si="70"/>
        <v>19.714285714285715</v>
      </c>
      <c r="Q226" s="151" t="s">
        <v>310</v>
      </c>
      <c r="R226" s="151" t="s">
        <v>2314</v>
      </c>
      <c r="S226" s="151">
        <v>2</v>
      </c>
      <c r="T226" s="123">
        <v>44891</v>
      </c>
      <c r="U226" s="161">
        <f t="shared" si="55"/>
        <v>-0.13333333333333333</v>
      </c>
      <c r="V226" s="124">
        <f t="shared" si="56"/>
        <v>100</v>
      </c>
      <c r="W226" s="162">
        <f t="shared" si="57"/>
        <v>19.714285714285715</v>
      </c>
      <c r="X226" s="162">
        <f t="shared" si="58"/>
        <v>19.714285714285715</v>
      </c>
      <c r="Y226" s="162">
        <f t="shared" si="59"/>
        <v>19.714285714285715</v>
      </c>
      <c r="Z226" s="151" t="str">
        <f t="shared" si="60"/>
        <v>CUMPLIDA</v>
      </c>
      <c r="AA226" s="151" t="str">
        <f t="shared" si="61"/>
        <v/>
      </c>
      <c r="AB226" s="153" t="s">
        <v>2060</v>
      </c>
      <c r="AC226" s="150" t="str">
        <f t="shared" si="64"/>
        <v>H1AF2021</v>
      </c>
      <c r="AD226" s="163">
        <f t="shared" si="62"/>
        <v>2</v>
      </c>
      <c r="AE226" s="163" t="str">
        <f t="shared" si="65"/>
        <v>H1AF2021 - 2</v>
      </c>
      <c r="AF226" s="164">
        <f t="shared" si="66"/>
        <v>5</v>
      </c>
      <c r="AG226" s="164">
        <f t="shared" si="67"/>
        <v>5</v>
      </c>
      <c r="AH226" s="164" t="str">
        <f t="shared" si="63"/>
        <v>H1AF2021.</v>
      </c>
      <c r="AI226" s="164" t="str">
        <f t="shared" si="68"/>
        <v>H1AF2021</v>
      </c>
      <c r="AJ226" s="165"/>
      <c r="AK226" s="166"/>
      <c r="AL226" s="167"/>
    </row>
    <row r="227" spans="1:38" s="11" customFormat="1" ht="291" customHeight="1" x14ac:dyDescent="0.2">
      <c r="A227" s="150" t="str">
        <f>IF(ISBLANK(F227),"",COUNTA($F$2:F227))</f>
        <v/>
      </c>
      <c r="B227" s="151">
        <f t="shared" si="69"/>
        <v>226</v>
      </c>
      <c r="C227" s="151">
        <v>2022</v>
      </c>
      <c r="D227" s="151" t="s">
        <v>3145</v>
      </c>
      <c r="E227" s="151"/>
      <c r="F227" s="151"/>
      <c r="G227" s="153" t="s">
        <v>2063</v>
      </c>
      <c r="H227" s="175" t="s">
        <v>1972</v>
      </c>
      <c r="I227" s="175" t="s">
        <v>1964</v>
      </c>
      <c r="J227" s="179" t="s">
        <v>1973</v>
      </c>
      <c r="K227" s="174" t="s">
        <v>1974</v>
      </c>
      <c r="L227" s="174" t="s">
        <v>1975</v>
      </c>
      <c r="M227" s="181">
        <v>1</v>
      </c>
      <c r="N227" s="188">
        <v>44757</v>
      </c>
      <c r="O227" s="188">
        <v>44925</v>
      </c>
      <c r="P227" s="178">
        <f t="shared" si="70"/>
        <v>24</v>
      </c>
      <c r="Q227" s="151" t="s">
        <v>310</v>
      </c>
      <c r="R227" s="151" t="s">
        <v>2314</v>
      </c>
      <c r="S227" s="151">
        <v>1</v>
      </c>
      <c r="T227" s="123">
        <v>44963</v>
      </c>
      <c r="U227" s="161">
        <f t="shared" si="55"/>
        <v>1.2666666666666666</v>
      </c>
      <c r="V227" s="124">
        <f t="shared" si="56"/>
        <v>100</v>
      </c>
      <c r="W227" s="162">
        <f t="shared" si="57"/>
        <v>24</v>
      </c>
      <c r="X227" s="162">
        <f t="shared" si="58"/>
        <v>24</v>
      </c>
      <c r="Y227" s="162">
        <f t="shared" si="59"/>
        <v>24</v>
      </c>
      <c r="Z227" s="151" t="str">
        <f t="shared" si="60"/>
        <v>CUMPLIDA</v>
      </c>
      <c r="AA227" s="151" t="str">
        <f t="shared" si="61"/>
        <v/>
      </c>
      <c r="AB227" s="153" t="s">
        <v>2060</v>
      </c>
      <c r="AC227" s="150" t="str">
        <f t="shared" si="64"/>
        <v>H1AF2021</v>
      </c>
      <c r="AD227" s="163">
        <f t="shared" si="62"/>
        <v>3</v>
      </c>
      <c r="AE227" s="163" t="str">
        <f t="shared" si="65"/>
        <v>H1AF2021 - 3</v>
      </c>
      <c r="AF227" s="164">
        <f t="shared" si="66"/>
        <v>5</v>
      </c>
      <c r="AG227" s="164">
        <f t="shared" si="67"/>
        <v>5</v>
      </c>
      <c r="AH227" s="164" t="str">
        <f t="shared" si="63"/>
        <v>H1AF2021.</v>
      </c>
      <c r="AI227" s="164" t="str">
        <f t="shared" si="68"/>
        <v>H1AF2021</v>
      </c>
      <c r="AJ227" s="165"/>
      <c r="AK227" s="166"/>
      <c r="AL227" s="167"/>
    </row>
    <row r="228" spans="1:38" s="11" customFormat="1" ht="291" customHeight="1" x14ac:dyDescent="0.2">
      <c r="A228" s="150">
        <f>IF(ISBLANK(F228),"",COUNTA($F$2:F228))</f>
        <v>189</v>
      </c>
      <c r="B228" s="151">
        <f t="shared" si="69"/>
        <v>227</v>
      </c>
      <c r="C228" s="151">
        <v>2022</v>
      </c>
      <c r="D228" s="151" t="s">
        <v>3145</v>
      </c>
      <c r="E228" s="151" t="s">
        <v>637</v>
      </c>
      <c r="F228" s="151" t="s">
        <v>637</v>
      </c>
      <c r="G228" s="153" t="s">
        <v>2063</v>
      </c>
      <c r="H228" s="175" t="s">
        <v>1977</v>
      </c>
      <c r="I228" s="175" t="s">
        <v>1976</v>
      </c>
      <c r="J228" s="179" t="s">
        <v>1978</v>
      </c>
      <c r="K228" s="179" t="s">
        <v>1979</v>
      </c>
      <c r="L228" s="181" t="s">
        <v>1980</v>
      </c>
      <c r="M228" s="181">
        <v>1</v>
      </c>
      <c r="N228" s="188">
        <v>44757</v>
      </c>
      <c r="O228" s="188">
        <v>44925</v>
      </c>
      <c r="P228" s="178">
        <f t="shared" si="70"/>
        <v>24</v>
      </c>
      <c r="Q228" s="151" t="s">
        <v>310</v>
      </c>
      <c r="R228" s="151" t="s">
        <v>2314</v>
      </c>
      <c r="S228" s="151">
        <v>1</v>
      </c>
      <c r="T228" s="123">
        <v>44963</v>
      </c>
      <c r="U228" s="161">
        <f t="shared" si="55"/>
        <v>1.2666666666666666</v>
      </c>
      <c r="V228" s="124">
        <f t="shared" si="56"/>
        <v>100</v>
      </c>
      <c r="W228" s="162">
        <f t="shared" si="57"/>
        <v>24</v>
      </c>
      <c r="X228" s="162">
        <f t="shared" si="58"/>
        <v>24</v>
      </c>
      <c r="Y228" s="162">
        <f t="shared" si="59"/>
        <v>24</v>
      </c>
      <c r="Z228" s="151" t="str">
        <f t="shared" si="60"/>
        <v>CUMPLIDA</v>
      </c>
      <c r="AA228" s="151" t="str">
        <f t="shared" si="61"/>
        <v>CUMPLIDO</v>
      </c>
      <c r="AB228" s="153" t="s">
        <v>2060</v>
      </c>
      <c r="AC228" s="150" t="str">
        <f t="shared" si="64"/>
        <v>H2AF2021</v>
      </c>
      <c r="AD228" s="163">
        <f t="shared" si="62"/>
        <v>1</v>
      </c>
      <c r="AE228" s="163" t="str">
        <f t="shared" si="65"/>
        <v>H2AF2021 - 1</v>
      </c>
      <c r="AF228" s="164">
        <f t="shared" si="66"/>
        <v>5</v>
      </c>
      <c r="AG228" s="164">
        <f t="shared" si="67"/>
        <v>5</v>
      </c>
      <c r="AH228" s="164" t="str">
        <f t="shared" si="63"/>
        <v>H2AF2021.</v>
      </c>
      <c r="AI228" s="164" t="str">
        <f t="shared" si="68"/>
        <v>H2AF2021</v>
      </c>
      <c r="AJ228" s="165"/>
      <c r="AK228" s="166"/>
      <c r="AL228" s="167"/>
    </row>
    <row r="229" spans="1:38" s="11" customFormat="1" ht="291" customHeight="1" x14ac:dyDescent="0.2">
      <c r="A229" s="150">
        <f>IF(ISBLANK(F229),"",COUNTA($F$2:F229))</f>
        <v>190</v>
      </c>
      <c r="B229" s="151">
        <f t="shared" si="69"/>
        <v>228</v>
      </c>
      <c r="C229" s="151">
        <v>2022</v>
      </c>
      <c r="D229" s="151" t="s">
        <v>3145</v>
      </c>
      <c r="E229" s="151" t="s">
        <v>904</v>
      </c>
      <c r="F229" s="151" t="s">
        <v>636</v>
      </c>
      <c r="G229" s="153" t="s">
        <v>2064</v>
      </c>
      <c r="H229" s="175" t="s">
        <v>1981</v>
      </c>
      <c r="I229" s="175" t="s">
        <v>1982</v>
      </c>
      <c r="J229" s="160" t="s">
        <v>1983</v>
      </c>
      <c r="K229" s="160" t="s">
        <v>1984</v>
      </c>
      <c r="L229" s="181" t="s">
        <v>1980</v>
      </c>
      <c r="M229" s="181">
        <v>1</v>
      </c>
      <c r="N229" s="188">
        <v>44757</v>
      </c>
      <c r="O229" s="187">
        <v>44925</v>
      </c>
      <c r="P229" s="178">
        <f t="shared" si="70"/>
        <v>24</v>
      </c>
      <c r="Q229" s="151" t="s">
        <v>310</v>
      </c>
      <c r="R229" s="151" t="s">
        <v>2314</v>
      </c>
      <c r="S229" s="151">
        <v>1</v>
      </c>
      <c r="T229" s="123">
        <v>44972</v>
      </c>
      <c r="U229" s="161">
        <f t="shared" si="55"/>
        <v>1.5666666666666667</v>
      </c>
      <c r="V229" s="124">
        <f t="shared" si="56"/>
        <v>100</v>
      </c>
      <c r="W229" s="162">
        <f t="shared" si="57"/>
        <v>24</v>
      </c>
      <c r="X229" s="162">
        <f t="shared" si="58"/>
        <v>24</v>
      </c>
      <c r="Y229" s="162">
        <f t="shared" si="59"/>
        <v>24</v>
      </c>
      <c r="Z229" s="151" t="str">
        <f t="shared" si="60"/>
        <v>CUMPLIDA</v>
      </c>
      <c r="AA229" s="151" t="str">
        <f t="shared" si="61"/>
        <v>CUMPLIDO</v>
      </c>
      <c r="AB229" s="153" t="s">
        <v>2060</v>
      </c>
      <c r="AC229" s="150" t="str">
        <f t="shared" si="64"/>
        <v>H3AF2021</v>
      </c>
      <c r="AD229" s="163">
        <f t="shared" si="62"/>
        <v>1</v>
      </c>
      <c r="AE229" s="163" t="str">
        <f t="shared" si="65"/>
        <v>H3AF2021 - 1</v>
      </c>
      <c r="AF229" s="164">
        <f t="shared" si="66"/>
        <v>5</v>
      </c>
      <c r="AG229" s="164">
        <f t="shared" si="67"/>
        <v>5</v>
      </c>
      <c r="AH229" s="164" t="str">
        <f t="shared" si="63"/>
        <v>H3AF2021.</v>
      </c>
      <c r="AI229" s="164" t="str">
        <f t="shared" si="68"/>
        <v>H3AF2021</v>
      </c>
      <c r="AJ229" s="165"/>
      <c r="AK229" s="166"/>
      <c r="AL229" s="167"/>
    </row>
    <row r="230" spans="1:38" s="11" customFormat="1" ht="291" customHeight="1" x14ac:dyDescent="0.2">
      <c r="A230" s="150" t="str">
        <f>IF(ISBLANK(F230),"",COUNTA($F$2:F230))</f>
        <v/>
      </c>
      <c r="B230" s="151">
        <f t="shared" si="69"/>
        <v>229</v>
      </c>
      <c r="C230" s="151">
        <v>2022</v>
      </c>
      <c r="D230" s="151" t="s">
        <v>3145</v>
      </c>
      <c r="E230" s="151"/>
      <c r="F230" s="151"/>
      <c r="G230" s="153" t="s">
        <v>2064</v>
      </c>
      <c r="H230" s="175" t="s">
        <v>1985</v>
      </c>
      <c r="I230" s="175" t="s">
        <v>1982</v>
      </c>
      <c r="J230" s="160" t="s">
        <v>1986</v>
      </c>
      <c r="K230" s="160" t="s">
        <v>1987</v>
      </c>
      <c r="L230" s="181" t="s">
        <v>1988</v>
      </c>
      <c r="M230" s="181">
        <v>2</v>
      </c>
      <c r="N230" s="188">
        <v>44772</v>
      </c>
      <c r="O230" s="187">
        <v>44926</v>
      </c>
      <c r="P230" s="178">
        <f t="shared" si="70"/>
        <v>22</v>
      </c>
      <c r="Q230" s="151" t="s">
        <v>2054</v>
      </c>
      <c r="R230" s="151" t="s">
        <v>2449</v>
      </c>
      <c r="S230" s="151">
        <v>2</v>
      </c>
      <c r="T230" s="123">
        <v>44962</v>
      </c>
      <c r="U230" s="161">
        <f t="shared" si="55"/>
        <v>1.2</v>
      </c>
      <c r="V230" s="124">
        <f t="shared" si="56"/>
        <v>100</v>
      </c>
      <c r="W230" s="162">
        <f t="shared" si="57"/>
        <v>22</v>
      </c>
      <c r="X230" s="162">
        <f t="shared" si="58"/>
        <v>22</v>
      </c>
      <c r="Y230" s="162">
        <f t="shared" si="59"/>
        <v>22</v>
      </c>
      <c r="Z230" s="151" t="str">
        <f t="shared" si="60"/>
        <v>CUMPLIDA</v>
      </c>
      <c r="AA230" s="151" t="str">
        <f t="shared" si="61"/>
        <v/>
      </c>
      <c r="AB230" s="153" t="s">
        <v>2060</v>
      </c>
      <c r="AC230" s="150" t="str">
        <f t="shared" si="64"/>
        <v>H3AF2021</v>
      </c>
      <c r="AD230" s="163">
        <f t="shared" si="62"/>
        <v>2</v>
      </c>
      <c r="AE230" s="163" t="str">
        <f t="shared" si="65"/>
        <v>H3AF2021 - 2</v>
      </c>
      <c r="AF230" s="164">
        <f t="shared" si="66"/>
        <v>5</v>
      </c>
      <c r="AG230" s="164">
        <f t="shared" si="67"/>
        <v>5</v>
      </c>
      <c r="AH230" s="164" t="str">
        <f t="shared" si="63"/>
        <v>H3AF2021.</v>
      </c>
      <c r="AI230" s="164" t="str">
        <f t="shared" si="68"/>
        <v>H3AF2021</v>
      </c>
      <c r="AJ230" s="165"/>
      <c r="AK230" s="166"/>
      <c r="AL230" s="167"/>
    </row>
    <row r="231" spans="1:38" s="11" customFormat="1" ht="291" customHeight="1" x14ac:dyDescent="0.2">
      <c r="A231" s="150">
        <f>IF(ISBLANK(F231),"",COUNTA($F$2:F231))</f>
        <v>191</v>
      </c>
      <c r="B231" s="151">
        <f t="shared" si="69"/>
        <v>230</v>
      </c>
      <c r="C231" s="151">
        <v>2022</v>
      </c>
      <c r="D231" s="151" t="s">
        <v>3145</v>
      </c>
      <c r="E231" s="151" t="s">
        <v>904</v>
      </c>
      <c r="F231" s="151" t="s">
        <v>636</v>
      </c>
      <c r="G231" s="153" t="s">
        <v>2063</v>
      </c>
      <c r="H231" s="175" t="s">
        <v>1989</v>
      </c>
      <c r="I231" s="175" t="s">
        <v>1990</v>
      </c>
      <c r="J231" s="160" t="s">
        <v>1991</v>
      </c>
      <c r="K231" s="160" t="s">
        <v>1992</v>
      </c>
      <c r="L231" s="181" t="s">
        <v>1980</v>
      </c>
      <c r="M231" s="181">
        <v>1</v>
      </c>
      <c r="N231" s="188">
        <v>44757</v>
      </c>
      <c r="O231" s="187">
        <v>44925</v>
      </c>
      <c r="P231" s="178">
        <f t="shared" si="70"/>
        <v>24</v>
      </c>
      <c r="Q231" s="151" t="s">
        <v>310</v>
      </c>
      <c r="R231" s="151" t="s">
        <v>2314</v>
      </c>
      <c r="S231" s="151">
        <v>1</v>
      </c>
      <c r="T231" s="123">
        <v>44964</v>
      </c>
      <c r="U231" s="161">
        <f t="shared" si="55"/>
        <v>1.3</v>
      </c>
      <c r="V231" s="124">
        <f t="shared" si="56"/>
        <v>100</v>
      </c>
      <c r="W231" s="162">
        <f t="shared" si="57"/>
        <v>24</v>
      </c>
      <c r="X231" s="162">
        <f t="shared" si="58"/>
        <v>24</v>
      </c>
      <c r="Y231" s="162">
        <f t="shared" si="59"/>
        <v>24</v>
      </c>
      <c r="Z231" s="151" t="str">
        <f t="shared" si="60"/>
        <v>CUMPLIDA</v>
      </c>
      <c r="AA231" s="151" t="str">
        <f t="shared" si="61"/>
        <v>CUMPLIDO</v>
      </c>
      <c r="AB231" s="153" t="s">
        <v>2060</v>
      </c>
      <c r="AC231" s="150" t="str">
        <f t="shared" si="64"/>
        <v>H4AF2021</v>
      </c>
      <c r="AD231" s="163">
        <f t="shared" si="62"/>
        <v>1</v>
      </c>
      <c r="AE231" s="163" t="str">
        <f t="shared" si="65"/>
        <v>H4AF2021 - 1</v>
      </c>
      <c r="AF231" s="164">
        <f t="shared" si="66"/>
        <v>5</v>
      </c>
      <c r="AG231" s="164">
        <f t="shared" si="67"/>
        <v>5</v>
      </c>
      <c r="AH231" s="164" t="str">
        <f t="shared" si="63"/>
        <v>H4AF2021.</v>
      </c>
      <c r="AI231" s="164" t="str">
        <f t="shared" si="68"/>
        <v>H4AF2021</v>
      </c>
      <c r="AJ231" s="165"/>
      <c r="AK231" s="166"/>
      <c r="AL231" s="167"/>
    </row>
    <row r="232" spans="1:38" s="11" customFormat="1" ht="291" customHeight="1" x14ac:dyDescent="0.2">
      <c r="A232" s="150">
        <f>IF(ISBLANK(F232),"",COUNTA($F$2:F232))</f>
        <v>192</v>
      </c>
      <c r="B232" s="151">
        <f t="shared" si="69"/>
        <v>231</v>
      </c>
      <c r="C232" s="151">
        <v>2022</v>
      </c>
      <c r="D232" s="151" t="s">
        <v>3145</v>
      </c>
      <c r="E232" s="151" t="s">
        <v>637</v>
      </c>
      <c r="F232" s="151" t="s">
        <v>637</v>
      </c>
      <c r="G232" s="153" t="s">
        <v>82</v>
      </c>
      <c r="H232" s="175" t="s">
        <v>1993</v>
      </c>
      <c r="I232" s="175" t="s">
        <v>1994</v>
      </c>
      <c r="J232" s="160" t="s">
        <v>1995</v>
      </c>
      <c r="K232" s="160" t="s">
        <v>1996</v>
      </c>
      <c r="L232" s="181" t="s">
        <v>1975</v>
      </c>
      <c r="M232" s="181">
        <v>1</v>
      </c>
      <c r="N232" s="188">
        <v>44757</v>
      </c>
      <c r="O232" s="187">
        <v>44925</v>
      </c>
      <c r="P232" s="178">
        <f t="shared" si="70"/>
        <v>24</v>
      </c>
      <c r="Q232" s="151" t="s">
        <v>310</v>
      </c>
      <c r="R232" s="151" t="s">
        <v>2314</v>
      </c>
      <c r="S232" s="151">
        <v>1</v>
      </c>
      <c r="T232" s="123">
        <v>45181</v>
      </c>
      <c r="U232" s="161">
        <f t="shared" si="55"/>
        <v>8.5333333333333332</v>
      </c>
      <c r="V232" s="124">
        <f t="shared" si="56"/>
        <v>100</v>
      </c>
      <c r="W232" s="162">
        <f t="shared" si="57"/>
        <v>24</v>
      </c>
      <c r="X232" s="162">
        <f t="shared" si="58"/>
        <v>24</v>
      </c>
      <c r="Y232" s="162">
        <f t="shared" si="59"/>
        <v>24</v>
      </c>
      <c r="Z232" s="151" t="str">
        <f t="shared" si="60"/>
        <v>CUMPLIDA</v>
      </c>
      <c r="AA232" s="151" t="str">
        <f t="shared" si="61"/>
        <v>CUMPLIDO</v>
      </c>
      <c r="AB232" s="153" t="s">
        <v>2060</v>
      </c>
      <c r="AC232" s="150" t="str">
        <f t="shared" si="64"/>
        <v>H5AF2021</v>
      </c>
      <c r="AD232" s="163">
        <f t="shared" si="62"/>
        <v>1</v>
      </c>
      <c r="AE232" s="163" t="str">
        <f t="shared" si="65"/>
        <v>H5AF2021 - 1</v>
      </c>
      <c r="AF232" s="164">
        <f t="shared" si="66"/>
        <v>5</v>
      </c>
      <c r="AG232" s="164">
        <f t="shared" si="67"/>
        <v>5</v>
      </c>
      <c r="AH232" s="164" t="str">
        <f t="shared" si="63"/>
        <v>H5AF2021.</v>
      </c>
      <c r="AI232" s="164" t="str">
        <f t="shared" si="68"/>
        <v>H5AF2021</v>
      </c>
      <c r="AJ232" s="165"/>
      <c r="AK232" s="166"/>
      <c r="AL232" s="167"/>
    </row>
    <row r="233" spans="1:38" s="11" customFormat="1" ht="291" customHeight="1" x14ac:dyDescent="0.2">
      <c r="A233" s="150">
        <f>IF(ISBLANK(F233),"",COUNTA($F$2:F233))</f>
        <v>193</v>
      </c>
      <c r="B233" s="151">
        <f t="shared" si="69"/>
        <v>232</v>
      </c>
      <c r="C233" s="151">
        <v>2022</v>
      </c>
      <c r="D233" s="151" t="s">
        <v>3145</v>
      </c>
      <c r="E233" s="151" t="s">
        <v>637</v>
      </c>
      <c r="F233" s="151" t="s">
        <v>637</v>
      </c>
      <c r="G233" s="153" t="s">
        <v>2065</v>
      </c>
      <c r="H233" s="175" t="s">
        <v>1997</v>
      </c>
      <c r="I233" s="175" t="s">
        <v>1998</v>
      </c>
      <c r="J233" s="160" t="s">
        <v>1999</v>
      </c>
      <c r="K233" s="160" t="s">
        <v>1999</v>
      </c>
      <c r="L233" s="181" t="s">
        <v>1975</v>
      </c>
      <c r="M233" s="181">
        <v>1</v>
      </c>
      <c r="N233" s="188">
        <v>44757</v>
      </c>
      <c r="O233" s="187">
        <v>44925</v>
      </c>
      <c r="P233" s="178">
        <f t="shared" si="70"/>
        <v>24</v>
      </c>
      <c r="Q233" s="151" t="s">
        <v>310</v>
      </c>
      <c r="R233" s="151" t="s">
        <v>2314</v>
      </c>
      <c r="S233" s="151">
        <v>1</v>
      </c>
      <c r="T233" s="123">
        <v>44950</v>
      </c>
      <c r="U233" s="161">
        <f t="shared" si="55"/>
        <v>0.83333333333333337</v>
      </c>
      <c r="V233" s="124">
        <f t="shared" si="56"/>
        <v>100</v>
      </c>
      <c r="W233" s="162">
        <f t="shared" si="57"/>
        <v>24</v>
      </c>
      <c r="X233" s="162">
        <f t="shared" si="58"/>
        <v>24</v>
      </c>
      <c r="Y233" s="162">
        <f t="shared" si="59"/>
        <v>24</v>
      </c>
      <c r="Z233" s="151" t="str">
        <f t="shared" si="60"/>
        <v>CUMPLIDA</v>
      </c>
      <c r="AA233" s="151" t="str">
        <f t="shared" si="61"/>
        <v>VENCIDO</v>
      </c>
      <c r="AB233" s="153" t="s">
        <v>2060</v>
      </c>
      <c r="AC233" s="150" t="str">
        <f t="shared" si="64"/>
        <v>H6AF2021</v>
      </c>
      <c r="AD233" s="163">
        <f t="shared" si="62"/>
        <v>1</v>
      </c>
      <c r="AE233" s="163" t="str">
        <f t="shared" si="65"/>
        <v>H6AF2021 - 1</v>
      </c>
      <c r="AF233" s="164">
        <f t="shared" si="66"/>
        <v>5</v>
      </c>
      <c r="AG233" s="164">
        <f t="shared" si="67"/>
        <v>1</v>
      </c>
      <c r="AH233" s="164" t="str">
        <f t="shared" si="63"/>
        <v>H6AF2021.</v>
      </c>
      <c r="AI233" s="164" t="str">
        <f t="shared" si="68"/>
        <v>H6AF2021</v>
      </c>
      <c r="AJ233" s="165"/>
      <c r="AK233" s="166"/>
      <c r="AL233" s="167"/>
    </row>
    <row r="234" spans="1:38" s="11" customFormat="1" ht="291" customHeight="1" x14ac:dyDescent="0.2">
      <c r="A234" s="150" t="str">
        <f>IF(ISBLANK(F234),"",COUNTA($F$2:F234))</f>
        <v/>
      </c>
      <c r="B234" s="151">
        <f t="shared" si="69"/>
        <v>233</v>
      </c>
      <c r="C234" s="151">
        <v>2022</v>
      </c>
      <c r="D234" s="151" t="s">
        <v>3145</v>
      </c>
      <c r="E234" s="151"/>
      <c r="F234" s="151"/>
      <c r="G234" s="153" t="s">
        <v>2065</v>
      </c>
      <c r="H234" s="175" t="s">
        <v>2000</v>
      </c>
      <c r="I234" s="175" t="s">
        <v>1998</v>
      </c>
      <c r="J234" s="160" t="s">
        <v>2001</v>
      </c>
      <c r="K234" s="160" t="s">
        <v>2001</v>
      </c>
      <c r="L234" s="181" t="s">
        <v>2002</v>
      </c>
      <c r="M234" s="181">
        <v>2</v>
      </c>
      <c r="N234" s="188">
        <v>44757</v>
      </c>
      <c r="O234" s="187">
        <v>44925</v>
      </c>
      <c r="P234" s="178">
        <f t="shared" si="70"/>
        <v>24</v>
      </c>
      <c r="Q234" s="151" t="s">
        <v>310</v>
      </c>
      <c r="R234" s="151" t="s">
        <v>2314</v>
      </c>
      <c r="S234" s="151">
        <v>0</v>
      </c>
      <c r="T234" s="123"/>
      <c r="U234" s="161">
        <f t="shared" si="55"/>
        <v>-1497.5</v>
      </c>
      <c r="V234" s="124">
        <f t="shared" si="56"/>
        <v>0</v>
      </c>
      <c r="W234" s="162">
        <f t="shared" si="57"/>
        <v>0</v>
      </c>
      <c r="X234" s="162">
        <f t="shared" si="58"/>
        <v>0</v>
      </c>
      <c r="Y234" s="162">
        <f t="shared" si="59"/>
        <v>24</v>
      </c>
      <c r="Z234" s="151" t="str">
        <f t="shared" si="60"/>
        <v>VENCIDA</v>
      </c>
      <c r="AA234" s="151" t="str">
        <f t="shared" si="61"/>
        <v/>
      </c>
      <c r="AB234" s="153" t="s">
        <v>2060</v>
      </c>
      <c r="AC234" s="150" t="str">
        <f t="shared" si="64"/>
        <v>H6AF2021</v>
      </c>
      <c r="AD234" s="163">
        <f t="shared" si="62"/>
        <v>2</v>
      </c>
      <c r="AE234" s="163" t="str">
        <f t="shared" si="65"/>
        <v>H6AF2021 - 2</v>
      </c>
      <c r="AF234" s="164">
        <f t="shared" si="66"/>
        <v>1</v>
      </c>
      <c r="AG234" s="164">
        <f t="shared" si="67"/>
        <v>1</v>
      </c>
      <c r="AH234" s="164" t="str">
        <f t="shared" si="63"/>
        <v>H6AF2021.</v>
      </c>
      <c r="AI234" s="164" t="str">
        <f t="shared" si="68"/>
        <v>H6AF2021</v>
      </c>
      <c r="AJ234" s="165"/>
      <c r="AK234" s="166"/>
      <c r="AL234" s="167"/>
    </row>
    <row r="235" spans="1:38" s="11" customFormat="1" ht="291" customHeight="1" x14ac:dyDescent="0.2">
      <c r="A235" s="150">
        <f>IF(ISBLANK(F235),"",COUNTA($F$2:F235))</f>
        <v>194</v>
      </c>
      <c r="B235" s="151">
        <f t="shared" si="69"/>
        <v>234</v>
      </c>
      <c r="C235" s="151">
        <v>2022</v>
      </c>
      <c r="D235" s="151" t="s">
        <v>3145</v>
      </c>
      <c r="E235" s="151" t="s">
        <v>904</v>
      </c>
      <c r="F235" s="151" t="s">
        <v>636</v>
      </c>
      <c r="G235" s="153" t="s">
        <v>2064</v>
      </c>
      <c r="H235" s="175" t="s">
        <v>2003</v>
      </c>
      <c r="I235" s="175" t="s">
        <v>2004</v>
      </c>
      <c r="J235" s="160" t="s">
        <v>2005</v>
      </c>
      <c r="K235" s="160" t="s">
        <v>2006</v>
      </c>
      <c r="L235" s="181" t="s">
        <v>2007</v>
      </c>
      <c r="M235" s="181">
        <v>1</v>
      </c>
      <c r="N235" s="188">
        <v>44757</v>
      </c>
      <c r="O235" s="187">
        <v>44925</v>
      </c>
      <c r="P235" s="178">
        <f t="shared" si="70"/>
        <v>24</v>
      </c>
      <c r="Q235" s="151" t="s">
        <v>310</v>
      </c>
      <c r="R235" s="151" t="s">
        <v>2314</v>
      </c>
      <c r="S235" s="151">
        <v>1</v>
      </c>
      <c r="T235" s="123">
        <v>45169</v>
      </c>
      <c r="U235" s="161">
        <f t="shared" si="55"/>
        <v>8.1333333333333329</v>
      </c>
      <c r="V235" s="124">
        <f t="shared" si="56"/>
        <v>100</v>
      </c>
      <c r="W235" s="162">
        <f t="shared" si="57"/>
        <v>24</v>
      </c>
      <c r="X235" s="162">
        <f t="shared" si="58"/>
        <v>24</v>
      </c>
      <c r="Y235" s="162">
        <f t="shared" si="59"/>
        <v>24</v>
      </c>
      <c r="Z235" s="151" t="str">
        <f t="shared" si="60"/>
        <v>CUMPLIDA</v>
      </c>
      <c r="AA235" s="151" t="str">
        <f t="shared" si="61"/>
        <v>CUMPLIDO</v>
      </c>
      <c r="AB235" s="153" t="s">
        <v>2060</v>
      </c>
      <c r="AC235" s="150" t="str">
        <f t="shared" si="64"/>
        <v>H7AF2021</v>
      </c>
      <c r="AD235" s="163">
        <f t="shared" si="62"/>
        <v>1</v>
      </c>
      <c r="AE235" s="163" t="str">
        <f t="shared" si="65"/>
        <v>H7AF2021 - 1</v>
      </c>
      <c r="AF235" s="164">
        <f t="shared" si="66"/>
        <v>5</v>
      </c>
      <c r="AG235" s="164">
        <f t="shared" si="67"/>
        <v>5</v>
      </c>
      <c r="AH235" s="164" t="str">
        <f t="shared" si="63"/>
        <v>H7AF2021.</v>
      </c>
      <c r="AI235" s="164" t="str">
        <f t="shared" si="68"/>
        <v>H7AF2021</v>
      </c>
      <c r="AJ235" s="165"/>
      <c r="AK235" s="166"/>
      <c r="AL235" s="167"/>
    </row>
    <row r="236" spans="1:38" s="11" customFormat="1" ht="291" customHeight="1" x14ac:dyDescent="0.2">
      <c r="A236" s="150">
        <f>IF(ISBLANK(F236),"",COUNTA($F$2:F236))</f>
        <v>195</v>
      </c>
      <c r="B236" s="151">
        <f t="shared" si="69"/>
        <v>235</v>
      </c>
      <c r="C236" s="151">
        <v>2022</v>
      </c>
      <c r="D236" s="151" t="s">
        <v>3143</v>
      </c>
      <c r="E236" s="151" t="s">
        <v>904</v>
      </c>
      <c r="F236" s="151" t="s">
        <v>636</v>
      </c>
      <c r="G236" s="153" t="s">
        <v>2066</v>
      </c>
      <c r="H236" s="175" t="s">
        <v>2450</v>
      </c>
      <c r="I236" s="175" t="s">
        <v>2008</v>
      </c>
      <c r="J236" s="160" t="s">
        <v>2363</v>
      </c>
      <c r="K236" s="160" t="s">
        <v>2364</v>
      </c>
      <c r="L236" s="181" t="s">
        <v>2365</v>
      </c>
      <c r="M236" s="181">
        <v>2</v>
      </c>
      <c r="N236" s="188">
        <v>45139</v>
      </c>
      <c r="O236" s="188">
        <v>45230</v>
      </c>
      <c r="P236" s="178">
        <f t="shared" si="70"/>
        <v>13</v>
      </c>
      <c r="Q236" s="151" t="s">
        <v>2451</v>
      </c>
      <c r="R236" s="151" t="s">
        <v>2367</v>
      </c>
      <c r="S236" s="151">
        <v>2</v>
      </c>
      <c r="T236" s="123">
        <v>45260</v>
      </c>
      <c r="U236" s="161">
        <f t="shared" si="55"/>
        <v>1</v>
      </c>
      <c r="V236" s="124">
        <f t="shared" si="56"/>
        <v>100</v>
      </c>
      <c r="W236" s="162">
        <f t="shared" si="57"/>
        <v>13</v>
      </c>
      <c r="X236" s="162">
        <f t="shared" si="58"/>
        <v>13</v>
      </c>
      <c r="Y236" s="162">
        <f t="shared" si="59"/>
        <v>13</v>
      </c>
      <c r="Z236" s="151" t="str">
        <f t="shared" si="60"/>
        <v>CUMPLIDA</v>
      </c>
      <c r="AA236" s="151" t="str">
        <f t="shared" si="61"/>
        <v>CUMPLIDO</v>
      </c>
      <c r="AB236" s="153" t="s">
        <v>2060</v>
      </c>
      <c r="AC236" s="150" t="str">
        <f t="shared" si="64"/>
        <v>H8AF2021</v>
      </c>
      <c r="AD236" s="163">
        <f t="shared" si="62"/>
        <v>1</v>
      </c>
      <c r="AE236" s="163" t="str">
        <f t="shared" si="65"/>
        <v>H8AF2021 - 1</v>
      </c>
      <c r="AF236" s="164">
        <f t="shared" si="66"/>
        <v>5</v>
      </c>
      <c r="AG236" s="164">
        <f t="shared" si="67"/>
        <v>5</v>
      </c>
      <c r="AH236" s="164" t="str">
        <f t="shared" si="63"/>
        <v>H8AF2021.</v>
      </c>
      <c r="AI236" s="164" t="str">
        <f t="shared" si="68"/>
        <v>H8AF2021</v>
      </c>
      <c r="AJ236" s="165"/>
      <c r="AK236" s="166"/>
      <c r="AL236" s="167"/>
    </row>
    <row r="237" spans="1:38" s="11" customFormat="1" ht="291" customHeight="1" x14ac:dyDescent="0.2">
      <c r="A237" s="150">
        <f>IF(ISBLANK(F237),"",COUNTA($F$2:F237))</f>
        <v>196</v>
      </c>
      <c r="B237" s="151">
        <f t="shared" si="69"/>
        <v>236</v>
      </c>
      <c r="C237" s="151">
        <v>2022</v>
      </c>
      <c r="D237" s="151" t="s">
        <v>3143</v>
      </c>
      <c r="E237" s="151" t="s">
        <v>904</v>
      </c>
      <c r="F237" s="151" t="s">
        <v>636</v>
      </c>
      <c r="G237" s="153" t="s">
        <v>2066</v>
      </c>
      <c r="H237" s="175" t="s">
        <v>2841</v>
      </c>
      <c r="I237" s="175" t="s">
        <v>2011</v>
      </c>
      <c r="J237" s="179" t="s">
        <v>2012</v>
      </c>
      <c r="K237" s="179" t="s">
        <v>2013</v>
      </c>
      <c r="L237" s="174" t="s">
        <v>2014</v>
      </c>
      <c r="M237" s="174">
        <v>1</v>
      </c>
      <c r="N237" s="188">
        <v>44767</v>
      </c>
      <c r="O237" s="187">
        <v>44834</v>
      </c>
      <c r="P237" s="178">
        <f t="shared" si="70"/>
        <v>9.5714285714285712</v>
      </c>
      <c r="Q237" s="151" t="s">
        <v>2055</v>
      </c>
      <c r="R237" s="151" t="s">
        <v>2314</v>
      </c>
      <c r="S237" s="151">
        <v>1</v>
      </c>
      <c r="T237" s="123">
        <v>44911</v>
      </c>
      <c r="U237" s="161">
        <f t="shared" si="55"/>
        <v>2.5666666666666669</v>
      </c>
      <c r="V237" s="124">
        <f t="shared" si="56"/>
        <v>100</v>
      </c>
      <c r="W237" s="162">
        <f t="shared" si="57"/>
        <v>9.5714285714285712</v>
      </c>
      <c r="X237" s="162">
        <f t="shared" si="58"/>
        <v>9.5714285714285712</v>
      </c>
      <c r="Y237" s="162">
        <f t="shared" si="59"/>
        <v>9.5714285714285712</v>
      </c>
      <c r="Z237" s="151" t="str">
        <f t="shared" si="60"/>
        <v>CUMPLIDA</v>
      </c>
      <c r="AA237" s="151" t="str">
        <f t="shared" si="61"/>
        <v>EN TERMINO</v>
      </c>
      <c r="AB237" s="153" t="s">
        <v>2060</v>
      </c>
      <c r="AC237" s="150" t="str">
        <f t="shared" si="64"/>
        <v>H9AF2021</v>
      </c>
      <c r="AD237" s="163">
        <f t="shared" si="62"/>
        <v>1</v>
      </c>
      <c r="AE237" s="163" t="str">
        <f t="shared" si="65"/>
        <v>H9AF2021 - 1</v>
      </c>
      <c r="AF237" s="164">
        <f t="shared" si="66"/>
        <v>5</v>
      </c>
      <c r="AG237" s="164">
        <f t="shared" si="67"/>
        <v>3</v>
      </c>
      <c r="AH237" s="164" t="str">
        <f t="shared" si="63"/>
        <v>H9AF2021.</v>
      </c>
      <c r="AI237" s="164" t="str">
        <f t="shared" si="68"/>
        <v>H9AF2021</v>
      </c>
      <c r="AJ237" s="165"/>
      <c r="AK237" s="166"/>
      <c r="AL237" s="167"/>
    </row>
    <row r="238" spans="1:38" s="11" customFormat="1" ht="291" customHeight="1" x14ac:dyDescent="0.2">
      <c r="A238" s="150" t="str">
        <f>IF(ISBLANK(F238),"",COUNTA($F$2:F238))</f>
        <v/>
      </c>
      <c r="B238" s="151">
        <f t="shared" si="69"/>
        <v>237</v>
      </c>
      <c r="C238" s="151">
        <v>2022</v>
      </c>
      <c r="D238" s="151" t="s">
        <v>3143</v>
      </c>
      <c r="E238" s="151"/>
      <c r="F238" s="151"/>
      <c r="G238" s="153" t="s">
        <v>2066</v>
      </c>
      <c r="H238" s="175" t="s">
        <v>2842</v>
      </c>
      <c r="I238" s="175" t="s">
        <v>2011</v>
      </c>
      <c r="J238" s="179" t="s">
        <v>2843</v>
      </c>
      <c r="K238" s="179" t="s">
        <v>3091</v>
      </c>
      <c r="L238" s="179" t="s">
        <v>3092</v>
      </c>
      <c r="M238" s="174">
        <v>4</v>
      </c>
      <c r="N238" s="188">
        <v>45261</v>
      </c>
      <c r="O238" s="187">
        <v>45596</v>
      </c>
      <c r="P238" s="178">
        <f t="shared" ref="P238" si="71">(+O238-N238)/7</f>
        <v>47.857142857142854</v>
      </c>
      <c r="Q238" s="151" t="s">
        <v>2055</v>
      </c>
      <c r="R238" s="151" t="s">
        <v>2314</v>
      </c>
      <c r="S238" s="151">
        <v>0</v>
      </c>
      <c r="T238" s="123"/>
      <c r="U238" s="161">
        <f t="shared" si="55"/>
        <v>-1519.8666666666666</v>
      </c>
      <c r="V238" s="124">
        <f t="shared" si="56"/>
        <v>0</v>
      </c>
      <c r="W238" s="162">
        <f t="shared" si="57"/>
        <v>0</v>
      </c>
      <c r="X238" s="162">
        <f t="shared" si="58"/>
        <v>0</v>
      </c>
      <c r="Y238" s="162">
        <f t="shared" si="59"/>
        <v>0</v>
      </c>
      <c r="Z238" s="151" t="str">
        <f t="shared" si="60"/>
        <v>EN TERMINO</v>
      </c>
      <c r="AA238" s="151" t="str">
        <f t="shared" si="61"/>
        <v/>
      </c>
      <c r="AB238" s="153" t="s">
        <v>2060</v>
      </c>
      <c r="AC238" s="150" t="str">
        <f t="shared" si="64"/>
        <v>H9AF2021</v>
      </c>
      <c r="AD238" s="163">
        <f t="shared" si="62"/>
        <v>2</v>
      </c>
      <c r="AE238" s="163" t="str">
        <f t="shared" si="65"/>
        <v>H9AF2021 - 2</v>
      </c>
      <c r="AF238" s="164">
        <f t="shared" si="66"/>
        <v>3</v>
      </c>
      <c r="AG238" s="164">
        <f t="shared" si="67"/>
        <v>3</v>
      </c>
      <c r="AH238" s="164" t="str">
        <f t="shared" si="63"/>
        <v>H9AF2021.</v>
      </c>
      <c r="AI238" s="164" t="str">
        <f t="shared" si="68"/>
        <v>H9AF2021</v>
      </c>
      <c r="AJ238" s="165"/>
      <c r="AK238" s="166"/>
      <c r="AL238" s="167"/>
    </row>
    <row r="239" spans="1:38" s="11" customFormat="1" ht="291" customHeight="1" x14ac:dyDescent="0.2">
      <c r="A239" s="150">
        <f>IF(ISBLANK(F239),"",COUNTA($F$2:F239))</f>
        <v>197</v>
      </c>
      <c r="B239" s="151">
        <f t="shared" si="69"/>
        <v>238</v>
      </c>
      <c r="C239" s="151">
        <v>2022</v>
      </c>
      <c r="D239" s="151" t="s">
        <v>3143</v>
      </c>
      <c r="E239" s="151" t="s">
        <v>904</v>
      </c>
      <c r="F239" s="151" t="s">
        <v>636</v>
      </c>
      <c r="G239" s="153" t="s">
        <v>2066</v>
      </c>
      <c r="H239" s="175" t="s">
        <v>2015</v>
      </c>
      <c r="I239" s="175" t="s">
        <v>2016</v>
      </c>
      <c r="J239" s="179" t="s">
        <v>2363</v>
      </c>
      <c r="K239" s="179" t="s">
        <v>2364</v>
      </c>
      <c r="L239" s="174" t="s">
        <v>2365</v>
      </c>
      <c r="M239" s="174">
        <v>2</v>
      </c>
      <c r="N239" s="188">
        <v>45139</v>
      </c>
      <c r="O239" s="187">
        <v>45230</v>
      </c>
      <c r="P239" s="178">
        <f t="shared" si="70"/>
        <v>13</v>
      </c>
      <c r="Q239" s="151" t="s">
        <v>1950</v>
      </c>
      <c r="R239" s="151" t="s">
        <v>2367</v>
      </c>
      <c r="S239" s="151">
        <v>2</v>
      </c>
      <c r="T239" s="123">
        <v>45322</v>
      </c>
      <c r="U239" s="161">
        <f t="shared" si="55"/>
        <v>3.0666666666666669</v>
      </c>
      <c r="V239" s="124">
        <f t="shared" si="56"/>
        <v>100</v>
      </c>
      <c r="W239" s="162">
        <f t="shared" si="57"/>
        <v>13</v>
      </c>
      <c r="X239" s="162">
        <f t="shared" si="58"/>
        <v>13</v>
      </c>
      <c r="Y239" s="162">
        <f t="shared" si="59"/>
        <v>13</v>
      </c>
      <c r="Z239" s="151" t="str">
        <f t="shared" si="60"/>
        <v>CUMPLIDA</v>
      </c>
      <c r="AA239" s="151" t="str">
        <f t="shared" si="61"/>
        <v>CUMPLIDO</v>
      </c>
      <c r="AB239" s="153" t="s">
        <v>2060</v>
      </c>
      <c r="AC239" s="150" t="str">
        <f t="shared" si="64"/>
        <v>H10AF2021</v>
      </c>
      <c r="AD239" s="163">
        <f t="shared" si="62"/>
        <v>1</v>
      </c>
      <c r="AE239" s="163" t="str">
        <f t="shared" si="65"/>
        <v>H10AF2021 - 1</v>
      </c>
      <c r="AF239" s="164">
        <f t="shared" si="66"/>
        <v>5</v>
      </c>
      <c r="AG239" s="164">
        <f t="shared" si="67"/>
        <v>5</v>
      </c>
      <c r="AH239" s="164" t="str">
        <f t="shared" si="63"/>
        <v>H10AF2021.</v>
      </c>
      <c r="AI239" s="164" t="str">
        <f t="shared" si="68"/>
        <v>H10AF2021</v>
      </c>
      <c r="AJ239" s="165"/>
      <c r="AK239" s="166"/>
      <c r="AL239" s="167"/>
    </row>
    <row r="240" spans="1:38" s="11" customFormat="1" ht="291" customHeight="1" x14ac:dyDescent="0.2">
      <c r="A240" s="150">
        <f>IF(ISBLANK(F240),"",COUNTA($F$2:F240))</f>
        <v>198</v>
      </c>
      <c r="B240" s="151">
        <f t="shared" si="69"/>
        <v>239</v>
      </c>
      <c r="C240" s="151">
        <v>2022</v>
      </c>
      <c r="D240" s="151" t="s">
        <v>3143</v>
      </c>
      <c r="E240" s="151" t="s">
        <v>637</v>
      </c>
      <c r="F240" s="151" t="s">
        <v>637</v>
      </c>
      <c r="G240" s="153" t="s">
        <v>2066</v>
      </c>
      <c r="H240" s="175" t="s">
        <v>2017</v>
      </c>
      <c r="I240" s="175" t="s">
        <v>2018</v>
      </c>
      <c r="J240" s="179" t="s">
        <v>2019</v>
      </c>
      <c r="K240" s="179" t="s">
        <v>2020</v>
      </c>
      <c r="L240" s="174" t="s">
        <v>2021</v>
      </c>
      <c r="M240" s="174">
        <v>2</v>
      </c>
      <c r="N240" s="188">
        <v>44788</v>
      </c>
      <c r="O240" s="187">
        <v>44926</v>
      </c>
      <c r="P240" s="178">
        <f t="shared" si="70"/>
        <v>19.714285714285715</v>
      </c>
      <c r="Q240" s="151" t="s">
        <v>1491</v>
      </c>
      <c r="R240" s="151" t="s">
        <v>2367</v>
      </c>
      <c r="S240" s="151">
        <v>2</v>
      </c>
      <c r="T240" s="123">
        <v>45289</v>
      </c>
      <c r="U240" s="161">
        <f t="shared" si="55"/>
        <v>12.1</v>
      </c>
      <c r="V240" s="124">
        <f t="shared" si="56"/>
        <v>100</v>
      </c>
      <c r="W240" s="162">
        <f t="shared" si="57"/>
        <v>19.714285714285715</v>
      </c>
      <c r="X240" s="162">
        <f t="shared" si="58"/>
        <v>19.714285714285715</v>
      </c>
      <c r="Y240" s="162">
        <f t="shared" si="59"/>
        <v>19.714285714285715</v>
      </c>
      <c r="Z240" s="151" t="str">
        <f t="shared" si="60"/>
        <v>CUMPLIDA</v>
      </c>
      <c r="AA240" s="151" t="str">
        <f t="shared" si="61"/>
        <v>CUMPLIDO</v>
      </c>
      <c r="AB240" s="153" t="s">
        <v>2060</v>
      </c>
      <c r="AC240" s="150" t="str">
        <f t="shared" si="64"/>
        <v>H11AF2021</v>
      </c>
      <c r="AD240" s="163">
        <f t="shared" si="62"/>
        <v>1</v>
      </c>
      <c r="AE240" s="163" t="str">
        <f t="shared" si="65"/>
        <v>H11AF2021 - 1</v>
      </c>
      <c r="AF240" s="164">
        <f t="shared" si="66"/>
        <v>5</v>
      </c>
      <c r="AG240" s="164">
        <f t="shared" si="67"/>
        <v>5</v>
      </c>
      <c r="AH240" s="164" t="str">
        <f t="shared" si="63"/>
        <v>H11AF2021.</v>
      </c>
      <c r="AI240" s="164" t="str">
        <f t="shared" si="68"/>
        <v>H11AF2021</v>
      </c>
      <c r="AJ240" s="165"/>
      <c r="AK240" s="166"/>
      <c r="AL240" s="167"/>
    </row>
    <row r="241" spans="1:38" s="11" customFormat="1" ht="291" customHeight="1" x14ac:dyDescent="0.2">
      <c r="A241" s="150">
        <f>IF(ISBLANK(F241),"",COUNTA($F$2:F241))</f>
        <v>199</v>
      </c>
      <c r="B241" s="151">
        <f t="shared" si="69"/>
        <v>240</v>
      </c>
      <c r="C241" s="151">
        <v>2022</v>
      </c>
      <c r="D241" s="151" t="s">
        <v>3143</v>
      </c>
      <c r="E241" s="151" t="s">
        <v>904</v>
      </c>
      <c r="F241" s="151" t="s">
        <v>636</v>
      </c>
      <c r="G241" s="153" t="s">
        <v>2066</v>
      </c>
      <c r="H241" s="175" t="s">
        <v>2022</v>
      </c>
      <c r="I241" s="175" t="s">
        <v>2023</v>
      </c>
      <c r="J241" s="179" t="s">
        <v>2009</v>
      </c>
      <c r="K241" s="179" t="s">
        <v>1815</v>
      </c>
      <c r="L241" s="174" t="s">
        <v>2010</v>
      </c>
      <c r="M241" s="174">
        <v>5</v>
      </c>
      <c r="N241" s="188">
        <v>44767</v>
      </c>
      <c r="O241" s="187">
        <v>44895</v>
      </c>
      <c r="P241" s="178">
        <f t="shared" si="70"/>
        <v>18.285714285714285</v>
      </c>
      <c r="Q241" s="151" t="s">
        <v>2056</v>
      </c>
      <c r="R241" s="151" t="s">
        <v>2374</v>
      </c>
      <c r="S241" s="151">
        <v>5</v>
      </c>
      <c r="T241" s="123">
        <v>44895</v>
      </c>
      <c r="U241" s="161">
        <f t="shared" si="55"/>
        <v>0</v>
      </c>
      <c r="V241" s="124">
        <f t="shared" si="56"/>
        <v>100</v>
      </c>
      <c r="W241" s="162">
        <f t="shared" si="57"/>
        <v>18.285714285714285</v>
      </c>
      <c r="X241" s="162">
        <f t="shared" si="58"/>
        <v>18.285714285714285</v>
      </c>
      <c r="Y241" s="162">
        <f t="shared" si="59"/>
        <v>18.285714285714285</v>
      </c>
      <c r="Z241" s="151" t="str">
        <f t="shared" si="60"/>
        <v>CUMPLIDA</v>
      </c>
      <c r="AA241" s="151" t="str">
        <f t="shared" si="61"/>
        <v>CUMPLIDO</v>
      </c>
      <c r="AB241" s="153" t="s">
        <v>2060</v>
      </c>
      <c r="AC241" s="150" t="str">
        <f t="shared" si="64"/>
        <v>H12AF2021</v>
      </c>
      <c r="AD241" s="163">
        <f t="shared" si="62"/>
        <v>1</v>
      </c>
      <c r="AE241" s="163" t="str">
        <f t="shared" si="65"/>
        <v>H12AF2021 - 1</v>
      </c>
      <c r="AF241" s="164">
        <f t="shared" si="66"/>
        <v>5</v>
      </c>
      <c r="AG241" s="164">
        <f t="shared" si="67"/>
        <v>5</v>
      </c>
      <c r="AH241" s="164" t="str">
        <f t="shared" si="63"/>
        <v>H12AF2021.</v>
      </c>
      <c r="AI241" s="164" t="str">
        <f t="shared" si="68"/>
        <v>H12AF2021</v>
      </c>
      <c r="AJ241" s="165"/>
      <c r="AK241" s="166"/>
      <c r="AL241" s="167"/>
    </row>
    <row r="242" spans="1:38" s="11" customFormat="1" ht="291" customHeight="1" x14ac:dyDescent="0.2">
      <c r="A242" s="150">
        <f>IF(ISBLANK(F242),"",COUNTA($F$2:F242))</f>
        <v>200</v>
      </c>
      <c r="B242" s="151">
        <f t="shared" si="69"/>
        <v>241</v>
      </c>
      <c r="C242" s="151">
        <v>2022</v>
      </c>
      <c r="D242" s="151" t="s">
        <v>3143</v>
      </c>
      <c r="E242" s="151" t="s">
        <v>904</v>
      </c>
      <c r="F242" s="151" t="s">
        <v>636</v>
      </c>
      <c r="G242" s="153" t="s">
        <v>16</v>
      </c>
      <c r="H242" s="175" t="s">
        <v>2024</v>
      </c>
      <c r="I242" s="175" t="s">
        <v>2025</v>
      </c>
      <c r="J242" s="179" t="s">
        <v>2026</v>
      </c>
      <c r="K242" s="179" t="s">
        <v>2027</v>
      </c>
      <c r="L242" s="174" t="s">
        <v>1932</v>
      </c>
      <c r="M242" s="174">
        <v>5</v>
      </c>
      <c r="N242" s="188">
        <v>44809</v>
      </c>
      <c r="O242" s="187">
        <v>44910</v>
      </c>
      <c r="P242" s="178">
        <f t="shared" si="70"/>
        <v>14.428571428571429</v>
      </c>
      <c r="Q242" s="174" t="s">
        <v>2057</v>
      </c>
      <c r="R242" s="174" t="s">
        <v>2342</v>
      </c>
      <c r="S242" s="151">
        <v>3</v>
      </c>
      <c r="T242" s="123"/>
      <c r="U242" s="161">
        <f t="shared" si="55"/>
        <v>-1497</v>
      </c>
      <c r="V242" s="124">
        <f t="shared" si="56"/>
        <v>60</v>
      </c>
      <c r="W242" s="162">
        <f t="shared" si="57"/>
        <v>8.6571428571428584</v>
      </c>
      <c r="X242" s="162">
        <f t="shared" si="58"/>
        <v>8.6571428571428584</v>
      </c>
      <c r="Y242" s="162">
        <f t="shared" si="59"/>
        <v>14.428571428571429</v>
      </c>
      <c r="Z242" s="151" t="str">
        <f t="shared" si="60"/>
        <v>VENCIDA</v>
      </c>
      <c r="AA242" s="151" t="str">
        <f t="shared" si="61"/>
        <v>VENCIDO</v>
      </c>
      <c r="AB242" s="153" t="s">
        <v>2060</v>
      </c>
      <c r="AC242" s="150" t="str">
        <f t="shared" si="64"/>
        <v>H13AF2021</v>
      </c>
      <c r="AD242" s="163">
        <f t="shared" si="62"/>
        <v>1</v>
      </c>
      <c r="AE242" s="163" t="str">
        <f t="shared" si="65"/>
        <v>H13AF2021 - 1</v>
      </c>
      <c r="AF242" s="164">
        <f t="shared" si="66"/>
        <v>1</v>
      </c>
      <c r="AG242" s="164">
        <f t="shared" si="67"/>
        <v>1</v>
      </c>
      <c r="AH242" s="164" t="str">
        <f t="shared" si="63"/>
        <v>H13AF2021.</v>
      </c>
      <c r="AI242" s="164" t="str">
        <f t="shared" si="68"/>
        <v>H13AF2021</v>
      </c>
      <c r="AJ242" s="165"/>
      <c r="AK242" s="166"/>
      <c r="AL242" s="167"/>
    </row>
    <row r="243" spans="1:38" s="11" customFormat="1" ht="291" customHeight="1" x14ac:dyDescent="0.2">
      <c r="A243" s="150" t="str">
        <f>IF(ISBLANK(F243),"",COUNTA($F$2:F243))</f>
        <v/>
      </c>
      <c r="B243" s="151">
        <f t="shared" si="69"/>
        <v>242</v>
      </c>
      <c r="C243" s="151">
        <v>2022</v>
      </c>
      <c r="D243" s="151" t="s">
        <v>3143</v>
      </c>
      <c r="E243" s="151"/>
      <c r="F243" s="151"/>
      <c r="G243" s="153" t="s">
        <v>16</v>
      </c>
      <c r="H243" s="175" t="s">
        <v>2028</v>
      </c>
      <c r="I243" s="175" t="s">
        <v>2025</v>
      </c>
      <c r="J243" s="179" t="s">
        <v>2029</v>
      </c>
      <c r="K243" s="179" t="s">
        <v>2030</v>
      </c>
      <c r="L243" s="174" t="s">
        <v>2031</v>
      </c>
      <c r="M243" s="174">
        <v>2</v>
      </c>
      <c r="N243" s="188">
        <v>44788</v>
      </c>
      <c r="O243" s="187">
        <v>44895</v>
      </c>
      <c r="P243" s="178">
        <f t="shared" si="70"/>
        <v>15.285714285714286</v>
      </c>
      <c r="Q243" s="174" t="s">
        <v>2631</v>
      </c>
      <c r="R243" s="174" t="s">
        <v>2367</v>
      </c>
      <c r="S243" s="151">
        <v>1</v>
      </c>
      <c r="T243" s="123"/>
      <c r="U243" s="161">
        <f t="shared" si="55"/>
        <v>-1496.5</v>
      </c>
      <c r="V243" s="124">
        <f t="shared" si="56"/>
        <v>50</v>
      </c>
      <c r="W243" s="162">
        <f t="shared" si="57"/>
        <v>7.6428571428571432</v>
      </c>
      <c r="X243" s="162">
        <f t="shared" si="58"/>
        <v>7.6428571428571432</v>
      </c>
      <c r="Y243" s="162">
        <f t="shared" si="59"/>
        <v>15.285714285714286</v>
      </c>
      <c r="Z243" s="151" t="str">
        <f t="shared" si="60"/>
        <v>VENCIDA</v>
      </c>
      <c r="AA243" s="151" t="str">
        <f t="shared" si="61"/>
        <v/>
      </c>
      <c r="AB243" s="153" t="s">
        <v>2060</v>
      </c>
      <c r="AC243" s="150" t="str">
        <f t="shared" si="64"/>
        <v>H13AF2021</v>
      </c>
      <c r="AD243" s="163">
        <f t="shared" si="62"/>
        <v>2</v>
      </c>
      <c r="AE243" s="163" t="str">
        <f t="shared" si="65"/>
        <v>H13AF2021 - 2</v>
      </c>
      <c r="AF243" s="164">
        <f t="shared" si="66"/>
        <v>1</v>
      </c>
      <c r="AG243" s="164">
        <f t="shared" si="67"/>
        <v>1</v>
      </c>
      <c r="AH243" s="164" t="str">
        <f t="shared" si="63"/>
        <v>H13AF2021.</v>
      </c>
      <c r="AI243" s="164" t="str">
        <f t="shared" si="68"/>
        <v>H13AF2021</v>
      </c>
      <c r="AJ243" s="165"/>
      <c r="AK243" s="166"/>
      <c r="AL243" s="167"/>
    </row>
    <row r="244" spans="1:38" s="11" customFormat="1" ht="291" customHeight="1" x14ac:dyDescent="0.2">
      <c r="A244" s="150">
        <f>IF(ISBLANK(F244),"",COUNTA($F$2:F244))</f>
        <v>201</v>
      </c>
      <c r="B244" s="151">
        <f t="shared" si="69"/>
        <v>243</v>
      </c>
      <c r="C244" s="151">
        <v>2022</v>
      </c>
      <c r="D244" s="151" t="s">
        <v>3143</v>
      </c>
      <c r="E244" s="151" t="s">
        <v>3104</v>
      </c>
      <c r="F244" s="152" t="s">
        <v>3095</v>
      </c>
      <c r="G244" s="153" t="s">
        <v>2067</v>
      </c>
      <c r="H244" s="183" t="s">
        <v>2032</v>
      </c>
      <c r="I244" s="189" t="s">
        <v>2033</v>
      </c>
      <c r="J244" s="179" t="s">
        <v>2034</v>
      </c>
      <c r="K244" s="179" t="s">
        <v>2035</v>
      </c>
      <c r="L244" s="174" t="s">
        <v>1988</v>
      </c>
      <c r="M244" s="174">
        <v>2</v>
      </c>
      <c r="N244" s="188">
        <v>44772</v>
      </c>
      <c r="O244" s="187">
        <v>44926</v>
      </c>
      <c r="P244" s="178">
        <f t="shared" si="70"/>
        <v>22</v>
      </c>
      <c r="Q244" s="151" t="s">
        <v>1487</v>
      </c>
      <c r="R244" s="151" t="s">
        <v>2347</v>
      </c>
      <c r="S244" s="151">
        <v>2</v>
      </c>
      <c r="T244" s="123">
        <v>44962</v>
      </c>
      <c r="U244" s="161">
        <f t="shared" si="55"/>
        <v>1.2</v>
      </c>
      <c r="V244" s="124">
        <f t="shared" si="56"/>
        <v>100</v>
      </c>
      <c r="W244" s="162">
        <f t="shared" si="57"/>
        <v>22</v>
      </c>
      <c r="X244" s="162">
        <f t="shared" si="58"/>
        <v>22</v>
      </c>
      <c r="Y244" s="162">
        <f t="shared" si="59"/>
        <v>22</v>
      </c>
      <c r="Z244" s="151" t="str">
        <f t="shared" si="60"/>
        <v>CUMPLIDA</v>
      </c>
      <c r="AA244" s="151" t="str">
        <f t="shared" si="61"/>
        <v>CUMPLIDO</v>
      </c>
      <c r="AB244" s="153" t="s">
        <v>2060</v>
      </c>
      <c r="AC244" s="150" t="str">
        <f t="shared" si="64"/>
        <v>H14AF2021</v>
      </c>
      <c r="AD244" s="163">
        <f t="shared" si="62"/>
        <v>1</v>
      </c>
      <c r="AE244" s="163" t="str">
        <f t="shared" si="65"/>
        <v>H14AF2021 - 1</v>
      </c>
      <c r="AF244" s="164">
        <f t="shared" si="66"/>
        <v>5</v>
      </c>
      <c r="AG244" s="164">
        <f t="shared" si="67"/>
        <v>5</v>
      </c>
      <c r="AH244" s="164" t="str">
        <f t="shared" si="63"/>
        <v>H14AF2021.</v>
      </c>
      <c r="AI244" s="164" t="str">
        <f t="shared" si="68"/>
        <v>H14AF2021</v>
      </c>
      <c r="AJ244" s="165"/>
      <c r="AK244" s="166"/>
      <c r="AL244" s="167"/>
    </row>
    <row r="245" spans="1:38" s="11" customFormat="1" ht="291" customHeight="1" x14ac:dyDescent="0.2">
      <c r="A245" s="150">
        <f>IF(ISBLANK(F245),"",COUNTA($F$2:F245))</f>
        <v>202</v>
      </c>
      <c r="B245" s="151">
        <f t="shared" si="69"/>
        <v>244</v>
      </c>
      <c r="C245" s="151">
        <v>2022</v>
      </c>
      <c r="D245" s="151" t="s">
        <v>3143</v>
      </c>
      <c r="E245" s="151" t="s">
        <v>904</v>
      </c>
      <c r="F245" s="151" t="s">
        <v>636</v>
      </c>
      <c r="G245" s="153" t="s">
        <v>2068</v>
      </c>
      <c r="H245" s="175" t="s">
        <v>2036</v>
      </c>
      <c r="I245" s="175" t="s">
        <v>2037</v>
      </c>
      <c r="J245" s="179" t="s">
        <v>2009</v>
      </c>
      <c r="K245" s="179" t="s">
        <v>1815</v>
      </c>
      <c r="L245" s="174" t="s">
        <v>2038</v>
      </c>
      <c r="M245" s="174">
        <v>5</v>
      </c>
      <c r="N245" s="188">
        <v>44767</v>
      </c>
      <c r="O245" s="187">
        <v>44895</v>
      </c>
      <c r="P245" s="178">
        <f t="shared" si="70"/>
        <v>18.285714285714285</v>
      </c>
      <c r="Q245" s="151" t="s">
        <v>1754</v>
      </c>
      <c r="R245" s="151" t="s">
        <v>2374</v>
      </c>
      <c r="S245" s="151">
        <v>5</v>
      </c>
      <c r="T245" s="123">
        <v>44895</v>
      </c>
      <c r="U245" s="161">
        <f t="shared" si="55"/>
        <v>0</v>
      </c>
      <c r="V245" s="124">
        <f t="shared" si="56"/>
        <v>100</v>
      </c>
      <c r="W245" s="162">
        <f t="shared" si="57"/>
        <v>18.285714285714285</v>
      </c>
      <c r="X245" s="162">
        <f t="shared" si="58"/>
        <v>18.285714285714285</v>
      </c>
      <c r="Y245" s="162">
        <f t="shared" si="59"/>
        <v>18.285714285714285</v>
      </c>
      <c r="Z245" s="151" t="str">
        <f t="shared" si="60"/>
        <v>CUMPLIDA</v>
      </c>
      <c r="AA245" s="151" t="str">
        <f t="shared" si="61"/>
        <v>CUMPLIDO</v>
      </c>
      <c r="AB245" s="153" t="s">
        <v>2060</v>
      </c>
      <c r="AC245" s="150" t="str">
        <f t="shared" si="64"/>
        <v>H15AF2021</v>
      </c>
      <c r="AD245" s="163">
        <f t="shared" si="62"/>
        <v>1</v>
      </c>
      <c r="AE245" s="163" t="str">
        <f t="shared" si="65"/>
        <v>H15AF2021 - 1</v>
      </c>
      <c r="AF245" s="164">
        <f t="shared" si="66"/>
        <v>5</v>
      </c>
      <c r="AG245" s="164">
        <f t="shared" si="67"/>
        <v>5</v>
      </c>
      <c r="AH245" s="164" t="str">
        <f t="shared" si="63"/>
        <v>H15AF2021.</v>
      </c>
      <c r="AI245" s="164" t="str">
        <f t="shared" si="68"/>
        <v>H15AF2021</v>
      </c>
      <c r="AJ245" s="165"/>
      <c r="AK245" s="166"/>
      <c r="AL245" s="167"/>
    </row>
    <row r="246" spans="1:38" s="11" customFormat="1" ht="291" customHeight="1" x14ac:dyDescent="0.2">
      <c r="A246" s="150">
        <f>IF(ISBLANK(F246),"",COUNTA($F$2:F246))</f>
        <v>203</v>
      </c>
      <c r="B246" s="151">
        <f t="shared" si="69"/>
        <v>245</v>
      </c>
      <c r="C246" s="151">
        <v>2022</v>
      </c>
      <c r="D246" s="151" t="s">
        <v>3141</v>
      </c>
      <c r="E246" s="151" t="s">
        <v>904</v>
      </c>
      <c r="F246" s="151" t="s">
        <v>636</v>
      </c>
      <c r="G246" s="153" t="s">
        <v>16</v>
      </c>
      <c r="H246" s="175" t="s">
        <v>2039</v>
      </c>
      <c r="I246" s="175" t="s">
        <v>2040</v>
      </c>
      <c r="J246" s="183" t="s">
        <v>2661</v>
      </c>
      <c r="K246" s="183" t="s">
        <v>2663</v>
      </c>
      <c r="L246" s="151" t="s">
        <v>2662</v>
      </c>
      <c r="M246" s="151">
        <v>1</v>
      </c>
      <c r="N246" s="184">
        <v>45177</v>
      </c>
      <c r="O246" s="184">
        <v>45229</v>
      </c>
      <c r="P246" s="178">
        <f t="shared" si="70"/>
        <v>7.4285714285714288</v>
      </c>
      <c r="Q246" s="151" t="s">
        <v>1491</v>
      </c>
      <c r="R246" s="151" t="s">
        <v>2367</v>
      </c>
      <c r="S246" s="151">
        <v>0</v>
      </c>
      <c r="T246" s="123"/>
      <c r="U246" s="161">
        <f t="shared" si="55"/>
        <v>-1507.6333333333334</v>
      </c>
      <c r="V246" s="124">
        <f t="shared" si="56"/>
        <v>0</v>
      </c>
      <c r="W246" s="162">
        <f t="shared" si="57"/>
        <v>0</v>
      </c>
      <c r="X246" s="162">
        <f t="shared" si="58"/>
        <v>0</v>
      </c>
      <c r="Y246" s="162">
        <f t="shared" si="59"/>
        <v>7.4285714285714288</v>
      </c>
      <c r="Z246" s="151" t="str">
        <f t="shared" si="60"/>
        <v>VENCIDA</v>
      </c>
      <c r="AA246" s="151" t="str">
        <f t="shared" si="61"/>
        <v>VENCIDO</v>
      </c>
      <c r="AB246" s="153" t="s">
        <v>2060</v>
      </c>
      <c r="AC246" s="150" t="str">
        <f t="shared" si="64"/>
        <v>H17AF2021</v>
      </c>
      <c r="AD246" s="163">
        <f t="shared" si="62"/>
        <v>1</v>
      </c>
      <c r="AE246" s="163" t="str">
        <f t="shared" si="65"/>
        <v>H17AF2021 - 1</v>
      </c>
      <c r="AF246" s="164">
        <f t="shared" si="66"/>
        <v>1</v>
      </c>
      <c r="AG246" s="164">
        <f t="shared" si="67"/>
        <v>1</v>
      </c>
      <c r="AH246" s="164" t="str">
        <f t="shared" si="63"/>
        <v>H17AF2021.</v>
      </c>
      <c r="AI246" s="164" t="str">
        <f t="shared" si="68"/>
        <v>H17AF2021</v>
      </c>
      <c r="AJ246" s="165"/>
      <c r="AK246" s="166"/>
      <c r="AL246" s="167"/>
    </row>
    <row r="247" spans="1:38" s="11" customFormat="1" ht="291" customHeight="1" x14ac:dyDescent="0.2">
      <c r="A247" s="150">
        <f>IF(ISBLANK(F247),"",COUNTA($F$2:F247))</f>
        <v>204</v>
      </c>
      <c r="B247" s="151">
        <f t="shared" si="69"/>
        <v>246</v>
      </c>
      <c r="C247" s="151">
        <v>2022</v>
      </c>
      <c r="D247" s="151" t="s">
        <v>3143</v>
      </c>
      <c r="E247" s="151" t="s">
        <v>637</v>
      </c>
      <c r="F247" s="150" t="s">
        <v>637</v>
      </c>
      <c r="G247" s="153" t="s">
        <v>2069</v>
      </c>
      <c r="H247" s="175" t="s">
        <v>2041</v>
      </c>
      <c r="I247" s="175" t="s">
        <v>2042</v>
      </c>
      <c r="J247" s="179" t="s">
        <v>2043</v>
      </c>
      <c r="K247" s="179" t="s">
        <v>1815</v>
      </c>
      <c r="L247" s="174" t="s">
        <v>2010</v>
      </c>
      <c r="M247" s="174">
        <v>5</v>
      </c>
      <c r="N247" s="188">
        <v>44767</v>
      </c>
      <c r="O247" s="187">
        <v>44895</v>
      </c>
      <c r="P247" s="178">
        <f t="shared" si="70"/>
        <v>18.285714285714285</v>
      </c>
      <c r="Q247" s="151" t="s">
        <v>2056</v>
      </c>
      <c r="R247" s="174" t="s">
        <v>2374</v>
      </c>
      <c r="S247" s="151">
        <v>5</v>
      </c>
      <c r="T247" s="123">
        <v>44895</v>
      </c>
      <c r="U247" s="161">
        <f t="shared" si="55"/>
        <v>0</v>
      </c>
      <c r="V247" s="124">
        <f t="shared" si="56"/>
        <v>100</v>
      </c>
      <c r="W247" s="162">
        <f t="shared" si="57"/>
        <v>18.285714285714285</v>
      </c>
      <c r="X247" s="162">
        <f t="shared" si="58"/>
        <v>18.285714285714285</v>
      </c>
      <c r="Y247" s="162">
        <f t="shared" si="59"/>
        <v>18.285714285714285</v>
      </c>
      <c r="Z247" s="151" t="str">
        <f t="shared" si="60"/>
        <v>CUMPLIDA</v>
      </c>
      <c r="AA247" s="151" t="str">
        <f t="shared" si="61"/>
        <v>CUMPLIDO</v>
      </c>
      <c r="AB247" s="153" t="s">
        <v>2060</v>
      </c>
      <c r="AC247" s="150" t="str">
        <f t="shared" si="64"/>
        <v>H19AF2021</v>
      </c>
      <c r="AD247" s="163">
        <f t="shared" si="62"/>
        <v>1</v>
      </c>
      <c r="AE247" s="163" t="str">
        <f t="shared" si="65"/>
        <v>H19AF2021 - 1</v>
      </c>
      <c r="AF247" s="164">
        <f t="shared" si="66"/>
        <v>5</v>
      </c>
      <c r="AG247" s="164">
        <f t="shared" si="67"/>
        <v>5</v>
      </c>
      <c r="AH247" s="164" t="str">
        <f t="shared" si="63"/>
        <v>H19AF2021.</v>
      </c>
      <c r="AI247" s="164" t="str">
        <f t="shared" si="68"/>
        <v>H19AF2021</v>
      </c>
      <c r="AJ247" s="165"/>
      <c r="AK247" s="166"/>
      <c r="AL247" s="167"/>
    </row>
    <row r="248" spans="1:38" s="11" customFormat="1" ht="291" customHeight="1" x14ac:dyDescent="0.2">
      <c r="A248" s="150">
        <f>IF(ISBLANK(F248),"",COUNTA($F$2:F248))</f>
        <v>205</v>
      </c>
      <c r="B248" s="151">
        <f t="shared" si="69"/>
        <v>247</v>
      </c>
      <c r="C248" s="151">
        <v>2022</v>
      </c>
      <c r="D248" s="151" t="s">
        <v>3141</v>
      </c>
      <c r="E248" s="151" t="s">
        <v>904</v>
      </c>
      <c r="F248" s="150" t="s">
        <v>636</v>
      </c>
      <c r="G248" s="153" t="s">
        <v>2069</v>
      </c>
      <c r="H248" s="175" t="s">
        <v>2044</v>
      </c>
      <c r="I248" s="175" t="s">
        <v>2045</v>
      </c>
      <c r="J248" s="179" t="s">
        <v>2046</v>
      </c>
      <c r="K248" s="179" t="s">
        <v>2047</v>
      </c>
      <c r="L248" s="174" t="s">
        <v>2048</v>
      </c>
      <c r="M248" s="174">
        <v>2</v>
      </c>
      <c r="N248" s="188">
        <v>44805</v>
      </c>
      <c r="O248" s="187">
        <v>44926</v>
      </c>
      <c r="P248" s="178">
        <f t="shared" si="70"/>
        <v>17.285714285714285</v>
      </c>
      <c r="Q248" s="151" t="s">
        <v>1491</v>
      </c>
      <c r="R248" s="174" t="s">
        <v>2367</v>
      </c>
      <c r="S248" s="151">
        <v>0</v>
      </c>
      <c r="T248" s="123"/>
      <c r="U248" s="161">
        <f t="shared" si="55"/>
        <v>-1497.5333333333333</v>
      </c>
      <c r="V248" s="124">
        <f t="shared" si="56"/>
        <v>0</v>
      </c>
      <c r="W248" s="162">
        <f t="shared" si="57"/>
        <v>0</v>
      </c>
      <c r="X248" s="162">
        <f t="shared" si="58"/>
        <v>0</v>
      </c>
      <c r="Y248" s="162">
        <f t="shared" si="59"/>
        <v>17.285714285714285</v>
      </c>
      <c r="Z248" s="151" t="str">
        <f t="shared" si="60"/>
        <v>VENCIDA</v>
      </c>
      <c r="AA248" s="151" t="str">
        <f t="shared" si="61"/>
        <v>VENCIDO</v>
      </c>
      <c r="AB248" s="153" t="s">
        <v>2060</v>
      </c>
      <c r="AC248" s="150" t="str">
        <f t="shared" si="64"/>
        <v>H20AF2021</v>
      </c>
      <c r="AD248" s="163">
        <f t="shared" si="62"/>
        <v>1</v>
      </c>
      <c r="AE248" s="163" t="str">
        <f t="shared" si="65"/>
        <v>H20AF2021 - 1</v>
      </c>
      <c r="AF248" s="164">
        <f t="shared" si="66"/>
        <v>1</v>
      </c>
      <c r="AG248" s="164">
        <f t="shared" si="67"/>
        <v>1</v>
      </c>
      <c r="AH248" s="164" t="str">
        <f t="shared" si="63"/>
        <v>H20AF2021.</v>
      </c>
      <c r="AI248" s="164" t="str">
        <f t="shared" si="68"/>
        <v>H20AF2021</v>
      </c>
      <c r="AJ248" s="165"/>
      <c r="AK248" s="166"/>
      <c r="AL248" s="167"/>
    </row>
    <row r="249" spans="1:38" s="11" customFormat="1" ht="291" customHeight="1" x14ac:dyDescent="0.2">
      <c r="A249" s="150">
        <f>IF(ISBLANK(F249),"",COUNTA($F$2:F249))</f>
        <v>206</v>
      </c>
      <c r="B249" s="151">
        <f t="shared" si="69"/>
        <v>248</v>
      </c>
      <c r="C249" s="151">
        <v>2022</v>
      </c>
      <c r="D249" s="151" t="s">
        <v>3141</v>
      </c>
      <c r="E249" s="151" t="s">
        <v>637</v>
      </c>
      <c r="F249" s="150" t="s">
        <v>637</v>
      </c>
      <c r="G249" s="153" t="s">
        <v>2070</v>
      </c>
      <c r="H249" s="175" t="s">
        <v>2049</v>
      </c>
      <c r="I249" s="175" t="s">
        <v>2050</v>
      </c>
      <c r="J249" s="183" t="s">
        <v>2664</v>
      </c>
      <c r="K249" s="183" t="s">
        <v>2656</v>
      </c>
      <c r="L249" s="151" t="s">
        <v>2662</v>
      </c>
      <c r="M249" s="151">
        <v>3</v>
      </c>
      <c r="N249" s="184">
        <v>45177</v>
      </c>
      <c r="O249" s="184">
        <v>45229</v>
      </c>
      <c r="P249" s="178">
        <f t="shared" si="70"/>
        <v>7.4285714285714288</v>
      </c>
      <c r="Q249" s="151" t="s">
        <v>1491</v>
      </c>
      <c r="R249" s="151" t="s">
        <v>2367</v>
      </c>
      <c r="S249" s="151">
        <v>0</v>
      </c>
      <c r="T249" s="123"/>
      <c r="U249" s="161">
        <f t="shared" si="55"/>
        <v>-1507.6333333333334</v>
      </c>
      <c r="V249" s="124">
        <f t="shared" si="56"/>
        <v>0</v>
      </c>
      <c r="W249" s="162">
        <f t="shared" si="57"/>
        <v>0</v>
      </c>
      <c r="X249" s="162">
        <f t="shared" si="58"/>
        <v>0</v>
      </c>
      <c r="Y249" s="162">
        <f t="shared" si="59"/>
        <v>7.4285714285714288</v>
      </c>
      <c r="Z249" s="151" t="str">
        <f t="shared" si="60"/>
        <v>VENCIDA</v>
      </c>
      <c r="AA249" s="151" t="str">
        <f t="shared" si="61"/>
        <v>VENCIDO</v>
      </c>
      <c r="AB249" s="153" t="s">
        <v>2060</v>
      </c>
      <c r="AC249" s="150" t="str">
        <f t="shared" si="64"/>
        <v>H21AF2021</v>
      </c>
      <c r="AD249" s="163">
        <f t="shared" si="62"/>
        <v>1</v>
      </c>
      <c r="AE249" s="163" t="str">
        <f t="shared" si="65"/>
        <v>H21AF2021 - 1</v>
      </c>
      <c r="AF249" s="164">
        <f t="shared" si="66"/>
        <v>1</v>
      </c>
      <c r="AG249" s="164">
        <f t="shared" si="67"/>
        <v>1</v>
      </c>
      <c r="AH249" s="164" t="str">
        <f t="shared" si="63"/>
        <v>H21AF2021.</v>
      </c>
      <c r="AI249" s="164" t="str">
        <f t="shared" si="68"/>
        <v>H21AF2021</v>
      </c>
      <c r="AJ249" s="165"/>
      <c r="AK249" s="166"/>
      <c r="AL249" s="167"/>
    </row>
    <row r="250" spans="1:38" s="11" customFormat="1" ht="291" customHeight="1" x14ac:dyDescent="0.2">
      <c r="A250" s="150">
        <f>IF(ISBLANK(F250),"",COUNTA($F$2:F250))</f>
        <v>207</v>
      </c>
      <c r="B250" s="151">
        <f t="shared" si="69"/>
        <v>249</v>
      </c>
      <c r="C250" s="151">
        <v>2022</v>
      </c>
      <c r="D250" s="151" t="s">
        <v>3141</v>
      </c>
      <c r="E250" s="151" t="s">
        <v>3107</v>
      </c>
      <c r="F250" s="181" t="s">
        <v>2051</v>
      </c>
      <c r="G250" s="153" t="s">
        <v>2070</v>
      </c>
      <c r="H250" s="160" t="s">
        <v>2052</v>
      </c>
      <c r="I250" s="160" t="s">
        <v>2053</v>
      </c>
      <c r="J250" s="183" t="s">
        <v>2664</v>
      </c>
      <c r="K250" s="183" t="s">
        <v>2663</v>
      </c>
      <c r="L250" s="151" t="s">
        <v>2662</v>
      </c>
      <c r="M250" s="151">
        <v>1</v>
      </c>
      <c r="N250" s="184">
        <v>45177</v>
      </c>
      <c r="O250" s="184">
        <v>45229</v>
      </c>
      <c r="P250" s="178">
        <f t="shared" si="70"/>
        <v>7.4285714285714288</v>
      </c>
      <c r="Q250" s="151" t="s">
        <v>1491</v>
      </c>
      <c r="R250" s="151" t="s">
        <v>2367</v>
      </c>
      <c r="S250" s="151">
        <v>0</v>
      </c>
      <c r="T250" s="123"/>
      <c r="U250" s="161">
        <f t="shared" si="55"/>
        <v>-1507.6333333333334</v>
      </c>
      <c r="V250" s="124">
        <f t="shared" si="56"/>
        <v>0</v>
      </c>
      <c r="W250" s="162">
        <f t="shared" si="57"/>
        <v>0</v>
      </c>
      <c r="X250" s="162">
        <f t="shared" si="58"/>
        <v>0</v>
      </c>
      <c r="Y250" s="162">
        <f t="shared" si="59"/>
        <v>7.4285714285714288</v>
      </c>
      <c r="Z250" s="151" t="str">
        <f t="shared" si="60"/>
        <v>VENCIDA</v>
      </c>
      <c r="AA250" s="151" t="str">
        <f t="shared" si="61"/>
        <v>VENCIDO</v>
      </c>
      <c r="AB250" s="153" t="s">
        <v>2060</v>
      </c>
      <c r="AC250" s="150" t="str">
        <f t="shared" si="64"/>
        <v>H22AF2021</v>
      </c>
      <c r="AD250" s="163">
        <f t="shared" si="62"/>
        <v>1</v>
      </c>
      <c r="AE250" s="163" t="str">
        <f t="shared" si="65"/>
        <v>H22AF2021 - 1</v>
      </c>
      <c r="AF250" s="164">
        <f t="shared" si="66"/>
        <v>1</v>
      </c>
      <c r="AG250" s="164">
        <f t="shared" si="67"/>
        <v>1</v>
      </c>
      <c r="AH250" s="164" t="str">
        <f t="shared" si="63"/>
        <v>H22AF2021.</v>
      </c>
      <c r="AI250" s="164" t="str">
        <f t="shared" si="68"/>
        <v>H22AF2021</v>
      </c>
      <c r="AJ250" s="165"/>
      <c r="AK250" s="166"/>
      <c r="AL250" s="167"/>
    </row>
    <row r="251" spans="1:38" s="11" customFormat="1" ht="291" customHeight="1" x14ac:dyDescent="0.2">
      <c r="A251" s="150">
        <f>IF(ISBLANK(F251),"",COUNTA($F$2:F251))</f>
        <v>208</v>
      </c>
      <c r="B251" s="151">
        <f t="shared" si="69"/>
        <v>250</v>
      </c>
      <c r="C251" s="151">
        <v>2022</v>
      </c>
      <c r="D251" s="151" t="s">
        <v>3141</v>
      </c>
      <c r="E251" s="151" t="s">
        <v>904</v>
      </c>
      <c r="F251" s="151" t="s">
        <v>636</v>
      </c>
      <c r="G251" s="153" t="s">
        <v>1658</v>
      </c>
      <c r="H251" s="183" t="s">
        <v>2218</v>
      </c>
      <c r="I251" s="183" t="s">
        <v>1955</v>
      </c>
      <c r="J251" s="160" t="s">
        <v>1956</v>
      </c>
      <c r="K251" s="160" t="s">
        <v>1825</v>
      </c>
      <c r="L251" s="181" t="s">
        <v>1957</v>
      </c>
      <c r="M251" s="181">
        <v>1</v>
      </c>
      <c r="N251" s="187">
        <v>44865</v>
      </c>
      <c r="O251" s="187">
        <v>44926</v>
      </c>
      <c r="P251" s="178">
        <f t="shared" si="70"/>
        <v>8.7142857142857135</v>
      </c>
      <c r="Q251" s="151" t="s">
        <v>1491</v>
      </c>
      <c r="R251" s="174" t="s">
        <v>2367</v>
      </c>
      <c r="S251" s="151">
        <v>0</v>
      </c>
      <c r="T251" s="123"/>
      <c r="U251" s="161">
        <f t="shared" si="55"/>
        <v>-1497.5333333333333</v>
      </c>
      <c r="V251" s="124">
        <f t="shared" si="56"/>
        <v>0</v>
      </c>
      <c r="W251" s="162">
        <f t="shared" si="57"/>
        <v>0</v>
      </c>
      <c r="X251" s="162">
        <f t="shared" si="58"/>
        <v>0</v>
      </c>
      <c r="Y251" s="162">
        <f t="shared" si="59"/>
        <v>8.7142857142857135</v>
      </c>
      <c r="Z251" s="151" t="str">
        <f t="shared" si="60"/>
        <v>VENCIDA</v>
      </c>
      <c r="AA251" s="151" t="str">
        <f t="shared" si="61"/>
        <v>VENCIDO</v>
      </c>
      <c r="AB251" s="153" t="s">
        <v>1958</v>
      </c>
      <c r="AC251" s="150" t="str">
        <f t="shared" si="64"/>
        <v>H1Denuncia2021-216384</v>
      </c>
      <c r="AD251" s="163">
        <f t="shared" si="62"/>
        <v>1</v>
      </c>
      <c r="AE251" s="163" t="str">
        <f t="shared" si="65"/>
        <v>H1Denuncia2021-216384 - 1</v>
      </c>
      <c r="AF251" s="164">
        <f t="shared" si="66"/>
        <v>1</v>
      </c>
      <c r="AG251" s="164">
        <f t="shared" si="67"/>
        <v>1</v>
      </c>
      <c r="AH251" s="164" t="str">
        <f t="shared" si="63"/>
        <v>H1Denuncia2021-216384.</v>
      </c>
      <c r="AI251" s="164" t="str">
        <f t="shared" si="68"/>
        <v>H1Denuncia2021-216384</v>
      </c>
      <c r="AJ251" s="165"/>
      <c r="AK251" s="166"/>
      <c r="AL251" s="167"/>
    </row>
    <row r="252" spans="1:38" s="11" customFormat="1" ht="291" customHeight="1" x14ac:dyDescent="0.2">
      <c r="A252" s="150" t="str">
        <f>IF(ISBLANK(F252),"",COUNTA($F$2:F252))</f>
        <v/>
      </c>
      <c r="B252" s="151">
        <f t="shared" si="69"/>
        <v>251</v>
      </c>
      <c r="C252" s="151">
        <v>2022</v>
      </c>
      <c r="D252" s="151" t="s">
        <v>3141</v>
      </c>
      <c r="E252" s="151"/>
      <c r="F252" s="151"/>
      <c r="G252" s="153" t="s">
        <v>1658</v>
      </c>
      <c r="H252" s="183" t="s">
        <v>2219</v>
      </c>
      <c r="I252" s="183" t="s">
        <v>1955</v>
      </c>
      <c r="J252" s="183" t="s">
        <v>2665</v>
      </c>
      <c r="K252" s="183" t="s">
        <v>2666</v>
      </c>
      <c r="L252" s="151" t="s">
        <v>2667</v>
      </c>
      <c r="M252" s="151">
        <v>4</v>
      </c>
      <c r="N252" s="184">
        <v>45177</v>
      </c>
      <c r="O252" s="184">
        <v>45229</v>
      </c>
      <c r="P252" s="178">
        <f t="shared" si="70"/>
        <v>7.4285714285714288</v>
      </c>
      <c r="Q252" s="151" t="s">
        <v>1491</v>
      </c>
      <c r="R252" s="151" t="s">
        <v>2367</v>
      </c>
      <c r="S252" s="151">
        <v>0</v>
      </c>
      <c r="T252" s="123"/>
      <c r="U252" s="161">
        <f t="shared" si="55"/>
        <v>-1507.6333333333334</v>
      </c>
      <c r="V252" s="124">
        <f t="shared" si="56"/>
        <v>0</v>
      </c>
      <c r="W252" s="162">
        <f t="shared" si="57"/>
        <v>0</v>
      </c>
      <c r="X252" s="162">
        <f t="shared" si="58"/>
        <v>0</v>
      </c>
      <c r="Y252" s="162">
        <f t="shared" si="59"/>
        <v>7.4285714285714288</v>
      </c>
      <c r="Z252" s="151" t="str">
        <f t="shared" si="60"/>
        <v>VENCIDA</v>
      </c>
      <c r="AA252" s="151" t="str">
        <f t="shared" si="61"/>
        <v/>
      </c>
      <c r="AB252" s="153" t="s">
        <v>1958</v>
      </c>
      <c r="AC252" s="150" t="str">
        <f t="shared" si="64"/>
        <v>H1Denuncia2021-216384</v>
      </c>
      <c r="AD252" s="163">
        <f t="shared" si="62"/>
        <v>2</v>
      </c>
      <c r="AE252" s="163" t="str">
        <f t="shared" si="65"/>
        <v>H1Denuncia2021-216384 - 2</v>
      </c>
      <c r="AF252" s="164">
        <f t="shared" si="66"/>
        <v>1</v>
      </c>
      <c r="AG252" s="164">
        <f t="shared" si="67"/>
        <v>1</v>
      </c>
      <c r="AH252" s="164" t="str">
        <f t="shared" si="63"/>
        <v>H1Denuncia2021-216384.</v>
      </c>
      <c r="AI252" s="164" t="str">
        <f t="shared" si="68"/>
        <v>H1Denuncia2021-216384</v>
      </c>
      <c r="AJ252" s="165"/>
      <c r="AK252" s="166"/>
      <c r="AL252" s="167"/>
    </row>
    <row r="253" spans="1:38" s="11" customFormat="1" ht="291" customHeight="1" x14ac:dyDescent="0.2">
      <c r="A253" s="150">
        <f>IF(ISBLANK(F253),"",COUNTA($F$2:F253))</f>
        <v>209</v>
      </c>
      <c r="B253" s="151">
        <f t="shared" si="69"/>
        <v>252</v>
      </c>
      <c r="C253" s="151">
        <v>2022</v>
      </c>
      <c r="D253" s="151" t="s">
        <v>3143</v>
      </c>
      <c r="E253" s="151" t="s">
        <v>637</v>
      </c>
      <c r="F253" s="151" t="s">
        <v>637</v>
      </c>
      <c r="G253" s="153" t="s">
        <v>1658</v>
      </c>
      <c r="H253" s="175" t="s">
        <v>1889</v>
      </c>
      <c r="I253" s="175" t="s">
        <v>1942</v>
      </c>
      <c r="J253" s="160" t="s">
        <v>2363</v>
      </c>
      <c r="K253" s="160" t="s">
        <v>2364</v>
      </c>
      <c r="L253" s="181" t="s">
        <v>2365</v>
      </c>
      <c r="M253" s="181">
        <v>2</v>
      </c>
      <c r="N253" s="188">
        <v>45139</v>
      </c>
      <c r="O253" s="188">
        <v>45230</v>
      </c>
      <c r="P253" s="178">
        <f t="shared" si="70"/>
        <v>13</v>
      </c>
      <c r="Q253" s="151" t="s">
        <v>1950</v>
      </c>
      <c r="R253" s="174" t="s">
        <v>2367</v>
      </c>
      <c r="S253" s="151">
        <v>2</v>
      </c>
      <c r="T253" s="123">
        <v>45322</v>
      </c>
      <c r="U253" s="161">
        <f t="shared" si="55"/>
        <v>3.0666666666666669</v>
      </c>
      <c r="V253" s="124">
        <f t="shared" si="56"/>
        <v>100</v>
      </c>
      <c r="W253" s="162">
        <f t="shared" si="57"/>
        <v>13</v>
      </c>
      <c r="X253" s="162">
        <f t="shared" si="58"/>
        <v>13</v>
      </c>
      <c r="Y253" s="162">
        <f t="shared" si="59"/>
        <v>13</v>
      </c>
      <c r="Z253" s="151" t="str">
        <f t="shared" si="60"/>
        <v>CUMPLIDA</v>
      </c>
      <c r="AA253" s="151" t="str">
        <f t="shared" si="61"/>
        <v>VENCIDO</v>
      </c>
      <c r="AB253" s="153" t="s">
        <v>1936</v>
      </c>
      <c r="AC253" s="150" t="str">
        <f t="shared" si="64"/>
        <v>H1ACGuaviare</v>
      </c>
      <c r="AD253" s="163">
        <f t="shared" si="62"/>
        <v>1</v>
      </c>
      <c r="AE253" s="163" t="str">
        <f t="shared" si="65"/>
        <v>H1ACGuaviare - 1</v>
      </c>
      <c r="AF253" s="164">
        <f t="shared" si="66"/>
        <v>5</v>
      </c>
      <c r="AG253" s="164">
        <f t="shared" si="67"/>
        <v>1</v>
      </c>
      <c r="AH253" s="164" t="str">
        <f t="shared" si="63"/>
        <v>H1ACGuaviare.</v>
      </c>
      <c r="AI253" s="164" t="str">
        <f t="shared" si="68"/>
        <v>H1ACGuaviare</v>
      </c>
      <c r="AJ253" s="165"/>
      <c r="AK253" s="166"/>
      <c r="AL253" s="167"/>
    </row>
    <row r="254" spans="1:38" s="11" customFormat="1" ht="291" customHeight="1" x14ac:dyDescent="0.2">
      <c r="A254" s="150" t="str">
        <f>IF(ISBLANK(F254),"",COUNTA($F$2:F254))</f>
        <v/>
      </c>
      <c r="B254" s="151">
        <f t="shared" si="69"/>
        <v>253</v>
      </c>
      <c r="C254" s="151">
        <v>2022</v>
      </c>
      <c r="D254" s="151" t="s">
        <v>3143</v>
      </c>
      <c r="E254" s="151"/>
      <c r="F254" s="151"/>
      <c r="G254" s="153" t="s">
        <v>1658</v>
      </c>
      <c r="H254" s="175" t="s">
        <v>1891</v>
      </c>
      <c r="I254" s="175" t="s">
        <v>1942</v>
      </c>
      <c r="J254" s="160" t="s">
        <v>1818</v>
      </c>
      <c r="K254" s="160" t="s">
        <v>1819</v>
      </c>
      <c r="L254" s="181" t="s">
        <v>1820</v>
      </c>
      <c r="M254" s="181">
        <v>1</v>
      </c>
      <c r="N254" s="188">
        <v>44767</v>
      </c>
      <c r="O254" s="188">
        <v>44865</v>
      </c>
      <c r="P254" s="178">
        <f t="shared" si="70"/>
        <v>14</v>
      </c>
      <c r="Q254" s="151" t="s">
        <v>1821</v>
      </c>
      <c r="R254" s="151" t="s">
        <v>2347</v>
      </c>
      <c r="S254" s="151">
        <v>0</v>
      </c>
      <c r="T254" s="123"/>
      <c r="U254" s="161">
        <f t="shared" si="55"/>
        <v>-1495.5</v>
      </c>
      <c r="V254" s="124">
        <f t="shared" si="56"/>
        <v>0</v>
      </c>
      <c r="W254" s="162">
        <f t="shared" si="57"/>
        <v>0</v>
      </c>
      <c r="X254" s="162">
        <f t="shared" si="58"/>
        <v>0</v>
      </c>
      <c r="Y254" s="162">
        <f t="shared" si="59"/>
        <v>14</v>
      </c>
      <c r="Z254" s="151" t="str">
        <f t="shared" si="60"/>
        <v>VENCIDA</v>
      </c>
      <c r="AA254" s="151" t="str">
        <f t="shared" si="61"/>
        <v/>
      </c>
      <c r="AB254" s="153" t="s">
        <v>1936</v>
      </c>
      <c r="AC254" s="150" t="str">
        <f t="shared" si="64"/>
        <v>H1ACGuaviare</v>
      </c>
      <c r="AD254" s="163">
        <f t="shared" si="62"/>
        <v>2</v>
      </c>
      <c r="AE254" s="163" t="str">
        <f t="shared" si="65"/>
        <v>H1ACGuaviare - 2</v>
      </c>
      <c r="AF254" s="164">
        <f t="shared" si="66"/>
        <v>1</v>
      </c>
      <c r="AG254" s="164">
        <f t="shared" si="67"/>
        <v>1</v>
      </c>
      <c r="AH254" s="164" t="str">
        <f t="shared" si="63"/>
        <v>H1ACGuaviare.</v>
      </c>
      <c r="AI254" s="164" t="str">
        <f t="shared" si="68"/>
        <v>H1ACGuaviare</v>
      </c>
      <c r="AJ254" s="165"/>
      <c r="AK254" s="166"/>
      <c r="AL254" s="167"/>
    </row>
    <row r="255" spans="1:38" s="11" customFormat="1" ht="291" customHeight="1" x14ac:dyDescent="0.2">
      <c r="A255" s="150" t="str">
        <f>IF(ISBLANK(F255),"",COUNTA($F$2:F255))</f>
        <v/>
      </c>
      <c r="B255" s="151">
        <f t="shared" si="69"/>
        <v>254</v>
      </c>
      <c r="C255" s="151">
        <v>2022</v>
      </c>
      <c r="D255" s="151" t="s">
        <v>3143</v>
      </c>
      <c r="E255" s="151"/>
      <c r="F255" s="151"/>
      <c r="G255" s="153" t="s">
        <v>1658</v>
      </c>
      <c r="H255" s="175" t="s">
        <v>1892</v>
      </c>
      <c r="I255" s="175" t="s">
        <v>1890</v>
      </c>
      <c r="J255" s="160" t="s">
        <v>1818</v>
      </c>
      <c r="K255" s="160" t="s">
        <v>1819</v>
      </c>
      <c r="L255" s="181" t="s">
        <v>1823</v>
      </c>
      <c r="M255" s="181">
        <v>1</v>
      </c>
      <c r="N255" s="188">
        <v>44767</v>
      </c>
      <c r="O255" s="188">
        <v>44865</v>
      </c>
      <c r="P255" s="178">
        <f t="shared" si="70"/>
        <v>14</v>
      </c>
      <c r="Q255" s="151" t="s">
        <v>1821</v>
      </c>
      <c r="R255" s="151" t="s">
        <v>2347</v>
      </c>
      <c r="S255" s="151">
        <v>0</v>
      </c>
      <c r="T255" s="123"/>
      <c r="U255" s="161">
        <f t="shared" si="55"/>
        <v>-1495.5</v>
      </c>
      <c r="V255" s="124">
        <f t="shared" si="56"/>
        <v>0</v>
      </c>
      <c r="W255" s="162">
        <f t="shared" si="57"/>
        <v>0</v>
      </c>
      <c r="X255" s="162">
        <f t="shared" si="58"/>
        <v>0</v>
      </c>
      <c r="Y255" s="162">
        <f t="shared" si="59"/>
        <v>14</v>
      </c>
      <c r="Z255" s="151" t="str">
        <f t="shared" si="60"/>
        <v>VENCIDA</v>
      </c>
      <c r="AA255" s="151" t="str">
        <f t="shared" si="61"/>
        <v/>
      </c>
      <c r="AB255" s="153" t="s">
        <v>1936</v>
      </c>
      <c r="AC255" s="150" t="str">
        <f t="shared" si="64"/>
        <v>H1ACGuaviare</v>
      </c>
      <c r="AD255" s="163">
        <f t="shared" si="62"/>
        <v>3</v>
      </c>
      <c r="AE255" s="163" t="str">
        <f t="shared" si="65"/>
        <v>H1ACGuaviare - 3</v>
      </c>
      <c r="AF255" s="164">
        <f t="shared" si="66"/>
        <v>1</v>
      </c>
      <c r="AG255" s="164">
        <f t="shared" si="67"/>
        <v>1</v>
      </c>
      <c r="AH255" s="164" t="str">
        <f t="shared" si="63"/>
        <v>H1ACGuaviare.</v>
      </c>
      <c r="AI255" s="164" t="str">
        <f t="shared" si="68"/>
        <v>H1ACGuaviare</v>
      </c>
      <c r="AJ255" s="165"/>
      <c r="AK255" s="166"/>
      <c r="AL255" s="167"/>
    </row>
    <row r="256" spans="1:38" s="11" customFormat="1" ht="291" customHeight="1" x14ac:dyDescent="0.2">
      <c r="A256" s="150" t="str">
        <f>IF(ISBLANK(F256),"",COUNTA($F$2:F256))</f>
        <v/>
      </c>
      <c r="B256" s="151">
        <f t="shared" si="69"/>
        <v>255</v>
      </c>
      <c r="C256" s="151">
        <v>2022</v>
      </c>
      <c r="D256" s="151" t="s">
        <v>3143</v>
      </c>
      <c r="E256" s="151"/>
      <c r="F256" s="151"/>
      <c r="G256" s="153" t="s">
        <v>1658</v>
      </c>
      <c r="H256" s="175" t="s">
        <v>1893</v>
      </c>
      <c r="I256" s="175" t="s">
        <v>1942</v>
      </c>
      <c r="J256" s="160" t="s">
        <v>1818</v>
      </c>
      <c r="K256" s="160" t="s">
        <v>1894</v>
      </c>
      <c r="L256" s="181" t="s">
        <v>1826</v>
      </c>
      <c r="M256" s="181">
        <v>1</v>
      </c>
      <c r="N256" s="188">
        <v>44865</v>
      </c>
      <c r="O256" s="188">
        <v>44926</v>
      </c>
      <c r="P256" s="178">
        <f t="shared" si="70"/>
        <v>8.7142857142857135</v>
      </c>
      <c r="Q256" s="151" t="s">
        <v>1845</v>
      </c>
      <c r="R256" s="151" t="s">
        <v>2449</v>
      </c>
      <c r="S256" s="151">
        <v>0</v>
      </c>
      <c r="T256" s="123"/>
      <c r="U256" s="161">
        <f t="shared" si="55"/>
        <v>-1497.5333333333333</v>
      </c>
      <c r="V256" s="124">
        <f t="shared" si="56"/>
        <v>0</v>
      </c>
      <c r="W256" s="162">
        <f t="shared" si="57"/>
        <v>0</v>
      </c>
      <c r="X256" s="162">
        <f t="shared" si="58"/>
        <v>0</v>
      </c>
      <c r="Y256" s="162">
        <f t="shared" si="59"/>
        <v>8.7142857142857135</v>
      </c>
      <c r="Z256" s="151" t="str">
        <f t="shared" si="60"/>
        <v>VENCIDA</v>
      </c>
      <c r="AA256" s="151" t="str">
        <f t="shared" si="61"/>
        <v/>
      </c>
      <c r="AB256" s="153" t="s">
        <v>1936</v>
      </c>
      <c r="AC256" s="150" t="str">
        <f t="shared" si="64"/>
        <v>H1ACGuaviare</v>
      </c>
      <c r="AD256" s="163">
        <f t="shared" si="62"/>
        <v>4</v>
      </c>
      <c r="AE256" s="163" t="str">
        <f t="shared" si="65"/>
        <v>H1ACGuaviare - 4</v>
      </c>
      <c r="AF256" s="164">
        <f t="shared" si="66"/>
        <v>1</v>
      </c>
      <c r="AG256" s="164">
        <f t="shared" si="67"/>
        <v>1</v>
      </c>
      <c r="AH256" s="164" t="str">
        <f t="shared" si="63"/>
        <v>H1ACGuaviare.</v>
      </c>
      <c r="AI256" s="164" t="str">
        <f t="shared" si="68"/>
        <v>H1ACGuaviare</v>
      </c>
      <c r="AJ256" s="165"/>
      <c r="AK256" s="166"/>
      <c r="AL256" s="167"/>
    </row>
    <row r="257" spans="1:38" s="11" customFormat="1" ht="291" customHeight="1" x14ac:dyDescent="0.2">
      <c r="A257" s="150">
        <f>IF(ISBLANK(F257),"",COUNTA($F$2:F257))</f>
        <v>210</v>
      </c>
      <c r="B257" s="151">
        <f t="shared" si="69"/>
        <v>256</v>
      </c>
      <c r="C257" s="151">
        <v>2022</v>
      </c>
      <c r="D257" s="151" t="s">
        <v>3142</v>
      </c>
      <c r="E257" s="151" t="s">
        <v>637</v>
      </c>
      <c r="F257" s="151" t="s">
        <v>637</v>
      </c>
      <c r="G257" s="153" t="s">
        <v>1943</v>
      </c>
      <c r="H257" s="175" t="s">
        <v>1895</v>
      </c>
      <c r="I257" s="175" t="s">
        <v>1896</v>
      </c>
      <c r="J257" s="160" t="s">
        <v>1897</v>
      </c>
      <c r="K257" s="160" t="s">
        <v>1898</v>
      </c>
      <c r="L257" s="181" t="s">
        <v>1899</v>
      </c>
      <c r="M257" s="181">
        <v>1</v>
      </c>
      <c r="N257" s="188">
        <v>44774</v>
      </c>
      <c r="O257" s="187">
        <v>44926</v>
      </c>
      <c r="P257" s="178">
        <f t="shared" si="70"/>
        <v>21.714285714285715</v>
      </c>
      <c r="Q257" s="151" t="s">
        <v>1933</v>
      </c>
      <c r="R257" s="151" t="s">
        <v>2452</v>
      </c>
      <c r="S257" s="151">
        <v>1</v>
      </c>
      <c r="T257" s="123">
        <v>44834</v>
      </c>
      <c r="U257" s="161">
        <f t="shared" si="55"/>
        <v>-3.0666666666666669</v>
      </c>
      <c r="V257" s="124">
        <f t="shared" si="56"/>
        <v>100</v>
      </c>
      <c r="W257" s="162">
        <f t="shared" si="57"/>
        <v>21.714285714285715</v>
      </c>
      <c r="X257" s="162">
        <f t="shared" si="58"/>
        <v>21.714285714285715</v>
      </c>
      <c r="Y257" s="162">
        <f t="shared" si="59"/>
        <v>21.714285714285715</v>
      </c>
      <c r="Z257" s="151" t="str">
        <f t="shared" si="60"/>
        <v>CUMPLIDA</v>
      </c>
      <c r="AA257" s="151" t="str">
        <f t="shared" si="61"/>
        <v>CUMPLIDO</v>
      </c>
      <c r="AB257" s="153" t="s">
        <v>1936</v>
      </c>
      <c r="AC257" s="150" t="str">
        <f t="shared" si="64"/>
        <v>H3ACGuaviare</v>
      </c>
      <c r="AD257" s="163">
        <f t="shared" si="62"/>
        <v>1</v>
      </c>
      <c r="AE257" s="163" t="str">
        <f t="shared" si="65"/>
        <v>H3ACGuaviare - 1</v>
      </c>
      <c r="AF257" s="164">
        <f t="shared" si="66"/>
        <v>5</v>
      </c>
      <c r="AG257" s="164">
        <f t="shared" si="67"/>
        <v>5</v>
      </c>
      <c r="AH257" s="164" t="str">
        <f t="shared" si="63"/>
        <v>H3ACGuaviare.</v>
      </c>
      <c r="AI257" s="164" t="str">
        <f t="shared" si="68"/>
        <v>H3ACGuaviare</v>
      </c>
      <c r="AJ257" s="165"/>
      <c r="AK257" s="166"/>
      <c r="AL257" s="167"/>
    </row>
    <row r="258" spans="1:38" s="11" customFormat="1" ht="291" customHeight="1" x14ac:dyDescent="0.2">
      <c r="A258" s="150">
        <f>IF(ISBLANK(F258),"",COUNTA($F$2:F258))</f>
        <v>211</v>
      </c>
      <c r="B258" s="151">
        <f t="shared" si="69"/>
        <v>257</v>
      </c>
      <c r="C258" s="151">
        <v>2022</v>
      </c>
      <c r="D258" s="151" t="s">
        <v>3143</v>
      </c>
      <c r="E258" s="151" t="s">
        <v>637</v>
      </c>
      <c r="F258" s="151" t="s">
        <v>637</v>
      </c>
      <c r="G258" s="153" t="s">
        <v>1615</v>
      </c>
      <c r="H258" s="175" t="s">
        <v>1900</v>
      </c>
      <c r="I258" s="175" t="s">
        <v>1901</v>
      </c>
      <c r="J258" s="160" t="s">
        <v>2363</v>
      </c>
      <c r="K258" s="160" t="s">
        <v>2364</v>
      </c>
      <c r="L258" s="181" t="s">
        <v>2365</v>
      </c>
      <c r="M258" s="181">
        <v>2</v>
      </c>
      <c r="N258" s="188">
        <v>45139</v>
      </c>
      <c r="O258" s="187">
        <v>45230</v>
      </c>
      <c r="P258" s="178">
        <f t="shared" si="70"/>
        <v>13</v>
      </c>
      <c r="Q258" s="151" t="s">
        <v>1489</v>
      </c>
      <c r="R258" s="174" t="s">
        <v>2367</v>
      </c>
      <c r="S258" s="151">
        <v>2</v>
      </c>
      <c r="T258" s="123">
        <v>45344</v>
      </c>
      <c r="U258" s="161">
        <f t="shared" ref="U258:U321" si="72">(T258-O258)/30</f>
        <v>3.8</v>
      </c>
      <c r="V258" s="124">
        <f t="shared" ref="V258:V321" si="73">IF(S258/M258&gt;1,100,+S258/M258*100)</f>
        <v>100</v>
      </c>
      <c r="W258" s="162">
        <f t="shared" ref="W258:W321" si="74">+P258*V258/100</f>
        <v>13</v>
      </c>
      <c r="X258" s="162">
        <f t="shared" ref="X258:X321" si="75">IF(O258&lt;=$AK$1,W258,0)</f>
        <v>13</v>
      </c>
      <c r="Y258" s="162">
        <f t="shared" ref="Y258:Y321" si="76">IF($AK$1&gt;=O258,P258,0)</f>
        <v>13</v>
      </c>
      <c r="Z258" s="151" t="str">
        <f t="shared" ref="Z258:Z321" si="77">IF(V258=100,"CUMPLIDA",IF(O258-$AK$1&lt;0,"VENCIDA",IF(O258-$AK$1&lt;=30,"PRÓXIMA A VENCER",IF(V258&gt;0,"CON AVANCE","EN TERMINO"))))</f>
        <v>CUMPLIDA</v>
      </c>
      <c r="AA258" s="151" t="str">
        <f t="shared" ref="AA258:AA321" si="78">IF(A258&lt;&gt;"",IF(AG258=1,"VENCIDO",IF(AG258=2,"PRÓXIMO A VENCER",IF(AG258=3,"EN TERMINO",IF(AG258=4,"CON AVANCE",IF(AG258=5,"CUMPLIDO",))))),"")</f>
        <v>CUMPLIDO</v>
      </c>
      <c r="AB258" s="153" t="s">
        <v>1936</v>
      </c>
      <c r="AC258" s="150" t="str">
        <f t="shared" si="64"/>
        <v>H4ACGuaviare</v>
      </c>
      <c r="AD258" s="163">
        <f t="shared" ref="AD258:AD321" si="79">IF(A258&lt;&gt;"",1,AD257+1)</f>
        <v>1</v>
      </c>
      <c r="AE258" s="163" t="str">
        <f t="shared" si="65"/>
        <v>H4ACGuaviare - 1</v>
      </c>
      <c r="AF258" s="164">
        <f t="shared" si="66"/>
        <v>5</v>
      </c>
      <c r="AG258" s="164">
        <f t="shared" si="67"/>
        <v>5</v>
      </c>
      <c r="AH258" s="164" t="str">
        <f t="shared" ref="AH258:AH321" si="80">IF(A258&lt;&gt;"",MID(H258,1,FIND(" ",H258,1)-1),AH257)</f>
        <v>H4ACGuaviare.</v>
      </c>
      <c r="AI258" s="164" t="str">
        <f t="shared" si="68"/>
        <v>H4ACGuaviare</v>
      </c>
      <c r="AJ258" s="165"/>
      <c r="AK258" s="166"/>
      <c r="AL258" s="167"/>
    </row>
    <row r="259" spans="1:38" s="11" customFormat="1" ht="291" customHeight="1" x14ac:dyDescent="0.2">
      <c r="A259" s="150" t="str">
        <f>IF(ISBLANK(F259),"",COUNTA($F$2:F259))</f>
        <v/>
      </c>
      <c r="B259" s="151">
        <f t="shared" si="69"/>
        <v>258</v>
      </c>
      <c r="C259" s="151">
        <v>2022</v>
      </c>
      <c r="D259" s="151" t="s">
        <v>3143</v>
      </c>
      <c r="E259" s="151"/>
      <c r="F259" s="151"/>
      <c r="G259" s="153" t="s">
        <v>1615</v>
      </c>
      <c r="H259" s="175" t="s">
        <v>1902</v>
      </c>
      <c r="I259" s="175" t="s">
        <v>1901</v>
      </c>
      <c r="J259" s="179" t="s">
        <v>2363</v>
      </c>
      <c r="K259" s="179" t="s">
        <v>2364</v>
      </c>
      <c r="L259" s="174" t="s">
        <v>2460</v>
      </c>
      <c r="M259" s="181">
        <v>2</v>
      </c>
      <c r="N259" s="180">
        <v>45139</v>
      </c>
      <c r="O259" s="180">
        <v>45230</v>
      </c>
      <c r="P259" s="178">
        <f t="shared" si="70"/>
        <v>13</v>
      </c>
      <c r="Q259" s="151" t="s">
        <v>1489</v>
      </c>
      <c r="R259" s="151" t="s">
        <v>2367</v>
      </c>
      <c r="S259" s="151">
        <v>2</v>
      </c>
      <c r="T259" s="123">
        <v>45344</v>
      </c>
      <c r="U259" s="161">
        <f t="shared" si="72"/>
        <v>3.8</v>
      </c>
      <c r="V259" s="124">
        <f t="shared" si="73"/>
        <v>100</v>
      </c>
      <c r="W259" s="162">
        <f t="shared" si="74"/>
        <v>13</v>
      </c>
      <c r="X259" s="162">
        <f t="shared" si="75"/>
        <v>13</v>
      </c>
      <c r="Y259" s="162">
        <f t="shared" si="76"/>
        <v>13</v>
      </c>
      <c r="Z259" s="151" t="str">
        <f t="shared" si="77"/>
        <v>CUMPLIDA</v>
      </c>
      <c r="AA259" s="151" t="str">
        <f t="shared" si="78"/>
        <v/>
      </c>
      <c r="AB259" s="153" t="s">
        <v>1936</v>
      </c>
      <c r="AC259" s="150" t="str">
        <f t="shared" ref="AC259:AC322" si="81">AI259</f>
        <v>H4ACGuaviare</v>
      </c>
      <c r="AD259" s="163">
        <f t="shared" si="79"/>
        <v>2</v>
      </c>
      <c r="AE259" s="163" t="str">
        <f t="shared" ref="AE259:AE322" si="82">CONCATENATE(AC259," - ",AD259)</f>
        <v>H4ACGuaviare - 2</v>
      </c>
      <c r="AF259" s="164">
        <f t="shared" ref="AF259:AF322" si="83">IF(Z259="VENCIDA",1,IF(Z259="PRÓXIMA A VENCER",2,IF(Z259="EN TERMINO",3,IF(Z259="CON AVANCE",4,IF(Z259="CUMPLIDA",5,)))))</f>
        <v>5</v>
      </c>
      <c r="AG259" s="164">
        <f t="shared" ref="AG259:AG322" si="84">IF(AD260=AD259+1,MIN(AF259,AG260),AF259)</f>
        <v>5</v>
      </c>
      <c r="AH259" s="164" t="str">
        <f t="shared" si="80"/>
        <v>H4ACGuaviare.</v>
      </c>
      <c r="AI259" s="164" t="str">
        <f t="shared" ref="AI259:AI322" si="85">IFERROR(MID(AH259,1,FIND(".",AH259,1)-1),AH259)</f>
        <v>H4ACGuaviare</v>
      </c>
      <c r="AJ259" s="165"/>
      <c r="AK259" s="166"/>
      <c r="AL259" s="167"/>
    </row>
    <row r="260" spans="1:38" s="11" customFormat="1" ht="291" customHeight="1" x14ac:dyDescent="0.2">
      <c r="A260" s="150">
        <f>IF(ISBLANK(F260),"",COUNTA($F$2:F260))</f>
        <v>212</v>
      </c>
      <c r="B260" s="151">
        <f t="shared" si="69"/>
        <v>259</v>
      </c>
      <c r="C260" s="151">
        <v>2022</v>
      </c>
      <c r="D260" s="151" t="s">
        <v>3142</v>
      </c>
      <c r="E260" s="151" t="s">
        <v>904</v>
      </c>
      <c r="F260" s="151" t="s">
        <v>636</v>
      </c>
      <c r="G260" s="153" t="s">
        <v>1944</v>
      </c>
      <c r="H260" s="175" t="s">
        <v>1903</v>
      </c>
      <c r="I260" s="175" t="s">
        <v>1904</v>
      </c>
      <c r="J260" s="160" t="s">
        <v>1814</v>
      </c>
      <c r="K260" s="160" t="s">
        <v>1815</v>
      </c>
      <c r="L260" s="181" t="s">
        <v>1816</v>
      </c>
      <c r="M260" s="181">
        <v>5</v>
      </c>
      <c r="N260" s="188">
        <v>44767</v>
      </c>
      <c r="O260" s="187">
        <v>44895</v>
      </c>
      <c r="P260" s="178">
        <f t="shared" si="70"/>
        <v>18.285714285714285</v>
      </c>
      <c r="Q260" s="151" t="s">
        <v>2119</v>
      </c>
      <c r="R260" s="151" t="s">
        <v>2453</v>
      </c>
      <c r="S260" s="151">
        <v>5</v>
      </c>
      <c r="T260" s="123">
        <v>44895</v>
      </c>
      <c r="U260" s="161">
        <f t="shared" si="72"/>
        <v>0</v>
      </c>
      <c r="V260" s="124">
        <f t="shared" si="73"/>
        <v>100</v>
      </c>
      <c r="W260" s="162">
        <f t="shared" si="74"/>
        <v>18.285714285714285</v>
      </c>
      <c r="X260" s="162">
        <f t="shared" si="75"/>
        <v>18.285714285714285</v>
      </c>
      <c r="Y260" s="162">
        <f t="shared" si="76"/>
        <v>18.285714285714285</v>
      </c>
      <c r="Z260" s="151" t="str">
        <f t="shared" si="77"/>
        <v>CUMPLIDA</v>
      </c>
      <c r="AA260" s="151" t="str">
        <f t="shared" si="78"/>
        <v>CUMPLIDO</v>
      </c>
      <c r="AB260" s="153" t="s">
        <v>1936</v>
      </c>
      <c r="AC260" s="150" t="str">
        <f t="shared" si="81"/>
        <v>H5ACGuaviare</v>
      </c>
      <c r="AD260" s="163">
        <f t="shared" si="79"/>
        <v>1</v>
      </c>
      <c r="AE260" s="163" t="str">
        <f t="shared" si="82"/>
        <v>H5ACGuaviare - 1</v>
      </c>
      <c r="AF260" s="164">
        <f t="shared" si="83"/>
        <v>5</v>
      </c>
      <c r="AG260" s="164">
        <f t="shared" si="84"/>
        <v>5</v>
      </c>
      <c r="AH260" s="164" t="str">
        <f t="shared" si="80"/>
        <v>H5ACGuaviare.</v>
      </c>
      <c r="AI260" s="164" t="str">
        <f t="shared" si="85"/>
        <v>H5ACGuaviare</v>
      </c>
      <c r="AJ260" s="165"/>
      <c r="AK260" s="166"/>
      <c r="AL260" s="167"/>
    </row>
    <row r="261" spans="1:38" s="11" customFormat="1" ht="291" customHeight="1" x14ac:dyDescent="0.2">
      <c r="A261" s="150">
        <f>IF(ISBLANK(F261),"",COUNTA($F$2:F261))</f>
        <v>213</v>
      </c>
      <c r="B261" s="151">
        <f t="shared" si="69"/>
        <v>260</v>
      </c>
      <c r="C261" s="151">
        <v>2022</v>
      </c>
      <c r="D261" s="151" t="s">
        <v>3146</v>
      </c>
      <c r="E261" s="151" t="s">
        <v>904</v>
      </c>
      <c r="F261" s="151" t="s">
        <v>636</v>
      </c>
      <c r="G261" s="153" t="s">
        <v>1945</v>
      </c>
      <c r="H261" s="175" t="s">
        <v>1905</v>
      </c>
      <c r="I261" s="175" t="s">
        <v>1906</v>
      </c>
      <c r="J261" s="160" t="s">
        <v>1907</v>
      </c>
      <c r="K261" s="160" t="s">
        <v>1908</v>
      </c>
      <c r="L261" s="181" t="s">
        <v>1909</v>
      </c>
      <c r="M261" s="181">
        <v>1</v>
      </c>
      <c r="N261" s="188">
        <v>44767</v>
      </c>
      <c r="O261" s="187">
        <v>44895</v>
      </c>
      <c r="P261" s="178">
        <f t="shared" si="70"/>
        <v>18.285714285714285</v>
      </c>
      <c r="Q261" s="151" t="s">
        <v>1934</v>
      </c>
      <c r="R261" s="151" t="s">
        <v>2454</v>
      </c>
      <c r="S261" s="151">
        <v>0</v>
      </c>
      <c r="T261" s="123"/>
      <c r="U261" s="161">
        <f t="shared" si="72"/>
        <v>-1496.5</v>
      </c>
      <c r="V261" s="124">
        <f t="shared" si="73"/>
        <v>0</v>
      </c>
      <c r="W261" s="162">
        <f t="shared" si="74"/>
        <v>0</v>
      </c>
      <c r="X261" s="162">
        <f t="shared" si="75"/>
        <v>0</v>
      </c>
      <c r="Y261" s="162">
        <f t="shared" si="76"/>
        <v>18.285714285714285</v>
      </c>
      <c r="Z261" s="151" t="str">
        <f t="shared" si="77"/>
        <v>VENCIDA</v>
      </c>
      <c r="AA261" s="151" t="str">
        <f t="shared" si="78"/>
        <v>VENCIDO</v>
      </c>
      <c r="AB261" s="153" t="s">
        <v>1936</v>
      </c>
      <c r="AC261" s="150" t="str">
        <f t="shared" si="81"/>
        <v>H6ACGuaviare</v>
      </c>
      <c r="AD261" s="163">
        <f t="shared" si="79"/>
        <v>1</v>
      </c>
      <c r="AE261" s="163" t="str">
        <f t="shared" si="82"/>
        <v>H6ACGuaviare - 1</v>
      </c>
      <c r="AF261" s="164">
        <f t="shared" si="83"/>
        <v>1</v>
      </c>
      <c r="AG261" s="164">
        <f t="shared" si="84"/>
        <v>1</v>
      </c>
      <c r="AH261" s="164" t="str">
        <f t="shared" si="80"/>
        <v>H6ACGuaviare.</v>
      </c>
      <c r="AI261" s="164" t="str">
        <f t="shared" si="85"/>
        <v>H6ACGuaviare</v>
      </c>
      <c r="AJ261" s="165"/>
      <c r="AK261" s="166"/>
      <c r="AL261" s="167"/>
    </row>
    <row r="262" spans="1:38" s="11" customFormat="1" ht="291" customHeight="1" x14ac:dyDescent="0.2">
      <c r="A262" s="150">
        <f>IF(ISBLANK(F262),"",COUNTA($F$2:F262))</f>
        <v>214</v>
      </c>
      <c r="B262" s="151">
        <f t="shared" si="69"/>
        <v>261</v>
      </c>
      <c r="C262" s="151">
        <v>2022</v>
      </c>
      <c r="D262" s="151" t="s">
        <v>3141</v>
      </c>
      <c r="E262" s="151" t="s">
        <v>904</v>
      </c>
      <c r="F262" s="151" t="s">
        <v>636</v>
      </c>
      <c r="G262" s="153" t="s">
        <v>1658</v>
      </c>
      <c r="H262" s="175" t="s">
        <v>3148</v>
      </c>
      <c r="I262" s="175" t="s">
        <v>1910</v>
      </c>
      <c r="J262" s="160" t="s">
        <v>1911</v>
      </c>
      <c r="K262" s="160" t="s">
        <v>1912</v>
      </c>
      <c r="L262" s="181" t="s">
        <v>1913</v>
      </c>
      <c r="M262" s="181">
        <v>1</v>
      </c>
      <c r="N262" s="188">
        <v>44749</v>
      </c>
      <c r="O262" s="187">
        <v>44803</v>
      </c>
      <c r="P262" s="178">
        <f t="shared" si="70"/>
        <v>7.7142857142857144</v>
      </c>
      <c r="Q262" s="151" t="s">
        <v>1950</v>
      </c>
      <c r="R262" s="151" t="s">
        <v>2367</v>
      </c>
      <c r="S262" s="151">
        <v>1</v>
      </c>
      <c r="T262" s="123">
        <v>44803</v>
      </c>
      <c r="U262" s="161">
        <f t="shared" si="72"/>
        <v>0</v>
      </c>
      <c r="V262" s="124">
        <f t="shared" si="73"/>
        <v>100</v>
      </c>
      <c r="W262" s="162">
        <f t="shared" si="74"/>
        <v>7.7142857142857144</v>
      </c>
      <c r="X262" s="162">
        <f t="shared" si="75"/>
        <v>7.7142857142857144</v>
      </c>
      <c r="Y262" s="162">
        <f t="shared" si="76"/>
        <v>7.7142857142857144</v>
      </c>
      <c r="Z262" s="151" t="str">
        <f t="shared" si="77"/>
        <v>CUMPLIDA</v>
      </c>
      <c r="AA262" s="151" t="str">
        <f t="shared" si="78"/>
        <v>VENCIDO</v>
      </c>
      <c r="AB262" s="153" t="s">
        <v>1936</v>
      </c>
      <c r="AC262" s="150" t="str">
        <f t="shared" si="81"/>
        <v>H7ACGuaviare</v>
      </c>
      <c r="AD262" s="163">
        <f t="shared" si="79"/>
        <v>1</v>
      </c>
      <c r="AE262" s="163" t="str">
        <f t="shared" si="82"/>
        <v>H7ACGuaviare - 1</v>
      </c>
      <c r="AF262" s="164">
        <f t="shared" si="83"/>
        <v>5</v>
      </c>
      <c r="AG262" s="164">
        <f t="shared" si="84"/>
        <v>1</v>
      </c>
      <c r="AH262" s="164" t="str">
        <f t="shared" si="80"/>
        <v>H7ACGuaviare.</v>
      </c>
      <c r="AI262" s="164" t="str">
        <f t="shared" si="85"/>
        <v>H7ACGuaviare</v>
      </c>
      <c r="AJ262" s="165"/>
      <c r="AK262" s="166"/>
      <c r="AL262" s="167"/>
    </row>
    <row r="263" spans="1:38" s="11" customFormat="1" ht="291" customHeight="1" x14ac:dyDescent="0.2">
      <c r="A263" s="150" t="str">
        <f>IF(ISBLANK(F263),"",COUNTA($F$2:F263))</f>
        <v/>
      </c>
      <c r="B263" s="151">
        <f t="shared" si="69"/>
        <v>262</v>
      </c>
      <c r="C263" s="151">
        <v>2022</v>
      </c>
      <c r="D263" s="151" t="s">
        <v>3141</v>
      </c>
      <c r="E263" s="151"/>
      <c r="F263" s="151"/>
      <c r="G263" s="153" t="s">
        <v>1658</v>
      </c>
      <c r="H263" s="175" t="s">
        <v>3149</v>
      </c>
      <c r="I263" s="175" t="s">
        <v>1910</v>
      </c>
      <c r="J263" s="160" t="s">
        <v>1914</v>
      </c>
      <c r="K263" s="160" t="s">
        <v>1819</v>
      </c>
      <c r="L263" s="181" t="s">
        <v>1820</v>
      </c>
      <c r="M263" s="181">
        <v>1</v>
      </c>
      <c r="N263" s="188">
        <v>44767</v>
      </c>
      <c r="O263" s="187">
        <v>44865</v>
      </c>
      <c r="P263" s="178">
        <f t="shared" si="70"/>
        <v>14</v>
      </c>
      <c r="Q263" s="151" t="s">
        <v>1821</v>
      </c>
      <c r="R263" s="151" t="s">
        <v>2347</v>
      </c>
      <c r="S263" s="151">
        <v>0</v>
      </c>
      <c r="T263" s="123"/>
      <c r="U263" s="161">
        <f t="shared" si="72"/>
        <v>-1495.5</v>
      </c>
      <c r="V263" s="124">
        <f t="shared" si="73"/>
        <v>0</v>
      </c>
      <c r="W263" s="162">
        <f t="shared" si="74"/>
        <v>0</v>
      </c>
      <c r="X263" s="162">
        <f t="shared" si="75"/>
        <v>0</v>
      </c>
      <c r="Y263" s="162">
        <f t="shared" si="76"/>
        <v>14</v>
      </c>
      <c r="Z263" s="151" t="str">
        <f t="shared" si="77"/>
        <v>VENCIDA</v>
      </c>
      <c r="AA263" s="151" t="str">
        <f t="shared" si="78"/>
        <v/>
      </c>
      <c r="AB263" s="153" t="s">
        <v>1936</v>
      </c>
      <c r="AC263" s="150" t="str">
        <f t="shared" si="81"/>
        <v>H7ACGuaviare</v>
      </c>
      <c r="AD263" s="163">
        <f t="shared" si="79"/>
        <v>2</v>
      </c>
      <c r="AE263" s="163" t="str">
        <f t="shared" si="82"/>
        <v>H7ACGuaviare - 2</v>
      </c>
      <c r="AF263" s="164">
        <f t="shared" si="83"/>
        <v>1</v>
      </c>
      <c r="AG263" s="164">
        <f t="shared" si="84"/>
        <v>1</v>
      </c>
      <c r="AH263" s="164" t="str">
        <f t="shared" si="80"/>
        <v>H7ACGuaviare.</v>
      </c>
      <c r="AI263" s="164" t="str">
        <f t="shared" si="85"/>
        <v>H7ACGuaviare</v>
      </c>
      <c r="AJ263" s="165"/>
      <c r="AK263" s="166"/>
      <c r="AL263" s="167"/>
    </row>
    <row r="264" spans="1:38" s="11" customFormat="1" ht="291" customHeight="1" x14ac:dyDescent="0.2">
      <c r="A264" s="150" t="str">
        <f>IF(ISBLANK(F264),"",COUNTA($F$2:F264))</f>
        <v/>
      </c>
      <c r="B264" s="151">
        <f t="shared" si="69"/>
        <v>263</v>
      </c>
      <c r="C264" s="151">
        <v>2022</v>
      </c>
      <c r="D264" s="151" t="s">
        <v>3141</v>
      </c>
      <c r="E264" s="151"/>
      <c r="F264" s="151"/>
      <c r="G264" s="153" t="s">
        <v>1658</v>
      </c>
      <c r="H264" s="175" t="s">
        <v>3150</v>
      </c>
      <c r="I264" s="175" t="s">
        <v>1910</v>
      </c>
      <c r="J264" s="160" t="s">
        <v>1915</v>
      </c>
      <c r="K264" s="160" t="s">
        <v>1819</v>
      </c>
      <c r="L264" s="181" t="s">
        <v>1823</v>
      </c>
      <c r="M264" s="181">
        <v>1</v>
      </c>
      <c r="N264" s="188">
        <v>44767</v>
      </c>
      <c r="O264" s="187">
        <v>44865</v>
      </c>
      <c r="P264" s="178">
        <f t="shared" si="70"/>
        <v>14</v>
      </c>
      <c r="Q264" s="151" t="s">
        <v>1821</v>
      </c>
      <c r="R264" s="151" t="s">
        <v>2347</v>
      </c>
      <c r="S264" s="151">
        <v>0</v>
      </c>
      <c r="T264" s="123"/>
      <c r="U264" s="161">
        <f t="shared" si="72"/>
        <v>-1495.5</v>
      </c>
      <c r="V264" s="124">
        <f t="shared" si="73"/>
        <v>0</v>
      </c>
      <c r="W264" s="162">
        <f t="shared" si="74"/>
        <v>0</v>
      </c>
      <c r="X264" s="162">
        <f t="shared" si="75"/>
        <v>0</v>
      </c>
      <c r="Y264" s="162">
        <f t="shared" si="76"/>
        <v>14</v>
      </c>
      <c r="Z264" s="151" t="str">
        <f t="shared" si="77"/>
        <v>VENCIDA</v>
      </c>
      <c r="AA264" s="151" t="str">
        <f t="shared" si="78"/>
        <v/>
      </c>
      <c r="AB264" s="153" t="s">
        <v>1936</v>
      </c>
      <c r="AC264" s="150" t="str">
        <f t="shared" si="81"/>
        <v>H7ACGuaviare</v>
      </c>
      <c r="AD264" s="163">
        <f t="shared" si="79"/>
        <v>3</v>
      </c>
      <c r="AE264" s="163" t="str">
        <f t="shared" si="82"/>
        <v>H7ACGuaviare - 3</v>
      </c>
      <c r="AF264" s="164">
        <f t="shared" si="83"/>
        <v>1</v>
      </c>
      <c r="AG264" s="164">
        <f t="shared" si="84"/>
        <v>1</v>
      </c>
      <c r="AH264" s="164" t="str">
        <f t="shared" si="80"/>
        <v>H7ACGuaviare.</v>
      </c>
      <c r="AI264" s="164" t="str">
        <f t="shared" si="85"/>
        <v>H7ACGuaviare</v>
      </c>
      <c r="AJ264" s="165"/>
      <c r="AK264" s="166"/>
      <c r="AL264" s="167"/>
    </row>
    <row r="265" spans="1:38" s="11" customFormat="1" ht="291" customHeight="1" x14ac:dyDescent="0.2">
      <c r="A265" s="150" t="str">
        <f>IF(ISBLANK(F265),"",COUNTA($F$2:F265))</f>
        <v/>
      </c>
      <c r="B265" s="151">
        <f t="shared" si="69"/>
        <v>264</v>
      </c>
      <c r="C265" s="151">
        <v>2022</v>
      </c>
      <c r="D265" s="151" t="s">
        <v>3141</v>
      </c>
      <c r="E265" s="151"/>
      <c r="F265" s="151"/>
      <c r="G265" s="153" t="s">
        <v>1658</v>
      </c>
      <c r="H265" s="175" t="s">
        <v>3151</v>
      </c>
      <c r="I265" s="175" t="s">
        <v>1910</v>
      </c>
      <c r="J265" s="160" t="s">
        <v>1916</v>
      </c>
      <c r="K265" s="160" t="s">
        <v>1825</v>
      </c>
      <c r="L265" s="181" t="s">
        <v>1826</v>
      </c>
      <c r="M265" s="181">
        <v>1</v>
      </c>
      <c r="N265" s="188">
        <v>44865</v>
      </c>
      <c r="O265" s="187">
        <v>44926</v>
      </c>
      <c r="P265" s="178">
        <f t="shared" si="70"/>
        <v>8.7142857142857135</v>
      </c>
      <c r="Q265" s="151" t="s">
        <v>1845</v>
      </c>
      <c r="R265" s="151" t="s">
        <v>2449</v>
      </c>
      <c r="S265" s="151">
        <v>0</v>
      </c>
      <c r="T265" s="123"/>
      <c r="U265" s="161">
        <f t="shared" si="72"/>
        <v>-1497.5333333333333</v>
      </c>
      <c r="V265" s="124">
        <f t="shared" si="73"/>
        <v>0</v>
      </c>
      <c r="W265" s="162">
        <f t="shared" si="74"/>
        <v>0</v>
      </c>
      <c r="X265" s="162">
        <f t="shared" si="75"/>
        <v>0</v>
      </c>
      <c r="Y265" s="162">
        <f t="shared" si="76"/>
        <v>8.7142857142857135</v>
      </c>
      <c r="Z265" s="151" t="str">
        <f t="shared" si="77"/>
        <v>VENCIDA</v>
      </c>
      <c r="AA265" s="151" t="str">
        <f t="shared" si="78"/>
        <v/>
      </c>
      <c r="AB265" s="153" t="s">
        <v>1936</v>
      </c>
      <c r="AC265" s="150" t="str">
        <f t="shared" si="81"/>
        <v>H7ACGuaviare</v>
      </c>
      <c r="AD265" s="163">
        <f t="shared" si="79"/>
        <v>4</v>
      </c>
      <c r="AE265" s="163" t="str">
        <f t="shared" si="82"/>
        <v>H7ACGuaviare - 4</v>
      </c>
      <c r="AF265" s="164">
        <f t="shared" si="83"/>
        <v>1</v>
      </c>
      <c r="AG265" s="164">
        <f t="shared" si="84"/>
        <v>1</v>
      </c>
      <c r="AH265" s="164" t="str">
        <f t="shared" si="80"/>
        <v>H7ACGuaviare.</v>
      </c>
      <c r="AI265" s="164" t="str">
        <f t="shared" si="85"/>
        <v>H7ACGuaviare</v>
      </c>
      <c r="AJ265" s="165"/>
      <c r="AK265" s="166"/>
      <c r="AL265" s="167"/>
    </row>
    <row r="266" spans="1:38" s="11" customFormat="1" ht="291" customHeight="1" x14ac:dyDescent="0.2">
      <c r="A266" s="150">
        <f>IF(ISBLANK(F266),"",COUNTA($F$2:F266))</f>
        <v>215</v>
      </c>
      <c r="B266" s="151">
        <f t="shared" si="69"/>
        <v>265</v>
      </c>
      <c r="C266" s="151">
        <v>2022</v>
      </c>
      <c r="D266" s="151" t="s">
        <v>3141</v>
      </c>
      <c r="E266" s="151" t="s">
        <v>3104</v>
      </c>
      <c r="F266" s="151" t="s">
        <v>1887</v>
      </c>
      <c r="G266" s="153" t="s">
        <v>1658</v>
      </c>
      <c r="H266" s="175" t="s">
        <v>1917</v>
      </c>
      <c r="I266" s="175" t="s">
        <v>1910</v>
      </c>
      <c r="J266" s="160" t="s">
        <v>1918</v>
      </c>
      <c r="K266" s="160" t="s">
        <v>1919</v>
      </c>
      <c r="L266" s="181" t="s">
        <v>1920</v>
      </c>
      <c r="M266" s="181">
        <v>1</v>
      </c>
      <c r="N266" s="188">
        <v>44749</v>
      </c>
      <c r="O266" s="187">
        <v>44834</v>
      </c>
      <c r="P266" s="178">
        <f t="shared" si="70"/>
        <v>12.142857142857142</v>
      </c>
      <c r="Q266" s="151" t="s">
        <v>1950</v>
      </c>
      <c r="R266" s="151" t="s">
        <v>2367</v>
      </c>
      <c r="S266" s="151">
        <v>1</v>
      </c>
      <c r="T266" s="123">
        <v>44868</v>
      </c>
      <c r="U266" s="161">
        <f t="shared" si="72"/>
        <v>1.1333333333333333</v>
      </c>
      <c r="V266" s="124">
        <f t="shared" si="73"/>
        <v>100</v>
      </c>
      <c r="W266" s="162">
        <f t="shared" si="74"/>
        <v>12.142857142857142</v>
      </c>
      <c r="X266" s="162">
        <f t="shared" si="75"/>
        <v>12.142857142857142</v>
      </c>
      <c r="Y266" s="162">
        <f t="shared" si="76"/>
        <v>12.142857142857142</v>
      </c>
      <c r="Z266" s="151" t="str">
        <f t="shared" si="77"/>
        <v>CUMPLIDA</v>
      </c>
      <c r="AA266" s="151" t="str">
        <f t="shared" si="78"/>
        <v>VENCIDO</v>
      </c>
      <c r="AB266" s="153" t="s">
        <v>1936</v>
      </c>
      <c r="AC266" s="150" t="str">
        <f t="shared" si="81"/>
        <v>H8ACGuaviare</v>
      </c>
      <c r="AD266" s="163">
        <f t="shared" si="79"/>
        <v>1</v>
      </c>
      <c r="AE266" s="163" t="str">
        <f t="shared" si="82"/>
        <v>H8ACGuaviare - 1</v>
      </c>
      <c r="AF266" s="164">
        <f t="shared" si="83"/>
        <v>5</v>
      </c>
      <c r="AG266" s="164">
        <f t="shared" si="84"/>
        <v>1</v>
      </c>
      <c r="AH266" s="164" t="str">
        <f t="shared" si="80"/>
        <v>H8ACGuaviare.</v>
      </c>
      <c r="AI266" s="164" t="str">
        <f t="shared" si="85"/>
        <v>H8ACGuaviare</v>
      </c>
      <c r="AJ266" s="165"/>
      <c r="AK266" s="166"/>
      <c r="AL266" s="167"/>
    </row>
    <row r="267" spans="1:38" s="11" customFormat="1" ht="291" customHeight="1" x14ac:dyDescent="0.2">
      <c r="A267" s="150" t="str">
        <f>IF(ISBLANK(F267),"",COUNTA($F$2:F267))</f>
        <v/>
      </c>
      <c r="B267" s="151">
        <f t="shared" si="69"/>
        <v>266</v>
      </c>
      <c r="C267" s="151">
        <v>2022</v>
      </c>
      <c r="D267" s="151" t="s">
        <v>3141</v>
      </c>
      <c r="E267" s="151"/>
      <c r="F267" s="151"/>
      <c r="G267" s="153" t="s">
        <v>1658</v>
      </c>
      <c r="H267" s="175" t="s">
        <v>1921</v>
      </c>
      <c r="I267" s="175" t="s">
        <v>1910</v>
      </c>
      <c r="J267" s="160" t="s">
        <v>1914</v>
      </c>
      <c r="K267" s="160" t="s">
        <v>1819</v>
      </c>
      <c r="L267" s="181" t="s">
        <v>1820</v>
      </c>
      <c r="M267" s="181">
        <v>1</v>
      </c>
      <c r="N267" s="188">
        <v>44767</v>
      </c>
      <c r="O267" s="187">
        <v>44865</v>
      </c>
      <c r="P267" s="178">
        <f t="shared" si="70"/>
        <v>14</v>
      </c>
      <c r="Q267" s="151" t="s">
        <v>1821</v>
      </c>
      <c r="R267" s="151" t="s">
        <v>2347</v>
      </c>
      <c r="S267" s="151">
        <v>0</v>
      </c>
      <c r="T267" s="123"/>
      <c r="U267" s="161">
        <f t="shared" si="72"/>
        <v>-1495.5</v>
      </c>
      <c r="V267" s="124">
        <f t="shared" si="73"/>
        <v>0</v>
      </c>
      <c r="W267" s="162">
        <f t="shared" si="74"/>
        <v>0</v>
      </c>
      <c r="X267" s="162">
        <f t="shared" si="75"/>
        <v>0</v>
      </c>
      <c r="Y267" s="162">
        <f t="shared" si="76"/>
        <v>14</v>
      </c>
      <c r="Z267" s="151" t="str">
        <f t="shared" si="77"/>
        <v>VENCIDA</v>
      </c>
      <c r="AA267" s="151" t="str">
        <f t="shared" si="78"/>
        <v/>
      </c>
      <c r="AB267" s="153" t="s">
        <v>1936</v>
      </c>
      <c r="AC267" s="150" t="str">
        <f t="shared" si="81"/>
        <v>H8ACGuaviare</v>
      </c>
      <c r="AD267" s="163">
        <f t="shared" si="79"/>
        <v>2</v>
      </c>
      <c r="AE267" s="163" t="str">
        <f t="shared" si="82"/>
        <v>H8ACGuaviare - 2</v>
      </c>
      <c r="AF267" s="164">
        <f t="shared" si="83"/>
        <v>1</v>
      </c>
      <c r="AG267" s="164">
        <f t="shared" si="84"/>
        <v>1</v>
      </c>
      <c r="AH267" s="164" t="str">
        <f t="shared" si="80"/>
        <v>H8ACGuaviare.</v>
      </c>
      <c r="AI267" s="164" t="str">
        <f t="shared" si="85"/>
        <v>H8ACGuaviare</v>
      </c>
      <c r="AJ267" s="165"/>
      <c r="AK267" s="166"/>
      <c r="AL267" s="167"/>
    </row>
    <row r="268" spans="1:38" s="11" customFormat="1" ht="291" customHeight="1" x14ac:dyDescent="0.2">
      <c r="A268" s="150" t="str">
        <f>IF(ISBLANK(F268),"",COUNTA($F$2:F268))</f>
        <v/>
      </c>
      <c r="B268" s="151">
        <f t="shared" si="69"/>
        <v>267</v>
      </c>
      <c r="C268" s="151">
        <v>2022</v>
      </c>
      <c r="D268" s="151" t="s">
        <v>3141</v>
      </c>
      <c r="E268" s="151"/>
      <c r="F268" s="151"/>
      <c r="G268" s="153" t="s">
        <v>1658</v>
      </c>
      <c r="H268" s="175" t="s">
        <v>1922</v>
      </c>
      <c r="I268" s="175" t="s">
        <v>1910</v>
      </c>
      <c r="J268" s="160" t="s">
        <v>1915</v>
      </c>
      <c r="K268" s="160" t="s">
        <v>1819</v>
      </c>
      <c r="L268" s="181" t="s">
        <v>1823</v>
      </c>
      <c r="M268" s="181">
        <v>1</v>
      </c>
      <c r="N268" s="188">
        <v>44767</v>
      </c>
      <c r="O268" s="187">
        <v>44865</v>
      </c>
      <c r="P268" s="178">
        <f t="shared" si="70"/>
        <v>14</v>
      </c>
      <c r="Q268" s="151" t="s">
        <v>1821</v>
      </c>
      <c r="R268" s="151" t="s">
        <v>2347</v>
      </c>
      <c r="S268" s="151">
        <v>0</v>
      </c>
      <c r="T268" s="123"/>
      <c r="U268" s="161">
        <f t="shared" si="72"/>
        <v>-1495.5</v>
      </c>
      <c r="V268" s="124">
        <f t="shared" si="73"/>
        <v>0</v>
      </c>
      <c r="W268" s="162">
        <f t="shared" si="74"/>
        <v>0</v>
      </c>
      <c r="X268" s="162">
        <f t="shared" si="75"/>
        <v>0</v>
      </c>
      <c r="Y268" s="162">
        <f t="shared" si="76"/>
        <v>14</v>
      </c>
      <c r="Z268" s="151" t="str">
        <f t="shared" si="77"/>
        <v>VENCIDA</v>
      </c>
      <c r="AA268" s="151" t="str">
        <f t="shared" si="78"/>
        <v/>
      </c>
      <c r="AB268" s="153" t="s">
        <v>1936</v>
      </c>
      <c r="AC268" s="150" t="str">
        <f t="shared" si="81"/>
        <v>H8ACGuaviare</v>
      </c>
      <c r="AD268" s="163">
        <f t="shared" si="79"/>
        <v>3</v>
      </c>
      <c r="AE268" s="163" t="str">
        <f t="shared" si="82"/>
        <v>H8ACGuaviare - 3</v>
      </c>
      <c r="AF268" s="164">
        <f t="shared" si="83"/>
        <v>1</v>
      </c>
      <c r="AG268" s="164">
        <f t="shared" si="84"/>
        <v>1</v>
      </c>
      <c r="AH268" s="164" t="str">
        <f t="shared" si="80"/>
        <v>H8ACGuaviare.</v>
      </c>
      <c r="AI268" s="164" t="str">
        <f t="shared" si="85"/>
        <v>H8ACGuaviare</v>
      </c>
      <c r="AJ268" s="165"/>
      <c r="AK268" s="166"/>
      <c r="AL268" s="167"/>
    </row>
    <row r="269" spans="1:38" s="11" customFormat="1" ht="291" customHeight="1" x14ac:dyDescent="0.2">
      <c r="A269" s="150" t="str">
        <f>IF(ISBLANK(F269),"",COUNTA($F$2:F269))</f>
        <v/>
      </c>
      <c r="B269" s="151">
        <f t="shared" ref="B269:B332" si="86">ROW()-1</f>
        <v>268</v>
      </c>
      <c r="C269" s="151">
        <v>2022</v>
      </c>
      <c r="D269" s="151" t="s">
        <v>3141</v>
      </c>
      <c r="E269" s="151"/>
      <c r="F269" s="151"/>
      <c r="G269" s="153" t="s">
        <v>1658</v>
      </c>
      <c r="H269" s="175" t="s">
        <v>1923</v>
      </c>
      <c r="I269" s="175" t="s">
        <v>1910</v>
      </c>
      <c r="J269" s="160" t="s">
        <v>1916</v>
      </c>
      <c r="K269" s="160" t="s">
        <v>1825</v>
      </c>
      <c r="L269" s="181" t="s">
        <v>1826</v>
      </c>
      <c r="M269" s="181">
        <v>1</v>
      </c>
      <c r="N269" s="188">
        <v>44865</v>
      </c>
      <c r="O269" s="187">
        <v>44926</v>
      </c>
      <c r="P269" s="178">
        <f t="shared" si="70"/>
        <v>8.7142857142857135</v>
      </c>
      <c r="Q269" s="151" t="s">
        <v>1845</v>
      </c>
      <c r="R269" s="151" t="s">
        <v>2449</v>
      </c>
      <c r="S269" s="151">
        <v>0</v>
      </c>
      <c r="T269" s="123"/>
      <c r="U269" s="161">
        <f t="shared" si="72"/>
        <v>-1497.5333333333333</v>
      </c>
      <c r="V269" s="124">
        <f t="shared" si="73"/>
        <v>0</v>
      </c>
      <c r="W269" s="162">
        <f t="shared" si="74"/>
        <v>0</v>
      </c>
      <c r="X269" s="162">
        <f t="shared" si="75"/>
        <v>0</v>
      </c>
      <c r="Y269" s="162">
        <f t="shared" si="76"/>
        <v>8.7142857142857135</v>
      </c>
      <c r="Z269" s="151" t="str">
        <f t="shared" si="77"/>
        <v>VENCIDA</v>
      </c>
      <c r="AA269" s="151" t="str">
        <f t="shared" si="78"/>
        <v/>
      </c>
      <c r="AB269" s="153" t="s">
        <v>1936</v>
      </c>
      <c r="AC269" s="150" t="str">
        <f t="shared" si="81"/>
        <v>H8ACGuaviare</v>
      </c>
      <c r="AD269" s="163">
        <f t="shared" si="79"/>
        <v>4</v>
      </c>
      <c r="AE269" s="163" t="str">
        <f t="shared" si="82"/>
        <v>H8ACGuaviare - 4</v>
      </c>
      <c r="AF269" s="164">
        <f t="shared" si="83"/>
        <v>1</v>
      </c>
      <c r="AG269" s="164">
        <f t="shared" si="84"/>
        <v>1</v>
      </c>
      <c r="AH269" s="164" t="str">
        <f t="shared" si="80"/>
        <v>H8ACGuaviare.</v>
      </c>
      <c r="AI269" s="164" t="str">
        <f t="shared" si="85"/>
        <v>H8ACGuaviare</v>
      </c>
      <c r="AJ269" s="165"/>
      <c r="AK269" s="166"/>
      <c r="AL269" s="167"/>
    </row>
    <row r="270" spans="1:38" s="11" customFormat="1" ht="291" customHeight="1" x14ac:dyDescent="0.2">
      <c r="A270" s="150">
        <f>IF(ISBLANK(F270),"",COUNTA($F$2:F270))</f>
        <v>216</v>
      </c>
      <c r="B270" s="151">
        <f t="shared" si="86"/>
        <v>269</v>
      </c>
      <c r="C270" s="151">
        <v>2022</v>
      </c>
      <c r="D270" s="151" t="s">
        <v>3143</v>
      </c>
      <c r="E270" s="151" t="s">
        <v>3107</v>
      </c>
      <c r="F270" s="151" t="s">
        <v>1888</v>
      </c>
      <c r="G270" s="153" t="s">
        <v>1658</v>
      </c>
      <c r="H270" s="175" t="s">
        <v>1924</v>
      </c>
      <c r="I270" s="175" t="s">
        <v>1925</v>
      </c>
      <c r="J270" s="175" t="s">
        <v>2648</v>
      </c>
      <c r="K270" s="175" t="s">
        <v>2649</v>
      </c>
      <c r="L270" s="150" t="s">
        <v>2280</v>
      </c>
      <c r="M270" s="150">
        <v>2</v>
      </c>
      <c r="N270" s="190">
        <v>45139</v>
      </c>
      <c r="O270" s="190">
        <v>45230</v>
      </c>
      <c r="P270" s="178">
        <f t="shared" si="70"/>
        <v>13</v>
      </c>
      <c r="Q270" s="151" t="s">
        <v>1489</v>
      </c>
      <c r="R270" s="151" t="s">
        <v>2367</v>
      </c>
      <c r="S270" s="151">
        <v>2</v>
      </c>
      <c r="T270" s="123">
        <v>45278</v>
      </c>
      <c r="U270" s="161">
        <f t="shared" si="72"/>
        <v>1.6</v>
      </c>
      <c r="V270" s="124">
        <f t="shared" si="73"/>
        <v>100</v>
      </c>
      <c r="W270" s="162">
        <f t="shared" si="74"/>
        <v>13</v>
      </c>
      <c r="X270" s="162">
        <f t="shared" si="75"/>
        <v>13</v>
      </c>
      <c r="Y270" s="162">
        <f t="shared" si="76"/>
        <v>13</v>
      </c>
      <c r="Z270" s="151" t="str">
        <f t="shared" si="77"/>
        <v>CUMPLIDA</v>
      </c>
      <c r="AA270" s="151" t="str">
        <f t="shared" si="78"/>
        <v>CUMPLIDO</v>
      </c>
      <c r="AB270" s="153" t="s">
        <v>1936</v>
      </c>
      <c r="AC270" s="150" t="str">
        <f t="shared" si="81"/>
        <v>H9ACGuaviare</v>
      </c>
      <c r="AD270" s="163">
        <f t="shared" si="79"/>
        <v>1</v>
      </c>
      <c r="AE270" s="163" t="str">
        <f t="shared" si="82"/>
        <v>H9ACGuaviare - 1</v>
      </c>
      <c r="AF270" s="164">
        <f t="shared" si="83"/>
        <v>5</v>
      </c>
      <c r="AG270" s="164">
        <f t="shared" si="84"/>
        <v>5</v>
      </c>
      <c r="AH270" s="164" t="str">
        <f t="shared" si="80"/>
        <v>H9ACGuaviare.</v>
      </c>
      <c r="AI270" s="164" t="str">
        <f t="shared" si="85"/>
        <v>H9ACGuaviare</v>
      </c>
      <c r="AJ270" s="165"/>
      <c r="AK270" s="166"/>
      <c r="AL270" s="167"/>
    </row>
    <row r="271" spans="1:38" s="11" customFormat="1" ht="291" customHeight="1" x14ac:dyDescent="0.2">
      <c r="A271" s="150">
        <f>IF(ISBLANK(F271),"",COUNTA($F$2:F271))</f>
        <v>217</v>
      </c>
      <c r="B271" s="151">
        <f t="shared" si="86"/>
        <v>270</v>
      </c>
      <c r="C271" s="151">
        <v>2022</v>
      </c>
      <c r="D271" s="151" t="s">
        <v>3141</v>
      </c>
      <c r="E271" s="151" t="s">
        <v>3104</v>
      </c>
      <c r="F271" s="151" t="s">
        <v>1887</v>
      </c>
      <c r="G271" s="153" t="s">
        <v>1658</v>
      </c>
      <c r="H271" s="175" t="s">
        <v>1926</v>
      </c>
      <c r="I271" s="175" t="s">
        <v>1927</v>
      </c>
      <c r="J271" s="175" t="s">
        <v>2648</v>
      </c>
      <c r="K271" s="175" t="s">
        <v>2649</v>
      </c>
      <c r="L271" s="150" t="s">
        <v>2280</v>
      </c>
      <c r="M271" s="150">
        <v>2</v>
      </c>
      <c r="N271" s="190">
        <v>45139</v>
      </c>
      <c r="O271" s="190">
        <v>45230</v>
      </c>
      <c r="P271" s="178">
        <f t="shared" si="70"/>
        <v>13</v>
      </c>
      <c r="Q271" s="151" t="s">
        <v>1489</v>
      </c>
      <c r="R271" s="151" t="s">
        <v>2367</v>
      </c>
      <c r="S271" s="151">
        <v>2</v>
      </c>
      <c r="T271" s="123">
        <v>45278</v>
      </c>
      <c r="U271" s="161">
        <f t="shared" si="72"/>
        <v>1.6</v>
      </c>
      <c r="V271" s="124">
        <f t="shared" si="73"/>
        <v>100</v>
      </c>
      <c r="W271" s="162">
        <f t="shared" si="74"/>
        <v>13</v>
      </c>
      <c r="X271" s="162">
        <f t="shared" si="75"/>
        <v>13</v>
      </c>
      <c r="Y271" s="162">
        <f t="shared" si="76"/>
        <v>13</v>
      </c>
      <c r="Z271" s="151" t="str">
        <f t="shared" si="77"/>
        <v>CUMPLIDA</v>
      </c>
      <c r="AA271" s="151" t="str">
        <f t="shared" si="78"/>
        <v>CUMPLIDO</v>
      </c>
      <c r="AB271" s="153" t="s">
        <v>1936</v>
      </c>
      <c r="AC271" s="150" t="str">
        <f t="shared" si="81"/>
        <v>H10ACGuaviare</v>
      </c>
      <c r="AD271" s="163">
        <f t="shared" si="79"/>
        <v>1</v>
      </c>
      <c r="AE271" s="163" t="str">
        <f t="shared" si="82"/>
        <v>H10ACGuaviare - 1</v>
      </c>
      <c r="AF271" s="164">
        <f t="shared" si="83"/>
        <v>5</v>
      </c>
      <c r="AG271" s="164">
        <f t="shared" si="84"/>
        <v>5</v>
      </c>
      <c r="AH271" s="164" t="str">
        <f t="shared" si="80"/>
        <v>H10ACGuaviare.</v>
      </c>
      <c r="AI271" s="164" t="str">
        <f t="shared" si="85"/>
        <v>H10ACGuaviare</v>
      </c>
      <c r="AJ271" s="165"/>
      <c r="AK271" s="166"/>
      <c r="AL271" s="167"/>
    </row>
    <row r="272" spans="1:38" s="11" customFormat="1" ht="291" customHeight="1" x14ac:dyDescent="0.2">
      <c r="A272" s="150">
        <f>IF(ISBLANK(F272),"",COUNTA($F$2:F272))</f>
        <v>218</v>
      </c>
      <c r="B272" s="151">
        <f t="shared" si="86"/>
        <v>271</v>
      </c>
      <c r="C272" s="151">
        <v>2022</v>
      </c>
      <c r="D272" s="151" t="s">
        <v>3141</v>
      </c>
      <c r="E272" s="151" t="s">
        <v>904</v>
      </c>
      <c r="F272" s="151" t="s">
        <v>636</v>
      </c>
      <c r="G272" s="153" t="s">
        <v>1658</v>
      </c>
      <c r="H272" s="175" t="s">
        <v>1928</v>
      </c>
      <c r="I272" s="175" t="s">
        <v>1929</v>
      </c>
      <c r="J272" s="179" t="s">
        <v>1930</v>
      </c>
      <c r="K272" s="179" t="s">
        <v>1931</v>
      </c>
      <c r="L272" s="174" t="s">
        <v>1932</v>
      </c>
      <c r="M272" s="174">
        <v>5</v>
      </c>
      <c r="N272" s="188">
        <v>44809</v>
      </c>
      <c r="O272" s="187">
        <v>44910</v>
      </c>
      <c r="P272" s="178">
        <f t="shared" si="70"/>
        <v>14.428571428571429</v>
      </c>
      <c r="Q272" s="151" t="s">
        <v>1935</v>
      </c>
      <c r="R272" s="151" t="s">
        <v>2455</v>
      </c>
      <c r="S272" s="151">
        <v>5</v>
      </c>
      <c r="T272" s="123">
        <v>44917</v>
      </c>
      <c r="U272" s="161">
        <f t="shared" si="72"/>
        <v>0.23333333333333334</v>
      </c>
      <c r="V272" s="124">
        <f t="shared" si="73"/>
        <v>100</v>
      </c>
      <c r="W272" s="162">
        <f t="shared" si="74"/>
        <v>14.428571428571429</v>
      </c>
      <c r="X272" s="162">
        <f t="shared" si="75"/>
        <v>14.428571428571429</v>
      </c>
      <c r="Y272" s="162">
        <f t="shared" si="76"/>
        <v>14.428571428571429</v>
      </c>
      <c r="Z272" s="151" t="str">
        <f t="shared" si="77"/>
        <v>CUMPLIDA</v>
      </c>
      <c r="AA272" s="151" t="str">
        <f t="shared" si="78"/>
        <v>CUMPLIDO</v>
      </c>
      <c r="AB272" s="153" t="s">
        <v>1936</v>
      </c>
      <c r="AC272" s="150" t="str">
        <f t="shared" si="81"/>
        <v>H11ACGuaviare</v>
      </c>
      <c r="AD272" s="163">
        <f t="shared" si="79"/>
        <v>1</v>
      </c>
      <c r="AE272" s="163" t="str">
        <f t="shared" si="82"/>
        <v>H11ACGuaviare - 1</v>
      </c>
      <c r="AF272" s="164">
        <f t="shared" si="83"/>
        <v>5</v>
      </c>
      <c r="AG272" s="164">
        <f t="shared" si="84"/>
        <v>5</v>
      </c>
      <c r="AH272" s="164" t="str">
        <f t="shared" si="80"/>
        <v>H11ACGuaviare.</v>
      </c>
      <c r="AI272" s="164" t="str">
        <f t="shared" si="85"/>
        <v>H11ACGuaviare</v>
      </c>
      <c r="AJ272" s="165"/>
      <c r="AK272" s="166"/>
      <c r="AL272" s="167"/>
    </row>
    <row r="273" spans="1:38" s="11" customFormat="1" ht="234.75" customHeight="1" x14ac:dyDescent="0.2">
      <c r="A273" s="150">
        <f>IF(ISBLANK(F273),"",COUNTA($F$2:F273))</f>
        <v>219</v>
      </c>
      <c r="B273" s="151">
        <f t="shared" si="86"/>
        <v>272</v>
      </c>
      <c r="C273" s="151">
        <v>2022</v>
      </c>
      <c r="D273" s="151" t="s">
        <v>3141</v>
      </c>
      <c r="E273" s="151" t="s">
        <v>904</v>
      </c>
      <c r="F273" s="151" t="s">
        <v>636</v>
      </c>
      <c r="G273" s="153" t="s">
        <v>1207</v>
      </c>
      <c r="H273" s="175" t="s">
        <v>1807</v>
      </c>
      <c r="I273" s="175" t="s">
        <v>1885</v>
      </c>
      <c r="J273" s="160" t="s">
        <v>1808</v>
      </c>
      <c r="K273" s="160" t="s">
        <v>1809</v>
      </c>
      <c r="L273" s="181" t="s">
        <v>1811</v>
      </c>
      <c r="M273" s="181">
        <v>2</v>
      </c>
      <c r="N273" s="188">
        <v>44767</v>
      </c>
      <c r="O273" s="188">
        <v>44865</v>
      </c>
      <c r="P273" s="178">
        <f t="shared" si="70"/>
        <v>14</v>
      </c>
      <c r="Q273" s="151" t="s">
        <v>1950</v>
      </c>
      <c r="R273" s="174" t="s">
        <v>2367</v>
      </c>
      <c r="S273" s="151">
        <v>1</v>
      </c>
      <c r="T273" s="123"/>
      <c r="U273" s="161">
        <f t="shared" si="72"/>
        <v>-1495.5</v>
      </c>
      <c r="V273" s="124">
        <f t="shared" si="73"/>
        <v>50</v>
      </c>
      <c r="W273" s="162">
        <f t="shared" si="74"/>
        <v>7</v>
      </c>
      <c r="X273" s="162">
        <f t="shared" si="75"/>
        <v>7</v>
      </c>
      <c r="Y273" s="162">
        <f t="shared" si="76"/>
        <v>14</v>
      </c>
      <c r="Z273" s="151" t="str">
        <f t="shared" si="77"/>
        <v>VENCIDA</v>
      </c>
      <c r="AA273" s="151" t="str">
        <f t="shared" si="78"/>
        <v>VENCIDO</v>
      </c>
      <c r="AB273" s="153" t="s">
        <v>1882</v>
      </c>
      <c r="AC273" s="150" t="str">
        <f t="shared" si="81"/>
        <v>H1AEFMECO</v>
      </c>
      <c r="AD273" s="163">
        <f t="shared" si="79"/>
        <v>1</v>
      </c>
      <c r="AE273" s="163" t="str">
        <f t="shared" si="82"/>
        <v>H1AEFMECO - 1</v>
      </c>
      <c r="AF273" s="164">
        <f t="shared" si="83"/>
        <v>1</v>
      </c>
      <c r="AG273" s="164">
        <f t="shared" si="84"/>
        <v>1</v>
      </c>
      <c r="AH273" s="164" t="str">
        <f t="shared" si="80"/>
        <v>H1AEFMECO.</v>
      </c>
      <c r="AI273" s="164" t="str">
        <f t="shared" si="85"/>
        <v>H1AEFMECO</v>
      </c>
      <c r="AJ273" s="165"/>
      <c r="AK273" s="166"/>
      <c r="AL273" s="167"/>
    </row>
    <row r="274" spans="1:38" s="11" customFormat="1" ht="409.6" customHeight="1" x14ac:dyDescent="0.2">
      <c r="A274" s="150" t="str">
        <f>IF(ISBLANK(F274),"",COUNTA($F$2:F274))</f>
        <v/>
      </c>
      <c r="B274" s="151">
        <f t="shared" si="86"/>
        <v>273</v>
      </c>
      <c r="C274" s="151">
        <v>2022</v>
      </c>
      <c r="D274" s="151" t="s">
        <v>3141</v>
      </c>
      <c r="E274" s="151"/>
      <c r="F274" s="151"/>
      <c r="G274" s="153" t="s">
        <v>1207</v>
      </c>
      <c r="H274" s="175" t="s">
        <v>1813</v>
      </c>
      <c r="I274" s="175" t="s">
        <v>1885</v>
      </c>
      <c r="J274" s="160" t="s">
        <v>1814</v>
      </c>
      <c r="K274" s="160" t="s">
        <v>1815</v>
      </c>
      <c r="L274" s="181" t="s">
        <v>1816</v>
      </c>
      <c r="M274" s="181">
        <v>5</v>
      </c>
      <c r="N274" s="188">
        <v>44767</v>
      </c>
      <c r="O274" s="188">
        <v>44895</v>
      </c>
      <c r="P274" s="178">
        <f t="shared" si="70"/>
        <v>18.285714285714285</v>
      </c>
      <c r="Q274" s="151" t="s">
        <v>2630</v>
      </c>
      <c r="R274" s="151" t="s">
        <v>2453</v>
      </c>
      <c r="S274" s="151">
        <v>5</v>
      </c>
      <c r="T274" s="123">
        <v>44895</v>
      </c>
      <c r="U274" s="161">
        <f t="shared" si="72"/>
        <v>0</v>
      </c>
      <c r="V274" s="124">
        <f t="shared" si="73"/>
        <v>100</v>
      </c>
      <c r="W274" s="162">
        <f t="shared" si="74"/>
        <v>18.285714285714285</v>
      </c>
      <c r="X274" s="162">
        <f t="shared" si="75"/>
        <v>18.285714285714285</v>
      </c>
      <c r="Y274" s="162">
        <f t="shared" si="76"/>
        <v>18.285714285714285</v>
      </c>
      <c r="Z274" s="151" t="str">
        <f t="shared" si="77"/>
        <v>CUMPLIDA</v>
      </c>
      <c r="AA274" s="151" t="str">
        <f t="shared" si="78"/>
        <v/>
      </c>
      <c r="AB274" s="153" t="s">
        <v>1882</v>
      </c>
      <c r="AC274" s="150" t="str">
        <f t="shared" si="81"/>
        <v>H1AEFMECO</v>
      </c>
      <c r="AD274" s="163">
        <f t="shared" si="79"/>
        <v>2</v>
      </c>
      <c r="AE274" s="163" t="str">
        <f t="shared" si="82"/>
        <v>H1AEFMECO - 2</v>
      </c>
      <c r="AF274" s="164">
        <f t="shared" si="83"/>
        <v>5</v>
      </c>
      <c r="AG274" s="164">
        <f t="shared" si="84"/>
        <v>1</v>
      </c>
      <c r="AH274" s="164" t="str">
        <f t="shared" si="80"/>
        <v>H1AEFMECO.</v>
      </c>
      <c r="AI274" s="164" t="str">
        <f t="shared" si="85"/>
        <v>H1AEFMECO</v>
      </c>
      <c r="AJ274" s="165"/>
      <c r="AK274" s="166"/>
      <c r="AL274" s="167"/>
    </row>
    <row r="275" spans="1:38" s="11" customFormat="1" ht="342.75" customHeight="1" x14ac:dyDescent="0.2">
      <c r="A275" s="150" t="str">
        <f>IF(ISBLANK(F275),"",COUNTA($F$2:F275))</f>
        <v/>
      </c>
      <c r="B275" s="151">
        <f t="shared" si="86"/>
        <v>274</v>
      </c>
      <c r="C275" s="151">
        <v>2022</v>
      </c>
      <c r="D275" s="151" t="s">
        <v>3141</v>
      </c>
      <c r="E275" s="151"/>
      <c r="F275" s="151"/>
      <c r="G275" s="153" t="s">
        <v>1207</v>
      </c>
      <c r="H275" s="175" t="s">
        <v>1817</v>
      </c>
      <c r="I275" s="175" t="s">
        <v>1885</v>
      </c>
      <c r="J275" s="160" t="s">
        <v>1818</v>
      </c>
      <c r="K275" s="160" t="s">
        <v>1819</v>
      </c>
      <c r="L275" s="181" t="s">
        <v>1820</v>
      </c>
      <c r="M275" s="181">
        <v>1</v>
      </c>
      <c r="N275" s="188">
        <v>44767</v>
      </c>
      <c r="O275" s="188">
        <v>44865</v>
      </c>
      <c r="P275" s="178">
        <f t="shared" si="70"/>
        <v>14</v>
      </c>
      <c r="Q275" s="151" t="s">
        <v>1821</v>
      </c>
      <c r="R275" s="151" t="s">
        <v>2347</v>
      </c>
      <c r="S275" s="151">
        <v>0</v>
      </c>
      <c r="T275" s="123"/>
      <c r="U275" s="161">
        <f t="shared" si="72"/>
        <v>-1495.5</v>
      </c>
      <c r="V275" s="124">
        <f t="shared" si="73"/>
        <v>0</v>
      </c>
      <c r="W275" s="162">
        <f t="shared" si="74"/>
        <v>0</v>
      </c>
      <c r="X275" s="162">
        <f t="shared" si="75"/>
        <v>0</v>
      </c>
      <c r="Y275" s="162">
        <f t="shared" si="76"/>
        <v>14</v>
      </c>
      <c r="Z275" s="151" t="str">
        <f t="shared" si="77"/>
        <v>VENCIDA</v>
      </c>
      <c r="AA275" s="151" t="str">
        <f t="shared" si="78"/>
        <v/>
      </c>
      <c r="AB275" s="153" t="s">
        <v>1882</v>
      </c>
      <c r="AC275" s="150" t="str">
        <f t="shared" si="81"/>
        <v>H1AEFMECO</v>
      </c>
      <c r="AD275" s="163">
        <f t="shared" si="79"/>
        <v>3</v>
      </c>
      <c r="AE275" s="163" t="str">
        <f t="shared" si="82"/>
        <v>H1AEFMECO - 3</v>
      </c>
      <c r="AF275" s="164">
        <f t="shared" si="83"/>
        <v>1</v>
      </c>
      <c r="AG275" s="164">
        <f t="shared" si="84"/>
        <v>1</v>
      </c>
      <c r="AH275" s="164" t="str">
        <f t="shared" si="80"/>
        <v>H1AEFMECO.</v>
      </c>
      <c r="AI275" s="164" t="str">
        <f t="shared" si="85"/>
        <v>H1AEFMECO</v>
      </c>
      <c r="AJ275" s="165"/>
      <c r="AK275" s="166"/>
      <c r="AL275" s="167"/>
    </row>
    <row r="276" spans="1:38" s="11" customFormat="1" ht="234.75" customHeight="1" x14ac:dyDescent="0.2">
      <c r="A276" s="150" t="str">
        <f>IF(ISBLANK(F276),"",COUNTA($F$2:F276))</f>
        <v/>
      </c>
      <c r="B276" s="151">
        <f t="shared" si="86"/>
        <v>275</v>
      </c>
      <c r="C276" s="151">
        <v>2022</v>
      </c>
      <c r="D276" s="151" t="s">
        <v>3141</v>
      </c>
      <c r="E276" s="151"/>
      <c r="F276" s="151"/>
      <c r="G276" s="153" t="s">
        <v>1207</v>
      </c>
      <c r="H276" s="175" t="s">
        <v>1822</v>
      </c>
      <c r="I276" s="175" t="s">
        <v>1885</v>
      </c>
      <c r="J276" s="160" t="s">
        <v>1818</v>
      </c>
      <c r="K276" s="160" t="s">
        <v>1819</v>
      </c>
      <c r="L276" s="181" t="s">
        <v>1823</v>
      </c>
      <c r="M276" s="181">
        <v>1</v>
      </c>
      <c r="N276" s="188">
        <v>44767</v>
      </c>
      <c r="O276" s="188">
        <v>44865</v>
      </c>
      <c r="P276" s="178">
        <f t="shared" si="70"/>
        <v>14</v>
      </c>
      <c r="Q276" s="151" t="s">
        <v>1821</v>
      </c>
      <c r="R276" s="151" t="s">
        <v>2347</v>
      </c>
      <c r="S276" s="151">
        <v>0</v>
      </c>
      <c r="T276" s="123"/>
      <c r="U276" s="161">
        <f t="shared" si="72"/>
        <v>-1495.5</v>
      </c>
      <c r="V276" s="124">
        <f t="shared" si="73"/>
        <v>0</v>
      </c>
      <c r="W276" s="162">
        <f t="shared" si="74"/>
        <v>0</v>
      </c>
      <c r="X276" s="162">
        <f t="shared" si="75"/>
        <v>0</v>
      </c>
      <c r="Y276" s="162">
        <f t="shared" si="76"/>
        <v>14</v>
      </c>
      <c r="Z276" s="151" t="str">
        <f t="shared" si="77"/>
        <v>VENCIDA</v>
      </c>
      <c r="AA276" s="151" t="str">
        <f t="shared" si="78"/>
        <v/>
      </c>
      <c r="AB276" s="153" t="s">
        <v>1882</v>
      </c>
      <c r="AC276" s="150" t="str">
        <f t="shared" si="81"/>
        <v>H1AEFMECO</v>
      </c>
      <c r="AD276" s="163">
        <f t="shared" si="79"/>
        <v>4</v>
      </c>
      <c r="AE276" s="163" t="str">
        <f t="shared" si="82"/>
        <v>H1AEFMECO - 4</v>
      </c>
      <c r="AF276" s="164">
        <f t="shared" si="83"/>
        <v>1</v>
      </c>
      <c r="AG276" s="164">
        <f t="shared" si="84"/>
        <v>1</v>
      </c>
      <c r="AH276" s="164" t="str">
        <f t="shared" si="80"/>
        <v>H1AEFMECO.</v>
      </c>
      <c r="AI276" s="164" t="str">
        <f t="shared" si="85"/>
        <v>H1AEFMECO</v>
      </c>
      <c r="AJ276" s="165"/>
      <c r="AK276" s="166"/>
      <c r="AL276" s="167"/>
    </row>
    <row r="277" spans="1:38" s="11" customFormat="1" ht="279" customHeight="1" x14ac:dyDescent="0.2">
      <c r="A277" s="150" t="str">
        <f>IF(ISBLANK(F277),"",COUNTA($F$2:F277))</f>
        <v/>
      </c>
      <c r="B277" s="151">
        <f t="shared" si="86"/>
        <v>276</v>
      </c>
      <c r="C277" s="151">
        <v>2022</v>
      </c>
      <c r="D277" s="151" t="s">
        <v>3141</v>
      </c>
      <c r="E277" s="151"/>
      <c r="F277" s="151"/>
      <c r="G277" s="153" t="s">
        <v>1207</v>
      </c>
      <c r="H277" s="175" t="s">
        <v>1824</v>
      </c>
      <c r="I277" s="175" t="s">
        <v>1885</v>
      </c>
      <c r="J277" s="160" t="s">
        <v>1818</v>
      </c>
      <c r="K277" s="160" t="s">
        <v>1825</v>
      </c>
      <c r="L277" s="181" t="s">
        <v>1826</v>
      </c>
      <c r="M277" s="181">
        <v>1</v>
      </c>
      <c r="N277" s="188">
        <v>44865</v>
      </c>
      <c r="O277" s="188">
        <v>44926</v>
      </c>
      <c r="P277" s="178">
        <f t="shared" si="70"/>
        <v>8.7142857142857135</v>
      </c>
      <c r="Q277" s="151" t="s">
        <v>1821</v>
      </c>
      <c r="R277" s="151" t="s">
        <v>2347</v>
      </c>
      <c r="S277" s="151">
        <v>0</v>
      </c>
      <c r="T277" s="123"/>
      <c r="U277" s="161">
        <f t="shared" si="72"/>
        <v>-1497.5333333333333</v>
      </c>
      <c r="V277" s="124">
        <f t="shared" si="73"/>
        <v>0</v>
      </c>
      <c r="W277" s="162">
        <f t="shared" si="74"/>
        <v>0</v>
      </c>
      <c r="X277" s="162">
        <f t="shared" si="75"/>
        <v>0</v>
      </c>
      <c r="Y277" s="162">
        <f t="shared" si="76"/>
        <v>8.7142857142857135</v>
      </c>
      <c r="Z277" s="151" t="str">
        <f t="shared" si="77"/>
        <v>VENCIDA</v>
      </c>
      <c r="AA277" s="151" t="str">
        <f t="shared" si="78"/>
        <v/>
      </c>
      <c r="AB277" s="153" t="s">
        <v>1882</v>
      </c>
      <c r="AC277" s="150" t="str">
        <f t="shared" si="81"/>
        <v>H1AEFMECO</v>
      </c>
      <c r="AD277" s="163">
        <f t="shared" si="79"/>
        <v>5</v>
      </c>
      <c r="AE277" s="163" t="str">
        <f t="shared" si="82"/>
        <v>H1AEFMECO - 5</v>
      </c>
      <c r="AF277" s="164">
        <f t="shared" si="83"/>
        <v>1</v>
      </c>
      <c r="AG277" s="164">
        <f t="shared" si="84"/>
        <v>1</v>
      </c>
      <c r="AH277" s="164" t="str">
        <f t="shared" si="80"/>
        <v>H1AEFMECO.</v>
      </c>
      <c r="AI277" s="164" t="str">
        <f t="shared" si="85"/>
        <v>H1AEFMECO</v>
      </c>
      <c r="AJ277" s="165"/>
      <c r="AK277" s="166"/>
      <c r="AL277" s="167"/>
    </row>
    <row r="278" spans="1:38" s="11" customFormat="1" ht="234.75" customHeight="1" x14ac:dyDescent="0.2">
      <c r="A278" s="150">
        <f>IF(ISBLANK(F278),"",COUNTA($F$2:F278))</f>
        <v>220</v>
      </c>
      <c r="B278" s="151">
        <f t="shared" si="86"/>
        <v>277</v>
      </c>
      <c r="C278" s="151">
        <v>2022</v>
      </c>
      <c r="D278" s="151" t="s">
        <v>3143</v>
      </c>
      <c r="E278" s="151" t="s">
        <v>3104</v>
      </c>
      <c r="F278" s="151" t="s">
        <v>1827</v>
      </c>
      <c r="G278" s="153" t="s">
        <v>1883</v>
      </c>
      <c r="H278" s="175" t="s">
        <v>1828</v>
      </c>
      <c r="I278" s="175" t="s">
        <v>1829</v>
      </c>
      <c r="J278" s="179" t="s">
        <v>1830</v>
      </c>
      <c r="K278" s="179" t="s">
        <v>1831</v>
      </c>
      <c r="L278" s="174" t="s">
        <v>1832</v>
      </c>
      <c r="M278" s="181">
        <v>1</v>
      </c>
      <c r="N278" s="188">
        <v>44767</v>
      </c>
      <c r="O278" s="188">
        <v>44803</v>
      </c>
      <c r="P278" s="178">
        <f t="shared" si="70"/>
        <v>5.1428571428571432</v>
      </c>
      <c r="Q278" s="151" t="s">
        <v>310</v>
      </c>
      <c r="R278" s="151" t="s">
        <v>2314</v>
      </c>
      <c r="S278" s="151">
        <v>1</v>
      </c>
      <c r="T278" s="123">
        <v>44804</v>
      </c>
      <c r="U278" s="161">
        <f t="shared" si="72"/>
        <v>3.3333333333333333E-2</v>
      </c>
      <c r="V278" s="124">
        <f t="shared" si="73"/>
        <v>100</v>
      </c>
      <c r="W278" s="162">
        <f t="shared" si="74"/>
        <v>5.1428571428571432</v>
      </c>
      <c r="X278" s="162">
        <f t="shared" si="75"/>
        <v>5.1428571428571432</v>
      </c>
      <c r="Y278" s="162">
        <f t="shared" si="76"/>
        <v>5.1428571428571432</v>
      </c>
      <c r="Z278" s="151" t="str">
        <f t="shared" si="77"/>
        <v>CUMPLIDA</v>
      </c>
      <c r="AA278" s="151" t="str">
        <f t="shared" si="78"/>
        <v>CUMPLIDO</v>
      </c>
      <c r="AB278" s="153" t="s">
        <v>1882</v>
      </c>
      <c r="AC278" s="150" t="str">
        <f t="shared" si="81"/>
        <v>H2AEFMECO</v>
      </c>
      <c r="AD278" s="163">
        <f t="shared" si="79"/>
        <v>1</v>
      </c>
      <c r="AE278" s="163" t="str">
        <f t="shared" si="82"/>
        <v>H2AEFMECO - 1</v>
      </c>
      <c r="AF278" s="164">
        <f t="shared" si="83"/>
        <v>5</v>
      </c>
      <c r="AG278" s="164">
        <f t="shared" si="84"/>
        <v>5</v>
      </c>
      <c r="AH278" s="164" t="str">
        <f t="shared" si="80"/>
        <v>H2AEFMECO.</v>
      </c>
      <c r="AI278" s="164" t="str">
        <f t="shared" si="85"/>
        <v>H2AEFMECO</v>
      </c>
      <c r="AJ278" s="165"/>
      <c r="AK278" s="166"/>
      <c r="AL278" s="167"/>
    </row>
    <row r="279" spans="1:38" s="11" customFormat="1" ht="234.75" customHeight="1" x14ac:dyDescent="0.2">
      <c r="A279" s="150" t="str">
        <f>IF(ISBLANK(F279),"",COUNTA($F$2:F279))</f>
        <v/>
      </c>
      <c r="B279" s="151">
        <f t="shared" si="86"/>
        <v>278</v>
      </c>
      <c r="C279" s="151">
        <v>2022</v>
      </c>
      <c r="D279" s="151" t="s">
        <v>3143</v>
      </c>
      <c r="E279" s="151"/>
      <c r="F279" s="151"/>
      <c r="G279" s="153" t="s">
        <v>1883</v>
      </c>
      <c r="H279" s="175" t="s">
        <v>1833</v>
      </c>
      <c r="I279" s="175" t="s">
        <v>1829</v>
      </c>
      <c r="J279" s="179" t="s">
        <v>1830</v>
      </c>
      <c r="K279" s="179" t="s">
        <v>2108</v>
      </c>
      <c r="L279" s="174" t="s">
        <v>1834</v>
      </c>
      <c r="M279" s="181">
        <v>2</v>
      </c>
      <c r="N279" s="188">
        <v>44805</v>
      </c>
      <c r="O279" s="188">
        <v>44834</v>
      </c>
      <c r="P279" s="178">
        <f t="shared" si="70"/>
        <v>4.1428571428571432</v>
      </c>
      <c r="Q279" s="151" t="s">
        <v>310</v>
      </c>
      <c r="R279" s="151" t="s">
        <v>2314</v>
      </c>
      <c r="S279" s="151">
        <v>2</v>
      </c>
      <c r="T279" s="123">
        <v>44863</v>
      </c>
      <c r="U279" s="161">
        <f t="shared" si="72"/>
        <v>0.96666666666666667</v>
      </c>
      <c r="V279" s="124">
        <f t="shared" si="73"/>
        <v>100</v>
      </c>
      <c r="W279" s="162">
        <f t="shared" si="74"/>
        <v>4.1428571428571432</v>
      </c>
      <c r="X279" s="162">
        <f t="shared" si="75"/>
        <v>4.1428571428571432</v>
      </c>
      <c r="Y279" s="162">
        <f t="shared" si="76"/>
        <v>4.1428571428571432</v>
      </c>
      <c r="Z279" s="151" t="str">
        <f t="shared" si="77"/>
        <v>CUMPLIDA</v>
      </c>
      <c r="AA279" s="151" t="str">
        <f t="shared" si="78"/>
        <v/>
      </c>
      <c r="AB279" s="153" t="s">
        <v>1882</v>
      </c>
      <c r="AC279" s="150" t="str">
        <f t="shared" si="81"/>
        <v>H2AEFMECO</v>
      </c>
      <c r="AD279" s="163">
        <f t="shared" si="79"/>
        <v>2</v>
      </c>
      <c r="AE279" s="163" t="str">
        <f t="shared" si="82"/>
        <v>H2AEFMECO - 2</v>
      </c>
      <c r="AF279" s="164">
        <f t="shared" si="83"/>
        <v>5</v>
      </c>
      <c r="AG279" s="164">
        <f t="shared" si="84"/>
        <v>5</v>
      </c>
      <c r="AH279" s="164" t="str">
        <f t="shared" si="80"/>
        <v>H2AEFMECO.</v>
      </c>
      <c r="AI279" s="164" t="str">
        <f t="shared" si="85"/>
        <v>H2AEFMECO</v>
      </c>
      <c r="AJ279" s="165"/>
      <c r="AK279" s="166"/>
      <c r="AL279" s="167"/>
    </row>
    <row r="280" spans="1:38" s="11" customFormat="1" ht="399" customHeight="1" x14ac:dyDescent="0.2">
      <c r="A280" s="150">
        <f>IF(ISBLANK(F280),"",COUNTA($F$2:F280))</f>
        <v>221</v>
      </c>
      <c r="B280" s="151">
        <f t="shared" si="86"/>
        <v>279</v>
      </c>
      <c r="C280" s="151">
        <v>2022</v>
      </c>
      <c r="D280" s="151" t="s">
        <v>3143</v>
      </c>
      <c r="E280" s="151" t="s">
        <v>904</v>
      </c>
      <c r="F280" s="151" t="s">
        <v>636</v>
      </c>
      <c r="G280" s="153" t="s">
        <v>953</v>
      </c>
      <c r="H280" s="175" t="s">
        <v>1835</v>
      </c>
      <c r="I280" s="175" t="s">
        <v>1836</v>
      </c>
      <c r="J280" s="160" t="s">
        <v>1837</v>
      </c>
      <c r="K280" s="160" t="s">
        <v>1838</v>
      </c>
      <c r="L280" s="181" t="s">
        <v>1810</v>
      </c>
      <c r="M280" s="181">
        <v>2</v>
      </c>
      <c r="N280" s="188">
        <v>44767</v>
      </c>
      <c r="O280" s="187">
        <v>44865</v>
      </c>
      <c r="P280" s="178">
        <f t="shared" si="70"/>
        <v>14</v>
      </c>
      <c r="Q280" s="151" t="s">
        <v>1950</v>
      </c>
      <c r="R280" s="174" t="s">
        <v>2367</v>
      </c>
      <c r="S280" s="151">
        <v>0</v>
      </c>
      <c r="T280" s="123"/>
      <c r="U280" s="161">
        <f t="shared" si="72"/>
        <v>-1495.5</v>
      </c>
      <c r="V280" s="124">
        <f t="shared" si="73"/>
        <v>0</v>
      </c>
      <c r="W280" s="162">
        <f t="shared" si="74"/>
        <v>0</v>
      </c>
      <c r="X280" s="162">
        <f t="shared" si="75"/>
        <v>0</v>
      </c>
      <c r="Y280" s="162">
        <f t="shared" si="76"/>
        <v>14</v>
      </c>
      <c r="Z280" s="151" t="str">
        <f t="shared" si="77"/>
        <v>VENCIDA</v>
      </c>
      <c r="AA280" s="151" t="str">
        <f t="shared" si="78"/>
        <v>VENCIDO</v>
      </c>
      <c r="AB280" s="153" t="s">
        <v>1882</v>
      </c>
      <c r="AC280" s="150" t="str">
        <f t="shared" si="81"/>
        <v>H3AEFMECO</v>
      </c>
      <c r="AD280" s="163">
        <f t="shared" si="79"/>
        <v>1</v>
      </c>
      <c r="AE280" s="163" t="str">
        <f t="shared" si="82"/>
        <v>H3AEFMECO - 1</v>
      </c>
      <c r="AF280" s="164">
        <f t="shared" si="83"/>
        <v>1</v>
      </c>
      <c r="AG280" s="164">
        <f t="shared" si="84"/>
        <v>1</v>
      </c>
      <c r="AH280" s="164" t="str">
        <f t="shared" si="80"/>
        <v>H3AEFMECO.</v>
      </c>
      <c r="AI280" s="164" t="str">
        <f t="shared" si="85"/>
        <v>H3AEFMECO</v>
      </c>
      <c r="AJ280" s="165"/>
      <c r="AK280" s="166"/>
      <c r="AL280" s="167"/>
    </row>
    <row r="281" spans="1:38" s="11" customFormat="1" ht="234.75" customHeight="1" x14ac:dyDescent="0.2">
      <c r="A281" s="150" t="str">
        <f>IF(ISBLANK(F281),"",COUNTA($F$2:F281))</f>
        <v/>
      </c>
      <c r="B281" s="151">
        <f t="shared" si="86"/>
        <v>280</v>
      </c>
      <c r="C281" s="151">
        <v>2022</v>
      </c>
      <c r="D281" s="151" t="s">
        <v>3143</v>
      </c>
      <c r="E281" s="151"/>
      <c r="F281" s="151"/>
      <c r="G281" s="153" t="s">
        <v>953</v>
      </c>
      <c r="H281" s="175" t="s">
        <v>1839</v>
      </c>
      <c r="I281" s="175" t="s">
        <v>1836</v>
      </c>
      <c r="J281" s="160" t="s">
        <v>1818</v>
      </c>
      <c r="K281" s="160" t="s">
        <v>1819</v>
      </c>
      <c r="L281" s="181" t="s">
        <v>1820</v>
      </c>
      <c r="M281" s="181">
        <v>1</v>
      </c>
      <c r="N281" s="188">
        <v>44767</v>
      </c>
      <c r="O281" s="187">
        <v>44865</v>
      </c>
      <c r="P281" s="178">
        <f t="shared" si="70"/>
        <v>14</v>
      </c>
      <c r="Q281" s="151" t="s">
        <v>1821</v>
      </c>
      <c r="R281" s="151" t="s">
        <v>2347</v>
      </c>
      <c r="S281" s="151">
        <v>0</v>
      </c>
      <c r="T281" s="123"/>
      <c r="U281" s="161">
        <f t="shared" si="72"/>
        <v>-1495.5</v>
      </c>
      <c r="V281" s="124">
        <f t="shared" si="73"/>
        <v>0</v>
      </c>
      <c r="W281" s="162">
        <f t="shared" si="74"/>
        <v>0</v>
      </c>
      <c r="X281" s="162">
        <f t="shared" si="75"/>
        <v>0</v>
      </c>
      <c r="Y281" s="162">
        <f t="shared" si="76"/>
        <v>14</v>
      </c>
      <c r="Z281" s="151" t="str">
        <f t="shared" si="77"/>
        <v>VENCIDA</v>
      </c>
      <c r="AA281" s="151" t="str">
        <f t="shared" si="78"/>
        <v/>
      </c>
      <c r="AB281" s="153" t="s">
        <v>1882</v>
      </c>
      <c r="AC281" s="150" t="str">
        <f t="shared" si="81"/>
        <v>H3AEFMECO</v>
      </c>
      <c r="AD281" s="163">
        <f t="shared" si="79"/>
        <v>2</v>
      </c>
      <c r="AE281" s="163" t="str">
        <f t="shared" si="82"/>
        <v>H3AEFMECO - 2</v>
      </c>
      <c r="AF281" s="164">
        <f t="shared" si="83"/>
        <v>1</v>
      </c>
      <c r="AG281" s="164">
        <f t="shared" si="84"/>
        <v>1</v>
      </c>
      <c r="AH281" s="164" t="str">
        <f t="shared" si="80"/>
        <v>H3AEFMECO.</v>
      </c>
      <c r="AI281" s="164" t="str">
        <f t="shared" si="85"/>
        <v>H3AEFMECO</v>
      </c>
      <c r="AJ281" s="165"/>
      <c r="AK281" s="166"/>
      <c r="AL281" s="167"/>
    </row>
    <row r="282" spans="1:38" s="11" customFormat="1" ht="234.75" customHeight="1" x14ac:dyDescent="0.2">
      <c r="A282" s="150" t="str">
        <f>IF(ISBLANK(F282),"",COUNTA($F$2:F282))</f>
        <v/>
      </c>
      <c r="B282" s="151">
        <f t="shared" si="86"/>
        <v>281</v>
      </c>
      <c r="C282" s="151">
        <v>2022</v>
      </c>
      <c r="D282" s="151" t="s">
        <v>3143</v>
      </c>
      <c r="E282" s="151"/>
      <c r="F282" s="151"/>
      <c r="G282" s="153" t="s">
        <v>953</v>
      </c>
      <c r="H282" s="175" t="s">
        <v>1840</v>
      </c>
      <c r="I282" s="175" t="s">
        <v>1836</v>
      </c>
      <c r="J282" s="160" t="s">
        <v>1841</v>
      </c>
      <c r="K282" s="160" t="s">
        <v>1819</v>
      </c>
      <c r="L282" s="181" t="s">
        <v>1823</v>
      </c>
      <c r="M282" s="181">
        <v>1</v>
      </c>
      <c r="N282" s="188">
        <v>44767</v>
      </c>
      <c r="O282" s="187">
        <v>44865</v>
      </c>
      <c r="P282" s="178">
        <f t="shared" si="70"/>
        <v>14</v>
      </c>
      <c r="Q282" s="151" t="s">
        <v>1821</v>
      </c>
      <c r="R282" s="151" t="s">
        <v>2347</v>
      </c>
      <c r="S282" s="151">
        <v>0</v>
      </c>
      <c r="T282" s="123"/>
      <c r="U282" s="161">
        <f t="shared" si="72"/>
        <v>-1495.5</v>
      </c>
      <c r="V282" s="124">
        <f t="shared" si="73"/>
        <v>0</v>
      </c>
      <c r="W282" s="162">
        <f t="shared" si="74"/>
        <v>0</v>
      </c>
      <c r="X282" s="162">
        <f t="shared" si="75"/>
        <v>0</v>
      </c>
      <c r="Y282" s="162">
        <f t="shared" si="76"/>
        <v>14</v>
      </c>
      <c r="Z282" s="151" t="str">
        <f t="shared" si="77"/>
        <v>VENCIDA</v>
      </c>
      <c r="AA282" s="151" t="str">
        <f t="shared" si="78"/>
        <v/>
      </c>
      <c r="AB282" s="153" t="s">
        <v>1882</v>
      </c>
      <c r="AC282" s="150" t="str">
        <f t="shared" si="81"/>
        <v>H3AEFMECO</v>
      </c>
      <c r="AD282" s="163">
        <f t="shared" si="79"/>
        <v>3</v>
      </c>
      <c r="AE282" s="163" t="str">
        <f t="shared" si="82"/>
        <v>H3AEFMECO - 3</v>
      </c>
      <c r="AF282" s="164">
        <f t="shared" si="83"/>
        <v>1</v>
      </c>
      <c r="AG282" s="164">
        <f t="shared" si="84"/>
        <v>1</v>
      </c>
      <c r="AH282" s="164" t="str">
        <f t="shared" si="80"/>
        <v>H3AEFMECO.</v>
      </c>
      <c r="AI282" s="164" t="str">
        <f t="shared" si="85"/>
        <v>H3AEFMECO</v>
      </c>
      <c r="AJ282" s="165"/>
      <c r="AK282" s="166"/>
      <c r="AL282" s="167"/>
    </row>
    <row r="283" spans="1:38" s="11" customFormat="1" ht="234.75" customHeight="1" x14ac:dyDescent="0.2">
      <c r="A283" s="150" t="str">
        <f>IF(ISBLANK(F283),"",COUNTA($F$2:F283))</f>
        <v/>
      </c>
      <c r="B283" s="151">
        <f t="shared" si="86"/>
        <v>282</v>
      </c>
      <c r="C283" s="151">
        <v>2022</v>
      </c>
      <c r="D283" s="151" t="s">
        <v>3143</v>
      </c>
      <c r="E283" s="151"/>
      <c r="F283" s="151"/>
      <c r="G283" s="153" t="s">
        <v>953</v>
      </c>
      <c r="H283" s="175" t="s">
        <v>1842</v>
      </c>
      <c r="I283" s="175" t="s">
        <v>1836</v>
      </c>
      <c r="J283" s="160" t="s">
        <v>1843</v>
      </c>
      <c r="K283" s="160" t="s">
        <v>1844</v>
      </c>
      <c r="L283" s="181" t="s">
        <v>1826</v>
      </c>
      <c r="M283" s="181">
        <v>1</v>
      </c>
      <c r="N283" s="188">
        <v>44865</v>
      </c>
      <c r="O283" s="187">
        <v>44926</v>
      </c>
      <c r="P283" s="178">
        <f t="shared" si="70"/>
        <v>8.7142857142857135</v>
      </c>
      <c r="Q283" s="151" t="s">
        <v>1845</v>
      </c>
      <c r="R283" s="151" t="s">
        <v>2449</v>
      </c>
      <c r="S283" s="151">
        <v>0</v>
      </c>
      <c r="T283" s="123"/>
      <c r="U283" s="161">
        <f t="shared" si="72"/>
        <v>-1497.5333333333333</v>
      </c>
      <c r="V283" s="124">
        <f t="shared" si="73"/>
        <v>0</v>
      </c>
      <c r="W283" s="162">
        <f t="shared" si="74"/>
        <v>0</v>
      </c>
      <c r="X283" s="162">
        <f t="shared" si="75"/>
        <v>0</v>
      </c>
      <c r="Y283" s="162">
        <f t="shared" si="76"/>
        <v>8.7142857142857135</v>
      </c>
      <c r="Z283" s="151" t="str">
        <f t="shared" si="77"/>
        <v>VENCIDA</v>
      </c>
      <c r="AA283" s="151" t="str">
        <f t="shared" si="78"/>
        <v/>
      </c>
      <c r="AB283" s="153" t="s">
        <v>1882</v>
      </c>
      <c r="AC283" s="150" t="str">
        <f t="shared" si="81"/>
        <v>H3AEFMECO</v>
      </c>
      <c r="AD283" s="163">
        <f t="shared" si="79"/>
        <v>4</v>
      </c>
      <c r="AE283" s="163" t="str">
        <f t="shared" si="82"/>
        <v>H3AEFMECO - 4</v>
      </c>
      <c r="AF283" s="164">
        <f t="shared" si="83"/>
        <v>1</v>
      </c>
      <c r="AG283" s="164">
        <f t="shared" si="84"/>
        <v>1</v>
      </c>
      <c r="AH283" s="164" t="str">
        <f t="shared" si="80"/>
        <v>H3AEFMECO.</v>
      </c>
      <c r="AI283" s="164" t="str">
        <f t="shared" si="85"/>
        <v>H3AEFMECO</v>
      </c>
      <c r="AJ283" s="165"/>
      <c r="AK283" s="166"/>
      <c r="AL283" s="167"/>
    </row>
    <row r="284" spans="1:38" s="11" customFormat="1" ht="234.75" customHeight="1" x14ac:dyDescent="0.2">
      <c r="A284" s="150">
        <f>IF(ISBLANK(F284),"",COUNTA($F$2:F284))</f>
        <v>222</v>
      </c>
      <c r="B284" s="151">
        <f t="shared" si="86"/>
        <v>283</v>
      </c>
      <c r="C284" s="151">
        <v>2022</v>
      </c>
      <c r="D284" s="151" t="s">
        <v>3143</v>
      </c>
      <c r="E284" s="151" t="s">
        <v>904</v>
      </c>
      <c r="F284" s="151" t="s">
        <v>636</v>
      </c>
      <c r="G284" s="153" t="s">
        <v>1884</v>
      </c>
      <c r="H284" s="175" t="s">
        <v>1846</v>
      </c>
      <c r="I284" s="175" t="s">
        <v>1847</v>
      </c>
      <c r="J284" s="160" t="s">
        <v>1818</v>
      </c>
      <c r="K284" s="160" t="s">
        <v>1819</v>
      </c>
      <c r="L284" s="181" t="s">
        <v>1820</v>
      </c>
      <c r="M284" s="181">
        <v>1</v>
      </c>
      <c r="N284" s="188">
        <v>44767</v>
      </c>
      <c r="O284" s="187">
        <v>44865</v>
      </c>
      <c r="P284" s="178">
        <f t="shared" si="70"/>
        <v>14</v>
      </c>
      <c r="Q284" s="151" t="s">
        <v>1821</v>
      </c>
      <c r="R284" s="151" t="s">
        <v>2347</v>
      </c>
      <c r="S284" s="151">
        <v>0</v>
      </c>
      <c r="T284" s="123"/>
      <c r="U284" s="161">
        <f t="shared" si="72"/>
        <v>-1495.5</v>
      </c>
      <c r="V284" s="124">
        <f t="shared" si="73"/>
        <v>0</v>
      </c>
      <c r="W284" s="162">
        <f t="shared" si="74"/>
        <v>0</v>
      </c>
      <c r="X284" s="162">
        <f t="shared" si="75"/>
        <v>0</v>
      </c>
      <c r="Y284" s="162">
        <f t="shared" si="76"/>
        <v>14</v>
      </c>
      <c r="Z284" s="151" t="str">
        <f t="shared" si="77"/>
        <v>VENCIDA</v>
      </c>
      <c r="AA284" s="151" t="str">
        <f t="shared" si="78"/>
        <v>VENCIDO</v>
      </c>
      <c r="AB284" s="153" t="s">
        <v>1882</v>
      </c>
      <c r="AC284" s="150" t="str">
        <f t="shared" si="81"/>
        <v>H4AEFMECO</v>
      </c>
      <c r="AD284" s="163">
        <f t="shared" si="79"/>
        <v>1</v>
      </c>
      <c r="AE284" s="163" t="str">
        <f t="shared" si="82"/>
        <v>H4AEFMECO - 1</v>
      </c>
      <c r="AF284" s="164">
        <f t="shared" si="83"/>
        <v>1</v>
      </c>
      <c r="AG284" s="164">
        <f t="shared" si="84"/>
        <v>1</v>
      </c>
      <c r="AH284" s="164" t="str">
        <f t="shared" si="80"/>
        <v>H4AEFMECO.</v>
      </c>
      <c r="AI284" s="164" t="str">
        <f t="shared" si="85"/>
        <v>H4AEFMECO</v>
      </c>
      <c r="AJ284" s="165"/>
      <c r="AK284" s="166"/>
      <c r="AL284" s="167"/>
    </row>
    <row r="285" spans="1:38" s="11" customFormat="1" ht="234.75" customHeight="1" x14ac:dyDescent="0.2">
      <c r="A285" s="150" t="str">
        <f>IF(ISBLANK(F285),"",COUNTA($F$2:F285))</f>
        <v/>
      </c>
      <c r="B285" s="151">
        <f t="shared" si="86"/>
        <v>284</v>
      </c>
      <c r="C285" s="151">
        <v>2022</v>
      </c>
      <c r="D285" s="151" t="s">
        <v>3143</v>
      </c>
      <c r="E285" s="151"/>
      <c r="F285" s="151"/>
      <c r="G285" s="153" t="s">
        <v>1884</v>
      </c>
      <c r="H285" s="175" t="s">
        <v>1848</v>
      </c>
      <c r="I285" s="175" t="s">
        <v>1847</v>
      </c>
      <c r="J285" s="160" t="s">
        <v>1841</v>
      </c>
      <c r="K285" s="160" t="s">
        <v>1819</v>
      </c>
      <c r="L285" s="181" t="s">
        <v>1823</v>
      </c>
      <c r="M285" s="181">
        <v>1</v>
      </c>
      <c r="N285" s="188">
        <v>44767</v>
      </c>
      <c r="O285" s="187">
        <v>44865</v>
      </c>
      <c r="P285" s="178">
        <f t="shared" si="70"/>
        <v>14</v>
      </c>
      <c r="Q285" s="151" t="s">
        <v>1821</v>
      </c>
      <c r="R285" s="151" t="s">
        <v>2347</v>
      </c>
      <c r="S285" s="151">
        <v>0</v>
      </c>
      <c r="T285" s="123"/>
      <c r="U285" s="161">
        <f t="shared" si="72"/>
        <v>-1495.5</v>
      </c>
      <c r="V285" s="124">
        <f t="shared" si="73"/>
        <v>0</v>
      </c>
      <c r="W285" s="162">
        <f t="shared" si="74"/>
        <v>0</v>
      </c>
      <c r="X285" s="162">
        <f t="shared" si="75"/>
        <v>0</v>
      </c>
      <c r="Y285" s="162">
        <f t="shared" si="76"/>
        <v>14</v>
      </c>
      <c r="Z285" s="151" t="str">
        <f t="shared" si="77"/>
        <v>VENCIDA</v>
      </c>
      <c r="AA285" s="151" t="str">
        <f t="shared" si="78"/>
        <v/>
      </c>
      <c r="AB285" s="153" t="s">
        <v>1882</v>
      </c>
      <c r="AC285" s="150" t="str">
        <f t="shared" si="81"/>
        <v>H4AEFMECO</v>
      </c>
      <c r="AD285" s="163">
        <f t="shared" si="79"/>
        <v>2</v>
      </c>
      <c r="AE285" s="163" t="str">
        <f t="shared" si="82"/>
        <v>H4AEFMECO - 2</v>
      </c>
      <c r="AF285" s="164">
        <f t="shared" si="83"/>
        <v>1</v>
      </c>
      <c r="AG285" s="164">
        <f t="shared" si="84"/>
        <v>1</v>
      </c>
      <c r="AH285" s="164" t="str">
        <f t="shared" si="80"/>
        <v>H4AEFMECO.</v>
      </c>
      <c r="AI285" s="164" t="str">
        <f t="shared" si="85"/>
        <v>H4AEFMECO</v>
      </c>
      <c r="AJ285" s="165"/>
      <c r="AK285" s="166"/>
      <c r="AL285" s="167"/>
    </row>
    <row r="286" spans="1:38" s="11" customFormat="1" ht="234.75" customHeight="1" x14ac:dyDescent="0.2">
      <c r="A286" s="150" t="str">
        <f>IF(ISBLANK(F286),"",COUNTA($F$2:F286))</f>
        <v/>
      </c>
      <c r="B286" s="151">
        <f t="shared" si="86"/>
        <v>285</v>
      </c>
      <c r="C286" s="151">
        <v>2022</v>
      </c>
      <c r="D286" s="151" t="s">
        <v>3143</v>
      </c>
      <c r="E286" s="151"/>
      <c r="F286" s="151"/>
      <c r="G286" s="153" t="s">
        <v>1884</v>
      </c>
      <c r="H286" s="175" t="s">
        <v>1849</v>
      </c>
      <c r="I286" s="175" t="s">
        <v>1847</v>
      </c>
      <c r="J286" s="160" t="s">
        <v>1843</v>
      </c>
      <c r="K286" s="160" t="s">
        <v>1844</v>
      </c>
      <c r="L286" s="181" t="s">
        <v>1826</v>
      </c>
      <c r="M286" s="181">
        <v>1</v>
      </c>
      <c r="N286" s="188">
        <v>44865</v>
      </c>
      <c r="O286" s="187">
        <v>44926</v>
      </c>
      <c r="P286" s="178">
        <f t="shared" si="70"/>
        <v>8.7142857142857135</v>
      </c>
      <c r="Q286" s="151" t="s">
        <v>1845</v>
      </c>
      <c r="R286" s="151" t="s">
        <v>2449</v>
      </c>
      <c r="S286" s="151">
        <v>0</v>
      </c>
      <c r="T286" s="123"/>
      <c r="U286" s="161">
        <f t="shared" si="72"/>
        <v>-1497.5333333333333</v>
      </c>
      <c r="V286" s="124">
        <f t="shared" si="73"/>
        <v>0</v>
      </c>
      <c r="W286" s="162">
        <f t="shared" si="74"/>
        <v>0</v>
      </c>
      <c r="X286" s="162">
        <f t="shared" si="75"/>
        <v>0</v>
      </c>
      <c r="Y286" s="162">
        <f t="shared" si="76"/>
        <v>8.7142857142857135</v>
      </c>
      <c r="Z286" s="151" t="str">
        <f t="shared" si="77"/>
        <v>VENCIDA</v>
      </c>
      <c r="AA286" s="151" t="str">
        <f t="shared" si="78"/>
        <v/>
      </c>
      <c r="AB286" s="153" t="s">
        <v>1882</v>
      </c>
      <c r="AC286" s="150" t="str">
        <f t="shared" si="81"/>
        <v>H4AEFMECO</v>
      </c>
      <c r="AD286" s="163">
        <f t="shared" si="79"/>
        <v>3</v>
      </c>
      <c r="AE286" s="163" t="str">
        <f t="shared" si="82"/>
        <v>H4AEFMECO - 3</v>
      </c>
      <c r="AF286" s="164">
        <f t="shared" si="83"/>
        <v>1</v>
      </c>
      <c r="AG286" s="164">
        <f t="shared" si="84"/>
        <v>1</v>
      </c>
      <c r="AH286" s="164" t="str">
        <f t="shared" si="80"/>
        <v>H4AEFMECO.</v>
      </c>
      <c r="AI286" s="164" t="str">
        <f t="shared" si="85"/>
        <v>H4AEFMECO</v>
      </c>
      <c r="AJ286" s="165"/>
      <c r="AK286" s="166"/>
      <c r="AL286" s="167"/>
    </row>
    <row r="287" spans="1:38" s="11" customFormat="1" ht="234.75" customHeight="1" x14ac:dyDescent="0.2">
      <c r="A287" s="150">
        <f>IF(ISBLANK(F287),"",COUNTA($F$2:F287))</f>
        <v>223</v>
      </c>
      <c r="B287" s="151">
        <f t="shared" si="86"/>
        <v>286</v>
      </c>
      <c r="C287" s="151">
        <v>2022</v>
      </c>
      <c r="D287" s="151" t="s">
        <v>3141</v>
      </c>
      <c r="E287" s="151" t="s">
        <v>904</v>
      </c>
      <c r="F287" s="151" t="s">
        <v>636</v>
      </c>
      <c r="G287" s="153" t="s">
        <v>140</v>
      </c>
      <c r="H287" s="175" t="s">
        <v>1850</v>
      </c>
      <c r="I287" s="175" t="s">
        <v>1851</v>
      </c>
      <c r="J287" s="160" t="s">
        <v>1852</v>
      </c>
      <c r="K287" s="160" t="s">
        <v>1853</v>
      </c>
      <c r="L287" s="181" t="s">
        <v>711</v>
      </c>
      <c r="M287" s="181">
        <v>1</v>
      </c>
      <c r="N287" s="188">
        <v>44767</v>
      </c>
      <c r="O287" s="187">
        <v>44803</v>
      </c>
      <c r="P287" s="178">
        <f t="shared" si="70"/>
        <v>5.1428571428571432</v>
      </c>
      <c r="Q287" s="151" t="s">
        <v>1950</v>
      </c>
      <c r="R287" s="151" t="s">
        <v>2367</v>
      </c>
      <c r="S287" s="151">
        <v>1</v>
      </c>
      <c r="T287" s="123">
        <v>44921</v>
      </c>
      <c r="U287" s="161">
        <f t="shared" si="72"/>
        <v>3.9333333333333331</v>
      </c>
      <c r="V287" s="124">
        <f t="shared" si="73"/>
        <v>100</v>
      </c>
      <c r="W287" s="162">
        <f t="shared" si="74"/>
        <v>5.1428571428571432</v>
      </c>
      <c r="X287" s="162">
        <f t="shared" si="75"/>
        <v>5.1428571428571432</v>
      </c>
      <c r="Y287" s="162">
        <f t="shared" si="76"/>
        <v>5.1428571428571432</v>
      </c>
      <c r="Z287" s="151" t="str">
        <f t="shared" si="77"/>
        <v>CUMPLIDA</v>
      </c>
      <c r="AA287" s="151" t="str">
        <f t="shared" si="78"/>
        <v>VENCIDO</v>
      </c>
      <c r="AB287" s="153" t="s">
        <v>1882</v>
      </c>
      <c r="AC287" s="150" t="str">
        <f t="shared" si="81"/>
        <v>H5AEFMECO</v>
      </c>
      <c r="AD287" s="163">
        <f t="shared" si="79"/>
        <v>1</v>
      </c>
      <c r="AE287" s="163" t="str">
        <f t="shared" si="82"/>
        <v>H5AEFMECO - 1</v>
      </c>
      <c r="AF287" s="164">
        <f t="shared" si="83"/>
        <v>5</v>
      </c>
      <c r="AG287" s="164">
        <f t="shared" si="84"/>
        <v>1</v>
      </c>
      <c r="AH287" s="164" t="str">
        <f t="shared" si="80"/>
        <v>H5AEFMECO.</v>
      </c>
      <c r="AI287" s="164" t="str">
        <f t="shared" si="85"/>
        <v>H5AEFMECO</v>
      </c>
      <c r="AJ287" s="165"/>
      <c r="AK287" s="166"/>
      <c r="AL287" s="167"/>
    </row>
    <row r="288" spans="1:38" s="11" customFormat="1" ht="234.75" customHeight="1" x14ac:dyDescent="0.2">
      <c r="A288" s="150" t="str">
        <f>IF(ISBLANK(F288),"",COUNTA($F$2:F288))</f>
        <v/>
      </c>
      <c r="B288" s="151">
        <f t="shared" si="86"/>
        <v>287</v>
      </c>
      <c r="C288" s="151">
        <v>2022</v>
      </c>
      <c r="D288" s="151" t="s">
        <v>3141</v>
      </c>
      <c r="E288" s="151"/>
      <c r="F288" s="151"/>
      <c r="G288" s="153" t="s">
        <v>140</v>
      </c>
      <c r="H288" s="175" t="s">
        <v>1854</v>
      </c>
      <c r="I288" s="175" t="s">
        <v>1851</v>
      </c>
      <c r="J288" s="160" t="s">
        <v>1818</v>
      </c>
      <c r="K288" s="160" t="s">
        <v>1855</v>
      </c>
      <c r="L288" s="181" t="s">
        <v>1820</v>
      </c>
      <c r="M288" s="181">
        <v>1</v>
      </c>
      <c r="N288" s="188">
        <v>44767</v>
      </c>
      <c r="O288" s="187">
        <v>44865</v>
      </c>
      <c r="P288" s="178">
        <f t="shared" si="70"/>
        <v>14</v>
      </c>
      <c r="Q288" s="151" t="s">
        <v>1856</v>
      </c>
      <c r="R288" s="151" t="s">
        <v>2347</v>
      </c>
      <c r="S288" s="151">
        <v>0</v>
      </c>
      <c r="T288" s="123"/>
      <c r="U288" s="161">
        <f t="shared" si="72"/>
        <v>-1495.5</v>
      </c>
      <c r="V288" s="124">
        <f t="shared" si="73"/>
        <v>0</v>
      </c>
      <c r="W288" s="162">
        <f t="shared" si="74"/>
        <v>0</v>
      </c>
      <c r="X288" s="162">
        <f t="shared" si="75"/>
        <v>0</v>
      </c>
      <c r="Y288" s="162">
        <f t="shared" si="76"/>
        <v>14</v>
      </c>
      <c r="Z288" s="151" t="str">
        <f t="shared" si="77"/>
        <v>VENCIDA</v>
      </c>
      <c r="AA288" s="151" t="str">
        <f t="shared" si="78"/>
        <v/>
      </c>
      <c r="AB288" s="153" t="s">
        <v>1882</v>
      </c>
      <c r="AC288" s="150" t="str">
        <f t="shared" si="81"/>
        <v>H5AEFMECO</v>
      </c>
      <c r="AD288" s="163">
        <f t="shared" si="79"/>
        <v>2</v>
      </c>
      <c r="AE288" s="163" t="str">
        <f t="shared" si="82"/>
        <v>H5AEFMECO - 2</v>
      </c>
      <c r="AF288" s="164">
        <f t="shared" si="83"/>
        <v>1</v>
      </c>
      <c r="AG288" s="164">
        <f t="shared" si="84"/>
        <v>1</v>
      </c>
      <c r="AH288" s="164" t="str">
        <f t="shared" si="80"/>
        <v>H5AEFMECO.</v>
      </c>
      <c r="AI288" s="164" t="str">
        <f t="shared" si="85"/>
        <v>H5AEFMECO</v>
      </c>
      <c r="AJ288" s="165"/>
      <c r="AK288" s="166"/>
      <c r="AL288" s="167"/>
    </row>
    <row r="289" spans="1:38" s="11" customFormat="1" ht="234.75" customHeight="1" x14ac:dyDescent="0.2">
      <c r="A289" s="150" t="str">
        <f>IF(ISBLANK(F289),"",COUNTA($F$2:F289))</f>
        <v/>
      </c>
      <c r="B289" s="151">
        <f t="shared" si="86"/>
        <v>288</v>
      </c>
      <c r="C289" s="151">
        <v>2022</v>
      </c>
      <c r="D289" s="151" t="s">
        <v>3141</v>
      </c>
      <c r="E289" s="151"/>
      <c r="F289" s="151"/>
      <c r="G289" s="153" t="s">
        <v>140</v>
      </c>
      <c r="H289" s="175" t="s">
        <v>1857</v>
      </c>
      <c r="I289" s="175" t="s">
        <v>1851</v>
      </c>
      <c r="J289" s="160" t="s">
        <v>1818</v>
      </c>
      <c r="K289" s="160" t="s">
        <v>1855</v>
      </c>
      <c r="L289" s="181" t="s">
        <v>1823</v>
      </c>
      <c r="M289" s="181">
        <v>1</v>
      </c>
      <c r="N289" s="188">
        <v>44767</v>
      </c>
      <c r="O289" s="187">
        <v>44865</v>
      </c>
      <c r="P289" s="178">
        <f t="shared" ref="P289:P352" si="87">(+O289-N289)/7</f>
        <v>14</v>
      </c>
      <c r="Q289" s="151" t="s">
        <v>1856</v>
      </c>
      <c r="R289" s="151" t="s">
        <v>2347</v>
      </c>
      <c r="S289" s="151">
        <v>0</v>
      </c>
      <c r="T289" s="123"/>
      <c r="U289" s="161">
        <f t="shared" si="72"/>
        <v>-1495.5</v>
      </c>
      <c r="V289" s="124">
        <f t="shared" si="73"/>
        <v>0</v>
      </c>
      <c r="W289" s="162">
        <f t="shared" si="74"/>
        <v>0</v>
      </c>
      <c r="X289" s="162">
        <f t="shared" si="75"/>
        <v>0</v>
      </c>
      <c r="Y289" s="162">
        <f t="shared" si="76"/>
        <v>14</v>
      </c>
      <c r="Z289" s="151" t="str">
        <f t="shared" si="77"/>
        <v>VENCIDA</v>
      </c>
      <c r="AA289" s="151" t="str">
        <f t="shared" si="78"/>
        <v/>
      </c>
      <c r="AB289" s="153" t="s">
        <v>1882</v>
      </c>
      <c r="AC289" s="150" t="str">
        <f t="shared" si="81"/>
        <v>H5AEFMECO</v>
      </c>
      <c r="AD289" s="163">
        <f t="shared" si="79"/>
        <v>3</v>
      </c>
      <c r="AE289" s="163" t="str">
        <f t="shared" si="82"/>
        <v>H5AEFMECO - 3</v>
      </c>
      <c r="AF289" s="164">
        <f t="shared" si="83"/>
        <v>1</v>
      </c>
      <c r="AG289" s="164">
        <f t="shared" si="84"/>
        <v>1</v>
      </c>
      <c r="AH289" s="164" t="str">
        <f t="shared" si="80"/>
        <v>H5AEFMECO.</v>
      </c>
      <c r="AI289" s="164" t="str">
        <f t="shared" si="85"/>
        <v>H5AEFMECO</v>
      </c>
      <c r="AJ289" s="165"/>
      <c r="AK289" s="166"/>
      <c r="AL289" s="167"/>
    </row>
    <row r="290" spans="1:38" s="11" customFormat="1" ht="234.75" customHeight="1" x14ac:dyDescent="0.2">
      <c r="A290" s="150" t="str">
        <f>IF(ISBLANK(F290),"",COUNTA($F$2:F290))</f>
        <v/>
      </c>
      <c r="B290" s="151">
        <f t="shared" si="86"/>
        <v>289</v>
      </c>
      <c r="C290" s="151">
        <v>2022</v>
      </c>
      <c r="D290" s="151" t="s">
        <v>3141</v>
      </c>
      <c r="E290" s="151"/>
      <c r="F290" s="151"/>
      <c r="G290" s="153" t="s">
        <v>140</v>
      </c>
      <c r="H290" s="175" t="s">
        <v>1858</v>
      </c>
      <c r="I290" s="175" t="s">
        <v>1851</v>
      </c>
      <c r="J290" s="160" t="s">
        <v>1818</v>
      </c>
      <c r="K290" s="160" t="s">
        <v>1859</v>
      </c>
      <c r="L290" s="181" t="s">
        <v>1826</v>
      </c>
      <c r="M290" s="181">
        <v>1</v>
      </c>
      <c r="N290" s="188">
        <v>44865</v>
      </c>
      <c r="O290" s="187">
        <v>44926</v>
      </c>
      <c r="P290" s="178">
        <f t="shared" si="87"/>
        <v>8.7142857142857135</v>
      </c>
      <c r="Q290" s="151" t="s">
        <v>1845</v>
      </c>
      <c r="R290" s="151" t="s">
        <v>2449</v>
      </c>
      <c r="S290" s="151">
        <v>0</v>
      </c>
      <c r="T290" s="123"/>
      <c r="U290" s="161">
        <f t="shared" si="72"/>
        <v>-1497.5333333333333</v>
      </c>
      <c r="V290" s="124">
        <f t="shared" si="73"/>
        <v>0</v>
      </c>
      <c r="W290" s="162">
        <f t="shared" si="74"/>
        <v>0</v>
      </c>
      <c r="X290" s="162">
        <f t="shared" si="75"/>
        <v>0</v>
      </c>
      <c r="Y290" s="162">
        <f t="shared" si="76"/>
        <v>8.7142857142857135</v>
      </c>
      <c r="Z290" s="151" t="str">
        <f t="shared" si="77"/>
        <v>VENCIDA</v>
      </c>
      <c r="AA290" s="151" t="str">
        <f t="shared" si="78"/>
        <v/>
      </c>
      <c r="AB290" s="153" t="s">
        <v>1882</v>
      </c>
      <c r="AC290" s="150" t="str">
        <f t="shared" si="81"/>
        <v>H5AEFMECO</v>
      </c>
      <c r="AD290" s="163">
        <f t="shared" si="79"/>
        <v>4</v>
      </c>
      <c r="AE290" s="163" t="str">
        <f t="shared" si="82"/>
        <v>H5AEFMECO - 4</v>
      </c>
      <c r="AF290" s="164">
        <f t="shared" si="83"/>
        <v>1</v>
      </c>
      <c r="AG290" s="164">
        <f t="shared" si="84"/>
        <v>1</v>
      </c>
      <c r="AH290" s="164" t="str">
        <f t="shared" si="80"/>
        <v>H5AEFMECO.</v>
      </c>
      <c r="AI290" s="164" t="str">
        <f t="shared" si="85"/>
        <v>H5AEFMECO</v>
      </c>
      <c r="AJ290" s="165"/>
      <c r="AK290" s="166"/>
      <c r="AL290" s="167"/>
    </row>
    <row r="291" spans="1:38" s="11" customFormat="1" ht="234.75" customHeight="1" x14ac:dyDescent="0.2">
      <c r="A291" s="150">
        <f>IF(ISBLANK(F291),"",COUNTA($F$2:F291))</f>
        <v>224</v>
      </c>
      <c r="B291" s="151">
        <f t="shared" si="86"/>
        <v>290</v>
      </c>
      <c r="C291" s="151">
        <v>2022</v>
      </c>
      <c r="D291" s="151" t="s">
        <v>3141</v>
      </c>
      <c r="E291" s="151" t="s">
        <v>904</v>
      </c>
      <c r="F291" s="151" t="s">
        <v>636</v>
      </c>
      <c r="G291" s="153" t="s">
        <v>140</v>
      </c>
      <c r="H291" s="175" t="s">
        <v>1860</v>
      </c>
      <c r="I291" s="175" t="s">
        <v>1861</v>
      </c>
      <c r="J291" s="160" t="s">
        <v>1862</v>
      </c>
      <c r="K291" s="160" t="s">
        <v>1863</v>
      </c>
      <c r="L291" s="181" t="s">
        <v>1864</v>
      </c>
      <c r="M291" s="181">
        <v>1</v>
      </c>
      <c r="N291" s="188">
        <v>44767</v>
      </c>
      <c r="O291" s="187">
        <v>44865</v>
      </c>
      <c r="P291" s="178">
        <f t="shared" si="87"/>
        <v>14</v>
      </c>
      <c r="Q291" s="151" t="s">
        <v>1950</v>
      </c>
      <c r="R291" s="174" t="s">
        <v>2367</v>
      </c>
      <c r="S291" s="151">
        <v>1</v>
      </c>
      <c r="T291" s="123">
        <v>45041</v>
      </c>
      <c r="U291" s="161">
        <f t="shared" si="72"/>
        <v>5.8666666666666663</v>
      </c>
      <c r="V291" s="124">
        <f t="shared" si="73"/>
        <v>100</v>
      </c>
      <c r="W291" s="162">
        <f t="shared" si="74"/>
        <v>14</v>
      </c>
      <c r="X291" s="162">
        <f t="shared" si="75"/>
        <v>14</v>
      </c>
      <c r="Y291" s="162">
        <f t="shared" si="76"/>
        <v>14</v>
      </c>
      <c r="Z291" s="151" t="str">
        <f t="shared" si="77"/>
        <v>CUMPLIDA</v>
      </c>
      <c r="AA291" s="151" t="str">
        <f t="shared" si="78"/>
        <v>VENCIDO</v>
      </c>
      <c r="AB291" s="153" t="s">
        <v>1882</v>
      </c>
      <c r="AC291" s="150" t="str">
        <f t="shared" si="81"/>
        <v>H6AEFMECO</v>
      </c>
      <c r="AD291" s="163">
        <f t="shared" si="79"/>
        <v>1</v>
      </c>
      <c r="AE291" s="163" t="str">
        <f t="shared" si="82"/>
        <v>H6AEFMECO - 1</v>
      </c>
      <c r="AF291" s="164">
        <f t="shared" si="83"/>
        <v>5</v>
      </c>
      <c r="AG291" s="164">
        <f t="shared" si="84"/>
        <v>1</v>
      </c>
      <c r="AH291" s="164" t="str">
        <f t="shared" si="80"/>
        <v>H6AEFMECO.</v>
      </c>
      <c r="AI291" s="164" t="str">
        <f t="shared" si="85"/>
        <v>H6AEFMECO</v>
      </c>
      <c r="AJ291" s="165"/>
      <c r="AK291" s="166"/>
      <c r="AL291" s="167"/>
    </row>
    <row r="292" spans="1:38" s="11" customFormat="1" ht="234.75" customHeight="1" x14ac:dyDescent="0.2">
      <c r="A292" s="150" t="str">
        <f>IF(ISBLANK(F292),"",COUNTA($F$2:F292))</f>
        <v/>
      </c>
      <c r="B292" s="151">
        <f t="shared" si="86"/>
        <v>291</v>
      </c>
      <c r="C292" s="151">
        <v>2022</v>
      </c>
      <c r="D292" s="151" t="s">
        <v>3141</v>
      </c>
      <c r="E292" s="151"/>
      <c r="F292" s="151"/>
      <c r="G292" s="153" t="s">
        <v>140</v>
      </c>
      <c r="H292" s="175" t="s">
        <v>1865</v>
      </c>
      <c r="I292" s="175" t="s">
        <v>1861</v>
      </c>
      <c r="J292" s="160" t="s">
        <v>1818</v>
      </c>
      <c r="K292" s="160" t="s">
        <v>1855</v>
      </c>
      <c r="L292" s="181" t="s">
        <v>1820</v>
      </c>
      <c r="M292" s="181">
        <v>1</v>
      </c>
      <c r="N292" s="188">
        <v>44767</v>
      </c>
      <c r="O292" s="187">
        <v>44865</v>
      </c>
      <c r="P292" s="178">
        <f t="shared" si="87"/>
        <v>14</v>
      </c>
      <c r="Q292" s="151" t="s">
        <v>1821</v>
      </c>
      <c r="R292" s="151" t="s">
        <v>2347</v>
      </c>
      <c r="S292" s="151">
        <v>0</v>
      </c>
      <c r="T292" s="123"/>
      <c r="U292" s="161">
        <f t="shared" si="72"/>
        <v>-1495.5</v>
      </c>
      <c r="V292" s="124">
        <f t="shared" si="73"/>
        <v>0</v>
      </c>
      <c r="W292" s="162">
        <f t="shared" si="74"/>
        <v>0</v>
      </c>
      <c r="X292" s="162">
        <f t="shared" si="75"/>
        <v>0</v>
      </c>
      <c r="Y292" s="162">
        <f t="shared" si="76"/>
        <v>14</v>
      </c>
      <c r="Z292" s="151" t="str">
        <f t="shared" si="77"/>
        <v>VENCIDA</v>
      </c>
      <c r="AA292" s="151" t="str">
        <f t="shared" si="78"/>
        <v/>
      </c>
      <c r="AB292" s="153" t="s">
        <v>1882</v>
      </c>
      <c r="AC292" s="150" t="str">
        <f t="shared" si="81"/>
        <v>H6AEFMECO</v>
      </c>
      <c r="AD292" s="163">
        <f t="shared" si="79"/>
        <v>2</v>
      </c>
      <c r="AE292" s="163" t="str">
        <f t="shared" si="82"/>
        <v>H6AEFMECO - 2</v>
      </c>
      <c r="AF292" s="164">
        <f t="shared" si="83"/>
        <v>1</v>
      </c>
      <c r="AG292" s="164">
        <f t="shared" si="84"/>
        <v>1</v>
      </c>
      <c r="AH292" s="164" t="str">
        <f t="shared" si="80"/>
        <v>H6AEFMECO.</v>
      </c>
      <c r="AI292" s="164" t="str">
        <f t="shared" si="85"/>
        <v>H6AEFMECO</v>
      </c>
      <c r="AJ292" s="165"/>
      <c r="AK292" s="166"/>
      <c r="AL292" s="167"/>
    </row>
    <row r="293" spans="1:38" s="11" customFormat="1" ht="234.75" customHeight="1" x14ac:dyDescent="0.2">
      <c r="A293" s="150" t="str">
        <f>IF(ISBLANK(F293),"",COUNTA($F$2:F293))</f>
        <v/>
      </c>
      <c r="B293" s="151">
        <f t="shared" si="86"/>
        <v>292</v>
      </c>
      <c r="C293" s="151">
        <v>2022</v>
      </c>
      <c r="D293" s="151" t="s">
        <v>3141</v>
      </c>
      <c r="E293" s="151"/>
      <c r="F293" s="151"/>
      <c r="G293" s="153" t="s">
        <v>140</v>
      </c>
      <c r="H293" s="175" t="s">
        <v>1866</v>
      </c>
      <c r="I293" s="175" t="s">
        <v>1861</v>
      </c>
      <c r="J293" s="160" t="s">
        <v>1818</v>
      </c>
      <c r="K293" s="160" t="s">
        <v>1855</v>
      </c>
      <c r="L293" s="181" t="s">
        <v>1823</v>
      </c>
      <c r="M293" s="181">
        <v>1</v>
      </c>
      <c r="N293" s="188">
        <v>44767</v>
      </c>
      <c r="O293" s="187">
        <v>44865</v>
      </c>
      <c r="P293" s="178">
        <f t="shared" si="87"/>
        <v>14</v>
      </c>
      <c r="Q293" s="151" t="s">
        <v>1821</v>
      </c>
      <c r="R293" s="151" t="s">
        <v>2347</v>
      </c>
      <c r="S293" s="151">
        <v>0</v>
      </c>
      <c r="T293" s="123"/>
      <c r="U293" s="161">
        <f t="shared" si="72"/>
        <v>-1495.5</v>
      </c>
      <c r="V293" s="124">
        <f t="shared" si="73"/>
        <v>0</v>
      </c>
      <c r="W293" s="162">
        <f t="shared" si="74"/>
        <v>0</v>
      </c>
      <c r="X293" s="162">
        <f t="shared" si="75"/>
        <v>0</v>
      </c>
      <c r="Y293" s="162">
        <f t="shared" si="76"/>
        <v>14</v>
      </c>
      <c r="Z293" s="151" t="str">
        <f t="shared" si="77"/>
        <v>VENCIDA</v>
      </c>
      <c r="AA293" s="151" t="str">
        <f t="shared" si="78"/>
        <v/>
      </c>
      <c r="AB293" s="153" t="s">
        <v>1882</v>
      </c>
      <c r="AC293" s="150" t="str">
        <f t="shared" si="81"/>
        <v>H6AEFMECO</v>
      </c>
      <c r="AD293" s="163">
        <f t="shared" si="79"/>
        <v>3</v>
      </c>
      <c r="AE293" s="163" t="str">
        <f t="shared" si="82"/>
        <v>H6AEFMECO - 3</v>
      </c>
      <c r="AF293" s="164">
        <f t="shared" si="83"/>
        <v>1</v>
      </c>
      <c r="AG293" s="164">
        <f t="shared" si="84"/>
        <v>1</v>
      </c>
      <c r="AH293" s="164" t="str">
        <f t="shared" si="80"/>
        <v>H6AEFMECO.</v>
      </c>
      <c r="AI293" s="164" t="str">
        <f t="shared" si="85"/>
        <v>H6AEFMECO</v>
      </c>
      <c r="AJ293" s="165"/>
      <c r="AK293" s="166"/>
      <c r="AL293" s="167"/>
    </row>
    <row r="294" spans="1:38" s="11" customFormat="1" ht="234.75" customHeight="1" x14ac:dyDescent="0.2">
      <c r="A294" s="150" t="str">
        <f>IF(ISBLANK(F294),"",COUNTA($F$2:F294))</f>
        <v/>
      </c>
      <c r="B294" s="151">
        <f t="shared" si="86"/>
        <v>293</v>
      </c>
      <c r="C294" s="151">
        <v>2022</v>
      </c>
      <c r="D294" s="151" t="s">
        <v>3141</v>
      </c>
      <c r="E294" s="151"/>
      <c r="F294" s="151"/>
      <c r="G294" s="153" t="s">
        <v>140</v>
      </c>
      <c r="H294" s="175" t="s">
        <v>1867</v>
      </c>
      <c r="I294" s="175" t="s">
        <v>1861</v>
      </c>
      <c r="J294" s="160" t="s">
        <v>1818</v>
      </c>
      <c r="K294" s="160" t="s">
        <v>1859</v>
      </c>
      <c r="L294" s="181" t="s">
        <v>1826</v>
      </c>
      <c r="M294" s="181">
        <v>1</v>
      </c>
      <c r="N294" s="188">
        <v>44865</v>
      </c>
      <c r="O294" s="187">
        <v>44926</v>
      </c>
      <c r="P294" s="178">
        <f t="shared" si="87"/>
        <v>8.7142857142857135</v>
      </c>
      <c r="Q294" s="151" t="s">
        <v>1845</v>
      </c>
      <c r="R294" s="151" t="s">
        <v>2449</v>
      </c>
      <c r="S294" s="151">
        <v>0</v>
      </c>
      <c r="T294" s="123"/>
      <c r="U294" s="161">
        <f t="shared" si="72"/>
        <v>-1497.5333333333333</v>
      </c>
      <c r="V294" s="124">
        <f t="shared" si="73"/>
        <v>0</v>
      </c>
      <c r="W294" s="162">
        <f t="shared" si="74"/>
        <v>0</v>
      </c>
      <c r="X294" s="162">
        <f t="shared" si="75"/>
        <v>0</v>
      </c>
      <c r="Y294" s="162">
        <f t="shared" si="76"/>
        <v>8.7142857142857135</v>
      </c>
      <c r="Z294" s="151" t="str">
        <f t="shared" si="77"/>
        <v>VENCIDA</v>
      </c>
      <c r="AA294" s="151" t="str">
        <f t="shared" si="78"/>
        <v/>
      </c>
      <c r="AB294" s="153" t="s">
        <v>1882</v>
      </c>
      <c r="AC294" s="150" t="str">
        <f t="shared" si="81"/>
        <v>H6AEFMECO</v>
      </c>
      <c r="AD294" s="163">
        <f t="shared" si="79"/>
        <v>4</v>
      </c>
      <c r="AE294" s="163" t="str">
        <f t="shared" si="82"/>
        <v>H6AEFMECO - 4</v>
      </c>
      <c r="AF294" s="164">
        <f t="shared" si="83"/>
        <v>1</v>
      </c>
      <c r="AG294" s="164">
        <f t="shared" si="84"/>
        <v>1</v>
      </c>
      <c r="AH294" s="164" t="str">
        <f t="shared" si="80"/>
        <v>H6AEFMECO.</v>
      </c>
      <c r="AI294" s="164" t="str">
        <f t="shared" si="85"/>
        <v>H6AEFMECO</v>
      </c>
      <c r="AJ294" s="165"/>
      <c r="AK294" s="166"/>
      <c r="AL294" s="167"/>
    </row>
    <row r="295" spans="1:38" s="11" customFormat="1" ht="234.75" customHeight="1" x14ac:dyDescent="0.2">
      <c r="A295" s="150">
        <f>IF(ISBLANK(F295),"",COUNTA($F$2:F295))</f>
        <v>225</v>
      </c>
      <c r="B295" s="151">
        <f t="shared" si="86"/>
        <v>294</v>
      </c>
      <c r="C295" s="151">
        <v>2022</v>
      </c>
      <c r="D295" s="151" t="s">
        <v>3142</v>
      </c>
      <c r="E295" s="151" t="s">
        <v>904</v>
      </c>
      <c r="F295" s="151" t="s">
        <v>636</v>
      </c>
      <c r="G295" s="153" t="s">
        <v>140</v>
      </c>
      <c r="H295" s="175" t="s">
        <v>1868</v>
      </c>
      <c r="I295" s="175" t="s">
        <v>1869</v>
      </c>
      <c r="J295" s="160" t="s">
        <v>1818</v>
      </c>
      <c r="K295" s="160" t="s">
        <v>1855</v>
      </c>
      <c r="L295" s="181" t="s">
        <v>1820</v>
      </c>
      <c r="M295" s="181">
        <v>1</v>
      </c>
      <c r="N295" s="188">
        <v>44767</v>
      </c>
      <c r="O295" s="187">
        <v>44865</v>
      </c>
      <c r="P295" s="178">
        <f t="shared" si="87"/>
        <v>14</v>
      </c>
      <c r="Q295" s="151" t="s">
        <v>1821</v>
      </c>
      <c r="R295" s="151" t="s">
        <v>2347</v>
      </c>
      <c r="S295" s="151">
        <v>0</v>
      </c>
      <c r="T295" s="123"/>
      <c r="U295" s="161">
        <f t="shared" si="72"/>
        <v>-1495.5</v>
      </c>
      <c r="V295" s="124">
        <f t="shared" si="73"/>
        <v>0</v>
      </c>
      <c r="W295" s="162">
        <f t="shared" si="74"/>
        <v>0</v>
      </c>
      <c r="X295" s="162">
        <f t="shared" si="75"/>
        <v>0</v>
      </c>
      <c r="Y295" s="162">
        <f t="shared" si="76"/>
        <v>14</v>
      </c>
      <c r="Z295" s="151" t="str">
        <f t="shared" si="77"/>
        <v>VENCIDA</v>
      </c>
      <c r="AA295" s="151" t="str">
        <f t="shared" si="78"/>
        <v>VENCIDO</v>
      </c>
      <c r="AB295" s="153" t="s">
        <v>1882</v>
      </c>
      <c r="AC295" s="150" t="str">
        <f t="shared" si="81"/>
        <v>H7AEFMECO</v>
      </c>
      <c r="AD295" s="163">
        <f t="shared" si="79"/>
        <v>1</v>
      </c>
      <c r="AE295" s="163" t="str">
        <f t="shared" si="82"/>
        <v>H7AEFMECO - 1</v>
      </c>
      <c r="AF295" s="164">
        <f t="shared" si="83"/>
        <v>1</v>
      </c>
      <c r="AG295" s="164">
        <f t="shared" si="84"/>
        <v>1</v>
      </c>
      <c r="AH295" s="164" t="str">
        <f t="shared" si="80"/>
        <v>H7AEFMECO.</v>
      </c>
      <c r="AI295" s="164" t="str">
        <f t="shared" si="85"/>
        <v>H7AEFMECO</v>
      </c>
      <c r="AJ295" s="165"/>
      <c r="AK295" s="166"/>
      <c r="AL295" s="167"/>
    </row>
    <row r="296" spans="1:38" s="11" customFormat="1" ht="234.75" customHeight="1" x14ac:dyDescent="0.2">
      <c r="A296" s="150" t="str">
        <f>IF(ISBLANK(F296),"",COUNTA($F$2:F296))</f>
        <v/>
      </c>
      <c r="B296" s="151">
        <f t="shared" si="86"/>
        <v>295</v>
      </c>
      <c r="C296" s="151">
        <v>2022</v>
      </c>
      <c r="D296" s="151" t="s">
        <v>3142</v>
      </c>
      <c r="E296" s="151"/>
      <c r="F296" s="151"/>
      <c r="G296" s="153" t="s">
        <v>140</v>
      </c>
      <c r="H296" s="175" t="s">
        <v>1870</v>
      </c>
      <c r="I296" s="175" t="s">
        <v>1869</v>
      </c>
      <c r="J296" s="160" t="s">
        <v>1818</v>
      </c>
      <c r="K296" s="160" t="s">
        <v>1855</v>
      </c>
      <c r="L296" s="181" t="s">
        <v>1823</v>
      </c>
      <c r="M296" s="181">
        <v>1</v>
      </c>
      <c r="N296" s="188">
        <v>44767</v>
      </c>
      <c r="O296" s="187">
        <v>44865</v>
      </c>
      <c r="P296" s="178">
        <f t="shared" si="87"/>
        <v>14</v>
      </c>
      <c r="Q296" s="151" t="s">
        <v>1821</v>
      </c>
      <c r="R296" s="151" t="s">
        <v>2347</v>
      </c>
      <c r="S296" s="151">
        <v>0</v>
      </c>
      <c r="T296" s="123"/>
      <c r="U296" s="161">
        <f t="shared" si="72"/>
        <v>-1495.5</v>
      </c>
      <c r="V296" s="124">
        <f t="shared" si="73"/>
        <v>0</v>
      </c>
      <c r="W296" s="162">
        <f t="shared" si="74"/>
        <v>0</v>
      </c>
      <c r="X296" s="162">
        <f t="shared" si="75"/>
        <v>0</v>
      </c>
      <c r="Y296" s="162">
        <f t="shared" si="76"/>
        <v>14</v>
      </c>
      <c r="Z296" s="151" t="str">
        <f t="shared" si="77"/>
        <v>VENCIDA</v>
      </c>
      <c r="AA296" s="151" t="str">
        <f t="shared" si="78"/>
        <v/>
      </c>
      <c r="AB296" s="153" t="s">
        <v>1882</v>
      </c>
      <c r="AC296" s="150" t="str">
        <f t="shared" si="81"/>
        <v>H7AEFMECO</v>
      </c>
      <c r="AD296" s="163">
        <f t="shared" si="79"/>
        <v>2</v>
      </c>
      <c r="AE296" s="163" t="str">
        <f t="shared" si="82"/>
        <v>H7AEFMECO - 2</v>
      </c>
      <c r="AF296" s="164">
        <f t="shared" si="83"/>
        <v>1</v>
      </c>
      <c r="AG296" s="164">
        <f t="shared" si="84"/>
        <v>1</v>
      </c>
      <c r="AH296" s="164" t="str">
        <f t="shared" si="80"/>
        <v>H7AEFMECO.</v>
      </c>
      <c r="AI296" s="164" t="str">
        <f t="shared" si="85"/>
        <v>H7AEFMECO</v>
      </c>
      <c r="AJ296" s="165"/>
      <c r="AK296" s="166"/>
      <c r="AL296" s="167"/>
    </row>
    <row r="297" spans="1:38" s="11" customFormat="1" ht="234.75" customHeight="1" x14ac:dyDescent="0.2">
      <c r="A297" s="150" t="str">
        <f>IF(ISBLANK(F297),"",COUNTA($F$2:F297))</f>
        <v/>
      </c>
      <c r="B297" s="151">
        <f t="shared" si="86"/>
        <v>296</v>
      </c>
      <c r="C297" s="151">
        <v>2022</v>
      </c>
      <c r="D297" s="151" t="s">
        <v>3142</v>
      </c>
      <c r="E297" s="151"/>
      <c r="F297" s="151"/>
      <c r="G297" s="153" t="s">
        <v>140</v>
      </c>
      <c r="H297" s="175" t="s">
        <v>1871</v>
      </c>
      <c r="I297" s="175" t="s">
        <v>1869</v>
      </c>
      <c r="J297" s="160" t="s">
        <v>1818</v>
      </c>
      <c r="K297" s="160" t="s">
        <v>1859</v>
      </c>
      <c r="L297" s="181" t="s">
        <v>1826</v>
      </c>
      <c r="M297" s="181">
        <v>1</v>
      </c>
      <c r="N297" s="188">
        <v>44865</v>
      </c>
      <c r="O297" s="187">
        <v>44926</v>
      </c>
      <c r="P297" s="178">
        <f t="shared" si="87"/>
        <v>8.7142857142857135</v>
      </c>
      <c r="Q297" s="151" t="s">
        <v>1845</v>
      </c>
      <c r="R297" s="151" t="s">
        <v>2449</v>
      </c>
      <c r="S297" s="151">
        <v>0</v>
      </c>
      <c r="T297" s="123"/>
      <c r="U297" s="161">
        <f t="shared" si="72"/>
        <v>-1497.5333333333333</v>
      </c>
      <c r="V297" s="124">
        <f t="shared" si="73"/>
        <v>0</v>
      </c>
      <c r="W297" s="162">
        <f t="shared" si="74"/>
        <v>0</v>
      </c>
      <c r="X297" s="162">
        <f t="shared" si="75"/>
        <v>0</v>
      </c>
      <c r="Y297" s="162">
        <f t="shared" si="76"/>
        <v>8.7142857142857135</v>
      </c>
      <c r="Z297" s="151" t="str">
        <f t="shared" si="77"/>
        <v>VENCIDA</v>
      </c>
      <c r="AA297" s="151" t="str">
        <f t="shared" si="78"/>
        <v/>
      </c>
      <c r="AB297" s="153" t="s">
        <v>1882</v>
      </c>
      <c r="AC297" s="150" t="str">
        <f t="shared" si="81"/>
        <v>H7AEFMECO</v>
      </c>
      <c r="AD297" s="163">
        <f t="shared" si="79"/>
        <v>3</v>
      </c>
      <c r="AE297" s="163" t="str">
        <f t="shared" si="82"/>
        <v>H7AEFMECO - 3</v>
      </c>
      <c r="AF297" s="164">
        <f t="shared" si="83"/>
        <v>1</v>
      </c>
      <c r="AG297" s="164">
        <f t="shared" si="84"/>
        <v>1</v>
      </c>
      <c r="AH297" s="164" t="str">
        <f t="shared" si="80"/>
        <v>H7AEFMECO.</v>
      </c>
      <c r="AI297" s="164" t="str">
        <f t="shared" si="85"/>
        <v>H7AEFMECO</v>
      </c>
      <c r="AJ297" s="165"/>
      <c r="AK297" s="166"/>
      <c r="AL297" s="167"/>
    </row>
    <row r="298" spans="1:38" s="11" customFormat="1" ht="234.75" customHeight="1" x14ac:dyDescent="0.2">
      <c r="A298" s="150">
        <f>IF(ISBLANK(F298),"",COUNTA($F$2:F298))</f>
        <v>226</v>
      </c>
      <c r="B298" s="151">
        <f t="shared" si="86"/>
        <v>297</v>
      </c>
      <c r="C298" s="151">
        <v>2022</v>
      </c>
      <c r="D298" s="151" t="s">
        <v>3141</v>
      </c>
      <c r="E298" s="151" t="s">
        <v>904</v>
      </c>
      <c r="F298" s="151" t="s">
        <v>636</v>
      </c>
      <c r="G298" s="153" t="s">
        <v>140</v>
      </c>
      <c r="H298" s="175" t="s">
        <v>1872</v>
      </c>
      <c r="I298" s="175" t="s">
        <v>1873</v>
      </c>
      <c r="J298" s="160" t="s">
        <v>1874</v>
      </c>
      <c r="K298" s="160" t="s">
        <v>1875</v>
      </c>
      <c r="L298" s="181" t="s">
        <v>1876</v>
      </c>
      <c r="M298" s="181">
        <v>12</v>
      </c>
      <c r="N298" s="188">
        <v>44767</v>
      </c>
      <c r="O298" s="187">
        <v>45119</v>
      </c>
      <c r="P298" s="178">
        <f t="shared" si="87"/>
        <v>50.285714285714285</v>
      </c>
      <c r="Q298" s="151" t="s">
        <v>1950</v>
      </c>
      <c r="R298" s="174" t="s">
        <v>2367</v>
      </c>
      <c r="S298" s="151">
        <v>0</v>
      </c>
      <c r="T298" s="123"/>
      <c r="U298" s="161">
        <f t="shared" si="72"/>
        <v>-1503.9666666666667</v>
      </c>
      <c r="V298" s="124">
        <f t="shared" si="73"/>
        <v>0</v>
      </c>
      <c r="W298" s="162">
        <f t="shared" si="74"/>
        <v>0</v>
      </c>
      <c r="X298" s="162">
        <f t="shared" si="75"/>
        <v>0</v>
      </c>
      <c r="Y298" s="162">
        <f t="shared" si="76"/>
        <v>50.285714285714285</v>
      </c>
      <c r="Z298" s="151" t="str">
        <f t="shared" si="77"/>
        <v>VENCIDA</v>
      </c>
      <c r="AA298" s="151" t="str">
        <f t="shared" si="78"/>
        <v>VENCIDO</v>
      </c>
      <c r="AB298" s="153" t="s">
        <v>1882</v>
      </c>
      <c r="AC298" s="150" t="str">
        <f t="shared" si="81"/>
        <v>H8AEFMECO</v>
      </c>
      <c r="AD298" s="163">
        <f t="shared" si="79"/>
        <v>1</v>
      </c>
      <c r="AE298" s="163" t="str">
        <f t="shared" si="82"/>
        <v>H8AEFMECO - 1</v>
      </c>
      <c r="AF298" s="164">
        <f t="shared" si="83"/>
        <v>1</v>
      </c>
      <c r="AG298" s="164">
        <f t="shared" si="84"/>
        <v>1</v>
      </c>
      <c r="AH298" s="164" t="str">
        <f t="shared" si="80"/>
        <v>H8AEFMECO.</v>
      </c>
      <c r="AI298" s="164" t="str">
        <f t="shared" si="85"/>
        <v>H8AEFMECO</v>
      </c>
      <c r="AJ298" s="165"/>
      <c r="AK298" s="166"/>
      <c r="AL298" s="167"/>
    </row>
    <row r="299" spans="1:38" s="11" customFormat="1" ht="234.75" customHeight="1" x14ac:dyDescent="0.2">
      <c r="A299" s="150" t="str">
        <f>IF(ISBLANK(F299),"",COUNTA($F$2:F299))</f>
        <v/>
      </c>
      <c r="B299" s="151">
        <f t="shared" si="86"/>
        <v>298</v>
      </c>
      <c r="C299" s="151">
        <v>2022</v>
      </c>
      <c r="D299" s="151" t="s">
        <v>3141</v>
      </c>
      <c r="E299" s="151"/>
      <c r="F299" s="151"/>
      <c r="G299" s="153" t="s">
        <v>140</v>
      </c>
      <c r="H299" s="175" t="s">
        <v>1877</v>
      </c>
      <c r="I299" s="175" t="s">
        <v>1873</v>
      </c>
      <c r="J299" s="160" t="s">
        <v>1878</v>
      </c>
      <c r="K299" s="160" t="s">
        <v>1875</v>
      </c>
      <c r="L299" s="181" t="s">
        <v>1876</v>
      </c>
      <c r="M299" s="181">
        <v>12</v>
      </c>
      <c r="N299" s="188">
        <v>44767</v>
      </c>
      <c r="O299" s="187">
        <v>45119</v>
      </c>
      <c r="P299" s="178">
        <f t="shared" si="87"/>
        <v>50.285714285714285</v>
      </c>
      <c r="Q299" s="151" t="s">
        <v>1950</v>
      </c>
      <c r="R299" s="174" t="s">
        <v>2367</v>
      </c>
      <c r="S299" s="151">
        <v>0</v>
      </c>
      <c r="T299" s="123"/>
      <c r="U299" s="161">
        <f t="shared" si="72"/>
        <v>-1503.9666666666667</v>
      </c>
      <c r="V299" s="124">
        <f t="shared" si="73"/>
        <v>0</v>
      </c>
      <c r="W299" s="162">
        <f t="shared" si="74"/>
        <v>0</v>
      </c>
      <c r="X299" s="162">
        <f t="shared" si="75"/>
        <v>0</v>
      </c>
      <c r="Y299" s="162">
        <f t="shared" si="76"/>
        <v>50.285714285714285</v>
      </c>
      <c r="Z299" s="151" t="str">
        <f t="shared" si="77"/>
        <v>VENCIDA</v>
      </c>
      <c r="AA299" s="151" t="str">
        <f t="shared" si="78"/>
        <v/>
      </c>
      <c r="AB299" s="153" t="s">
        <v>1882</v>
      </c>
      <c r="AC299" s="150" t="str">
        <f t="shared" si="81"/>
        <v>H8AEFMECO</v>
      </c>
      <c r="AD299" s="163">
        <f t="shared" si="79"/>
        <v>2</v>
      </c>
      <c r="AE299" s="163" t="str">
        <f t="shared" si="82"/>
        <v>H8AEFMECO - 2</v>
      </c>
      <c r="AF299" s="164">
        <f t="shared" si="83"/>
        <v>1</v>
      </c>
      <c r="AG299" s="164">
        <f t="shared" si="84"/>
        <v>1</v>
      </c>
      <c r="AH299" s="164" t="str">
        <f t="shared" si="80"/>
        <v>H8AEFMECO.</v>
      </c>
      <c r="AI299" s="164" t="str">
        <f t="shared" si="85"/>
        <v>H8AEFMECO</v>
      </c>
      <c r="AJ299" s="165"/>
      <c r="AK299" s="166"/>
      <c r="AL299" s="167"/>
    </row>
    <row r="300" spans="1:38" s="11" customFormat="1" ht="234.75" customHeight="1" x14ac:dyDescent="0.2">
      <c r="A300" s="150" t="str">
        <f>IF(ISBLANK(F300),"",COUNTA($F$2:F300))</f>
        <v/>
      </c>
      <c r="B300" s="151">
        <f t="shared" si="86"/>
        <v>299</v>
      </c>
      <c r="C300" s="151">
        <v>2022</v>
      </c>
      <c r="D300" s="151" t="s">
        <v>3141</v>
      </c>
      <c r="E300" s="151"/>
      <c r="F300" s="151"/>
      <c r="G300" s="153" t="s">
        <v>140</v>
      </c>
      <c r="H300" s="175" t="s">
        <v>1879</v>
      </c>
      <c r="I300" s="175" t="s">
        <v>1873</v>
      </c>
      <c r="J300" s="160" t="s">
        <v>1818</v>
      </c>
      <c r="K300" s="160" t="s">
        <v>1855</v>
      </c>
      <c r="L300" s="181" t="s">
        <v>1820</v>
      </c>
      <c r="M300" s="181">
        <v>1</v>
      </c>
      <c r="N300" s="188">
        <v>44767</v>
      </c>
      <c r="O300" s="187">
        <v>44865</v>
      </c>
      <c r="P300" s="178">
        <f t="shared" si="87"/>
        <v>14</v>
      </c>
      <c r="Q300" s="151" t="s">
        <v>1821</v>
      </c>
      <c r="R300" s="151" t="s">
        <v>2347</v>
      </c>
      <c r="S300" s="151">
        <v>0</v>
      </c>
      <c r="T300" s="123"/>
      <c r="U300" s="161">
        <f t="shared" si="72"/>
        <v>-1495.5</v>
      </c>
      <c r="V300" s="124">
        <f t="shared" si="73"/>
        <v>0</v>
      </c>
      <c r="W300" s="162">
        <f t="shared" si="74"/>
        <v>0</v>
      </c>
      <c r="X300" s="162">
        <f t="shared" si="75"/>
        <v>0</v>
      </c>
      <c r="Y300" s="162">
        <f t="shared" si="76"/>
        <v>14</v>
      </c>
      <c r="Z300" s="151" t="str">
        <f t="shared" si="77"/>
        <v>VENCIDA</v>
      </c>
      <c r="AA300" s="151" t="str">
        <f t="shared" si="78"/>
        <v/>
      </c>
      <c r="AB300" s="153" t="s">
        <v>1882</v>
      </c>
      <c r="AC300" s="150" t="str">
        <f t="shared" si="81"/>
        <v>H8AEFMECO</v>
      </c>
      <c r="AD300" s="163">
        <f t="shared" si="79"/>
        <v>3</v>
      </c>
      <c r="AE300" s="163" t="str">
        <f t="shared" si="82"/>
        <v>H8AEFMECO - 3</v>
      </c>
      <c r="AF300" s="164">
        <f t="shared" si="83"/>
        <v>1</v>
      </c>
      <c r="AG300" s="164">
        <f t="shared" si="84"/>
        <v>1</v>
      </c>
      <c r="AH300" s="164" t="str">
        <f t="shared" si="80"/>
        <v>H8AEFMECO.</v>
      </c>
      <c r="AI300" s="164" t="str">
        <f t="shared" si="85"/>
        <v>H8AEFMECO</v>
      </c>
      <c r="AJ300" s="165"/>
      <c r="AK300" s="166"/>
      <c r="AL300" s="167"/>
    </row>
    <row r="301" spans="1:38" s="11" customFormat="1" ht="264" customHeight="1" x14ac:dyDescent="0.2">
      <c r="A301" s="150" t="str">
        <f>IF(ISBLANK(F301),"",COUNTA($F$2:F301))</f>
        <v/>
      </c>
      <c r="B301" s="151">
        <f t="shared" si="86"/>
        <v>300</v>
      </c>
      <c r="C301" s="151">
        <v>2022</v>
      </c>
      <c r="D301" s="151" t="s">
        <v>3141</v>
      </c>
      <c r="E301" s="151"/>
      <c r="F301" s="151"/>
      <c r="G301" s="153" t="s">
        <v>140</v>
      </c>
      <c r="H301" s="175" t="s">
        <v>1880</v>
      </c>
      <c r="I301" s="175" t="s">
        <v>1873</v>
      </c>
      <c r="J301" s="160" t="s">
        <v>1818</v>
      </c>
      <c r="K301" s="160" t="s">
        <v>1855</v>
      </c>
      <c r="L301" s="181" t="s">
        <v>1823</v>
      </c>
      <c r="M301" s="181">
        <v>1</v>
      </c>
      <c r="N301" s="188">
        <v>44767</v>
      </c>
      <c r="O301" s="187">
        <v>44865</v>
      </c>
      <c r="P301" s="178">
        <f t="shared" si="87"/>
        <v>14</v>
      </c>
      <c r="Q301" s="151" t="s">
        <v>1821</v>
      </c>
      <c r="R301" s="151" t="s">
        <v>2347</v>
      </c>
      <c r="S301" s="151">
        <v>0</v>
      </c>
      <c r="T301" s="123"/>
      <c r="U301" s="161">
        <f t="shared" si="72"/>
        <v>-1495.5</v>
      </c>
      <c r="V301" s="124">
        <f t="shared" si="73"/>
        <v>0</v>
      </c>
      <c r="W301" s="162">
        <f t="shared" si="74"/>
        <v>0</v>
      </c>
      <c r="X301" s="162">
        <f t="shared" si="75"/>
        <v>0</v>
      </c>
      <c r="Y301" s="162">
        <f t="shared" si="76"/>
        <v>14</v>
      </c>
      <c r="Z301" s="151" t="str">
        <f t="shared" si="77"/>
        <v>VENCIDA</v>
      </c>
      <c r="AA301" s="151" t="str">
        <f t="shared" si="78"/>
        <v/>
      </c>
      <c r="AB301" s="153" t="s">
        <v>1882</v>
      </c>
      <c r="AC301" s="150" t="str">
        <f t="shared" si="81"/>
        <v>H8AEFMECO</v>
      </c>
      <c r="AD301" s="163">
        <f t="shared" si="79"/>
        <v>4</v>
      </c>
      <c r="AE301" s="163" t="str">
        <f t="shared" si="82"/>
        <v>H8AEFMECO - 4</v>
      </c>
      <c r="AF301" s="164">
        <f t="shared" si="83"/>
        <v>1</v>
      </c>
      <c r="AG301" s="164">
        <f t="shared" si="84"/>
        <v>1</v>
      </c>
      <c r="AH301" s="164" t="str">
        <f t="shared" si="80"/>
        <v>H8AEFMECO.</v>
      </c>
      <c r="AI301" s="164" t="str">
        <f t="shared" si="85"/>
        <v>H8AEFMECO</v>
      </c>
      <c r="AJ301" s="165"/>
      <c r="AK301" s="166"/>
      <c r="AL301" s="167"/>
    </row>
    <row r="302" spans="1:38" s="11" customFormat="1" ht="234.75" customHeight="1" x14ac:dyDescent="0.2">
      <c r="A302" s="150" t="str">
        <f>IF(ISBLANK(F302),"",COUNTA($F$2:F302))</f>
        <v/>
      </c>
      <c r="B302" s="151">
        <f t="shared" si="86"/>
        <v>301</v>
      </c>
      <c r="C302" s="151">
        <v>2022</v>
      </c>
      <c r="D302" s="151" t="s">
        <v>3141</v>
      </c>
      <c r="E302" s="151"/>
      <c r="F302" s="151"/>
      <c r="G302" s="153" t="s">
        <v>140</v>
      </c>
      <c r="H302" s="175" t="s">
        <v>1881</v>
      </c>
      <c r="I302" s="175" t="s">
        <v>1873</v>
      </c>
      <c r="J302" s="160" t="s">
        <v>1818</v>
      </c>
      <c r="K302" s="160" t="s">
        <v>1859</v>
      </c>
      <c r="L302" s="181" t="s">
        <v>1826</v>
      </c>
      <c r="M302" s="181">
        <v>1</v>
      </c>
      <c r="N302" s="188">
        <v>44865</v>
      </c>
      <c r="O302" s="187">
        <v>44926</v>
      </c>
      <c r="P302" s="178">
        <f t="shared" si="87"/>
        <v>8.7142857142857135</v>
      </c>
      <c r="Q302" s="151" t="s">
        <v>1845</v>
      </c>
      <c r="R302" s="151" t="s">
        <v>2449</v>
      </c>
      <c r="S302" s="151">
        <v>0</v>
      </c>
      <c r="T302" s="123"/>
      <c r="U302" s="161">
        <f t="shared" si="72"/>
        <v>-1497.5333333333333</v>
      </c>
      <c r="V302" s="124">
        <f t="shared" si="73"/>
        <v>0</v>
      </c>
      <c r="W302" s="162">
        <f t="shared" si="74"/>
        <v>0</v>
      </c>
      <c r="X302" s="162">
        <f t="shared" si="75"/>
        <v>0</v>
      </c>
      <c r="Y302" s="162">
        <f t="shared" si="76"/>
        <v>8.7142857142857135</v>
      </c>
      <c r="Z302" s="151" t="str">
        <f t="shared" si="77"/>
        <v>VENCIDA</v>
      </c>
      <c r="AA302" s="151" t="str">
        <f t="shared" si="78"/>
        <v/>
      </c>
      <c r="AB302" s="153" t="s">
        <v>1882</v>
      </c>
      <c r="AC302" s="150" t="str">
        <f t="shared" si="81"/>
        <v>H8AEFMECO</v>
      </c>
      <c r="AD302" s="163">
        <f t="shared" si="79"/>
        <v>5</v>
      </c>
      <c r="AE302" s="163" t="str">
        <f t="shared" si="82"/>
        <v>H8AEFMECO - 5</v>
      </c>
      <c r="AF302" s="164">
        <f t="shared" si="83"/>
        <v>1</v>
      </c>
      <c r="AG302" s="164">
        <f t="shared" si="84"/>
        <v>1</v>
      </c>
      <c r="AH302" s="164" t="str">
        <f t="shared" si="80"/>
        <v>H8AEFMECO.</v>
      </c>
      <c r="AI302" s="164" t="str">
        <f t="shared" si="85"/>
        <v>H8AEFMECO</v>
      </c>
      <c r="AJ302" s="165"/>
      <c r="AK302" s="166"/>
      <c r="AL302" s="167"/>
    </row>
    <row r="303" spans="1:38" s="11" customFormat="1" ht="234.75" customHeight="1" x14ac:dyDescent="0.2">
      <c r="A303" s="150">
        <f>IF(ISBLANK(F303),"",COUNTA($F$2:F303))</f>
        <v>227</v>
      </c>
      <c r="B303" s="151">
        <f t="shared" si="86"/>
        <v>302</v>
      </c>
      <c r="C303" s="151">
        <v>2022</v>
      </c>
      <c r="D303" s="151" t="s">
        <v>3145</v>
      </c>
      <c r="E303" s="151" t="s">
        <v>637</v>
      </c>
      <c r="F303" s="151" t="s">
        <v>637</v>
      </c>
      <c r="G303" s="153" t="s">
        <v>1630</v>
      </c>
      <c r="H303" s="175" t="s">
        <v>2214</v>
      </c>
      <c r="I303" s="175" t="s">
        <v>1800</v>
      </c>
      <c r="J303" s="160" t="s">
        <v>1801</v>
      </c>
      <c r="K303" s="160" t="s">
        <v>1802</v>
      </c>
      <c r="L303" s="181" t="s">
        <v>1803</v>
      </c>
      <c r="M303" s="181">
        <v>4</v>
      </c>
      <c r="N303" s="188">
        <v>44742</v>
      </c>
      <c r="O303" s="188">
        <v>45106</v>
      </c>
      <c r="P303" s="178">
        <f t="shared" si="87"/>
        <v>52</v>
      </c>
      <c r="Q303" s="151" t="s">
        <v>292</v>
      </c>
      <c r="R303" s="151" t="s">
        <v>2314</v>
      </c>
      <c r="S303" s="151">
        <v>4</v>
      </c>
      <c r="T303" s="123">
        <v>45176</v>
      </c>
      <c r="U303" s="161">
        <f t="shared" si="72"/>
        <v>2.3333333333333335</v>
      </c>
      <c r="V303" s="124">
        <f t="shared" si="73"/>
        <v>100</v>
      </c>
      <c r="W303" s="162">
        <f t="shared" si="74"/>
        <v>52</v>
      </c>
      <c r="X303" s="162">
        <f t="shared" si="75"/>
        <v>52</v>
      </c>
      <c r="Y303" s="162">
        <f t="shared" si="76"/>
        <v>52</v>
      </c>
      <c r="Z303" s="151" t="str">
        <f t="shared" si="77"/>
        <v>CUMPLIDA</v>
      </c>
      <c r="AA303" s="151" t="str">
        <f t="shared" si="78"/>
        <v>CUMPLIDO</v>
      </c>
      <c r="AB303" s="153" t="s">
        <v>1804</v>
      </c>
      <c r="AC303" s="150" t="str">
        <f t="shared" si="81"/>
        <v>H1-Denuncia2021-227748</v>
      </c>
      <c r="AD303" s="163">
        <f t="shared" si="79"/>
        <v>1</v>
      </c>
      <c r="AE303" s="163" t="str">
        <f t="shared" si="82"/>
        <v>H1-Denuncia2021-227748 - 1</v>
      </c>
      <c r="AF303" s="164">
        <f t="shared" si="83"/>
        <v>5</v>
      </c>
      <c r="AG303" s="164">
        <f t="shared" si="84"/>
        <v>5</v>
      </c>
      <c r="AH303" s="164" t="str">
        <f t="shared" si="80"/>
        <v>H1-Denuncia2021-227748.</v>
      </c>
      <c r="AI303" s="164" t="str">
        <f t="shared" si="85"/>
        <v>H1-Denuncia2021-227748</v>
      </c>
      <c r="AJ303" s="165"/>
      <c r="AK303" s="166"/>
      <c r="AL303" s="167"/>
    </row>
    <row r="304" spans="1:38" s="11" customFormat="1" ht="234.75" customHeight="1" x14ac:dyDescent="0.2">
      <c r="A304" s="150">
        <f>IF(ISBLANK(F304),"",COUNTA($F$2:F304))</f>
        <v>228</v>
      </c>
      <c r="B304" s="151">
        <f t="shared" si="86"/>
        <v>303</v>
      </c>
      <c r="C304" s="151">
        <v>2022</v>
      </c>
      <c r="D304" s="151" t="s">
        <v>3141</v>
      </c>
      <c r="E304" s="151" t="s">
        <v>904</v>
      </c>
      <c r="F304" s="151" t="s">
        <v>636</v>
      </c>
      <c r="G304" s="153" t="s">
        <v>1762</v>
      </c>
      <c r="H304" s="175" t="s">
        <v>2215</v>
      </c>
      <c r="I304" s="175" t="s">
        <v>1750</v>
      </c>
      <c r="J304" s="175" t="s">
        <v>1093</v>
      </c>
      <c r="K304" s="175" t="s">
        <v>1100</v>
      </c>
      <c r="L304" s="150" t="s">
        <v>1751</v>
      </c>
      <c r="M304" s="150">
        <v>1</v>
      </c>
      <c r="N304" s="184">
        <v>44706</v>
      </c>
      <c r="O304" s="184">
        <v>44742</v>
      </c>
      <c r="P304" s="178">
        <f t="shared" si="87"/>
        <v>5.1428571428571432</v>
      </c>
      <c r="Q304" s="151" t="s">
        <v>1754</v>
      </c>
      <c r="R304" s="174" t="s">
        <v>2374</v>
      </c>
      <c r="S304" s="151">
        <v>1</v>
      </c>
      <c r="T304" s="123">
        <v>44774</v>
      </c>
      <c r="U304" s="161">
        <f t="shared" si="72"/>
        <v>1.0666666666666667</v>
      </c>
      <c r="V304" s="124">
        <f t="shared" si="73"/>
        <v>100</v>
      </c>
      <c r="W304" s="162">
        <f t="shared" si="74"/>
        <v>5.1428571428571432</v>
      </c>
      <c r="X304" s="162">
        <f t="shared" si="75"/>
        <v>5.1428571428571432</v>
      </c>
      <c r="Y304" s="162">
        <f t="shared" si="76"/>
        <v>5.1428571428571432</v>
      </c>
      <c r="Z304" s="151" t="str">
        <f t="shared" si="77"/>
        <v>CUMPLIDA</v>
      </c>
      <c r="AA304" s="151" t="str">
        <f t="shared" si="78"/>
        <v>CUMPLIDO</v>
      </c>
      <c r="AB304" s="153" t="s">
        <v>1759</v>
      </c>
      <c r="AC304" s="150" t="str">
        <f t="shared" si="81"/>
        <v>H1-Denuncia2021-226968</v>
      </c>
      <c r="AD304" s="163">
        <f t="shared" si="79"/>
        <v>1</v>
      </c>
      <c r="AE304" s="163" t="str">
        <f t="shared" si="82"/>
        <v>H1-Denuncia2021-226968 - 1</v>
      </c>
      <c r="AF304" s="164">
        <f t="shared" si="83"/>
        <v>5</v>
      </c>
      <c r="AG304" s="164">
        <f t="shared" si="84"/>
        <v>5</v>
      </c>
      <c r="AH304" s="164" t="str">
        <f t="shared" si="80"/>
        <v>H1-Denuncia2021-226968.</v>
      </c>
      <c r="AI304" s="164" t="str">
        <f t="shared" si="85"/>
        <v>H1-Denuncia2021-226968</v>
      </c>
      <c r="AJ304" s="165"/>
      <c r="AK304" s="166"/>
      <c r="AL304" s="167"/>
    </row>
    <row r="305" spans="1:38" s="11" customFormat="1" ht="225" customHeight="1" x14ac:dyDescent="0.2">
      <c r="A305" s="150">
        <f>IF(ISBLANK(F305),"",COUNTA($F$2:F305))</f>
        <v>229</v>
      </c>
      <c r="B305" s="151">
        <f t="shared" si="86"/>
        <v>304</v>
      </c>
      <c r="C305" s="151">
        <v>2022</v>
      </c>
      <c r="D305" s="151" t="s">
        <v>3141</v>
      </c>
      <c r="E305" s="151" t="s">
        <v>904</v>
      </c>
      <c r="F305" s="151" t="s">
        <v>636</v>
      </c>
      <c r="G305" s="153" t="s">
        <v>1658</v>
      </c>
      <c r="H305" s="175" t="s">
        <v>2216</v>
      </c>
      <c r="I305" s="175" t="s">
        <v>1752</v>
      </c>
      <c r="J305" s="160" t="s">
        <v>1417</v>
      </c>
      <c r="K305" s="160" t="s">
        <v>1417</v>
      </c>
      <c r="L305" s="181" t="s">
        <v>1310</v>
      </c>
      <c r="M305" s="181">
        <v>1</v>
      </c>
      <c r="N305" s="180">
        <v>44706</v>
      </c>
      <c r="O305" s="182">
        <v>44772</v>
      </c>
      <c r="P305" s="178">
        <f t="shared" si="87"/>
        <v>9.4285714285714288</v>
      </c>
      <c r="Q305" s="151" t="s">
        <v>1950</v>
      </c>
      <c r="R305" s="151" t="s">
        <v>2367</v>
      </c>
      <c r="S305" s="151">
        <v>1</v>
      </c>
      <c r="T305" s="123">
        <v>44749</v>
      </c>
      <c r="U305" s="161">
        <f t="shared" si="72"/>
        <v>-0.76666666666666672</v>
      </c>
      <c r="V305" s="124">
        <f t="shared" si="73"/>
        <v>100</v>
      </c>
      <c r="W305" s="162">
        <f t="shared" si="74"/>
        <v>9.4285714285714288</v>
      </c>
      <c r="X305" s="162">
        <f t="shared" si="75"/>
        <v>9.4285714285714288</v>
      </c>
      <c r="Y305" s="162">
        <f t="shared" si="76"/>
        <v>9.4285714285714288</v>
      </c>
      <c r="Z305" s="151" t="str">
        <f t="shared" si="77"/>
        <v>CUMPLIDA</v>
      </c>
      <c r="AA305" s="151" t="str">
        <f t="shared" si="78"/>
        <v>CUMPLIDO</v>
      </c>
      <c r="AB305" s="153" t="s">
        <v>1759</v>
      </c>
      <c r="AC305" s="150" t="str">
        <f t="shared" si="81"/>
        <v>H2-Denuncia2021-226968</v>
      </c>
      <c r="AD305" s="163">
        <f t="shared" si="79"/>
        <v>1</v>
      </c>
      <c r="AE305" s="163" t="str">
        <f t="shared" si="82"/>
        <v>H2-Denuncia2021-226968 - 1</v>
      </c>
      <c r="AF305" s="164">
        <f t="shared" si="83"/>
        <v>5</v>
      </c>
      <c r="AG305" s="164">
        <f t="shared" si="84"/>
        <v>5</v>
      </c>
      <c r="AH305" s="164" t="str">
        <f t="shared" si="80"/>
        <v>H2-Denuncia2021-226968.</v>
      </c>
      <c r="AI305" s="164" t="str">
        <f t="shared" si="85"/>
        <v>H2-Denuncia2021-226968</v>
      </c>
      <c r="AJ305" s="165"/>
      <c r="AK305" s="166"/>
      <c r="AL305" s="167"/>
    </row>
    <row r="306" spans="1:38" s="11" customFormat="1" ht="357" customHeight="1" x14ac:dyDescent="0.2">
      <c r="A306" s="150">
        <f>IF(ISBLANK(F306),"",COUNTA($F$2:F306))</f>
        <v>230</v>
      </c>
      <c r="B306" s="151">
        <f t="shared" si="86"/>
        <v>305</v>
      </c>
      <c r="C306" s="151">
        <v>2022</v>
      </c>
      <c r="D306" s="151" t="s">
        <v>3141</v>
      </c>
      <c r="E306" s="151" t="s">
        <v>904</v>
      </c>
      <c r="F306" s="151" t="s">
        <v>636</v>
      </c>
      <c r="G306" s="153" t="s">
        <v>1762</v>
      </c>
      <c r="H306" s="175" t="s">
        <v>2217</v>
      </c>
      <c r="I306" s="175" t="s">
        <v>1753</v>
      </c>
      <c r="J306" s="175" t="s">
        <v>1093</v>
      </c>
      <c r="K306" s="175" t="s">
        <v>1100</v>
      </c>
      <c r="L306" s="150" t="s">
        <v>1095</v>
      </c>
      <c r="M306" s="150">
        <v>1</v>
      </c>
      <c r="N306" s="184">
        <v>44706</v>
      </c>
      <c r="O306" s="184">
        <v>44742</v>
      </c>
      <c r="P306" s="178">
        <f t="shared" si="87"/>
        <v>5.1428571428571432</v>
      </c>
      <c r="Q306" s="151" t="s">
        <v>1754</v>
      </c>
      <c r="R306" s="174" t="s">
        <v>2374</v>
      </c>
      <c r="S306" s="151">
        <v>1</v>
      </c>
      <c r="T306" s="123">
        <v>44774</v>
      </c>
      <c r="U306" s="161">
        <f t="shared" si="72"/>
        <v>1.0666666666666667</v>
      </c>
      <c r="V306" s="124">
        <f t="shared" si="73"/>
        <v>100</v>
      </c>
      <c r="W306" s="162">
        <f t="shared" si="74"/>
        <v>5.1428571428571432</v>
      </c>
      <c r="X306" s="162">
        <f t="shared" si="75"/>
        <v>5.1428571428571432</v>
      </c>
      <c r="Y306" s="162">
        <f t="shared" si="76"/>
        <v>5.1428571428571432</v>
      </c>
      <c r="Z306" s="151" t="str">
        <f t="shared" si="77"/>
        <v>CUMPLIDA</v>
      </c>
      <c r="AA306" s="151" t="str">
        <f t="shared" si="78"/>
        <v>CUMPLIDO</v>
      </c>
      <c r="AB306" s="153" t="s">
        <v>1759</v>
      </c>
      <c r="AC306" s="150" t="str">
        <f t="shared" si="81"/>
        <v>H3-Denuncia2021-226968</v>
      </c>
      <c r="AD306" s="163">
        <f t="shared" si="79"/>
        <v>1</v>
      </c>
      <c r="AE306" s="163" t="str">
        <f t="shared" si="82"/>
        <v>H3-Denuncia2021-226968 - 1</v>
      </c>
      <c r="AF306" s="164">
        <f t="shared" si="83"/>
        <v>5</v>
      </c>
      <c r="AG306" s="164">
        <f t="shared" si="84"/>
        <v>5</v>
      </c>
      <c r="AH306" s="164" t="str">
        <f t="shared" si="80"/>
        <v>H3-Denuncia2021-226968.</v>
      </c>
      <c r="AI306" s="164" t="str">
        <f t="shared" si="85"/>
        <v>H3-Denuncia2021-226968</v>
      </c>
      <c r="AJ306" s="165"/>
      <c r="AK306" s="166"/>
      <c r="AL306" s="167"/>
    </row>
    <row r="307" spans="1:38" s="11" customFormat="1" ht="357" customHeight="1" x14ac:dyDescent="0.2">
      <c r="A307" s="150">
        <f>IF(ISBLANK(F307),"",COUNTA($F$2:F307))</f>
        <v>231</v>
      </c>
      <c r="B307" s="151">
        <f t="shared" si="86"/>
        <v>306</v>
      </c>
      <c r="C307" s="151">
        <v>2021</v>
      </c>
      <c r="D307" s="151" t="s">
        <v>3141</v>
      </c>
      <c r="E307" s="151" t="s">
        <v>904</v>
      </c>
      <c r="F307" s="151" t="s">
        <v>722</v>
      </c>
      <c r="G307" s="153" t="s">
        <v>953</v>
      </c>
      <c r="H307" s="175" t="s">
        <v>1701</v>
      </c>
      <c r="I307" s="175" t="s">
        <v>1702</v>
      </c>
      <c r="J307" s="175" t="s">
        <v>1093</v>
      </c>
      <c r="K307" s="175" t="s">
        <v>1100</v>
      </c>
      <c r="L307" s="150" t="s">
        <v>1095</v>
      </c>
      <c r="M307" s="150">
        <v>1</v>
      </c>
      <c r="N307" s="184">
        <v>44564</v>
      </c>
      <c r="O307" s="184">
        <v>44742</v>
      </c>
      <c r="P307" s="178">
        <f t="shared" si="87"/>
        <v>25.428571428571427</v>
      </c>
      <c r="Q307" s="151" t="s">
        <v>1485</v>
      </c>
      <c r="R307" s="174" t="s">
        <v>2374</v>
      </c>
      <c r="S307" s="151">
        <v>1</v>
      </c>
      <c r="T307" s="123">
        <v>44662</v>
      </c>
      <c r="U307" s="161">
        <f t="shared" si="72"/>
        <v>-2.6666666666666665</v>
      </c>
      <c r="V307" s="124">
        <f t="shared" si="73"/>
        <v>100</v>
      </c>
      <c r="W307" s="162">
        <f t="shared" si="74"/>
        <v>25.428571428571427</v>
      </c>
      <c r="X307" s="162">
        <f t="shared" si="75"/>
        <v>25.428571428571427</v>
      </c>
      <c r="Y307" s="162">
        <f t="shared" si="76"/>
        <v>25.428571428571427</v>
      </c>
      <c r="Z307" s="151" t="str">
        <f t="shared" si="77"/>
        <v>CUMPLIDA</v>
      </c>
      <c r="AA307" s="151" t="str">
        <f t="shared" si="78"/>
        <v>CUMPLIDO</v>
      </c>
      <c r="AB307" s="153" t="s">
        <v>1738</v>
      </c>
      <c r="AC307" s="150" t="str">
        <f t="shared" si="81"/>
        <v>H1ANTYSTODOM2021</v>
      </c>
      <c r="AD307" s="163">
        <f t="shared" si="79"/>
        <v>1</v>
      </c>
      <c r="AE307" s="163" t="str">
        <f t="shared" si="82"/>
        <v>H1ANTYSTODOM2021 - 1</v>
      </c>
      <c r="AF307" s="164">
        <f t="shared" si="83"/>
        <v>5</v>
      </c>
      <c r="AG307" s="164">
        <f t="shared" si="84"/>
        <v>5</v>
      </c>
      <c r="AH307" s="164" t="str">
        <f t="shared" si="80"/>
        <v>H1ANTYSTODOM2021.</v>
      </c>
      <c r="AI307" s="164" t="str">
        <f t="shared" si="85"/>
        <v>H1ANTYSTODOM2021</v>
      </c>
      <c r="AJ307" s="165"/>
      <c r="AK307" s="166"/>
      <c r="AL307" s="167"/>
    </row>
    <row r="308" spans="1:38" s="11" customFormat="1" ht="357" customHeight="1" x14ac:dyDescent="0.2">
      <c r="A308" s="150">
        <f>IF(ISBLANK(F308),"",COUNTA($F$2:F308))</f>
        <v>232</v>
      </c>
      <c r="B308" s="151">
        <f t="shared" si="86"/>
        <v>307</v>
      </c>
      <c r="C308" s="151">
        <v>2021</v>
      </c>
      <c r="D308" s="151" t="s">
        <v>3141</v>
      </c>
      <c r="E308" s="151" t="s">
        <v>904</v>
      </c>
      <c r="F308" s="151" t="s">
        <v>638</v>
      </c>
      <c r="G308" s="153" t="s">
        <v>953</v>
      </c>
      <c r="H308" s="175" t="s">
        <v>1703</v>
      </c>
      <c r="I308" s="175" t="s">
        <v>1704</v>
      </c>
      <c r="J308" s="183" t="s">
        <v>1093</v>
      </c>
      <c r="K308" s="183" t="s">
        <v>1100</v>
      </c>
      <c r="L308" s="151" t="s">
        <v>1095</v>
      </c>
      <c r="M308" s="150">
        <v>1</v>
      </c>
      <c r="N308" s="184">
        <v>44564</v>
      </c>
      <c r="O308" s="184">
        <v>44742</v>
      </c>
      <c r="P308" s="178">
        <f t="shared" si="87"/>
        <v>25.428571428571427</v>
      </c>
      <c r="Q308" s="151" t="s">
        <v>1485</v>
      </c>
      <c r="R308" s="174" t="s">
        <v>2374</v>
      </c>
      <c r="S308" s="151">
        <v>1</v>
      </c>
      <c r="T308" s="123">
        <v>44662</v>
      </c>
      <c r="U308" s="161">
        <f t="shared" si="72"/>
        <v>-2.6666666666666665</v>
      </c>
      <c r="V308" s="124">
        <f t="shared" si="73"/>
        <v>100</v>
      </c>
      <c r="W308" s="162">
        <f t="shared" si="74"/>
        <v>25.428571428571427</v>
      </c>
      <c r="X308" s="162">
        <f t="shared" si="75"/>
        <v>25.428571428571427</v>
      </c>
      <c r="Y308" s="162">
        <f t="shared" si="76"/>
        <v>25.428571428571427</v>
      </c>
      <c r="Z308" s="151" t="str">
        <f t="shared" si="77"/>
        <v>CUMPLIDA</v>
      </c>
      <c r="AA308" s="151" t="str">
        <f t="shared" si="78"/>
        <v>CUMPLIDO</v>
      </c>
      <c r="AB308" s="153" t="s">
        <v>1738</v>
      </c>
      <c r="AC308" s="150" t="str">
        <f t="shared" si="81"/>
        <v>H2ANTYSTODOM2021</v>
      </c>
      <c r="AD308" s="163">
        <f t="shared" si="79"/>
        <v>1</v>
      </c>
      <c r="AE308" s="163" t="str">
        <f t="shared" si="82"/>
        <v>H2ANTYSTODOM2021 - 1</v>
      </c>
      <c r="AF308" s="164">
        <f t="shared" si="83"/>
        <v>5</v>
      </c>
      <c r="AG308" s="164">
        <f t="shared" si="84"/>
        <v>5</v>
      </c>
      <c r="AH308" s="164" t="str">
        <f t="shared" si="80"/>
        <v>H2ANTYSTODOM2021.</v>
      </c>
      <c r="AI308" s="164" t="str">
        <f t="shared" si="85"/>
        <v>H2ANTYSTODOM2021</v>
      </c>
      <c r="AJ308" s="165"/>
      <c r="AK308" s="166"/>
      <c r="AL308" s="167"/>
    </row>
    <row r="309" spans="1:38" s="11" customFormat="1" ht="357" customHeight="1" x14ac:dyDescent="0.2">
      <c r="A309" s="150">
        <f>IF(ISBLANK(F309),"",COUNTA($F$2:F309))</f>
        <v>233</v>
      </c>
      <c r="B309" s="151">
        <f t="shared" si="86"/>
        <v>308</v>
      </c>
      <c r="C309" s="151">
        <v>2021</v>
      </c>
      <c r="D309" s="151" t="s">
        <v>3141</v>
      </c>
      <c r="E309" s="151" t="s">
        <v>904</v>
      </c>
      <c r="F309" s="150" t="s">
        <v>1705</v>
      </c>
      <c r="G309" s="153" t="s">
        <v>953</v>
      </c>
      <c r="H309" s="175" t="s">
        <v>1741</v>
      </c>
      <c r="I309" s="175" t="s">
        <v>1706</v>
      </c>
      <c r="J309" s="175" t="s">
        <v>1707</v>
      </c>
      <c r="K309" s="175" t="s">
        <v>1708</v>
      </c>
      <c r="L309" s="150" t="s">
        <v>1709</v>
      </c>
      <c r="M309" s="150">
        <v>2</v>
      </c>
      <c r="N309" s="184">
        <v>44564</v>
      </c>
      <c r="O309" s="190">
        <v>44666</v>
      </c>
      <c r="P309" s="178">
        <f t="shared" si="87"/>
        <v>14.571428571428571</v>
      </c>
      <c r="Q309" s="151" t="s">
        <v>1710</v>
      </c>
      <c r="R309" s="151" t="s">
        <v>2367</v>
      </c>
      <c r="S309" s="151">
        <v>2</v>
      </c>
      <c r="T309" s="123">
        <v>44749</v>
      </c>
      <c r="U309" s="161">
        <f t="shared" si="72"/>
        <v>2.7666666666666666</v>
      </c>
      <c r="V309" s="124">
        <f t="shared" si="73"/>
        <v>100</v>
      </c>
      <c r="W309" s="162">
        <f t="shared" si="74"/>
        <v>14.571428571428571</v>
      </c>
      <c r="X309" s="162">
        <f t="shared" si="75"/>
        <v>14.571428571428571</v>
      </c>
      <c r="Y309" s="162">
        <f t="shared" si="76"/>
        <v>14.571428571428571</v>
      </c>
      <c r="Z309" s="151" t="str">
        <f t="shared" si="77"/>
        <v>CUMPLIDA</v>
      </c>
      <c r="AA309" s="151" t="str">
        <f t="shared" si="78"/>
        <v>CUMPLIDO</v>
      </c>
      <c r="AB309" s="153" t="s">
        <v>1738</v>
      </c>
      <c r="AC309" s="150" t="str">
        <f t="shared" si="81"/>
        <v>H3ANTYSTODOM2021</v>
      </c>
      <c r="AD309" s="163">
        <f t="shared" si="79"/>
        <v>1</v>
      </c>
      <c r="AE309" s="163" t="str">
        <f t="shared" si="82"/>
        <v>H3ANTYSTODOM2021 - 1</v>
      </c>
      <c r="AF309" s="164">
        <f t="shared" si="83"/>
        <v>5</v>
      </c>
      <c r="AG309" s="164">
        <f t="shared" si="84"/>
        <v>5</v>
      </c>
      <c r="AH309" s="164" t="str">
        <f t="shared" si="80"/>
        <v>H3ANTYSTODOM2021.</v>
      </c>
      <c r="AI309" s="164" t="str">
        <f t="shared" si="85"/>
        <v>H3ANTYSTODOM2021</v>
      </c>
      <c r="AJ309" s="165"/>
      <c r="AK309" s="166"/>
      <c r="AL309" s="167"/>
    </row>
    <row r="310" spans="1:38" s="11" customFormat="1" ht="357" customHeight="1" x14ac:dyDescent="0.2">
      <c r="A310" s="150">
        <f>IF(ISBLANK(F310),"",COUNTA($F$2:F310))</f>
        <v>234</v>
      </c>
      <c r="B310" s="151">
        <f t="shared" si="86"/>
        <v>309</v>
      </c>
      <c r="C310" s="151">
        <v>2021</v>
      </c>
      <c r="D310" s="151" t="s">
        <v>3141</v>
      </c>
      <c r="E310" s="151" t="s">
        <v>637</v>
      </c>
      <c r="F310" s="151" t="s">
        <v>637</v>
      </c>
      <c r="G310" s="153" t="s">
        <v>953</v>
      </c>
      <c r="H310" s="175" t="s">
        <v>1711</v>
      </c>
      <c r="I310" s="175" t="s">
        <v>1712</v>
      </c>
      <c r="J310" s="175" t="s">
        <v>1707</v>
      </c>
      <c r="K310" s="175" t="s">
        <v>1708</v>
      </c>
      <c r="L310" s="150" t="s">
        <v>1709</v>
      </c>
      <c r="M310" s="150">
        <v>2</v>
      </c>
      <c r="N310" s="184">
        <v>44564</v>
      </c>
      <c r="O310" s="190">
        <v>44666</v>
      </c>
      <c r="P310" s="178">
        <f t="shared" si="87"/>
        <v>14.571428571428571</v>
      </c>
      <c r="Q310" s="151" t="s">
        <v>1710</v>
      </c>
      <c r="R310" s="151" t="s">
        <v>2367</v>
      </c>
      <c r="S310" s="151">
        <v>2</v>
      </c>
      <c r="T310" s="123">
        <v>44749</v>
      </c>
      <c r="U310" s="161">
        <f t="shared" si="72"/>
        <v>2.7666666666666666</v>
      </c>
      <c r="V310" s="124">
        <f t="shared" si="73"/>
        <v>100</v>
      </c>
      <c r="W310" s="162">
        <f t="shared" si="74"/>
        <v>14.571428571428571</v>
      </c>
      <c r="X310" s="162">
        <f t="shared" si="75"/>
        <v>14.571428571428571</v>
      </c>
      <c r="Y310" s="162">
        <f t="shared" si="76"/>
        <v>14.571428571428571</v>
      </c>
      <c r="Z310" s="151" t="str">
        <f t="shared" si="77"/>
        <v>CUMPLIDA</v>
      </c>
      <c r="AA310" s="151" t="str">
        <f t="shared" si="78"/>
        <v>CUMPLIDO</v>
      </c>
      <c r="AB310" s="153" t="s">
        <v>1738</v>
      </c>
      <c r="AC310" s="150" t="str">
        <f t="shared" si="81"/>
        <v>H4ANTYSTODOM2021</v>
      </c>
      <c r="AD310" s="163">
        <f t="shared" si="79"/>
        <v>1</v>
      </c>
      <c r="AE310" s="163" t="str">
        <f t="shared" si="82"/>
        <v>H4ANTYSTODOM2021 - 1</v>
      </c>
      <c r="AF310" s="164">
        <f t="shared" si="83"/>
        <v>5</v>
      </c>
      <c r="AG310" s="164">
        <f t="shared" si="84"/>
        <v>5</v>
      </c>
      <c r="AH310" s="164" t="str">
        <f t="shared" si="80"/>
        <v>H4ANTYSTODOM2021.</v>
      </c>
      <c r="AI310" s="164" t="str">
        <f t="shared" si="85"/>
        <v>H4ANTYSTODOM2021</v>
      </c>
      <c r="AJ310" s="165"/>
      <c r="AK310" s="166"/>
      <c r="AL310" s="167"/>
    </row>
    <row r="311" spans="1:38" s="11" customFormat="1" ht="357" customHeight="1" x14ac:dyDescent="0.2">
      <c r="A311" s="150">
        <f>IF(ISBLANK(F311),"",COUNTA($F$2:F311))</f>
        <v>235</v>
      </c>
      <c r="B311" s="151">
        <f t="shared" si="86"/>
        <v>310</v>
      </c>
      <c r="C311" s="151">
        <v>2021</v>
      </c>
      <c r="D311" s="151" t="s">
        <v>3147</v>
      </c>
      <c r="E311" s="151" t="s">
        <v>904</v>
      </c>
      <c r="F311" s="151" t="s">
        <v>638</v>
      </c>
      <c r="G311" s="153" t="s">
        <v>953</v>
      </c>
      <c r="H311" s="175" t="s">
        <v>1713</v>
      </c>
      <c r="I311" s="175" t="s">
        <v>1714</v>
      </c>
      <c r="J311" s="175" t="s">
        <v>1715</v>
      </c>
      <c r="K311" s="175" t="s">
        <v>1716</v>
      </c>
      <c r="L311" s="150" t="s">
        <v>1717</v>
      </c>
      <c r="M311" s="150">
        <v>1</v>
      </c>
      <c r="N311" s="184">
        <v>44564</v>
      </c>
      <c r="O311" s="190">
        <v>44696</v>
      </c>
      <c r="P311" s="178">
        <f t="shared" si="87"/>
        <v>18.857142857142858</v>
      </c>
      <c r="Q311" s="151" t="s">
        <v>1491</v>
      </c>
      <c r="R311" s="174" t="s">
        <v>2367</v>
      </c>
      <c r="S311" s="151">
        <v>1</v>
      </c>
      <c r="T311" s="123">
        <v>44804</v>
      </c>
      <c r="U311" s="161">
        <f t="shared" si="72"/>
        <v>3.6</v>
      </c>
      <c r="V311" s="124">
        <f t="shared" si="73"/>
        <v>100</v>
      </c>
      <c r="W311" s="162">
        <f t="shared" si="74"/>
        <v>18.857142857142858</v>
      </c>
      <c r="X311" s="162">
        <f t="shared" si="75"/>
        <v>18.857142857142858</v>
      </c>
      <c r="Y311" s="162">
        <f t="shared" si="76"/>
        <v>18.857142857142858</v>
      </c>
      <c r="Z311" s="151" t="str">
        <f t="shared" si="77"/>
        <v>CUMPLIDA</v>
      </c>
      <c r="AA311" s="151" t="str">
        <f t="shared" si="78"/>
        <v>CUMPLIDO</v>
      </c>
      <c r="AB311" s="153" t="s">
        <v>1738</v>
      </c>
      <c r="AC311" s="150" t="str">
        <f t="shared" si="81"/>
        <v>H5ANTYSTODOM2021</v>
      </c>
      <c r="AD311" s="163">
        <f t="shared" si="79"/>
        <v>1</v>
      </c>
      <c r="AE311" s="163" t="str">
        <f t="shared" si="82"/>
        <v>H5ANTYSTODOM2021 - 1</v>
      </c>
      <c r="AF311" s="164">
        <f t="shared" si="83"/>
        <v>5</v>
      </c>
      <c r="AG311" s="164">
        <f t="shared" si="84"/>
        <v>5</v>
      </c>
      <c r="AH311" s="164" t="str">
        <f t="shared" si="80"/>
        <v>H5ANTYSTODOM2021.</v>
      </c>
      <c r="AI311" s="164" t="str">
        <f t="shared" si="85"/>
        <v>H5ANTYSTODOM2021</v>
      </c>
      <c r="AJ311" s="165"/>
      <c r="AK311" s="166"/>
      <c r="AL311" s="167"/>
    </row>
    <row r="312" spans="1:38" s="11" customFormat="1" ht="357" customHeight="1" x14ac:dyDescent="0.2">
      <c r="A312" s="150">
        <f>IF(ISBLANK(F312),"",COUNTA($F$2:F312))</f>
        <v>236</v>
      </c>
      <c r="B312" s="151">
        <f t="shared" si="86"/>
        <v>311</v>
      </c>
      <c r="C312" s="151">
        <v>2021</v>
      </c>
      <c r="D312" s="151" t="s">
        <v>3143</v>
      </c>
      <c r="E312" s="151" t="s">
        <v>3107</v>
      </c>
      <c r="F312" s="151" t="s">
        <v>1718</v>
      </c>
      <c r="G312" s="153" t="s">
        <v>953</v>
      </c>
      <c r="H312" s="175" t="s">
        <v>1719</v>
      </c>
      <c r="I312" s="175" t="s">
        <v>1720</v>
      </c>
      <c r="J312" s="175" t="s">
        <v>1093</v>
      </c>
      <c r="K312" s="175" t="s">
        <v>1100</v>
      </c>
      <c r="L312" s="150" t="s">
        <v>1095</v>
      </c>
      <c r="M312" s="150">
        <v>1</v>
      </c>
      <c r="N312" s="184">
        <v>44564</v>
      </c>
      <c r="O312" s="190">
        <v>44742</v>
      </c>
      <c r="P312" s="178">
        <f t="shared" si="87"/>
        <v>25.428571428571427</v>
      </c>
      <c r="Q312" s="151" t="s">
        <v>1485</v>
      </c>
      <c r="R312" s="174" t="s">
        <v>2374</v>
      </c>
      <c r="S312" s="151">
        <v>1</v>
      </c>
      <c r="T312" s="123">
        <v>44662</v>
      </c>
      <c r="U312" s="161">
        <f t="shared" si="72"/>
        <v>-2.6666666666666665</v>
      </c>
      <c r="V312" s="124">
        <f t="shared" si="73"/>
        <v>100</v>
      </c>
      <c r="W312" s="162">
        <f t="shared" si="74"/>
        <v>25.428571428571427</v>
      </c>
      <c r="X312" s="162">
        <f t="shared" si="75"/>
        <v>25.428571428571427</v>
      </c>
      <c r="Y312" s="162">
        <f t="shared" si="76"/>
        <v>25.428571428571427</v>
      </c>
      <c r="Z312" s="151" t="str">
        <f t="shared" si="77"/>
        <v>CUMPLIDA</v>
      </c>
      <c r="AA312" s="151" t="str">
        <f t="shared" si="78"/>
        <v>CUMPLIDO</v>
      </c>
      <c r="AB312" s="153" t="s">
        <v>1738</v>
      </c>
      <c r="AC312" s="150" t="str">
        <f t="shared" si="81"/>
        <v>H6ANTYSTODOM2021</v>
      </c>
      <c r="AD312" s="163">
        <f t="shared" si="79"/>
        <v>1</v>
      </c>
      <c r="AE312" s="163" t="str">
        <f t="shared" si="82"/>
        <v>H6ANTYSTODOM2021 - 1</v>
      </c>
      <c r="AF312" s="164">
        <f t="shared" si="83"/>
        <v>5</v>
      </c>
      <c r="AG312" s="164">
        <f t="shared" si="84"/>
        <v>5</v>
      </c>
      <c r="AH312" s="164" t="str">
        <f t="shared" si="80"/>
        <v>H6ANTYSTODOM2021.</v>
      </c>
      <c r="AI312" s="164" t="str">
        <f t="shared" si="85"/>
        <v>H6ANTYSTODOM2021</v>
      </c>
      <c r="AJ312" s="165"/>
      <c r="AK312" s="166"/>
      <c r="AL312" s="167"/>
    </row>
    <row r="313" spans="1:38" s="11" customFormat="1" ht="357" customHeight="1" x14ac:dyDescent="0.2">
      <c r="A313" s="150">
        <f>IF(ISBLANK(F313),"",COUNTA($F$2:F313))</f>
        <v>237</v>
      </c>
      <c r="B313" s="151">
        <f t="shared" si="86"/>
        <v>312</v>
      </c>
      <c r="C313" s="151">
        <v>2021</v>
      </c>
      <c r="D313" s="151" t="s">
        <v>3143</v>
      </c>
      <c r="E313" s="151" t="s">
        <v>637</v>
      </c>
      <c r="F313" s="151" t="s">
        <v>637</v>
      </c>
      <c r="G313" s="153" t="s">
        <v>953</v>
      </c>
      <c r="H313" s="175" t="s">
        <v>1721</v>
      </c>
      <c r="I313" s="175" t="s">
        <v>1722</v>
      </c>
      <c r="J313" s="183" t="s">
        <v>1707</v>
      </c>
      <c r="K313" s="183" t="s">
        <v>1708</v>
      </c>
      <c r="L313" s="151" t="s">
        <v>1709</v>
      </c>
      <c r="M313" s="151">
        <v>2</v>
      </c>
      <c r="N313" s="184">
        <v>44564</v>
      </c>
      <c r="O313" s="190">
        <v>44666</v>
      </c>
      <c r="P313" s="178">
        <f t="shared" si="87"/>
        <v>14.571428571428571</v>
      </c>
      <c r="Q313" s="151" t="s">
        <v>1710</v>
      </c>
      <c r="R313" s="151" t="s">
        <v>2367</v>
      </c>
      <c r="S313" s="151">
        <v>2</v>
      </c>
      <c r="T313" s="123">
        <v>44749</v>
      </c>
      <c r="U313" s="161">
        <f t="shared" si="72"/>
        <v>2.7666666666666666</v>
      </c>
      <c r="V313" s="124">
        <f t="shared" si="73"/>
        <v>100</v>
      </c>
      <c r="W313" s="162">
        <f t="shared" si="74"/>
        <v>14.571428571428571</v>
      </c>
      <c r="X313" s="162">
        <f t="shared" si="75"/>
        <v>14.571428571428571</v>
      </c>
      <c r="Y313" s="162">
        <f t="shared" si="76"/>
        <v>14.571428571428571</v>
      </c>
      <c r="Z313" s="151" t="str">
        <f t="shared" si="77"/>
        <v>CUMPLIDA</v>
      </c>
      <c r="AA313" s="151" t="str">
        <f t="shared" si="78"/>
        <v>CUMPLIDO</v>
      </c>
      <c r="AB313" s="153" t="s">
        <v>1738</v>
      </c>
      <c r="AC313" s="150" t="str">
        <f t="shared" si="81"/>
        <v>H9ANTYSTODOM2021</v>
      </c>
      <c r="AD313" s="163">
        <f t="shared" si="79"/>
        <v>1</v>
      </c>
      <c r="AE313" s="163" t="str">
        <f t="shared" si="82"/>
        <v>H9ANTYSTODOM2021 - 1</v>
      </c>
      <c r="AF313" s="164">
        <f t="shared" si="83"/>
        <v>5</v>
      </c>
      <c r="AG313" s="164">
        <f t="shared" si="84"/>
        <v>5</v>
      </c>
      <c r="AH313" s="164" t="str">
        <f t="shared" si="80"/>
        <v>H9ANTYSTODOM2021.</v>
      </c>
      <c r="AI313" s="164" t="str">
        <f t="shared" si="85"/>
        <v>H9ANTYSTODOM2021</v>
      </c>
      <c r="AJ313" s="165"/>
      <c r="AK313" s="166"/>
      <c r="AL313" s="167"/>
    </row>
    <row r="314" spans="1:38" s="11" customFormat="1" ht="357" customHeight="1" x14ac:dyDescent="0.2">
      <c r="A314" s="150">
        <f>IF(ISBLANK(F314),"",COUNTA($F$2:F314))</f>
        <v>238</v>
      </c>
      <c r="B314" s="151">
        <f t="shared" si="86"/>
        <v>313</v>
      </c>
      <c r="C314" s="151">
        <v>2021</v>
      </c>
      <c r="D314" s="151" t="s">
        <v>3141</v>
      </c>
      <c r="E314" s="151" t="s">
        <v>637</v>
      </c>
      <c r="F314" s="151" t="s">
        <v>637</v>
      </c>
      <c r="G314" s="153" t="s">
        <v>953</v>
      </c>
      <c r="H314" s="175" t="s">
        <v>1723</v>
      </c>
      <c r="I314" s="175" t="s">
        <v>1724</v>
      </c>
      <c r="J314" s="183" t="s">
        <v>1093</v>
      </c>
      <c r="K314" s="183" t="s">
        <v>1100</v>
      </c>
      <c r="L314" s="151" t="s">
        <v>1095</v>
      </c>
      <c r="M314" s="151">
        <v>1</v>
      </c>
      <c r="N314" s="184">
        <v>44564</v>
      </c>
      <c r="O314" s="190">
        <v>44742</v>
      </c>
      <c r="P314" s="178">
        <f t="shared" si="87"/>
        <v>25.428571428571427</v>
      </c>
      <c r="Q314" s="151" t="s">
        <v>1485</v>
      </c>
      <c r="R314" s="174" t="s">
        <v>2374</v>
      </c>
      <c r="S314" s="151">
        <v>1</v>
      </c>
      <c r="T314" s="123">
        <v>44662</v>
      </c>
      <c r="U314" s="161">
        <f t="shared" si="72"/>
        <v>-2.6666666666666665</v>
      </c>
      <c r="V314" s="124">
        <f t="shared" si="73"/>
        <v>100</v>
      </c>
      <c r="W314" s="162">
        <f t="shared" si="74"/>
        <v>25.428571428571427</v>
      </c>
      <c r="X314" s="162">
        <f t="shared" si="75"/>
        <v>25.428571428571427</v>
      </c>
      <c r="Y314" s="162">
        <f t="shared" si="76"/>
        <v>25.428571428571427</v>
      </c>
      <c r="Z314" s="151" t="str">
        <f t="shared" si="77"/>
        <v>CUMPLIDA</v>
      </c>
      <c r="AA314" s="151" t="str">
        <f t="shared" si="78"/>
        <v>CUMPLIDO</v>
      </c>
      <c r="AB314" s="153" t="s">
        <v>1738</v>
      </c>
      <c r="AC314" s="150" t="str">
        <f t="shared" si="81"/>
        <v>H11ANTYSTODOM2021</v>
      </c>
      <c r="AD314" s="163">
        <f t="shared" si="79"/>
        <v>1</v>
      </c>
      <c r="AE314" s="163" t="str">
        <f t="shared" si="82"/>
        <v>H11ANTYSTODOM2021 - 1</v>
      </c>
      <c r="AF314" s="164">
        <f t="shared" si="83"/>
        <v>5</v>
      </c>
      <c r="AG314" s="164">
        <f t="shared" si="84"/>
        <v>5</v>
      </c>
      <c r="AH314" s="164" t="str">
        <f t="shared" si="80"/>
        <v>H11ANTYSTODOM2021.</v>
      </c>
      <c r="AI314" s="164" t="str">
        <f t="shared" si="85"/>
        <v>H11ANTYSTODOM2021</v>
      </c>
      <c r="AJ314" s="165"/>
      <c r="AK314" s="166"/>
      <c r="AL314" s="167"/>
    </row>
    <row r="315" spans="1:38" s="11" customFormat="1" ht="391.5" customHeight="1" x14ac:dyDescent="0.2">
      <c r="A315" s="150">
        <f>IF(ISBLANK(F315),"",COUNTA($F$2:F315))</f>
        <v>239</v>
      </c>
      <c r="B315" s="151">
        <f t="shared" si="86"/>
        <v>314</v>
      </c>
      <c r="C315" s="151">
        <v>2021</v>
      </c>
      <c r="D315" s="151" t="s">
        <v>3141</v>
      </c>
      <c r="E315" s="151" t="s">
        <v>3107</v>
      </c>
      <c r="F315" s="151" t="s">
        <v>1143</v>
      </c>
      <c r="G315" s="153" t="s">
        <v>953</v>
      </c>
      <c r="H315" s="175" t="s">
        <v>1725</v>
      </c>
      <c r="I315" s="175" t="s">
        <v>1726</v>
      </c>
      <c r="J315" s="183" t="s">
        <v>1727</v>
      </c>
      <c r="K315" s="183" t="s">
        <v>1728</v>
      </c>
      <c r="L315" s="151" t="s">
        <v>1729</v>
      </c>
      <c r="M315" s="151">
        <v>1</v>
      </c>
      <c r="N315" s="184">
        <v>44564</v>
      </c>
      <c r="O315" s="190">
        <v>44696</v>
      </c>
      <c r="P315" s="178">
        <f t="shared" si="87"/>
        <v>18.857142857142858</v>
      </c>
      <c r="Q315" s="151" t="s">
        <v>1491</v>
      </c>
      <c r="R315" s="174" t="s">
        <v>2367</v>
      </c>
      <c r="S315" s="151">
        <v>1</v>
      </c>
      <c r="T315" s="123">
        <v>44916</v>
      </c>
      <c r="U315" s="161">
        <f t="shared" si="72"/>
        <v>7.333333333333333</v>
      </c>
      <c r="V315" s="124">
        <f t="shared" si="73"/>
        <v>100</v>
      </c>
      <c r="W315" s="162">
        <f t="shared" si="74"/>
        <v>18.857142857142858</v>
      </c>
      <c r="X315" s="162">
        <f t="shared" si="75"/>
        <v>18.857142857142858</v>
      </c>
      <c r="Y315" s="162">
        <f t="shared" si="76"/>
        <v>18.857142857142858</v>
      </c>
      <c r="Z315" s="151" t="str">
        <f t="shared" si="77"/>
        <v>CUMPLIDA</v>
      </c>
      <c r="AA315" s="151" t="str">
        <f t="shared" si="78"/>
        <v>CUMPLIDO</v>
      </c>
      <c r="AB315" s="153" t="s">
        <v>1738</v>
      </c>
      <c r="AC315" s="150" t="str">
        <f t="shared" si="81"/>
        <v>H13ANTYSTODOM2021</v>
      </c>
      <c r="AD315" s="163">
        <f t="shared" si="79"/>
        <v>1</v>
      </c>
      <c r="AE315" s="163" t="str">
        <f t="shared" si="82"/>
        <v>H13ANTYSTODOM2021 - 1</v>
      </c>
      <c r="AF315" s="164">
        <f t="shared" si="83"/>
        <v>5</v>
      </c>
      <c r="AG315" s="164">
        <f t="shared" si="84"/>
        <v>5</v>
      </c>
      <c r="AH315" s="164" t="str">
        <f t="shared" si="80"/>
        <v>H13ANTYSTODOM2021.</v>
      </c>
      <c r="AI315" s="164" t="str">
        <f t="shared" si="85"/>
        <v>H13ANTYSTODOM2021</v>
      </c>
      <c r="AJ315" s="165"/>
      <c r="AK315" s="166"/>
      <c r="AL315" s="167"/>
    </row>
    <row r="316" spans="1:38" s="11" customFormat="1" ht="357" customHeight="1" x14ac:dyDescent="0.2">
      <c r="A316" s="150">
        <f>IF(ISBLANK(F316),"",COUNTA($F$2:F316))</f>
        <v>240</v>
      </c>
      <c r="B316" s="151">
        <f t="shared" si="86"/>
        <v>315</v>
      </c>
      <c r="C316" s="151">
        <v>2021</v>
      </c>
      <c r="D316" s="151" t="s">
        <v>3141</v>
      </c>
      <c r="E316" s="151" t="s">
        <v>3114</v>
      </c>
      <c r="F316" s="151" t="s">
        <v>1730</v>
      </c>
      <c r="G316" s="153" t="s">
        <v>953</v>
      </c>
      <c r="H316" s="183" t="s">
        <v>1731</v>
      </c>
      <c r="I316" s="183" t="s">
        <v>1732</v>
      </c>
      <c r="J316" s="183" t="s">
        <v>1707</v>
      </c>
      <c r="K316" s="183" t="s">
        <v>1708</v>
      </c>
      <c r="L316" s="151" t="s">
        <v>1709</v>
      </c>
      <c r="M316" s="151">
        <v>2</v>
      </c>
      <c r="N316" s="184">
        <v>44564</v>
      </c>
      <c r="O316" s="190">
        <v>44666</v>
      </c>
      <c r="P316" s="178">
        <f t="shared" si="87"/>
        <v>14.571428571428571</v>
      </c>
      <c r="Q316" s="151" t="s">
        <v>1710</v>
      </c>
      <c r="R316" s="151" t="s">
        <v>2367</v>
      </c>
      <c r="S316" s="151">
        <v>2</v>
      </c>
      <c r="T316" s="123">
        <v>44749</v>
      </c>
      <c r="U316" s="161">
        <f t="shared" si="72"/>
        <v>2.7666666666666666</v>
      </c>
      <c r="V316" s="124">
        <f t="shared" si="73"/>
        <v>100</v>
      </c>
      <c r="W316" s="162">
        <f t="shared" si="74"/>
        <v>14.571428571428571</v>
      </c>
      <c r="X316" s="162">
        <f t="shared" si="75"/>
        <v>14.571428571428571</v>
      </c>
      <c r="Y316" s="162">
        <f t="shared" si="76"/>
        <v>14.571428571428571</v>
      </c>
      <c r="Z316" s="151" t="str">
        <f t="shared" si="77"/>
        <v>CUMPLIDA</v>
      </c>
      <c r="AA316" s="151" t="str">
        <f t="shared" si="78"/>
        <v>CUMPLIDO</v>
      </c>
      <c r="AB316" s="153" t="s">
        <v>1738</v>
      </c>
      <c r="AC316" s="150" t="str">
        <f t="shared" si="81"/>
        <v>H14ANTYSTODOM2021</v>
      </c>
      <c r="AD316" s="163">
        <f t="shared" si="79"/>
        <v>1</v>
      </c>
      <c r="AE316" s="163" t="str">
        <f t="shared" si="82"/>
        <v>H14ANTYSTODOM2021 - 1</v>
      </c>
      <c r="AF316" s="164">
        <f t="shared" si="83"/>
        <v>5</v>
      </c>
      <c r="AG316" s="164">
        <f t="shared" si="84"/>
        <v>5</v>
      </c>
      <c r="AH316" s="164" t="str">
        <f t="shared" si="80"/>
        <v>H14ANTYSTODOM2021.</v>
      </c>
      <c r="AI316" s="164" t="str">
        <f t="shared" si="85"/>
        <v>H14ANTYSTODOM2021</v>
      </c>
      <c r="AJ316" s="165"/>
      <c r="AK316" s="166"/>
      <c r="AL316" s="167"/>
    </row>
    <row r="317" spans="1:38" s="11" customFormat="1" ht="357" customHeight="1" x14ac:dyDescent="0.2">
      <c r="A317" s="150">
        <f>IF(ISBLANK(F317),"",COUNTA($F$2:F317))</f>
        <v>241</v>
      </c>
      <c r="B317" s="151">
        <f t="shared" si="86"/>
        <v>316</v>
      </c>
      <c r="C317" s="151">
        <v>2021</v>
      </c>
      <c r="D317" s="151" t="s">
        <v>3146</v>
      </c>
      <c r="E317" s="151" t="s">
        <v>3110</v>
      </c>
      <c r="F317" s="151" t="s">
        <v>1733</v>
      </c>
      <c r="G317" s="153" t="s">
        <v>953</v>
      </c>
      <c r="H317" s="175" t="s">
        <v>1734</v>
      </c>
      <c r="I317" s="175" t="s">
        <v>1735</v>
      </c>
      <c r="J317" s="183" t="s">
        <v>1707</v>
      </c>
      <c r="K317" s="183" t="s">
        <v>1708</v>
      </c>
      <c r="L317" s="151" t="s">
        <v>1709</v>
      </c>
      <c r="M317" s="151">
        <v>2</v>
      </c>
      <c r="N317" s="184">
        <v>44564</v>
      </c>
      <c r="O317" s="190">
        <v>44666</v>
      </c>
      <c r="P317" s="178">
        <f t="shared" si="87"/>
        <v>14.571428571428571</v>
      </c>
      <c r="Q317" s="151" t="s">
        <v>1710</v>
      </c>
      <c r="R317" s="151" t="s">
        <v>2367</v>
      </c>
      <c r="S317" s="151">
        <v>2</v>
      </c>
      <c r="T317" s="123">
        <v>44749</v>
      </c>
      <c r="U317" s="161">
        <f t="shared" si="72"/>
        <v>2.7666666666666666</v>
      </c>
      <c r="V317" s="124">
        <f t="shared" si="73"/>
        <v>100</v>
      </c>
      <c r="W317" s="162">
        <f t="shared" si="74"/>
        <v>14.571428571428571</v>
      </c>
      <c r="X317" s="162">
        <f t="shared" si="75"/>
        <v>14.571428571428571</v>
      </c>
      <c r="Y317" s="162">
        <f t="shared" si="76"/>
        <v>14.571428571428571</v>
      </c>
      <c r="Z317" s="151" t="str">
        <f t="shared" si="77"/>
        <v>CUMPLIDA</v>
      </c>
      <c r="AA317" s="151" t="str">
        <f t="shared" si="78"/>
        <v>CUMPLIDO</v>
      </c>
      <c r="AB317" s="153" t="s">
        <v>1738</v>
      </c>
      <c r="AC317" s="150" t="str">
        <f t="shared" si="81"/>
        <v>H15ANTYSTODOM2021</v>
      </c>
      <c r="AD317" s="163">
        <f t="shared" si="79"/>
        <v>1</v>
      </c>
      <c r="AE317" s="163" t="str">
        <f t="shared" si="82"/>
        <v>H15ANTYSTODOM2021 - 1</v>
      </c>
      <c r="AF317" s="164">
        <f t="shared" si="83"/>
        <v>5</v>
      </c>
      <c r="AG317" s="164">
        <f t="shared" si="84"/>
        <v>5</v>
      </c>
      <c r="AH317" s="164" t="str">
        <f t="shared" si="80"/>
        <v>H15ANTYSTODOM2021.</v>
      </c>
      <c r="AI317" s="164" t="str">
        <f t="shared" si="85"/>
        <v>H15ANTYSTODOM2021</v>
      </c>
      <c r="AJ317" s="165"/>
      <c r="AK317" s="166"/>
      <c r="AL317" s="167"/>
    </row>
    <row r="318" spans="1:38" s="11" customFormat="1" ht="357" customHeight="1" x14ac:dyDescent="0.2">
      <c r="A318" s="150">
        <f>IF(ISBLANK(F318),"",COUNTA($F$2:F318))</f>
        <v>242</v>
      </c>
      <c r="B318" s="151">
        <f t="shared" si="86"/>
        <v>317</v>
      </c>
      <c r="C318" s="151">
        <v>2021</v>
      </c>
      <c r="D318" s="151" t="s">
        <v>3141</v>
      </c>
      <c r="E318" s="151" t="s">
        <v>3107</v>
      </c>
      <c r="F318" s="151" t="s">
        <v>720</v>
      </c>
      <c r="G318" s="153" t="s">
        <v>953</v>
      </c>
      <c r="H318" s="175" t="s">
        <v>1696</v>
      </c>
      <c r="I318" s="175" t="s">
        <v>1692</v>
      </c>
      <c r="J318" s="160" t="s">
        <v>1693</v>
      </c>
      <c r="K318" s="160" t="s">
        <v>1694</v>
      </c>
      <c r="L318" s="181" t="s">
        <v>1695</v>
      </c>
      <c r="M318" s="181">
        <v>1</v>
      </c>
      <c r="N318" s="180">
        <v>44624</v>
      </c>
      <c r="O318" s="180">
        <v>44652</v>
      </c>
      <c r="P318" s="178">
        <f t="shared" si="87"/>
        <v>4</v>
      </c>
      <c r="Q318" s="151" t="s">
        <v>1485</v>
      </c>
      <c r="R318" s="174" t="s">
        <v>2374</v>
      </c>
      <c r="S318" s="151">
        <v>0</v>
      </c>
      <c r="T318" s="123"/>
      <c r="U318" s="161">
        <f t="shared" si="72"/>
        <v>-1488.4</v>
      </c>
      <c r="V318" s="124">
        <f t="shared" si="73"/>
        <v>0</v>
      </c>
      <c r="W318" s="162">
        <f t="shared" si="74"/>
        <v>0</v>
      </c>
      <c r="X318" s="162">
        <f t="shared" si="75"/>
        <v>0</v>
      </c>
      <c r="Y318" s="162">
        <f t="shared" si="76"/>
        <v>4</v>
      </c>
      <c r="Z318" s="151" t="str">
        <f t="shared" si="77"/>
        <v>VENCIDA</v>
      </c>
      <c r="AA318" s="151" t="str">
        <f t="shared" si="78"/>
        <v>VENCIDO</v>
      </c>
      <c r="AB318" s="153" t="s">
        <v>1697</v>
      </c>
      <c r="AC318" s="150" t="str">
        <f t="shared" si="81"/>
        <v>H1D2021</v>
      </c>
      <c r="AD318" s="163">
        <f t="shared" si="79"/>
        <v>1</v>
      </c>
      <c r="AE318" s="163" t="str">
        <f t="shared" si="82"/>
        <v>H1D2021 - 1</v>
      </c>
      <c r="AF318" s="164">
        <f t="shared" si="83"/>
        <v>1</v>
      </c>
      <c r="AG318" s="164">
        <f t="shared" si="84"/>
        <v>1</v>
      </c>
      <c r="AH318" s="164" t="str">
        <f t="shared" si="80"/>
        <v>H1D2021.</v>
      </c>
      <c r="AI318" s="164" t="str">
        <f t="shared" si="85"/>
        <v>H1D2021</v>
      </c>
      <c r="AJ318" s="165"/>
      <c r="AK318" s="166"/>
      <c r="AL318" s="167"/>
    </row>
    <row r="319" spans="1:38" s="11" customFormat="1" ht="357" customHeight="1" x14ac:dyDescent="0.2">
      <c r="A319" s="150">
        <f>IF(ISBLANK(F319),"",COUNTA($F$2:F319))</f>
        <v>243</v>
      </c>
      <c r="B319" s="151">
        <f t="shared" si="86"/>
        <v>318</v>
      </c>
      <c r="C319" s="151">
        <v>2021</v>
      </c>
      <c r="D319" s="151" t="s">
        <v>3141</v>
      </c>
      <c r="E319" s="151" t="s">
        <v>904</v>
      </c>
      <c r="F319" s="151" t="s">
        <v>636</v>
      </c>
      <c r="G319" s="153" t="s">
        <v>1609</v>
      </c>
      <c r="H319" s="175" t="s">
        <v>1610</v>
      </c>
      <c r="I319" s="175" t="s">
        <v>1611</v>
      </c>
      <c r="J319" s="160" t="s">
        <v>1612</v>
      </c>
      <c r="K319" s="160" t="s">
        <v>1613</v>
      </c>
      <c r="L319" s="181" t="s">
        <v>1614</v>
      </c>
      <c r="M319" s="181">
        <v>6</v>
      </c>
      <c r="N319" s="180">
        <v>44640.31</v>
      </c>
      <c r="O319" s="180">
        <v>44803.31</v>
      </c>
      <c r="P319" s="178">
        <f t="shared" si="87"/>
        <v>23.285714285714285</v>
      </c>
      <c r="Q319" s="151" t="s">
        <v>1486</v>
      </c>
      <c r="R319" s="151" t="s">
        <v>2374</v>
      </c>
      <c r="S319" s="151">
        <v>4.2</v>
      </c>
      <c r="T319" s="123"/>
      <c r="U319" s="161">
        <f t="shared" si="72"/>
        <v>-1493.4436666666666</v>
      </c>
      <c r="V319" s="124">
        <f t="shared" si="73"/>
        <v>70</v>
      </c>
      <c r="W319" s="162">
        <f t="shared" si="74"/>
        <v>16.3</v>
      </c>
      <c r="X319" s="162">
        <f t="shared" si="75"/>
        <v>16.3</v>
      </c>
      <c r="Y319" s="162">
        <f t="shared" si="76"/>
        <v>23.285714285714285</v>
      </c>
      <c r="Z319" s="151" t="str">
        <f t="shared" si="77"/>
        <v>VENCIDA</v>
      </c>
      <c r="AA319" s="151" t="str">
        <f t="shared" si="78"/>
        <v>VENCIDO</v>
      </c>
      <c r="AB319" s="153" t="s">
        <v>1698</v>
      </c>
      <c r="AC319" s="150" t="str">
        <f t="shared" si="81"/>
        <v>H1AC2020</v>
      </c>
      <c r="AD319" s="163">
        <f t="shared" si="79"/>
        <v>1</v>
      </c>
      <c r="AE319" s="163" t="str">
        <f t="shared" si="82"/>
        <v>H1AC2020 - 1</v>
      </c>
      <c r="AF319" s="164">
        <f t="shared" si="83"/>
        <v>1</v>
      </c>
      <c r="AG319" s="164">
        <f t="shared" si="84"/>
        <v>1</v>
      </c>
      <c r="AH319" s="164" t="str">
        <f t="shared" si="80"/>
        <v>H1AC2020.</v>
      </c>
      <c r="AI319" s="164" t="str">
        <f t="shared" si="85"/>
        <v>H1AC2020</v>
      </c>
      <c r="AJ319" s="165"/>
      <c r="AK319" s="166"/>
      <c r="AL319" s="167"/>
    </row>
    <row r="320" spans="1:38" s="11" customFormat="1" ht="357" customHeight="1" x14ac:dyDescent="0.2">
      <c r="A320" s="150">
        <f>IF(ISBLANK(F320),"",COUNTA($F$2:F320))</f>
        <v>244</v>
      </c>
      <c r="B320" s="151">
        <f t="shared" si="86"/>
        <v>319</v>
      </c>
      <c r="C320" s="151">
        <v>2021</v>
      </c>
      <c r="D320" s="151" t="s">
        <v>3143</v>
      </c>
      <c r="E320" s="151" t="s">
        <v>3107</v>
      </c>
      <c r="F320" s="151" t="s">
        <v>720</v>
      </c>
      <c r="G320" s="153" t="s">
        <v>1615</v>
      </c>
      <c r="H320" s="175" t="s">
        <v>1616</v>
      </c>
      <c r="I320" s="175" t="s">
        <v>1617</v>
      </c>
      <c r="J320" s="179" t="s">
        <v>2456</v>
      </c>
      <c r="K320" s="179" t="s">
        <v>2364</v>
      </c>
      <c r="L320" s="174" t="s">
        <v>2365</v>
      </c>
      <c r="M320" s="181">
        <v>2</v>
      </c>
      <c r="N320" s="180">
        <v>45108</v>
      </c>
      <c r="O320" s="180">
        <v>45230</v>
      </c>
      <c r="P320" s="178">
        <f t="shared" si="87"/>
        <v>17.428571428571427</v>
      </c>
      <c r="Q320" s="151" t="s">
        <v>1485</v>
      </c>
      <c r="R320" s="174" t="s">
        <v>2374</v>
      </c>
      <c r="S320" s="151">
        <v>2</v>
      </c>
      <c r="T320" s="123">
        <v>45211</v>
      </c>
      <c r="U320" s="161">
        <f t="shared" si="72"/>
        <v>-0.6333333333333333</v>
      </c>
      <c r="V320" s="124">
        <f t="shared" si="73"/>
        <v>100</v>
      </c>
      <c r="W320" s="162">
        <f t="shared" si="74"/>
        <v>17.428571428571427</v>
      </c>
      <c r="X320" s="162">
        <f t="shared" si="75"/>
        <v>17.428571428571427</v>
      </c>
      <c r="Y320" s="162">
        <f t="shared" si="76"/>
        <v>17.428571428571427</v>
      </c>
      <c r="Z320" s="151" t="str">
        <f t="shared" si="77"/>
        <v>CUMPLIDA</v>
      </c>
      <c r="AA320" s="151" t="str">
        <f t="shared" si="78"/>
        <v>CUMPLIDO</v>
      </c>
      <c r="AB320" s="153" t="s">
        <v>1698</v>
      </c>
      <c r="AC320" s="150" t="str">
        <f t="shared" si="81"/>
        <v>H2AC2020</v>
      </c>
      <c r="AD320" s="163">
        <f t="shared" si="79"/>
        <v>1</v>
      </c>
      <c r="AE320" s="163" t="str">
        <f t="shared" si="82"/>
        <v>H2AC2020 - 1</v>
      </c>
      <c r="AF320" s="164">
        <f t="shared" si="83"/>
        <v>5</v>
      </c>
      <c r="AG320" s="164">
        <f t="shared" si="84"/>
        <v>5</v>
      </c>
      <c r="AH320" s="164" t="str">
        <f t="shared" si="80"/>
        <v>H2AC2020.</v>
      </c>
      <c r="AI320" s="164" t="str">
        <f t="shared" si="85"/>
        <v>H2AC2020</v>
      </c>
      <c r="AJ320" s="165"/>
      <c r="AK320" s="166"/>
      <c r="AL320" s="167"/>
    </row>
    <row r="321" spans="1:38" s="11" customFormat="1" ht="357" customHeight="1" x14ac:dyDescent="0.2">
      <c r="A321" s="150">
        <f>IF(ISBLANK(F321),"",COUNTA($F$2:F321))</f>
        <v>245</v>
      </c>
      <c r="B321" s="151">
        <f t="shared" si="86"/>
        <v>320</v>
      </c>
      <c r="C321" s="151">
        <v>2021</v>
      </c>
      <c r="D321" s="151" t="s">
        <v>3141</v>
      </c>
      <c r="E321" s="151" t="s">
        <v>3107</v>
      </c>
      <c r="F321" s="150" t="s">
        <v>720</v>
      </c>
      <c r="G321" s="153" t="s">
        <v>953</v>
      </c>
      <c r="H321" s="175" t="s">
        <v>1618</v>
      </c>
      <c r="I321" s="175" t="s">
        <v>1619</v>
      </c>
      <c r="J321" s="160" t="s">
        <v>1620</v>
      </c>
      <c r="K321" s="160" t="s">
        <v>1621</v>
      </c>
      <c r="L321" s="181" t="s">
        <v>1622</v>
      </c>
      <c r="M321" s="181">
        <v>1</v>
      </c>
      <c r="N321" s="180">
        <v>44640</v>
      </c>
      <c r="O321" s="182">
        <v>44793</v>
      </c>
      <c r="P321" s="178">
        <f t="shared" si="87"/>
        <v>21.857142857142858</v>
      </c>
      <c r="Q321" s="151" t="s">
        <v>1950</v>
      </c>
      <c r="R321" s="174" t="s">
        <v>2367</v>
      </c>
      <c r="S321" s="151">
        <v>0.17</v>
      </c>
      <c r="T321" s="123"/>
      <c r="U321" s="161">
        <f t="shared" si="72"/>
        <v>-1493.1</v>
      </c>
      <c r="V321" s="124">
        <f t="shared" si="73"/>
        <v>17</v>
      </c>
      <c r="W321" s="162">
        <f t="shared" si="74"/>
        <v>3.7157142857142857</v>
      </c>
      <c r="X321" s="162">
        <f t="shared" si="75"/>
        <v>3.7157142857142857</v>
      </c>
      <c r="Y321" s="162">
        <f t="shared" si="76"/>
        <v>21.857142857142858</v>
      </c>
      <c r="Z321" s="151" t="str">
        <f t="shared" si="77"/>
        <v>VENCIDA</v>
      </c>
      <c r="AA321" s="151" t="str">
        <f t="shared" si="78"/>
        <v>VENCIDO</v>
      </c>
      <c r="AB321" s="153" t="s">
        <v>1698</v>
      </c>
      <c r="AC321" s="150" t="str">
        <f t="shared" si="81"/>
        <v>H3AC2020</v>
      </c>
      <c r="AD321" s="163">
        <f t="shared" si="79"/>
        <v>1</v>
      </c>
      <c r="AE321" s="163" t="str">
        <f t="shared" si="82"/>
        <v>H3AC2020 - 1</v>
      </c>
      <c r="AF321" s="164">
        <f t="shared" si="83"/>
        <v>1</v>
      </c>
      <c r="AG321" s="164">
        <f t="shared" si="84"/>
        <v>1</v>
      </c>
      <c r="AH321" s="164" t="str">
        <f t="shared" si="80"/>
        <v>H3AC2020.</v>
      </c>
      <c r="AI321" s="164" t="str">
        <f t="shared" si="85"/>
        <v>H3AC2020</v>
      </c>
      <c r="AJ321" s="165"/>
      <c r="AK321" s="166"/>
      <c r="AL321" s="167"/>
    </row>
    <row r="322" spans="1:38" s="11" customFormat="1" ht="357" customHeight="1" x14ac:dyDescent="0.2">
      <c r="A322" s="150">
        <f>IF(ISBLANK(F322),"",COUNTA($F$2:F322))</f>
        <v>246</v>
      </c>
      <c r="B322" s="151">
        <f t="shared" si="86"/>
        <v>321</v>
      </c>
      <c r="C322" s="151">
        <v>2021</v>
      </c>
      <c r="D322" s="151" t="s">
        <v>3143</v>
      </c>
      <c r="E322" s="151" t="s">
        <v>3107</v>
      </c>
      <c r="F322" s="151" t="s">
        <v>720</v>
      </c>
      <c r="G322" s="153" t="s">
        <v>961</v>
      </c>
      <c r="H322" s="175" t="s">
        <v>1623</v>
      </c>
      <c r="I322" s="175" t="s">
        <v>1624</v>
      </c>
      <c r="J322" s="160" t="s">
        <v>1417</v>
      </c>
      <c r="K322" s="160" t="s">
        <v>1417</v>
      </c>
      <c r="L322" s="181" t="s">
        <v>1310</v>
      </c>
      <c r="M322" s="181">
        <v>1</v>
      </c>
      <c r="N322" s="180">
        <v>44640</v>
      </c>
      <c r="O322" s="182">
        <v>44711</v>
      </c>
      <c r="P322" s="178">
        <f t="shared" si="87"/>
        <v>10.142857142857142</v>
      </c>
      <c r="Q322" s="151" t="s">
        <v>1495</v>
      </c>
      <c r="R322" s="151" t="s">
        <v>2457</v>
      </c>
      <c r="S322" s="151">
        <v>1</v>
      </c>
      <c r="T322" s="123">
        <v>44749</v>
      </c>
      <c r="U322" s="161">
        <f t="shared" ref="U322:U385" si="88">(T322-O322)/30</f>
        <v>1.2666666666666666</v>
      </c>
      <c r="V322" s="124">
        <f t="shared" ref="V322:V385" si="89">IF(S322/M322&gt;1,100,+S322/M322*100)</f>
        <v>100</v>
      </c>
      <c r="W322" s="162">
        <f t="shared" ref="W322:W385" si="90">+P322*V322/100</f>
        <v>10.142857142857142</v>
      </c>
      <c r="X322" s="162">
        <f t="shared" ref="X322:X385" si="91">IF(O322&lt;=$AK$1,W322,0)</f>
        <v>10.142857142857142</v>
      </c>
      <c r="Y322" s="162">
        <f t="shared" ref="Y322:Y385" si="92">IF($AK$1&gt;=O322,P322,0)</f>
        <v>10.142857142857142</v>
      </c>
      <c r="Z322" s="151" t="str">
        <f t="shared" ref="Z322:Z385" si="93">IF(V322=100,"CUMPLIDA",IF(O322-$AK$1&lt;0,"VENCIDA",IF(O322-$AK$1&lt;=30,"PRÓXIMA A VENCER",IF(V322&gt;0,"CON AVANCE","EN TERMINO"))))</f>
        <v>CUMPLIDA</v>
      </c>
      <c r="AA322" s="151" t="str">
        <f t="shared" ref="AA322:AA385" si="94">IF(A322&lt;&gt;"",IF(AG322=1,"VENCIDO",IF(AG322=2,"PRÓXIMO A VENCER",IF(AG322=3,"EN TERMINO",IF(AG322=4,"CON AVANCE",IF(AG322=5,"CUMPLIDO",))))),"")</f>
        <v>CUMPLIDO</v>
      </c>
      <c r="AB322" s="153" t="s">
        <v>1698</v>
      </c>
      <c r="AC322" s="150" t="str">
        <f t="shared" si="81"/>
        <v>H4AC2020</v>
      </c>
      <c r="AD322" s="163">
        <f t="shared" ref="AD322:AD385" si="95">IF(A322&lt;&gt;"",1,AD321+1)</f>
        <v>1</v>
      </c>
      <c r="AE322" s="163" t="str">
        <f t="shared" si="82"/>
        <v>H4AC2020 - 1</v>
      </c>
      <c r="AF322" s="164">
        <f t="shared" si="83"/>
        <v>5</v>
      </c>
      <c r="AG322" s="164">
        <f t="shared" si="84"/>
        <v>5</v>
      </c>
      <c r="AH322" s="164" t="str">
        <f t="shared" ref="AH322:AH385" si="96">IF(A322&lt;&gt;"",MID(H322,1,FIND(" ",H322,1)-1),AH321)</f>
        <v>H4AC2020.</v>
      </c>
      <c r="AI322" s="164" t="str">
        <f t="shared" si="85"/>
        <v>H4AC2020</v>
      </c>
      <c r="AJ322" s="165"/>
      <c r="AK322" s="166"/>
      <c r="AL322" s="167"/>
    </row>
    <row r="323" spans="1:38" s="11" customFormat="1" ht="357" customHeight="1" x14ac:dyDescent="0.2">
      <c r="A323" s="150">
        <f>IF(ISBLANK(F323),"",COUNTA($F$2:F323))</f>
        <v>247</v>
      </c>
      <c r="B323" s="151">
        <f t="shared" si="86"/>
        <v>322</v>
      </c>
      <c r="C323" s="151">
        <v>2021</v>
      </c>
      <c r="D323" s="151" t="s">
        <v>3143</v>
      </c>
      <c r="E323" s="151" t="s">
        <v>904</v>
      </c>
      <c r="F323" s="151" t="s">
        <v>636</v>
      </c>
      <c r="G323" s="153" t="s">
        <v>961</v>
      </c>
      <c r="H323" s="175" t="s">
        <v>1625</v>
      </c>
      <c r="I323" s="175" t="s">
        <v>1626</v>
      </c>
      <c r="J323" s="160" t="s">
        <v>1627</v>
      </c>
      <c r="K323" s="160" t="s">
        <v>1628</v>
      </c>
      <c r="L323" s="181" t="s">
        <v>1629</v>
      </c>
      <c r="M323" s="181">
        <v>1</v>
      </c>
      <c r="N323" s="180">
        <v>44640</v>
      </c>
      <c r="O323" s="182">
        <v>44650</v>
      </c>
      <c r="P323" s="178">
        <f t="shared" si="87"/>
        <v>1.4285714285714286</v>
      </c>
      <c r="Q323" s="151" t="s">
        <v>2629</v>
      </c>
      <c r="R323" s="151" t="s">
        <v>2457</v>
      </c>
      <c r="S323" s="151">
        <v>1</v>
      </c>
      <c r="T323" s="123">
        <v>44747</v>
      </c>
      <c r="U323" s="161">
        <f t="shared" si="88"/>
        <v>3.2333333333333334</v>
      </c>
      <c r="V323" s="124">
        <f t="shared" si="89"/>
        <v>100</v>
      </c>
      <c r="W323" s="162">
        <f t="shared" si="90"/>
        <v>1.4285714285714286</v>
      </c>
      <c r="X323" s="162">
        <f t="shared" si="91"/>
        <v>1.4285714285714286</v>
      </c>
      <c r="Y323" s="162">
        <f t="shared" si="92"/>
        <v>1.4285714285714286</v>
      </c>
      <c r="Z323" s="151" t="str">
        <f t="shared" si="93"/>
        <v>CUMPLIDA</v>
      </c>
      <c r="AA323" s="151" t="str">
        <f t="shared" si="94"/>
        <v>CUMPLIDO</v>
      </c>
      <c r="AB323" s="153" t="s">
        <v>1698</v>
      </c>
      <c r="AC323" s="150" t="str">
        <f t="shared" ref="AC323:AC386" si="97">AI323</f>
        <v>H5AC2020</v>
      </c>
      <c r="AD323" s="163">
        <f t="shared" si="95"/>
        <v>1</v>
      </c>
      <c r="AE323" s="163" t="str">
        <f t="shared" ref="AE323:AE386" si="98">CONCATENATE(AC323," - ",AD323)</f>
        <v>H5AC2020 - 1</v>
      </c>
      <c r="AF323" s="164">
        <f t="shared" ref="AF323:AF386" si="99">IF(Z323="VENCIDA",1,IF(Z323="PRÓXIMA A VENCER",2,IF(Z323="EN TERMINO",3,IF(Z323="CON AVANCE",4,IF(Z323="CUMPLIDA",5,)))))</f>
        <v>5</v>
      </c>
      <c r="AG323" s="164">
        <f t="shared" ref="AG323:AG386" si="100">IF(AD324=AD323+1,MIN(AF323,AG324),AF323)</f>
        <v>5</v>
      </c>
      <c r="AH323" s="164" t="str">
        <f t="shared" si="96"/>
        <v>H5AC2020.</v>
      </c>
      <c r="AI323" s="164" t="str">
        <f t="shared" ref="AI323:AI386" si="101">IFERROR(MID(AH323,1,FIND(".",AH323,1)-1),AH323)</f>
        <v>H5AC2020</v>
      </c>
      <c r="AJ323" s="165"/>
      <c r="AK323" s="166"/>
      <c r="AL323" s="167"/>
    </row>
    <row r="324" spans="1:38" s="11" customFormat="1" ht="357" customHeight="1" x14ac:dyDescent="0.2">
      <c r="A324" s="150">
        <f>IF(ISBLANK(F324),"",COUNTA($F$2:F324))</f>
        <v>248</v>
      </c>
      <c r="B324" s="151">
        <f t="shared" si="86"/>
        <v>323</v>
      </c>
      <c r="C324" s="151">
        <v>2021</v>
      </c>
      <c r="D324" s="151" t="s">
        <v>3146</v>
      </c>
      <c r="E324" s="151" t="s">
        <v>637</v>
      </c>
      <c r="F324" s="151" t="s">
        <v>637</v>
      </c>
      <c r="G324" s="153" t="s">
        <v>1630</v>
      </c>
      <c r="H324" s="175" t="s">
        <v>1631</v>
      </c>
      <c r="I324" s="175" t="s">
        <v>1632</v>
      </c>
      <c r="J324" s="160" t="s">
        <v>1633</v>
      </c>
      <c r="K324" s="160" t="s">
        <v>1634</v>
      </c>
      <c r="L324" s="181" t="s">
        <v>1635</v>
      </c>
      <c r="M324" s="181">
        <v>1</v>
      </c>
      <c r="N324" s="180">
        <v>44640.31</v>
      </c>
      <c r="O324" s="182">
        <v>44681.31</v>
      </c>
      <c r="P324" s="178">
        <f t="shared" si="87"/>
        <v>5.8571428571428568</v>
      </c>
      <c r="Q324" s="151" t="s">
        <v>1486</v>
      </c>
      <c r="R324" s="151" t="s">
        <v>2374</v>
      </c>
      <c r="S324" s="151">
        <v>1</v>
      </c>
      <c r="T324" s="123">
        <v>44673</v>
      </c>
      <c r="U324" s="161">
        <f t="shared" si="88"/>
        <v>-0.27699999999992236</v>
      </c>
      <c r="V324" s="124">
        <f t="shared" si="89"/>
        <v>100</v>
      </c>
      <c r="W324" s="162">
        <f t="shared" si="90"/>
        <v>5.8571428571428568</v>
      </c>
      <c r="X324" s="162">
        <f t="shared" si="91"/>
        <v>5.8571428571428568</v>
      </c>
      <c r="Y324" s="162">
        <f t="shared" si="92"/>
        <v>5.8571428571428568</v>
      </c>
      <c r="Z324" s="151" t="str">
        <f t="shared" si="93"/>
        <v>CUMPLIDA</v>
      </c>
      <c r="AA324" s="151" t="str">
        <f t="shared" si="94"/>
        <v>CUMPLIDO</v>
      </c>
      <c r="AB324" s="153" t="s">
        <v>1698</v>
      </c>
      <c r="AC324" s="150" t="str">
        <f t="shared" si="97"/>
        <v>H6AC2020</v>
      </c>
      <c r="AD324" s="163">
        <f t="shared" si="95"/>
        <v>1</v>
      </c>
      <c r="AE324" s="163" t="str">
        <f t="shared" si="98"/>
        <v>H6AC2020 - 1</v>
      </c>
      <c r="AF324" s="164">
        <f t="shared" si="99"/>
        <v>5</v>
      </c>
      <c r="AG324" s="164">
        <f t="shared" si="100"/>
        <v>5</v>
      </c>
      <c r="AH324" s="164" t="str">
        <f t="shared" si="96"/>
        <v>H6AC2020.</v>
      </c>
      <c r="AI324" s="164" t="str">
        <f t="shared" si="101"/>
        <v>H6AC2020</v>
      </c>
      <c r="AJ324" s="165"/>
      <c r="AK324" s="166"/>
      <c r="AL324" s="167"/>
    </row>
    <row r="325" spans="1:38" s="11" customFormat="1" ht="357" customHeight="1" x14ac:dyDescent="0.2">
      <c r="A325" s="150">
        <f>IF(ISBLANK(F325),"",COUNTA($F$2:F325))</f>
        <v>249</v>
      </c>
      <c r="B325" s="151">
        <f t="shared" si="86"/>
        <v>324</v>
      </c>
      <c r="C325" s="151">
        <v>2021</v>
      </c>
      <c r="D325" s="151" t="s">
        <v>3146</v>
      </c>
      <c r="E325" s="151" t="s">
        <v>904</v>
      </c>
      <c r="F325" s="151" t="s">
        <v>636</v>
      </c>
      <c r="G325" s="153" t="s">
        <v>961</v>
      </c>
      <c r="H325" s="175" t="s">
        <v>1636</v>
      </c>
      <c r="I325" s="175" t="s">
        <v>1637</v>
      </c>
      <c r="J325" s="160" t="s">
        <v>1638</v>
      </c>
      <c r="K325" s="160" t="s">
        <v>1639</v>
      </c>
      <c r="L325" s="181" t="s">
        <v>1640</v>
      </c>
      <c r="M325" s="181">
        <v>2</v>
      </c>
      <c r="N325" s="180">
        <v>44640.31</v>
      </c>
      <c r="O325" s="182">
        <v>44681.31</v>
      </c>
      <c r="P325" s="178">
        <f t="shared" si="87"/>
        <v>5.8571428571428568</v>
      </c>
      <c r="Q325" s="151" t="s">
        <v>1486</v>
      </c>
      <c r="R325" s="151" t="s">
        <v>2374</v>
      </c>
      <c r="S325" s="151">
        <v>2</v>
      </c>
      <c r="T325" s="123">
        <v>44673</v>
      </c>
      <c r="U325" s="161">
        <f t="shared" si="88"/>
        <v>-0.27699999999992236</v>
      </c>
      <c r="V325" s="124">
        <f t="shared" si="89"/>
        <v>100</v>
      </c>
      <c r="W325" s="162">
        <f t="shared" si="90"/>
        <v>5.8571428571428568</v>
      </c>
      <c r="X325" s="162">
        <f t="shared" si="91"/>
        <v>5.8571428571428568</v>
      </c>
      <c r="Y325" s="162">
        <f t="shared" si="92"/>
        <v>5.8571428571428568</v>
      </c>
      <c r="Z325" s="151" t="str">
        <f t="shared" si="93"/>
        <v>CUMPLIDA</v>
      </c>
      <c r="AA325" s="151" t="str">
        <f t="shared" si="94"/>
        <v>CUMPLIDO</v>
      </c>
      <c r="AB325" s="153" t="s">
        <v>1698</v>
      </c>
      <c r="AC325" s="150" t="str">
        <f t="shared" si="97"/>
        <v>H7AC2020</v>
      </c>
      <c r="AD325" s="163">
        <f t="shared" si="95"/>
        <v>1</v>
      </c>
      <c r="AE325" s="163" t="str">
        <f t="shared" si="98"/>
        <v>H7AC2020 - 1</v>
      </c>
      <c r="AF325" s="164">
        <f t="shared" si="99"/>
        <v>5</v>
      </c>
      <c r="AG325" s="164">
        <f t="shared" si="100"/>
        <v>5</v>
      </c>
      <c r="AH325" s="164" t="str">
        <f t="shared" si="96"/>
        <v>H7AC2020.</v>
      </c>
      <c r="AI325" s="164" t="str">
        <f t="shared" si="101"/>
        <v>H7AC2020</v>
      </c>
      <c r="AJ325" s="165"/>
      <c r="AK325" s="166"/>
      <c r="AL325" s="167"/>
    </row>
    <row r="326" spans="1:38" s="11" customFormat="1" ht="357" customHeight="1" x14ac:dyDescent="0.2">
      <c r="A326" s="150">
        <f>IF(ISBLANK(F326),"",COUNTA($F$2:F326))</f>
        <v>250</v>
      </c>
      <c r="B326" s="151">
        <f t="shared" si="86"/>
        <v>325</v>
      </c>
      <c r="C326" s="151">
        <v>2021</v>
      </c>
      <c r="D326" s="151" t="s">
        <v>3143</v>
      </c>
      <c r="E326" s="151" t="s">
        <v>3107</v>
      </c>
      <c r="F326" s="151" t="s">
        <v>720</v>
      </c>
      <c r="G326" s="153" t="s">
        <v>953</v>
      </c>
      <c r="H326" s="175" t="s">
        <v>1641</v>
      </c>
      <c r="I326" s="175" t="s">
        <v>1642</v>
      </c>
      <c r="J326" s="160" t="s">
        <v>1643</v>
      </c>
      <c r="K326" s="160" t="s">
        <v>1644</v>
      </c>
      <c r="L326" s="181" t="s">
        <v>1645</v>
      </c>
      <c r="M326" s="181">
        <v>1</v>
      </c>
      <c r="N326" s="180">
        <v>44623</v>
      </c>
      <c r="O326" s="182">
        <v>44711</v>
      </c>
      <c r="P326" s="178">
        <f t="shared" si="87"/>
        <v>12.571428571428571</v>
      </c>
      <c r="Q326" s="151" t="s">
        <v>1490</v>
      </c>
      <c r="R326" s="151" t="s">
        <v>2374</v>
      </c>
      <c r="S326" s="151">
        <v>0</v>
      </c>
      <c r="T326" s="123"/>
      <c r="U326" s="161">
        <f t="shared" si="88"/>
        <v>-1490.3666666666666</v>
      </c>
      <c r="V326" s="124">
        <f t="shared" si="89"/>
        <v>0</v>
      </c>
      <c r="W326" s="162">
        <f t="shared" si="90"/>
        <v>0</v>
      </c>
      <c r="X326" s="162">
        <f t="shared" si="91"/>
        <v>0</v>
      </c>
      <c r="Y326" s="162">
        <f t="shared" si="92"/>
        <v>12.571428571428571</v>
      </c>
      <c r="Z326" s="151" t="str">
        <f t="shared" si="93"/>
        <v>VENCIDA</v>
      </c>
      <c r="AA326" s="151" t="str">
        <f t="shared" si="94"/>
        <v>VENCIDO</v>
      </c>
      <c r="AB326" s="153" t="s">
        <v>1698</v>
      </c>
      <c r="AC326" s="150" t="str">
        <f t="shared" si="97"/>
        <v>H8AC2020</v>
      </c>
      <c r="AD326" s="163">
        <f t="shared" si="95"/>
        <v>1</v>
      </c>
      <c r="AE326" s="163" t="str">
        <f t="shared" si="98"/>
        <v>H8AC2020 - 1</v>
      </c>
      <c r="AF326" s="164">
        <f t="shared" si="99"/>
        <v>1</v>
      </c>
      <c r="AG326" s="164">
        <f t="shared" si="100"/>
        <v>1</v>
      </c>
      <c r="AH326" s="164" t="str">
        <f t="shared" si="96"/>
        <v>H8AC2020.</v>
      </c>
      <c r="AI326" s="164" t="str">
        <f t="shared" si="101"/>
        <v>H8AC2020</v>
      </c>
      <c r="AJ326" s="165"/>
      <c r="AK326" s="166"/>
      <c r="AL326" s="167"/>
    </row>
    <row r="327" spans="1:38" s="11" customFormat="1" ht="357" customHeight="1" x14ac:dyDescent="0.2">
      <c r="A327" s="150">
        <f>IF(ISBLANK(F327),"",COUNTA($F$2:F327))</f>
        <v>251</v>
      </c>
      <c r="B327" s="151">
        <f t="shared" si="86"/>
        <v>326</v>
      </c>
      <c r="C327" s="151">
        <v>2021</v>
      </c>
      <c r="D327" s="151" t="s">
        <v>3141</v>
      </c>
      <c r="E327" s="151" t="s">
        <v>904</v>
      </c>
      <c r="F327" s="151" t="s">
        <v>636</v>
      </c>
      <c r="G327" s="153" t="s">
        <v>961</v>
      </c>
      <c r="H327" s="175" t="s">
        <v>1646</v>
      </c>
      <c r="I327" s="175" t="s">
        <v>1647</v>
      </c>
      <c r="J327" s="179" t="s">
        <v>1648</v>
      </c>
      <c r="K327" s="179" t="s">
        <v>1417</v>
      </c>
      <c r="L327" s="174" t="s">
        <v>1649</v>
      </c>
      <c r="M327" s="174">
        <v>1</v>
      </c>
      <c r="N327" s="180">
        <v>44640</v>
      </c>
      <c r="O327" s="182">
        <v>44711</v>
      </c>
      <c r="P327" s="178">
        <f t="shared" si="87"/>
        <v>10.142857142857142</v>
      </c>
      <c r="Q327" s="151" t="s">
        <v>1650</v>
      </c>
      <c r="R327" s="151" t="s">
        <v>2457</v>
      </c>
      <c r="S327" s="151">
        <v>1</v>
      </c>
      <c r="T327" s="123">
        <v>44749</v>
      </c>
      <c r="U327" s="161">
        <f t="shared" si="88"/>
        <v>1.2666666666666666</v>
      </c>
      <c r="V327" s="124">
        <f t="shared" si="89"/>
        <v>100</v>
      </c>
      <c r="W327" s="162">
        <f t="shared" si="90"/>
        <v>10.142857142857142</v>
      </c>
      <c r="X327" s="162">
        <f t="shared" si="91"/>
        <v>10.142857142857142</v>
      </c>
      <c r="Y327" s="162">
        <f t="shared" si="92"/>
        <v>10.142857142857142</v>
      </c>
      <c r="Z327" s="151" t="str">
        <f t="shared" si="93"/>
        <v>CUMPLIDA</v>
      </c>
      <c r="AA327" s="151" t="str">
        <f t="shared" si="94"/>
        <v>CUMPLIDO</v>
      </c>
      <c r="AB327" s="153" t="s">
        <v>1698</v>
      </c>
      <c r="AC327" s="150" t="str">
        <f t="shared" si="97"/>
        <v>H9AC2020</v>
      </c>
      <c r="AD327" s="163">
        <f t="shared" si="95"/>
        <v>1</v>
      </c>
      <c r="AE327" s="163" t="str">
        <f t="shared" si="98"/>
        <v>H9AC2020 - 1</v>
      </c>
      <c r="AF327" s="164">
        <f t="shared" si="99"/>
        <v>5</v>
      </c>
      <c r="AG327" s="164">
        <f t="shared" si="100"/>
        <v>5</v>
      </c>
      <c r="AH327" s="164" t="str">
        <f t="shared" si="96"/>
        <v>H9AC2020.</v>
      </c>
      <c r="AI327" s="164" t="str">
        <f t="shared" si="101"/>
        <v>H9AC2020</v>
      </c>
      <c r="AJ327" s="165"/>
      <c r="AK327" s="166"/>
      <c r="AL327" s="167"/>
    </row>
    <row r="328" spans="1:38" s="11" customFormat="1" ht="357" customHeight="1" x14ac:dyDescent="0.2">
      <c r="A328" s="150">
        <f>IF(ISBLANK(F328),"",COUNTA($F$2:F328))</f>
        <v>252</v>
      </c>
      <c r="B328" s="151">
        <f t="shared" si="86"/>
        <v>327</v>
      </c>
      <c r="C328" s="151">
        <v>2021</v>
      </c>
      <c r="D328" s="151" t="s">
        <v>3141</v>
      </c>
      <c r="E328" s="151" t="s">
        <v>904</v>
      </c>
      <c r="F328" s="151" t="s">
        <v>636</v>
      </c>
      <c r="G328" s="153" t="s">
        <v>961</v>
      </c>
      <c r="H328" s="175" t="s">
        <v>1651</v>
      </c>
      <c r="I328" s="175" t="s">
        <v>1652</v>
      </c>
      <c r="J328" s="179" t="s">
        <v>1648</v>
      </c>
      <c r="K328" s="179" t="s">
        <v>1417</v>
      </c>
      <c r="L328" s="174" t="s">
        <v>1649</v>
      </c>
      <c r="M328" s="174">
        <v>1</v>
      </c>
      <c r="N328" s="180">
        <v>44640</v>
      </c>
      <c r="O328" s="182">
        <v>44711</v>
      </c>
      <c r="P328" s="178">
        <f t="shared" si="87"/>
        <v>10.142857142857142</v>
      </c>
      <c r="Q328" s="151" t="s">
        <v>1650</v>
      </c>
      <c r="R328" s="151" t="s">
        <v>2457</v>
      </c>
      <c r="S328" s="151">
        <v>1</v>
      </c>
      <c r="T328" s="123">
        <v>44749</v>
      </c>
      <c r="U328" s="161">
        <f t="shared" si="88"/>
        <v>1.2666666666666666</v>
      </c>
      <c r="V328" s="124">
        <f t="shared" si="89"/>
        <v>100</v>
      </c>
      <c r="W328" s="162">
        <f t="shared" si="90"/>
        <v>10.142857142857142</v>
      </c>
      <c r="X328" s="162">
        <f t="shared" si="91"/>
        <v>10.142857142857142</v>
      </c>
      <c r="Y328" s="162">
        <f t="shared" si="92"/>
        <v>10.142857142857142</v>
      </c>
      <c r="Z328" s="151" t="str">
        <f t="shared" si="93"/>
        <v>CUMPLIDA</v>
      </c>
      <c r="AA328" s="151" t="str">
        <f t="shared" si="94"/>
        <v>CUMPLIDO</v>
      </c>
      <c r="AB328" s="153" t="s">
        <v>1698</v>
      </c>
      <c r="AC328" s="150" t="str">
        <f t="shared" si="97"/>
        <v>H10AC2020</v>
      </c>
      <c r="AD328" s="163">
        <f t="shared" si="95"/>
        <v>1</v>
      </c>
      <c r="AE328" s="163" t="str">
        <f t="shared" si="98"/>
        <v>H10AC2020 - 1</v>
      </c>
      <c r="AF328" s="164">
        <f t="shared" si="99"/>
        <v>5</v>
      </c>
      <c r="AG328" s="164">
        <f t="shared" si="100"/>
        <v>5</v>
      </c>
      <c r="AH328" s="164" t="str">
        <f t="shared" si="96"/>
        <v>H10AC2020.</v>
      </c>
      <c r="AI328" s="164" t="str">
        <f t="shared" si="101"/>
        <v>H10AC2020</v>
      </c>
      <c r="AJ328" s="165"/>
      <c r="AK328" s="166"/>
      <c r="AL328" s="167"/>
    </row>
    <row r="329" spans="1:38" s="11" customFormat="1" ht="357" customHeight="1" x14ac:dyDescent="0.2">
      <c r="A329" s="150">
        <f>IF(ISBLANK(F329),"",COUNTA($F$2:F329))</f>
        <v>253</v>
      </c>
      <c r="B329" s="151">
        <f t="shared" si="86"/>
        <v>328</v>
      </c>
      <c r="C329" s="151">
        <v>2021</v>
      </c>
      <c r="D329" s="151" t="s">
        <v>3146</v>
      </c>
      <c r="E329" s="151" t="s">
        <v>637</v>
      </c>
      <c r="F329" s="151" t="s">
        <v>637</v>
      </c>
      <c r="G329" s="153" t="s">
        <v>961</v>
      </c>
      <c r="H329" s="175" t="s">
        <v>1653</v>
      </c>
      <c r="I329" s="175" t="s">
        <v>1654</v>
      </c>
      <c r="J329" s="179" t="s">
        <v>1655</v>
      </c>
      <c r="K329" s="179" t="s">
        <v>1656</v>
      </c>
      <c r="L329" s="174" t="s">
        <v>1657</v>
      </c>
      <c r="M329" s="174">
        <v>1</v>
      </c>
      <c r="N329" s="180">
        <v>44640</v>
      </c>
      <c r="O329" s="182">
        <v>44711</v>
      </c>
      <c r="P329" s="178">
        <f t="shared" si="87"/>
        <v>10.142857142857142</v>
      </c>
      <c r="Q329" s="151" t="s">
        <v>1490</v>
      </c>
      <c r="R329" s="151" t="s">
        <v>2374</v>
      </c>
      <c r="S329" s="151">
        <v>0</v>
      </c>
      <c r="T329" s="123"/>
      <c r="U329" s="161">
        <f t="shared" si="88"/>
        <v>-1490.3666666666666</v>
      </c>
      <c r="V329" s="124">
        <f t="shared" si="89"/>
        <v>0</v>
      </c>
      <c r="W329" s="162">
        <f t="shared" si="90"/>
        <v>0</v>
      </c>
      <c r="X329" s="162">
        <f t="shared" si="91"/>
        <v>0</v>
      </c>
      <c r="Y329" s="162">
        <f t="shared" si="92"/>
        <v>10.142857142857142</v>
      </c>
      <c r="Z329" s="151" t="str">
        <f t="shared" si="93"/>
        <v>VENCIDA</v>
      </c>
      <c r="AA329" s="151" t="str">
        <f t="shared" si="94"/>
        <v>VENCIDO</v>
      </c>
      <c r="AB329" s="153" t="s">
        <v>1698</v>
      </c>
      <c r="AC329" s="150" t="str">
        <f t="shared" si="97"/>
        <v>H11AC2020</v>
      </c>
      <c r="AD329" s="163">
        <f t="shared" si="95"/>
        <v>1</v>
      </c>
      <c r="AE329" s="163" t="str">
        <f t="shared" si="98"/>
        <v>H11AC2020 - 1</v>
      </c>
      <c r="AF329" s="164">
        <f t="shared" si="99"/>
        <v>1</v>
      </c>
      <c r="AG329" s="164">
        <f t="shared" si="100"/>
        <v>1</v>
      </c>
      <c r="AH329" s="164" t="str">
        <f t="shared" si="96"/>
        <v>H11AC2020.</v>
      </c>
      <c r="AI329" s="164" t="str">
        <f t="shared" si="101"/>
        <v>H11AC2020</v>
      </c>
      <c r="AJ329" s="165"/>
      <c r="AK329" s="166"/>
      <c r="AL329" s="167"/>
    </row>
    <row r="330" spans="1:38" s="11" customFormat="1" ht="357" customHeight="1" x14ac:dyDescent="0.2">
      <c r="A330" s="150">
        <f>IF(ISBLANK(F330),"",COUNTA($F$2:F330))</f>
        <v>254</v>
      </c>
      <c r="B330" s="151">
        <f t="shared" si="86"/>
        <v>329</v>
      </c>
      <c r="C330" s="151">
        <v>2021</v>
      </c>
      <c r="D330" s="151" t="s">
        <v>3142</v>
      </c>
      <c r="E330" s="151" t="s">
        <v>904</v>
      </c>
      <c r="F330" s="151" t="s">
        <v>636</v>
      </c>
      <c r="G330" s="153" t="s">
        <v>1658</v>
      </c>
      <c r="H330" s="175" t="s">
        <v>1659</v>
      </c>
      <c r="I330" s="175" t="s">
        <v>1660</v>
      </c>
      <c r="J330" s="179" t="s">
        <v>1093</v>
      </c>
      <c r="K330" s="179" t="s">
        <v>1100</v>
      </c>
      <c r="L330" s="174" t="s">
        <v>1095</v>
      </c>
      <c r="M330" s="174">
        <v>1</v>
      </c>
      <c r="N330" s="180">
        <v>44640</v>
      </c>
      <c r="O330" s="182">
        <v>44742</v>
      </c>
      <c r="P330" s="178">
        <f t="shared" si="87"/>
        <v>14.571428571428571</v>
      </c>
      <c r="Q330" s="151" t="s">
        <v>1661</v>
      </c>
      <c r="R330" s="151" t="s">
        <v>2455</v>
      </c>
      <c r="S330" s="151">
        <v>1</v>
      </c>
      <c r="T330" s="123">
        <v>44662</v>
      </c>
      <c r="U330" s="161">
        <f t="shared" si="88"/>
        <v>-2.6666666666666665</v>
      </c>
      <c r="V330" s="124">
        <f t="shared" si="89"/>
        <v>100</v>
      </c>
      <c r="W330" s="162">
        <f t="shared" si="90"/>
        <v>14.571428571428571</v>
      </c>
      <c r="X330" s="162">
        <f t="shared" si="91"/>
        <v>14.571428571428571</v>
      </c>
      <c r="Y330" s="162">
        <f t="shared" si="92"/>
        <v>14.571428571428571</v>
      </c>
      <c r="Z330" s="151" t="str">
        <f t="shared" si="93"/>
        <v>CUMPLIDA</v>
      </c>
      <c r="AA330" s="151" t="str">
        <f t="shared" si="94"/>
        <v>CUMPLIDO</v>
      </c>
      <c r="AB330" s="153" t="s">
        <v>1698</v>
      </c>
      <c r="AC330" s="150" t="str">
        <f t="shared" si="97"/>
        <v>H12AC2020</v>
      </c>
      <c r="AD330" s="163">
        <f t="shared" si="95"/>
        <v>1</v>
      </c>
      <c r="AE330" s="163" t="str">
        <f t="shared" si="98"/>
        <v>H12AC2020 - 1</v>
      </c>
      <c r="AF330" s="164">
        <f t="shared" si="99"/>
        <v>5</v>
      </c>
      <c r="AG330" s="164">
        <f t="shared" si="100"/>
        <v>5</v>
      </c>
      <c r="AH330" s="164" t="str">
        <f t="shared" si="96"/>
        <v>H12AC2020.</v>
      </c>
      <c r="AI330" s="164" t="str">
        <f t="shared" si="101"/>
        <v>H12AC2020</v>
      </c>
      <c r="AJ330" s="165"/>
      <c r="AK330" s="166"/>
      <c r="AL330" s="167"/>
    </row>
    <row r="331" spans="1:38" s="11" customFormat="1" ht="357" customHeight="1" x14ac:dyDescent="0.2">
      <c r="A331" s="150">
        <f>IF(ISBLANK(F331),"",COUNTA($F$2:F331))</f>
        <v>255</v>
      </c>
      <c r="B331" s="151">
        <f t="shared" si="86"/>
        <v>330</v>
      </c>
      <c r="C331" s="151">
        <v>2021</v>
      </c>
      <c r="D331" s="151" t="s">
        <v>3143</v>
      </c>
      <c r="E331" s="151" t="s">
        <v>3107</v>
      </c>
      <c r="F331" s="151" t="s">
        <v>720</v>
      </c>
      <c r="G331" s="153" t="s">
        <v>1658</v>
      </c>
      <c r="H331" s="175" t="s">
        <v>1662</v>
      </c>
      <c r="I331" s="175" t="s">
        <v>1663</v>
      </c>
      <c r="J331" s="179" t="s">
        <v>1093</v>
      </c>
      <c r="K331" s="179" t="s">
        <v>1100</v>
      </c>
      <c r="L331" s="174" t="s">
        <v>1095</v>
      </c>
      <c r="M331" s="174">
        <v>1</v>
      </c>
      <c r="N331" s="180">
        <v>44640</v>
      </c>
      <c r="O331" s="182">
        <v>44742</v>
      </c>
      <c r="P331" s="178">
        <f t="shared" si="87"/>
        <v>14.571428571428571</v>
      </c>
      <c r="Q331" s="151" t="s">
        <v>1661</v>
      </c>
      <c r="R331" s="151" t="s">
        <v>2455</v>
      </c>
      <c r="S331" s="151">
        <v>1</v>
      </c>
      <c r="T331" s="123">
        <v>44662</v>
      </c>
      <c r="U331" s="161">
        <f t="shared" si="88"/>
        <v>-2.6666666666666665</v>
      </c>
      <c r="V331" s="124">
        <f t="shared" si="89"/>
        <v>100</v>
      </c>
      <c r="W331" s="162">
        <f t="shared" si="90"/>
        <v>14.571428571428571</v>
      </c>
      <c r="X331" s="162">
        <f t="shared" si="91"/>
        <v>14.571428571428571</v>
      </c>
      <c r="Y331" s="162">
        <f t="shared" si="92"/>
        <v>14.571428571428571</v>
      </c>
      <c r="Z331" s="151" t="str">
        <f t="shared" si="93"/>
        <v>CUMPLIDA</v>
      </c>
      <c r="AA331" s="151" t="str">
        <f t="shared" si="94"/>
        <v>CUMPLIDO</v>
      </c>
      <c r="AB331" s="153" t="s">
        <v>1698</v>
      </c>
      <c r="AC331" s="150" t="str">
        <f t="shared" si="97"/>
        <v>H13AC2020</v>
      </c>
      <c r="AD331" s="163">
        <f t="shared" si="95"/>
        <v>1</v>
      </c>
      <c r="AE331" s="163" t="str">
        <f t="shared" si="98"/>
        <v>H13AC2020 - 1</v>
      </c>
      <c r="AF331" s="164">
        <f t="shared" si="99"/>
        <v>5</v>
      </c>
      <c r="AG331" s="164">
        <f t="shared" si="100"/>
        <v>5</v>
      </c>
      <c r="AH331" s="164" t="str">
        <f t="shared" si="96"/>
        <v>H13AC2020.</v>
      </c>
      <c r="AI331" s="164" t="str">
        <f t="shared" si="101"/>
        <v>H13AC2020</v>
      </c>
      <c r="AJ331" s="165"/>
      <c r="AK331" s="166"/>
      <c r="AL331" s="167"/>
    </row>
    <row r="332" spans="1:38" s="11" customFormat="1" ht="357" customHeight="1" x14ac:dyDescent="0.2">
      <c r="A332" s="150">
        <f>IF(ISBLANK(F332),"",COUNTA($F$2:F332))</f>
        <v>256</v>
      </c>
      <c r="B332" s="151">
        <f t="shared" si="86"/>
        <v>331</v>
      </c>
      <c r="C332" s="151">
        <v>2021</v>
      </c>
      <c r="D332" s="151" t="s">
        <v>3141</v>
      </c>
      <c r="E332" s="151" t="s">
        <v>904</v>
      </c>
      <c r="F332" s="151" t="s">
        <v>636</v>
      </c>
      <c r="G332" s="153" t="s">
        <v>1609</v>
      </c>
      <c r="H332" s="183" t="s">
        <v>1664</v>
      </c>
      <c r="I332" s="189" t="s">
        <v>1665</v>
      </c>
      <c r="J332" s="179" t="s">
        <v>1093</v>
      </c>
      <c r="K332" s="179" t="s">
        <v>1100</v>
      </c>
      <c r="L332" s="174" t="s">
        <v>1095</v>
      </c>
      <c r="M332" s="174">
        <v>1</v>
      </c>
      <c r="N332" s="180">
        <v>44640</v>
      </c>
      <c r="O332" s="182">
        <v>44742</v>
      </c>
      <c r="P332" s="178">
        <f t="shared" si="87"/>
        <v>14.571428571428571</v>
      </c>
      <c r="Q332" s="151" t="s">
        <v>1661</v>
      </c>
      <c r="R332" s="151" t="s">
        <v>2455</v>
      </c>
      <c r="S332" s="151">
        <v>1</v>
      </c>
      <c r="T332" s="123">
        <v>44662</v>
      </c>
      <c r="U332" s="161">
        <f t="shared" si="88"/>
        <v>-2.6666666666666665</v>
      </c>
      <c r="V332" s="124">
        <f t="shared" si="89"/>
        <v>100</v>
      </c>
      <c r="W332" s="162">
        <f t="shared" si="90"/>
        <v>14.571428571428571</v>
      </c>
      <c r="X332" s="162">
        <f t="shared" si="91"/>
        <v>14.571428571428571</v>
      </c>
      <c r="Y332" s="162">
        <f t="shared" si="92"/>
        <v>14.571428571428571</v>
      </c>
      <c r="Z332" s="151" t="str">
        <f t="shared" si="93"/>
        <v>CUMPLIDA</v>
      </c>
      <c r="AA332" s="151" t="str">
        <f t="shared" si="94"/>
        <v>CUMPLIDO</v>
      </c>
      <c r="AB332" s="153" t="s">
        <v>1698</v>
      </c>
      <c r="AC332" s="150" t="str">
        <f t="shared" si="97"/>
        <v>H14AC2020</v>
      </c>
      <c r="AD332" s="163">
        <f t="shared" si="95"/>
        <v>1</v>
      </c>
      <c r="AE332" s="163" t="str">
        <f t="shared" si="98"/>
        <v>H14AC2020 - 1</v>
      </c>
      <c r="AF332" s="164">
        <f t="shared" si="99"/>
        <v>5</v>
      </c>
      <c r="AG332" s="164">
        <f t="shared" si="100"/>
        <v>5</v>
      </c>
      <c r="AH332" s="164" t="str">
        <f t="shared" si="96"/>
        <v>H14AC2020.</v>
      </c>
      <c r="AI332" s="164" t="str">
        <f t="shared" si="101"/>
        <v>H14AC2020</v>
      </c>
      <c r="AJ332" s="165"/>
      <c r="AK332" s="166"/>
      <c r="AL332" s="167"/>
    </row>
    <row r="333" spans="1:38" s="11" customFormat="1" ht="357" customHeight="1" x14ac:dyDescent="0.2">
      <c r="A333" s="150">
        <f>IF(ISBLANK(F333),"",COUNTA($F$2:F333))</f>
        <v>257</v>
      </c>
      <c r="B333" s="151">
        <f t="shared" ref="B333:B396" si="102">ROW()-1</f>
        <v>332</v>
      </c>
      <c r="C333" s="151">
        <v>2021</v>
      </c>
      <c r="D333" s="151" t="s">
        <v>3146</v>
      </c>
      <c r="E333" s="151" t="s">
        <v>637</v>
      </c>
      <c r="F333" s="151" t="s">
        <v>637</v>
      </c>
      <c r="G333" s="153" t="s">
        <v>961</v>
      </c>
      <c r="H333" s="175" t="s">
        <v>1666</v>
      </c>
      <c r="I333" s="175" t="s">
        <v>1667</v>
      </c>
      <c r="J333" s="179" t="s">
        <v>1668</v>
      </c>
      <c r="K333" s="179" t="s">
        <v>1417</v>
      </c>
      <c r="L333" s="174" t="s">
        <v>1310</v>
      </c>
      <c r="M333" s="174">
        <v>1</v>
      </c>
      <c r="N333" s="180">
        <v>44640</v>
      </c>
      <c r="O333" s="182">
        <v>44711</v>
      </c>
      <c r="P333" s="178">
        <f t="shared" si="87"/>
        <v>10.142857142857142</v>
      </c>
      <c r="Q333" s="151" t="s">
        <v>1498</v>
      </c>
      <c r="R333" s="151" t="s">
        <v>2367</v>
      </c>
      <c r="S333" s="151">
        <v>1</v>
      </c>
      <c r="T333" s="123">
        <v>44749</v>
      </c>
      <c r="U333" s="161">
        <f t="shared" si="88"/>
        <v>1.2666666666666666</v>
      </c>
      <c r="V333" s="124">
        <f t="shared" si="89"/>
        <v>100</v>
      </c>
      <c r="W333" s="162">
        <f t="shared" si="90"/>
        <v>10.142857142857142</v>
      </c>
      <c r="X333" s="162">
        <f t="shared" si="91"/>
        <v>10.142857142857142</v>
      </c>
      <c r="Y333" s="162">
        <f t="shared" si="92"/>
        <v>10.142857142857142</v>
      </c>
      <c r="Z333" s="151" t="str">
        <f t="shared" si="93"/>
        <v>CUMPLIDA</v>
      </c>
      <c r="AA333" s="151" t="str">
        <f t="shared" si="94"/>
        <v>CUMPLIDO</v>
      </c>
      <c r="AB333" s="153" t="s">
        <v>1698</v>
      </c>
      <c r="AC333" s="150" t="str">
        <f t="shared" si="97"/>
        <v>H15AC2020</v>
      </c>
      <c r="AD333" s="163">
        <f t="shared" si="95"/>
        <v>1</v>
      </c>
      <c r="AE333" s="163" t="str">
        <f t="shared" si="98"/>
        <v>H15AC2020 - 1</v>
      </c>
      <c r="AF333" s="164">
        <f t="shared" si="99"/>
        <v>5</v>
      </c>
      <c r="AG333" s="164">
        <f t="shared" si="100"/>
        <v>5</v>
      </c>
      <c r="AH333" s="164" t="str">
        <f t="shared" si="96"/>
        <v>H15AC2020.</v>
      </c>
      <c r="AI333" s="164" t="str">
        <f t="shared" si="101"/>
        <v>H15AC2020</v>
      </c>
      <c r="AJ333" s="165"/>
      <c r="AK333" s="166"/>
      <c r="AL333" s="167"/>
    </row>
    <row r="334" spans="1:38" s="11" customFormat="1" ht="357" customHeight="1" x14ac:dyDescent="0.2">
      <c r="A334" s="150">
        <f>IF(ISBLANK(F334),"",COUNTA($F$2:F334))</f>
        <v>258</v>
      </c>
      <c r="B334" s="151">
        <f t="shared" si="102"/>
        <v>333</v>
      </c>
      <c r="C334" s="151">
        <v>2021</v>
      </c>
      <c r="D334" s="151" t="s">
        <v>3142</v>
      </c>
      <c r="E334" s="151" t="s">
        <v>904</v>
      </c>
      <c r="F334" s="151" t="s">
        <v>636</v>
      </c>
      <c r="G334" s="153" t="s">
        <v>1609</v>
      </c>
      <c r="H334" s="175" t="s">
        <v>1669</v>
      </c>
      <c r="I334" s="175" t="s">
        <v>1670</v>
      </c>
      <c r="J334" s="179" t="s">
        <v>1093</v>
      </c>
      <c r="K334" s="179" t="s">
        <v>1100</v>
      </c>
      <c r="L334" s="174" t="s">
        <v>1095</v>
      </c>
      <c r="M334" s="174">
        <v>1</v>
      </c>
      <c r="N334" s="180">
        <v>44640</v>
      </c>
      <c r="O334" s="182">
        <v>44742</v>
      </c>
      <c r="P334" s="178">
        <f t="shared" si="87"/>
        <v>14.571428571428571</v>
      </c>
      <c r="Q334" s="151" t="s">
        <v>1661</v>
      </c>
      <c r="R334" s="151" t="s">
        <v>2455</v>
      </c>
      <c r="S334" s="151">
        <v>1</v>
      </c>
      <c r="T334" s="123">
        <v>44662</v>
      </c>
      <c r="U334" s="161">
        <f t="shared" si="88"/>
        <v>-2.6666666666666665</v>
      </c>
      <c r="V334" s="124">
        <f t="shared" si="89"/>
        <v>100</v>
      </c>
      <c r="W334" s="162">
        <f t="shared" si="90"/>
        <v>14.571428571428571</v>
      </c>
      <c r="X334" s="162">
        <f t="shared" si="91"/>
        <v>14.571428571428571</v>
      </c>
      <c r="Y334" s="162">
        <f t="shared" si="92"/>
        <v>14.571428571428571</v>
      </c>
      <c r="Z334" s="151" t="str">
        <f t="shared" si="93"/>
        <v>CUMPLIDA</v>
      </c>
      <c r="AA334" s="151" t="str">
        <f t="shared" si="94"/>
        <v>CUMPLIDO</v>
      </c>
      <c r="AB334" s="153" t="s">
        <v>1698</v>
      </c>
      <c r="AC334" s="150" t="str">
        <f t="shared" si="97"/>
        <v>H16AC2020</v>
      </c>
      <c r="AD334" s="163">
        <f t="shared" si="95"/>
        <v>1</v>
      </c>
      <c r="AE334" s="163" t="str">
        <f t="shared" si="98"/>
        <v>H16AC2020 - 1</v>
      </c>
      <c r="AF334" s="164">
        <f t="shared" si="99"/>
        <v>5</v>
      </c>
      <c r="AG334" s="164">
        <f t="shared" si="100"/>
        <v>5</v>
      </c>
      <c r="AH334" s="164" t="str">
        <f t="shared" si="96"/>
        <v>H16AC2020.</v>
      </c>
      <c r="AI334" s="164" t="str">
        <f t="shared" si="101"/>
        <v>H16AC2020</v>
      </c>
      <c r="AJ334" s="165"/>
      <c r="AK334" s="166"/>
      <c r="AL334" s="167"/>
    </row>
    <row r="335" spans="1:38" s="11" customFormat="1" ht="357" customHeight="1" x14ac:dyDescent="0.2">
      <c r="A335" s="150">
        <f>IF(ISBLANK(F335),"",COUNTA($F$2:F335))</f>
        <v>259</v>
      </c>
      <c r="B335" s="151">
        <f t="shared" si="102"/>
        <v>334</v>
      </c>
      <c r="C335" s="151">
        <v>2021</v>
      </c>
      <c r="D335" s="151" t="s">
        <v>3141</v>
      </c>
      <c r="E335" s="151" t="s">
        <v>904</v>
      </c>
      <c r="F335" s="151" t="s">
        <v>636</v>
      </c>
      <c r="G335" s="153" t="s">
        <v>961</v>
      </c>
      <c r="H335" s="175" t="s">
        <v>1671</v>
      </c>
      <c r="I335" s="175" t="s">
        <v>1672</v>
      </c>
      <c r="J335" s="179" t="s">
        <v>1673</v>
      </c>
      <c r="K335" s="179" t="s">
        <v>1674</v>
      </c>
      <c r="L335" s="174" t="s">
        <v>1675</v>
      </c>
      <c r="M335" s="174">
        <v>1</v>
      </c>
      <c r="N335" s="180">
        <v>44640</v>
      </c>
      <c r="O335" s="182">
        <v>44915</v>
      </c>
      <c r="P335" s="178">
        <f t="shared" si="87"/>
        <v>39.285714285714285</v>
      </c>
      <c r="Q335" s="151" t="s">
        <v>1950</v>
      </c>
      <c r="R335" s="174" t="s">
        <v>2367</v>
      </c>
      <c r="S335" s="151">
        <v>1</v>
      </c>
      <c r="T335" s="123">
        <v>45180</v>
      </c>
      <c r="U335" s="161">
        <f t="shared" si="88"/>
        <v>8.8333333333333339</v>
      </c>
      <c r="V335" s="124">
        <f t="shared" si="89"/>
        <v>100</v>
      </c>
      <c r="W335" s="162">
        <f t="shared" si="90"/>
        <v>39.285714285714285</v>
      </c>
      <c r="X335" s="162">
        <f t="shared" si="91"/>
        <v>39.285714285714285</v>
      </c>
      <c r="Y335" s="162">
        <f t="shared" si="92"/>
        <v>39.285714285714285</v>
      </c>
      <c r="Z335" s="151" t="str">
        <f t="shared" si="93"/>
        <v>CUMPLIDA</v>
      </c>
      <c r="AA335" s="151" t="str">
        <f t="shared" si="94"/>
        <v>CUMPLIDO</v>
      </c>
      <c r="AB335" s="153" t="s">
        <v>1698</v>
      </c>
      <c r="AC335" s="150" t="str">
        <f t="shared" si="97"/>
        <v>H17AC2020</v>
      </c>
      <c r="AD335" s="163">
        <f t="shared" si="95"/>
        <v>1</v>
      </c>
      <c r="AE335" s="163" t="str">
        <f t="shared" si="98"/>
        <v>H17AC2020 - 1</v>
      </c>
      <c r="AF335" s="164">
        <f t="shared" si="99"/>
        <v>5</v>
      </c>
      <c r="AG335" s="164">
        <f t="shared" si="100"/>
        <v>5</v>
      </c>
      <c r="AH335" s="164" t="str">
        <f t="shared" si="96"/>
        <v>H17AC2020.</v>
      </c>
      <c r="AI335" s="164" t="str">
        <f t="shared" si="101"/>
        <v>H17AC2020</v>
      </c>
      <c r="AJ335" s="165"/>
      <c r="AK335" s="166"/>
      <c r="AL335" s="167"/>
    </row>
    <row r="336" spans="1:38" s="11" customFormat="1" ht="357" customHeight="1" x14ac:dyDescent="0.2">
      <c r="A336" s="150">
        <f>IF(ISBLANK(F336),"",COUNTA($F$2:F336))</f>
        <v>260</v>
      </c>
      <c r="B336" s="151">
        <f t="shared" si="102"/>
        <v>335</v>
      </c>
      <c r="C336" s="151">
        <v>2021</v>
      </c>
      <c r="D336" s="151" t="s">
        <v>3141</v>
      </c>
      <c r="E336" s="151" t="s">
        <v>3107</v>
      </c>
      <c r="F336" s="150" t="s">
        <v>1676</v>
      </c>
      <c r="G336" s="153" t="s">
        <v>1677</v>
      </c>
      <c r="H336" s="175" t="s">
        <v>1678</v>
      </c>
      <c r="I336" s="175" t="s">
        <v>1679</v>
      </c>
      <c r="J336" s="179" t="s">
        <v>1680</v>
      </c>
      <c r="K336" s="179" t="s">
        <v>1681</v>
      </c>
      <c r="L336" s="174" t="s">
        <v>1682</v>
      </c>
      <c r="M336" s="174">
        <v>1</v>
      </c>
      <c r="N336" s="180">
        <v>44640</v>
      </c>
      <c r="O336" s="182">
        <v>44711</v>
      </c>
      <c r="P336" s="178">
        <f t="shared" si="87"/>
        <v>10.142857142857142</v>
      </c>
      <c r="Q336" s="151" t="s">
        <v>1950</v>
      </c>
      <c r="R336" s="174" t="s">
        <v>2367</v>
      </c>
      <c r="S336" s="151">
        <v>0</v>
      </c>
      <c r="T336" s="123"/>
      <c r="U336" s="161">
        <f t="shared" si="88"/>
        <v>-1490.3666666666666</v>
      </c>
      <c r="V336" s="124">
        <f t="shared" si="89"/>
        <v>0</v>
      </c>
      <c r="W336" s="162">
        <f t="shared" si="90"/>
        <v>0</v>
      </c>
      <c r="X336" s="162">
        <f t="shared" si="91"/>
        <v>0</v>
      </c>
      <c r="Y336" s="162">
        <f t="shared" si="92"/>
        <v>10.142857142857142</v>
      </c>
      <c r="Z336" s="151" t="str">
        <f t="shared" si="93"/>
        <v>VENCIDA</v>
      </c>
      <c r="AA336" s="151" t="str">
        <f t="shared" si="94"/>
        <v>VENCIDO</v>
      </c>
      <c r="AB336" s="153" t="s">
        <v>1698</v>
      </c>
      <c r="AC336" s="150" t="str">
        <f t="shared" si="97"/>
        <v>H18AC2020</v>
      </c>
      <c r="AD336" s="163">
        <f t="shared" si="95"/>
        <v>1</v>
      </c>
      <c r="AE336" s="163" t="str">
        <f t="shared" si="98"/>
        <v>H18AC2020 - 1</v>
      </c>
      <c r="AF336" s="164">
        <f t="shared" si="99"/>
        <v>1</v>
      </c>
      <c r="AG336" s="164">
        <f t="shared" si="100"/>
        <v>1</v>
      </c>
      <c r="AH336" s="164" t="str">
        <f t="shared" si="96"/>
        <v>H18AC2020.</v>
      </c>
      <c r="AI336" s="164" t="str">
        <f t="shared" si="101"/>
        <v>H18AC2020</v>
      </c>
      <c r="AJ336" s="165"/>
      <c r="AK336" s="166"/>
      <c r="AL336" s="167"/>
    </row>
    <row r="337" spans="1:38" s="11" customFormat="1" ht="357" customHeight="1" x14ac:dyDescent="0.2">
      <c r="A337" s="150">
        <f>IF(ISBLANK(F337),"",COUNTA($F$2:F337))</f>
        <v>261</v>
      </c>
      <c r="B337" s="151">
        <f t="shared" si="102"/>
        <v>336</v>
      </c>
      <c r="C337" s="151">
        <v>2021</v>
      </c>
      <c r="D337" s="151" t="s">
        <v>3141</v>
      </c>
      <c r="E337" s="151" t="s">
        <v>3104</v>
      </c>
      <c r="F337" s="150" t="s">
        <v>723</v>
      </c>
      <c r="G337" s="153" t="s">
        <v>961</v>
      </c>
      <c r="H337" s="175" t="s">
        <v>1683</v>
      </c>
      <c r="I337" s="175" t="s">
        <v>1684</v>
      </c>
      <c r="J337" s="179" t="s">
        <v>1685</v>
      </c>
      <c r="K337" s="179" t="s">
        <v>1686</v>
      </c>
      <c r="L337" s="174" t="s">
        <v>1675</v>
      </c>
      <c r="M337" s="174">
        <v>1</v>
      </c>
      <c r="N337" s="180">
        <v>44640</v>
      </c>
      <c r="O337" s="182">
        <v>44915</v>
      </c>
      <c r="P337" s="178">
        <f t="shared" si="87"/>
        <v>39.285714285714285</v>
      </c>
      <c r="Q337" s="151" t="s">
        <v>1950</v>
      </c>
      <c r="R337" s="174" t="s">
        <v>2367</v>
      </c>
      <c r="S337" s="151">
        <v>1</v>
      </c>
      <c r="T337" s="123">
        <v>45180</v>
      </c>
      <c r="U337" s="161">
        <f t="shared" si="88"/>
        <v>8.8333333333333339</v>
      </c>
      <c r="V337" s="124">
        <f t="shared" si="89"/>
        <v>100</v>
      </c>
      <c r="W337" s="162">
        <f t="shared" si="90"/>
        <v>39.285714285714285</v>
      </c>
      <c r="X337" s="162">
        <f t="shared" si="91"/>
        <v>39.285714285714285</v>
      </c>
      <c r="Y337" s="162">
        <f t="shared" si="92"/>
        <v>39.285714285714285</v>
      </c>
      <c r="Z337" s="151" t="str">
        <f t="shared" si="93"/>
        <v>CUMPLIDA</v>
      </c>
      <c r="AA337" s="151" t="str">
        <f t="shared" si="94"/>
        <v>CUMPLIDO</v>
      </c>
      <c r="AB337" s="153" t="s">
        <v>1698</v>
      </c>
      <c r="AC337" s="150" t="str">
        <f t="shared" si="97"/>
        <v>H19AC2020</v>
      </c>
      <c r="AD337" s="163">
        <f t="shared" si="95"/>
        <v>1</v>
      </c>
      <c r="AE337" s="163" t="str">
        <f t="shared" si="98"/>
        <v>H19AC2020 - 1</v>
      </c>
      <c r="AF337" s="164">
        <f t="shared" si="99"/>
        <v>5</v>
      </c>
      <c r="AG337" s="164">
        <f t="shared" si="100"/>
        <v>5</v>
      </c>
      <c r="AH337" s="164" t="str">
        <f t="shared" si="96"/>
        <v>H19AC2020.</v>
      </c>
      <c r="AI337" s="164" t="str">
        <f t="shared" si="101"/>
        <v>H19AC2020</v>
      </c>
      <c r="AJ337" s="165"/>
      <c r="AK337" s="166"/>
      <c r="AL337" s="167"/>
    </row>
    <row r="338" spans="1:38" s="11" customFormat="1" ht="357" customHeight="1" x14ac:dyDescent="0.2">
      <c r="A338" s="150">
        <f>IF(ISBLANK(F338),"",COUNTA($F$2:F338))</f>
        <v>262</v>
      </c>
      <c r="B338" s="151">
        <f t="shared" si="102"/>
        <v>337</v>
      </c>
      <c r="C338" s="151">
        <v>2021</v>
      </c>
      <c r="D338" s="151" t="s">
        <v>3146</v>
      </c>
      <c r="E338" s="151" t="s">
        <v>904</v>
      </c>
      <c r="F338" s="150" t="s">
        <v>636</v>
      </c>
      <c r="G338" s="153" t="s">
        <v>1677</v>
      </c>
      <c r="H338" s="175" t="s">
        <v>1687</v>
      </c>
      <c r="I338" s="175" t="s">
        <v>1688</v>
      </c>
      <c r="J338" s="179" t="s">
        <v>1689</v>
      </c>
      <c r="K338" s="179" t="s">
        <v>1690</v>
      </c>
      <c r="L338" s="174" t="s">
        <v>1691</v>
      </c>
      <c r="M338" s="174">
        <v>1</v>
      </c>
      <c r="N338" s="180">
        <v>44640</v>
      </c>
      <c r="O338" s="182">
        <v>44774</v>
      </c>
      <c r="P338" s="178">
        <f t="shared" si="87"/>
        <v>19.142857142857142</v>
      </c>
      <c r="Q338" s="151" t="s">
        <v>2624</v>
      </c>
      <c r="R338" s="174" t="s">
        <v>2455</v>
      </c>
      <c r="S338" s="151">
        <v>0</v>
      </c>
      <c r="T338" s="123"/>
      <c r="U338" s="161">
        <f t="shared" si="88"/>
        <v>-1492.4666666666667</v>
      </c>
      <c r="V338" s="124">
        <f t="shared" si="89"/>
        <v>0</v>
      </c>
      <c r="W338" s="162">
        <f t="shared" si="90"/>
        <v>0</v>
      </c>
      <c r="X338" s="162">
        <f t="shared" si="91"/>
        <v>0</v>
      </c>
      <c r="Y338" s="162">
        <f t="shared" si="92"/>
        <v>19.142857142857142</v>
      </c>
      <c r="Z338" s="151" t="str">
        <f t="shared" si="93"/>
        <v>VENCIDA</v>
      </c>
      <c r="AA338" s="151" t="str">
        <f t="shared" si="94"/>
        <v>VENCIDO</v>
      </c>
      <c r="AB338" s="153" t="s">
        <v>1698</v>
      </c>
      <c r="AC338" s="150" t="str">
        <f t="shared" si="97"/>
        <v>H20AC2020</v>
      </c>
      <c r="AD338" s="163">
        <f t="shared" si="95"/>
        <v>1</v>
      </c>
      <c r="AE338" s="163" t="str">
        <f t="shared" si="98"/>
        <v>H20AC2020 - 1</v>
      </c>
      <c r="AF338" s="164">
        <f t="shared" si="99"/>
        <v>1</v>
      </c>
      <c r="AG338" s="164">
        <f t="shared" si="100"/>
        <v>1</v>
      </c>
      <c r="AH338" s="164" t="str">
        <f t="shared" si="96"/>
        <v>H20AC2020.</v>
      </c>
      <c r="AI338" s="164" t="str">
        <f t="shared" si="101"/>
        <v>H20AC2020</v>
      </c>
      <c r="AJ338" s="165"/>
      <c r="AK338" s="166"/>
      <c r="AL338" s="167"/>
    </row>
    <row r="339" spans="1:38" s="11" customFormat="1" ht="357" customHeight="1" x14ac:dyDescent="0.2">
      <c r="A339" s="150">
        <f>IF(ISBLANK(F339),"",COUNTA($F$2:F339))</f>
        <v>263</v>
      </c>
      <c r="B339" s="151">
        <f t="shared" si="102"/>
        <v>338</v>
      </c>
      <c r="C339" s="151">
        <v>2021</v>
      </c>
      <c r="D339" s="151" t="s">
        <v>3142</v>
      </c>
      <c r="E339" s="151" t="s">
        <v>904</v>
      </c>
      <c r="F339" s="151" t="s">
        <v>638</v>
      </c>
      <c r="G339" s="152" t="s">
        <v>1217</v>
      </c>
      <c r="H339" s="175" t="s">
        <v>1602</v>
      </c>
      <c r="I339" s="175" t="s">
        <v>1593</v>
      </c>
      <c r="J339" s="175" t="s">
        <v>1604</v>
      </c>
      <c r="K339" s="175" t="s">
        <v>1594</v>
      </c>
      <c r="L339" s="150" t="s">
        <v>1606</v>
      </c>
      <c r="M339" s="150">
        <v>1</v>
      </c>
      <c r="N339" s="190">
        <v>44563</v>
      </c>
      <c r="O339" s="190">
        <v>44772</v>
      </c>
      <c r="P339" s="178">
        <f t="shared" si="87"/>
        <v>29.857142857142858</v>
      </c>
      <c r="Q339" s="151" t="s">
        <v>1596</v>
      </c>
      <c r="R339" s="151" t="s">
        <v>2347</v>
      </c>
      <c r="S339" s="151">
        <v>1</v>
      </c>
      <c r="T339" s="123">
        <v>45348</v>
      </c>
      <c r="U339" s="161">
        <f t="shared" si="88"/>
        <v>19.2</v>
      </c>
      <c r="V339" s="124">
        <f t="shared" si="89"/>
        <v>100</v>
      </c>
      <c r="W339" s="162">
        <f t="shared" si="90"/>
        <v>29.857142857142858</v>
      </c>
      <c r="X339" s="162">
        <f t="shared" si="91"/>
        <v>29.857142857142858</v>
      </c>
      <c r="Y339" s="162">
        <f t="shared" si="92"/>
        <v>29.857142857142858</v>
      </c>
      <c r="Z339" s="151" t="str">
        <f t="shared" si="93"/>
        <v>CUMPLIDA</v>
      </c>
      <c r="AA339" s="151" t="str">
        <f t="shared" si="94"/>
        <v>CUMPLIDO</v>
      </c>
      <c r="AB339" s="153" t="s">
        <v>1599</v>
      </c>
      <c r="AC339" s="150" t="str">
        <f t="shared" si="97"/>
        <v>H1AT232</v>
      </c>
      <c r="AD339" s="163">
        <f t="shared" si="95"/>
        <v>1</v>
      </c>
      <c r="AE339" s="163" t="str">
        <f t="shared" si="98"/>
        <v>H1AT232 - 1</v>
      </c>
      <c r="AF339" s="164">
        <f t="shared" si="99"/>
        <v>5</v>
      </c>
      <c r="AG339" s="164">
        <f t="shared" si="100"/>
        <v>5</v>
      </c>
      <c r="AH339" s="164" t="str">
        <f t="shared" si="96"/>
        <v>H1AT232.</v>
      </c>
      <c r="AI339" s="164" t="str">
        <f t="shared" si="101"/>
        <v>H1AT232</v>
      </c>
      <c r="AJ339" s="165"/>
      <c r="AK339" s="166"/>
      <c r="AL339" s="167"/>
    </row>
    <row r="340" spans="1:38" s="11" customFormat="1" ht="357" customHeight="1" x14ac:dyDescent="0.2">
      <c r="A340" s="150" t="str">
        <f>IF(ISBLANK(F340),"",COUNTA($F$2:F340))</f>
        <v/>
      </c>
      <c r="B340" s="151">
        <f t="shared" si="102"/>
        <v>339</v>
      </c>
      <c r="C340" s="151">
        <v>2021</v>
      </c>
      <c r="D340" s="151" t="s">
        <v>3142</v>
      </c>
      <c r="E340" s="151"/>
      <c r="F340" s="151"/>
      <c r="G340" s="152" t="s">
        <v>1217</v>
      </c>
      <c r="H340" s="175" t="s">
        <v>1603</v>
      </c>
      <c r="I340" s="175" t="s">
        <v>1593</v>
      </c>
      <c r="J340" s="175" t="s">
        <v>1605</v>
      </c>
      <c r="K340" s="175" t="s">
        <v>1595</v>
      </c>
      <c r="L340" s="150" t="s">
        <v>1607</v>
      </c>
      <c r="M340" s="150">
        <v>1</v>
      </c>
      <c r="N340" s="190">
        <v>44607</v>
      </c>
      <c r="O340" s="190">
        <v>44614</v>
      </c>
      <c r="P340" s="178">
        <f t="shared" si="87"/>
        <v>1</v>
      </c>
      <c r="Q340" s="151" t="s">
        <v>1596</v>
      </c>
      <c r="R340" s="151" t="s">
        <v>2347</v>
      </c>
      <c r="S340" s="151">
        <v>1</v>
      </c>
      <c r="T340" s="123">
        <v>44624</v>
      </c>
      <c r="U340" s="161">
        <f t="shared" si="88"/>
        <v>0.33333333333333331</v>
      </c>
      <c r="V340" s="124">
        <f t="shared" si="89"/>
        <v>100</v>
      </c>
      <c r="W340" s="162">
        <f t="shared" si="90"/>
        <v>1</v>
      </c>
      <c r="X340" s="162">
        <f t="shared" si="91"/>
        <v>1</v>
      </c>
      <c r="Y340" s="162">
        <f t="shared" si="92"/>
        <v>1</v>
      </c>
      <c r="Z340" s="151" t="str">
        <f t="shared" si="93"/>
        <v>CUMPLIDA</v>
      </c>
      <c r="AA340" s="151" t="str">
        <f t="shared" si="94"/>
        <v/>
      </c>
      <c r="AB340" s="153" t="s">
        <v>1599</v>
      </c>
      <c r="AC340" s="150" t="str">
        <f t="shared" si="97"/>
        <v>H1AT232</v>
      </c>
      <c r="AD340" s="163">
        <f t="shared" si="95"/>
        <v>2</v>
      </c>
      <c r="AE340" s="163" t="str">
        <f t="shared" si="98"/>
        <v>H1AT232 - 2</v>
      </c>
      <c r="AF340" s="164">
        <f t="shared" si="99"/>
        <v>5</v>
      </c>
      <c r="AG340" s="164">
        <f t="shared" si="100"/>
        <v>5</v>
      </c>
      <c r="AH340" s="164" t="str">
        <f t="shared" si="96"/>
        <v>H1AT232.</v>
      </c>
      <c r="AI340" s="164" t="str">
        <f t="shared" si="101"/>
        <v>H1AT232</v>
      </c>
      <c r="AJ340" s="165"/>
      <c r="AK340" s="166"/>
      <c r="AL340" s="167"/>
    </row>
    <row r="341" spans="1:38" s="11" customFormat="1" ht="357" customHeight="1" x14ac:dyDescent="0.2">
      <c r="A341" s="150">
        <f>IF(ISBLANK(F341),"",COUNTA($F$2:F341))</f>
        <v>264</v>
      </c>
      <c r="B341" s="151">
        <f t="shared" si="102"/>
        <v>340</v>
      </c>
      <c r="C341" s="151">
        <v>2021</v>
      </c>
      <c r="D341" s="151" t="s">
        <v>3142</v>
      </c>
      <c r="E341" s="151" t="s">
        <v>904</v>
      </c>
      <c r="F341" s="151" t="s">
        <v>1175</v>
      </c>
      <c r="G341" s="152" t="s">
        <v>1257</v>
      </c>
      <c r="H341" s="175" t="s">
        <v>1547</v>
      </c>
      <c r="I341" s="175" t="s">
        <v>1563</v>
      </c>
      <c r="J341" s="183" t="s">
        <v>2668</v>
      </c>
      <c r="K341" s="183" t="s">
        <v>2649</v>
      </c>
      <c r="L341" s="151" t="s">
        <v>2280</v>
      </c>
      <c r="M341" s="151">
        <v>2</v>
      </c>
      <c r="N341" s="184">
        <v>45139</v>
      </c>
      <c r="O341" s="184">
        <v>45230</v>
      </c>
      <c r="P341" s="178">
        <f t="shared" si="87"/>
        <v>13</v>
      </c>
      <c r="Q341" s="151" t="s">
        <v>1491</v>
      </c>
      <c r="R341" s="151" t="s">
        <v>2367</v>
      </c>
      <c r="S341" s="151">
        <v>2</v>
      </c>
      <c r="T341" s="123">
        <v>45289</v>
      </c>
      <c r="U341" s="161">
        <f t="shared" si="88"/>
        <v>1.9666666666666666</v>
      </c>
      <c r="V341" s="124">
        <f t="shared" si="89"/>
        <v>100</v>
      </c>
      <c r="W341" s="162">
        <f t="shared" si="90"/>
        <v>13</v>
      </c>
      <c r="X341" s="162">
        <f t="shared" si="91"/>
        <v>13</v>
      </c>
      <c r="Y341" s="162">
        <f t="shared" si="92"/>
        <v>13</v>
      </c>
      <c r="Z341" s="151" t="str">
        <f t="shared" si="93"/>
        <v>CUMPLIDA</v>
      </c>
      <c r="AA341" s="151" t="str">
        <f t="shared" si="94"/>
        <v>CUMPLIDO</v>
      </c>
      <c r="AB341" s="153" t="s">
        <v>1562</v>
      </c>
      <c r="AC341" s="150" t="str">
        <f t="shared" si="97"/>
        <v>H1ACC1234</v>
      </c>
      <c r="AD341" s="163">
        <f t="shared" si="95"/>
        <v>1</v>
      </c>
      <c r="AE341" s="163" t="str">
        <f t="shared" si="98"/>
        <v>H1ACC1234 - 1</v>
      </c>
      <c r="AF341" s="164">
        <f t="shared" si="99"/>
        <v>5</v>
      </c>
      <c r="AG341" s="164">
        <f t="shared" si="100"/>
        <v>5</v>
      </c>
      <c r="AH341" s="164" t="str">
        <f t="shared" si="96"/>
        <v>H1ACC1234.</v>
      </c>
      <c r="AI341" s="164" t="str">
        <f t="shared" si="101"/>
        <v>H1ACC1234</v>
      </c>
      <c r="AJ341" s="165"/>
      <c r="AK341" s="166"/>
      <c r="AL341" s="167"/>
    </row>
    <row r="342" spans="1:38" s="11" customFormat="1" ht="357" customHeight="1" x14ac:dyDescent="0.2">
      <c r="A342" s="150">
        <f>IF(ISBLANK(F342),"",COUNTA($F$2:F342))</f>
        <v>265</v>
      </c>
      <c r="B342" s="151">
        <f t="shared" si="102"/>
        <v>341</v>
      </c>
      <c r="C342" s="151">
        <v>2021</v>
      </c>
      <c r="D342" s="151" t="s">
        <v>3141</v>
      </c>
      <c r="E342" s="151" t="s">
        <v>3107</v>
      </c>
      <c r="F342" s="151" t="s">
        <v>720</v>
      </c>
      <c r="G342" s="152" t="s">
        <v>140</v>
      </c>
      <c r="H342" s="175" t="s">
        <v>1601</v>
      </c>
      <c r="I342" s="175" t="s">
        <v>1520</v>
      </c>
      <c r="J342" s="175" t="s">
        <v>1539</v>
      </c>
      <c r="K342" s="175" t="s">
        <v>1540</v>
      </c>
      <c r="L342" s="150" t="s">
        <v>1538</v>
      </c>
      <c r="M342" s="150">
        <v>1</v>
      </c>
      <c r="N342" s="190">
        <v>44564</v>
      </c>
      <c r="O342" s="190">
        <v>44654</v>
      </c>
      <c r="P342" s="178">
        <f t="shared" si="87"/>
        <v>12.857142857142858</v>
      </c>
      <c r="Q342" s="151" t="s">
        <v>1491</v>
      </c>
      <c r="R342" s="174" t="s">
        <v>2367</v>
      </c>
      <c r="S342" s="151">
        <v>1</v>
      </c>
      <c r="T342" s="123">
        <v>44804</v>
      </c>
      <c r="U342" s="161">
        <f t="shared" si="88"/>
        <v>5</v>
      </c>
      <c r="V342" s="124">
        <f t="shared" si="89"/>
        <v>100</v>
      </c>
      <c r="W342" s="162">
        <f t="shared" si="90"/>
        <v>12.857142857142858</v>
      </c>
      <c r="X342" s="162">
        <f t="shared" si="91"/>
        <v>12.857142857142858</v>
      </c>
      <c r="Y342" s="162">
        <f t="shared" si="92"/>
        <v>12.857142857142858</v>
      </c>
      <c r="Z342" s="151" t="str">
        <f t="shared" si="93"/>
        <v>CUMPLIDA</v>
      </c>
      <c r="AA342" s="151" t="str">
        <f t="shared" si="94"/>
        <v>CUMPLIDO</v>
      </c>
      <c r="AB342" s="153" t="s">
        <v>1562</v>
      </c>
      <c r="AC342" s="150" t="str">
        <f t="shared" si="97"/>
        <v>H4ACC1234</v>
      </c>
      <c r="AD342" s="163">
        <f t="shared" si="95"/>
        <v>1</v>
      </c>
      <c r="AE342" s="163" t="str">
        <f t="shared" si="98"/>
        <v>H4ACC1234 - 1</v>
      </c>
      <c r="AF342" s="164">
        <f t="shared" si="99"/>
        <v>5</v>
      </c>
      <c r="AG342" s="164">
        <f t="shared" si="100"/>
        <v>5</v>
      </c>
      <c r="AH342" s="164" t="str">
        <f t="shared" si="96"/>
        <v>H4ACC1234.</v>
      </c>
      <c r="AI342" s="164" t="str">
        <f t="shared" si="101"/>
        <v>H4ACC1234</v>
      </c>
      <c r="AJ342" s="165"/>
      <c r="AK342" s="166"/>
      <c r="AL342" s="167"/>
    </row>
    <row r="343" spans="1:38" s="11" customFormat="1" ht="357" customHeight="1" x14ac:dyDescent="0.2">
      <c r="A343" s="150">
        <f>IF(ISBLANK(F343),"",COUNTA($F$2:F343))</f>
        <v>266</v>
      </c>
      <c r="B343" s="151">
        <f t="shared" si="102"/>
        <v>342</v>
      </c>
      <c r="C343" s="151">
        <v>2021</v>
      </c>
      <c r="D343" s="151" t="s">
        <v>3141</v>
      </c>
      <c r="E343" s="151" t="s">
        <v>904</v>
      </c>
      <c r="F343" s="151" t="s">
        <v>1514</v>
      </c>
      <c r="G343" s="152" t="s">
        <v>31</v>
      </c>
      <c r="H343" s="175" t="s">
        <v>1548</v>
      </c>
      <c r="I343" s="175" t="s">
        <v>1521</v>
      </c>
      <c r="J343" s="183" t="s">
        <v>1535</v>
      </c>
      <c r="K343" s="175" t="s">
        <v>1536</v>
      </c>
      <c r="L343" s="150" t="s">
        <v>1541</v>
      </c>
      <c r="M343" s="150">
        <v>1</v>
      </c>
      <c r="N343" s="190">
        <v>44564</v>
      </c>
      <c r="O343" s="190">
        <v>44715</v>
      </c>
      <c r="P343" s="178">
        <f t="shared" si="87"/>
        <v>21.571428571428573</v>
      </c>
      <c r="Q343" s="151" t="s">
        <v>1561</v>
      </c>
      <c r="R343" s="174" t="s">
        <v>2367</v>
      </c>
      <c r="S343" s="151">
        <v>1</v>
      </c>
      <c r="T343" s="123">
        <v>44804</v>
      </c>
      <c r="U343" s="161">
        <f t="shared" si="88"/>
        <v>2.9666666666666668</v>
      </c>
      <c r="V343" s="124">
        <f t="shared" si="89"/>
        <v>100</v>
      </c>
      <c r="W343" s="162">
        <f t="shared" si="90"/>
        <v>21.571428571428573</v>
      </c>
      <c r="X343" s="162">
        <f t="shared" si="91"/>
        <v>21.571428571428573</v>
      </c>
      <c r="Y343" s="162">
        <f t="shared" si="92"/>
        <v>21.571428571428573</v>
      </c>
      <c r="Z343" s="151" t="str">
        <f t="shared" si="93"/>
        <v>CUMPLIDA</v>
      </c>
      <c r="AA343" s="151" t="str">
        <f t="shared" si="94"/>
        <v>CUMPLIDO</v>
      </c>
      <c r="AB343" s="153" t="s">
        <v>1562</v>
      </c>
      <c r="AC343" s="150" t="str">
        <f t="shared" si="97"/>
        <v>H5ACC1234</v>
      </c>
      <c r="AD343" s="163">
        <f t="shared" si="95"/>
        <v>1</v>
      </c>
      <c r="AE343" s="163" t="str">
        <f t="shared" si="98"/>
        <v>H5ACC1234 - 1</v>
      </c>
      <c r="AF343" s="164">
        <f t="shared" si="99"/>
        <v>5</v>
      </c>
      <c r="AG343" s="164">
        <f t="shared" si="100"/>
        <v>5</v>
      </c>
      <c r="AH343" s="164" t="str">
        <f t="shared" si="96"/>
        <v>H5ACC1234.</v>
      </c>
      <c r="AI343" s="164" t="str">
        <f t="shared" si="101"/>
        <v>H5ACC1234</v>
      </c>
      <c r="AJ343" s="165"/>
      <c r="AK343" s="166"/>
      <c r="AL343" s="167"/>
    </row>
    <row r="344" spans="1:38" s="11" customFormat="1" ht="357" customHeight="1" x14ac:dyDescent="0.2">
      <c r="A344" s="150">
        <f>IF(ISBLANK(F344),"",COUNTA($F$2:F344))</f>
        <v>267</v>
      </c>
      <c r="B344" s="151">
        <f t="shared" si="102"/>
        <v>343</v>
      </c>
      <c r="C344" s="151">
        <v>2021</v>
      </c>
      <c r="D344" s="151" t="s">
        <v>3141</v>
      </c>
      <c r="E344" s="151" t="s">
        <v>3107</v>
      </c>
      <c r="F344" s="151" t="s">
        <v>720</v>
      </c>
      <c r="G344" s="152" t="s">
        <v>140</v>
      </c>
      <c r="H344" s="175" t="s">
        <v>1549</v>
      </c>
      <c r="I344" s="175" t="s">
        <v>1522</v>
      </c>
      <c r="J344" s="175" t="s">
        <v>1542</v>
      </c>
      <c r="K344" s="175" t="s">
        <v>1540</v>
      </c>
      <c r="L344" s="150" t="s">
        <v>1538</v>
      </c>
      <c r="M344" s="150">
        <v>1</v>
      </c>
      <c r="N344" s="190">
        <v>44564</v>
      </c>
      <c r="O344" s="190">
        <v>44654</v>
      </c>
      <c r="P344" s="178">
        <f t="shared" si="87"/>
        <v>12.857142857142858</v>
      </c>
      <c r="Q344" s="151" t="s">
        <v>1491</v>
      </c>
      <c r="R344" s="174" t="s">
        <v>2367</v>
      </c>
      <c r="S344" s="151">
        <v>1</v>
      </c>
      <c r="T344" s="123">
        <v>44774</v>
      </c>
      <c r="U344" s="161">
        <f t="shared" si="88"/>
        <v>4</v>
      </c>
      <c r="V344" s="124">
        <f t="shared" si="89"/>
        <v>100</v>
      </c>
      <c r="W344" s="162">
        <f t="shared" si="90"/>
        <v>12.857142857142858</v>
      </c>
      <c r="X344" s="162">
        <f t="shared" si="91"/>
        <v>12.857142857142858</v>
      </c>
      <c r="Y344" s="162">
        <f t="shared" si="92"/>
        <v>12.857142857142858</v>
      </c>
      <c r="Z344" s="151" t="str">
        <f t="shared" si="93"/>
        <v>CUMPLIDA</v>
      </c>
      <c r="AA344" s="151" t="str">
        <f t="shared" si="94"/>
        <v>CUMPLIDO</v>
      </c>
      <c r="AB344" s="153" t="s">
        <v>1562</v>
      </c>
      <c r="AC344" s="150" t="str">
        <f t="shared" si="97"/>
        <v>H6ACC1234</v>
      </c>
      <c r="AD344" s="163">
        <f t="shared" si="95"/>
        <v>1</v>
      </c>
      <c r="AE344" s="163" t="str">
        <f t="shared" si="98"/>
        <v>H6ACC1234 - 1</v>
      </c>
      <c r="AF344" s="164">
        <f t="shared" si="99"/>
        <v>5</v>
      </c>
      <c r="AG344" s="164">
        <f t="shared" si="100"/>
        <v>5</v>
      </c>
      <c r="AH344" s="164" t="str">
        <f t="shared" si="96"/>
        <v>H6ACC1234.</v>
      </c>
      <c r="AI344" s="164" t="str">
        <f t="shared" si="101"/>
        <v>H6ACC1234</v>
      </c>
      <c r="AJ344" s="165"/>
      <c r="AK344" s="166"/>
      <c r="AL344" s="167"/>
    </row>
    <row r="345" spans="1:38" s="11" customFormat="1" ht="357" customHeight="1" x14ac:dyDescent="0.2">
      <c r="A345" s="150">
        <f>IF(ISBLANK(F345),"",COUNTA($F$2:F345))</f>
        <v>268</v>
      </c>
      <c r="B345" s="151">
        <f t="shared" si="102"/>
        <v>344</v>
      </c>
      <c r="C345" s="151">
        <v>2021</v>
      </c>
      <c r="D345" s="151" t="s">
        <v>3141</v>
      </c>
      <c r="E345" s="151" t="s">
        <v>3107</v>
      </c>
      <c r="F345" s="151" t="s">
        <v>1515</v>
      </c>
      <c r="G345" s="152" t="s">
        <v>140</v>
      </c>
      <c r="H345" s="175" t="s">
        <v>1550</v>
      </c>
      <c r="I345" s="175" t="s">
        <v>1523</v>
      </c>
      <c r="J345" s="175" t="s">
        <v>1542</v>
      </c>
      <c r="K345" s="175" t="s">
        <v>1540</v>
      </c>
      <c r="L345" s="150" t="s">
        <v>1538</v>
      </c>
      <c r="M345" s="150">
        <v>1</v>
      </c>
      <c r="N345" s="190">
        <v>44564</v>
      </c>
      <c r="O345" s="190">
        <v>44654</v>
      </c>
      <c r="P345" s="178">
        <f t="shared" si="87"/>
        <v>12.857142857142858</v>
      </c>
      <c r="Q345" s="151" t="s">
        <v>1491</v>
      </c>
      <c r="R345" s="174" t="s">
        <v>2367</v>
      </c>
      <c r="S345" s="151">
        <v>1</v>
      </c>
      <c r="T345" s="123">
        <v>44774</v>
      </c>
      <c r="U345" s="161">
        <f t="shared" si="88"/>
        <v>4</v>
      </c>
      <c r="V345" s="124">
        <f t="shared" si="89"/>
        <v>100</v>
      </c>
      <c r="W345" s="162">
        <f t="shared" si="90"/>
        <v>12.857142857142858</v>
      </c>
      <c r="X345" s="162">
        <f t="shared" si="91"/>
        <v>12.857142857142858</v>
      </c>
      <c r="Y345" s="162">
        <f t="shared" si="92"/>
        <v>12.857142857142858</v>
      </c>
      <c r="Z345" s="151" t="str">
        <f t="shared" si="93"/>
        <v>CUMPLIDA</v>
      </c>
      <c r="AA345" s="151" t="str">
        <f t="shared" si="94"/>
        <v>CUMPLIDO</v>
      </c>
      <c r="AB345" s="153" t="s">
        <v>1562</v>
      </c>
      <c r="AC345" s="150" t="str">
        <f t="shared" si="97"/>
        <v>H7ACC1234</v>
      </c>
      <c r="AD345" s="163">
        <f t="shared" si="95"/>
        <v>1</v>
      </c>
      <c r="AE345" s="163" t="str">
        <f t="shared" si="98"/>
        <v>H7ACC1234 - 1</v>
      </c>
      <c r="AF345" s="164">
        <f t="shared" si="99"/>
        <v>5</v>
      </c>
      <c r="AG345" s="164">
        <f t="shared" si="100"/>
        <v>5</v>
      </c>
      <c r="AH345" s="164" t="str">
        <f t="shared" si="96"/>
        <v>H7ACC1234.</v>
      </c>
      <c r="AI345" s="164" t="str">
        <f t="shared" si="101"/>
        <v>H7ACC1234</v>
      </c>
      <c r="AJ345" s="165"/>
      <c r="AK345" s="166"/>
      <c r="AL345" s="167"/>
    </row>
    <row r="346" spans="1:38" s="11" customFormat="1" ht="357" customHeight="1" x14ac:dyDescent="0.2">
      <c r="A346" s="150">
        <f>IF(ISBLANK(F346),"",COUNTA($F$2:F346))</f>
        <v>269</v>
      </c>
      <c r="B346" s="151">
        <f t="shared" si="102"/>
        <v>345</v>
      </c>
      <c r="C346" s="151">
        <v>2021</v>
      </c>
      <c r="D346" s="151" t="s">
        <v>3141</v>
      </c>
      <c r="E346" s="151" t="s">
        <v>3107</v>
      </c>
      <c r="F346" s="151" t="s">
        <v>720</v>
      </c>
      <c r="G346" s="152" t="s">
        <v>140</v>
      </c>
      <c r="H346" s="175" t="s">
        <v>1551</v>
      </c>
      <c r="I346" s="175" t="s">
        <v>1524</v>
      </c>
      <c r="J346" s="175" t="s">
        <v>1542</v>
      </c>
      <c r="K346" s="175" t="s">
        <v>1540</v>
      </c>
      <c r="L346" s="150" t="s">
        <v>1538</v>
      </c>
      <c r="M346" s="150">
        <v>1</v>
      </c>
      <c r="N346" s="190">
        <v>44564</v>
      </c>
      <c r="O346" s="190">
        <v>44654</v>
      </c>
      <c r="P346" s="178">
        <f t="shared" si="87"/>
        <v>12.857142857142858</v>
      </c>
      <c r="Q346" s="151" t="s">
        <v>1491</v>
      </c>
      <c r="R346" s="174" t="s">
        <v>2367</v>
      </c>
      <c r="S346" s="151">
        <v>1</v>
      </c>
      <c r="T346" s="123">
        <v>44774</v>
      </c>
      <c r="U346" s="161">
        <f t="shared" si="88"/>
        <v>4</v>
      </c>
      <c r="V346" s="124">
        <f t="shared" si="89"/>
        <v>100</v>
      </c>
      <c r="W346" s="162">
        <f t="shared" si="90"/>
        <v>12.857142857142858</v>
      </c>
      <c r="X346" s="162">
        <f t="shared" si="91"/>
        <v>12.857142857142858</v>
      </c>
      <c r="Y346" s="162">
        <f t="shared" si="92"/>
        <v>12.857142857142858</v>
      </c>
      <c r="Z346" s="151" t="str">
        <f t="shared" si="93"/>
        <v>CUMPLIDA</v>
      </c>
      <c r="AA346" s="151" t="str">
        <f t="shared" si="94"/>
        <v>CUMPLIDO</v>
      </c>
      <c r="AB346" s="153" t="s">
        <v>1562</v>
      </c>
      <c r="AC346" s="150" t="str">
        <f t="shared" si="97"/>
        <v>H8ACC1234</v>
      </c>
      <c r="AD346" s="163">
        <f t="shared" si="95"/>
        <v>1</v>
      </c>
      <c r="AE346" s="163" t="str">
        <f t="shared" si="98"/>
        <v>H8ACC1234 - 1</v>
      </c>
      <c r="AF346" s="164">
        <f t="shared" si="99"/>
        <v>5</v>
      </c>
      <c r="AG346" s="164">
        <f t="shared" si="100"/>
        <v>5</v>
      </c>
      <c r="AH346" s="164" t="str">
        <f t="shared" si="96"/>
        <v>H8ACC1234.</v>
      </c>
      <c r="AI346" s="164" t="str">
        <f t="shared" si="101"/>
        <v>H8ACC1234</v>
      </c>
      <c r="AJ346" s="165"/>
      <c r="AK346" s="166"/>
      <c r="AL346" s="167"/>
    </row>
    <row r="347" spans="1:38" s="11" customFormat="1" ht="357" customHeight="1" x14ac:dyDescent="0.2">
      <c r="A347" s="150">
        <f>IF(ISBLANK(F347),"",COUNTA($F$2:F347))</f>
        <v>270</v>
      </c>
      <c r="B347" s="151">
        <f t="shared" si="102"/>
        <v>346</v>
      </c>
      <c r="C347" s="151">
        <v>2021</v>
      </c>
      <c r="D347" s="151" t="s">
        <v>3141</v>
      </c>
      <c r="E347" s="151" t="s">
        <v>3107</v>
      </c>
      <c r="F347" s="151" t="s">
        <v>720</v>
      </c>
      <c r="G347" s="152" t="s">
        <v>140</v>
      </c>
      <c r="H347" s="175" t="s">
        <v>1552</v>
      </c>
      <c r="I347" s="175" t="s">
        <v>1525</v>
      </c>
      <c r="J347" s="175" t="s">
        <v>1543</v>
      </c>
      <c r="K347" s="175" t="s">
        <v>1540</v>
      </c>
      <c r="L347" s="150" t="s">
        <v>1538</v>
      </c>
      <c r="M347" s="150">
        <v>1</v>
      </c>
      <c r="N347" s="190">
        <v>44564</v>
      </c>
      <c r="O347" s="190">
        <v>44654</v>
      </c>
      <c r="P347" s="178">
        <f t="shared" si="87"/>
        <v>12.857142857142858</v>
      </c>
      <c r="Q347" s="151" t="s">
        <v>1491</v>
      </c>
      <c r="R347" s="174" t="s">
        <v>2367</v>
      </c>
      <c r="S347" s="151">
        <v>1</v>
      </c>
      <c r="T347" s="123">
        <v>44774</v>
      </c>
      <c r="U347" s="161">
        <f t="shared" si="88"/>
        <v>4</v>
      </c>
      <c r="V347" s="124">
        <f t="shared" si="89"/>
        <v>100</v>
      </c>
      <c r="W347" s="162">
        <f t="shared" si="90"/>
        <v>12.857142857142858</v>
      </c>
      <c r="X347" s="162">
        <f t="shared" si="91"/>
        <v>12.857142857142858</v>
      </c>
      <c r="Y347" s="162">
        <f t="shared" si="92"/>
        <v>12.857142857142858</v>
      </c>
      <c r="Z347" s="151" t="str">
        <f t="shared" si="93"/>
        <v>CUMPLIDA</v>
      </c>
      <c r="AA347" s="151" t="str">
        <f t="shared" si="94"/>
        <v>CUMPLIDO</v>
      </c>
      <c r="AB347" s="153" t="s">
        <v>1562</v>
      </c>
      <c r="AC347" s="150" t="str">
        <f t="shared" si="97"/>
        <v>H10ACC1234</v>
      </c>
      <c r="AD347" s="163">
        <f t="shared" si="95"/>
        <v>1</v>
      </c>
      <c r="AE347" s="163" t="str">
        <f t="shared" si="98"/>
        <v>H10ACC1234 - 1</v>
      </c>
      <c r="AF347" s="164">
        <f t="shared" si="99"/>
        <v>5</v>
      </c>
      <c r="AG347" s="164">
        <f t="shared" si="100"/>
        <v>5</v>
      </c>
      <c r="AH347" s="164" t="str">
        <f t="shared" si="96"/>
        <v>H10ACC1234.</v>
      </c>
      <c r="AI347" s="164" t="str">
        <f t="shared" si="101"/>
        <v>H10ACC1234</v>
      </c>
      <c r="AJ347" s="165"/>
      <c r="AK347" s="166"/>
      <c r="AL347" s="167"/>
    </row>
    <row r="348" spans="1:38" s="11" customFormat="1" ht="273" customHeight="1" x14ac:dyDescent="0.2">
      <c r="A348" s="150">
        <f>IF(ISBLANK(F348),"",COUNTA($F$2:F348))</f>
        <v>271</v>
      </c>
      <c r="B348" s="151">
        <f t="shared" si="102"/>
        <v>347</v>
      </c>
      <c r="C348" s="151">
        <v>2021</v>
      </c>
      <c r="D348" s="151" t="s">
        <v>3141</v>
      </c>
      <c r="E348" s="151" t="s">
        <v>3107</v>
      </c>
      <c r="F348" s="151" t="s">
        <v>1516</v>
      </c>
      <c r="G348" s="152" t="s">
        <v>126</v>
      </c>
      <c r="H348" s="175" t="s">
        <v>1553</v>
      </c>
      <c r="I348" s="175" t="s">
        <v>1526</v>
      </c>
      <c r="J348" s="175" t="s">
        <v>1535</v>
      </c>
      <c r="K348" s="175" t="s">
        <v>1536</v>
      </c>
      <c r="L348" s="150" t="s">
        <v>1541</v>
      </c>
      <c r="M348" s="150">
        <v>2</v>
      </c>
      <c r="N348" s="184">
        <v>44564</v>
      </c>
      <c r="O348" s="184">
        <v>44715</v>
      </c>
      <c r="P348" s="178">
        <f t="shared" si="87"/>
        <v>21.571428571428573</v>
      </c>
      <c r="Q348" s="151" t="s">
        <v>1561</v>
      </c>
      <c r="R348" s="174" t="s">
        <v>2367</v>
      </c>
      <c r="S348" s="151">
        <v>2</v>
      </c>
      <c r="T348" s="123">
        <v>44804</v>
      </c>
      <c r="U348" s="161">
        <f t="shared" si="88"/>
        <v>2.9666666666666668</v>
      </c>
      <c r="V348" s="124">
        <f t="shared" si="89"/>
        <v>100</v>
      </c>
      <c r="W348" s="162">
        <f t="shared" si="90"/>
        <v>21.571428571428573</v>
      </c>
      <c r="X348" s="162">
        <f t="shared" si="91"/>
        <v>21.571428571428573</v>
      </c>
      <c r="Y348" s="162">
        <f t="shared" si="92"/>
        <v>21.571428571428573</v>
      </c>
      <c r="Z348" s="151" t="str">
        <f t="shared" si="93"/>
        <v>CUMPLIDA</v>
      </c>
      <c r="AA348" s="151" t="str">
        <f t="shared" si="94"/>
        <v>CUMPLIDO</v>
      </c>
      <c r="AB348" s="153" t="s">
        <v>1562</v>
      </c>
      <c r="AC348" s="150" t="str">
        <f t="shared" si="97"/>
        <v>H11ACC1234</v>
      </c>
      <c r="AD348" s="163">
        <f t="shared" si="95"/>
        <v>1</v>
      </c>
      <c r="AE348" s="163" t="str">
        <f t="shared" si="98"/>
        <v>H11ACC1234 - 1</v>
      </c>
      <c r="AF348" s="164">
        <f t="shared" si="99"/>
        <v>5</v>
      </c>
      <c r="AG348" s="164">
        <f t="shared" si="100"/>
        <v>5</v>
      </c>
      <c r="AH348" s="164" t="str">
        <f t="shared" si="96"/>
        <v>H11ACC1234.</v>
      </c>
      <c r="AI348" s="164" t="str">
        <f t="shared" si="101"/>
        <v>H11ACC1234</v>
      </c>
      <c r="AJ348" s="165"/>
      <c r="AK348" s="166"/>
      <c r="AL348" s="167"/>
    </row>
    <row r="349" spans="1:38" s="11" customFormat="1" ht="357" customHeight="1" x14ac:dyDescent="0.2">
      <c r="A349" s="150">
        <f>IF(ISBLANK(F349),"",COUNTA($F$2:F349))</f>
        <v>272</v>
      </c>
      <c r="B349" s="151">
        <f t="shared" si="102"/>
        <v>348</v>
      </c>
      <c r="C349" s="151">
        <v>2021</v>
      </c>
      <c r="D349" s="151" t="s">
        <v>3141</v>
      </c>
      <c r="E349" s="151" t="s">
        <v>3107</v>
      </c>
      <c r="F349" s="151" t="s">
        <v>1517</v>
      </c>
      <c r="G349" s="152" t="s">
        <v>126</v>
      </c>
      <c r="H349" s="175" t="s">
        <v>1554</v>
      </c>
      <c r="I349" s="175" t="s">
        <v>1527</v>
      </c>
      <c r="J349" s="175" t="s">
        <v>1543</v>
      </c>
      <c r="K349" s="175" t="s">
        <v>1540</v>
      </c>
      <c r="L349" s="150" t="s">
        <v>1538</v>
      </c>
      <c r="M349" s="150">
        <v>1</v>
      </c>
      <c r="N349" s="190">
        <v>44564</v>
      </c>
      <c r="O349" s="190">
        <v>44654</v>
      </c>
      <c r="P349" s="178">
        <f t="shared" si="87"/>
        <v>12.857142857142858</v>
      </c>
      <c r="Q349" s="151" t="s">
        <v>1561</v>
      </c>
      <c r="R349" s="174" t="s">
        <v>2367</v>
      </c>
      <c r="S349" s="151">
        <v>1</v>
      </c>
      <c r="T349" s="123">
        <v>44774</v>
      </c>
      <c r="U349" s="161">
        <f t="shared" si="88"/>
        <v>4</v>
      </c>
      <c r="V349" s="124">
        <f t="shared" si="89"/>
        <v>100</v>
      </c>
      <c r="W349" s="162">
        <f t="shared" si="90"/>
        <v>12.857142857142858</v>
      </c>
      <c r="X349" s="162">
        <f t="shared" si="91"/>
        <v>12.857142857142858</v>
      </c>
      <c r="Y349" s="162">
        <f t="shared" si="92"/>
        <v>12.857142857142858</v>
      </c>
      <c r="Z349" s="151" t="str">
        <f t="shared" si="93"/>
        <v>CUMPLIDA</v>
      </c>
      <c r="AA349" s="151" t="str">
        <f t="shared" si="94"/>
        <v>CUMPLIDO</v>
      </c>
      <c r="AB349" s="153" t="s">
        <v>1562</v>
      </c>
      <c r="AC349" s="150" t="str">
        <f t="shared" si="97"/>
        <v>H12ACC1234</v>
      </c>
      <c r="AD349" s="163">
        <f t="shared" si="95"/>
        <v>1</v>
      </c>
      <c r="AE349" s="163" t="str">
        <f t="shared" si="98"/>
        <v>H12ACC1234 - 1</v>
      </c>
      <c r="AF349" s="164">
        <f t="shared" si="99"/>
        <v>5</v>
      </c>
      <c r="AG349" s="164">
        <f t="shared" si="100"/>
        <v>5</v>
      </c>
      <c r="AH349" s="164" t="str">
        <f t="shared" si="96"/>
        <v>H12ACC1234.</v>
      </c>
      <c r="AI349" s="164" t="str">
        <f t="shared" si="101"/>
        <v>H12ACC1234</v>
      </c>
      <c r="AJ349" s="165"/>
      <c r="AK349" s="166"/>
      <c r="AL349" s="167"/>
    </row>
    <row r="350" spans="1:38" s="11" customFormat="1" ht="357" customHeight="1" x14ac:dyDescent="0.2">
      <c r="A350" s="150">
        <f>IF(ISBLANK(F350),"",COUNTA($F$2:F350))</f>
        <v>273</v>
      </c>
      <c r="B350" s="151">
        <f t="shared" si="102"/>
        <v>349</v>
      </c>
      <c r="C350" s="151">
        <v>2021</v>
      </c>
      <c r="D350" s="151" t="s">
        <v>3141</v>
      </c>
      <c r="E350" s="151" t="s">
        <v>3107</v>
      </c>
      <c r="F350" s="151" t="s">
        <v>1143</v>
      </c>
      <c r="G350" s="152" t="s">
        <v>126</v>
      </c>
      <c r="H350" s="175" t="s">
        <v>1555</v>
      </c>
      <c r="I350" s="175" t="s">
        <v>1528</v>
      </c>
      <c r="J350" s="175" t="s">
        <v>1543</v>
      </c>
      <c r="K350" s="175" t="s">
        <v>1540</v>
      </c>
      <c r="L350" s="150" t="s">
        <v>1538</v>
      </c>
      <c r="M350" s="150">
        <v>1</v>
      </c>
      <c r="N350" s="190">
        <v>44564</v>
      </c>
      <c r="O350" s="190">
        <v>44654</v>
      </c>
      <c r="P350" s="178">
        <f t="shared" si="87"/>
        <v>12.857142857142858</v>
      </c>
      <c r="Q350" s="151" t="s">
        <v>1561</v>
      </c>
      <c r="R350" s="174" t="s">
        <v>2367</v>
      </c>
      <c r="S350" s="151">
        <v>1</v>
      </c>
      <c r="T350" s="123">
        <v>44865</v>
      </c>
      <c r="U350" s="161">
        <f t="shared" si="88"/>
        <v>7.0333333333333332</v>
      </c>
      <c r="V350" s="124">
        <f t="shared" si="89"/>
        <v>100</v>
      </c>
      <c r="W350" s="162">
        <f t="shared" si="90"/>
        <v>12.857142857142858</v>
      </c>
      <c r="X350" s="162">
        <f t="shared" si="91"/>
        <v>12.857142857142858</v>
      </c>
      <c r="Y350" s="162">
        <f t="shared" si="92"/>
        <v>12.857142857142858</v>
      </c>
      <c r="Z350" s="151" t="str">
        <f t="shared" si="93"/>
        <v>CUMPLIDA</v>
      </c>
      <c r="AA350" s="151" t="str">
        <f t="shared" si="94"/>
        <v>CUMPLIDO</v>
      </c>
      <c r="AB350" s="153" t="s">
        <v>1562</v>
      </c>
      <c r="AC350" s="150" t="str">
        <f t="shared" si="97"/>
        <v>H13ACC1234</v>
      </c>
      <c r="AD350" s="163">
        <f t="shared" si="95"/>
        <v>1</v>
      </c>
      <c r="AE350" s="163" t="str">
        <f t="shared" si="98"/>
        <v>H13ACC1234 - 1</v>
      </c>
      <c r="AF350" s="164">
        <f t="shared" si="99"/>
        <v>5</v>
      </c>
      <c r="AG350" s="164">
        <f t="shared" si="100"/>
        <v>5</v>
      </c>
      <c r="AH350" s="164" t="str">
        <f t="shared" si="96"/>
        <v>H13ACC1234.</v>
      </c>
      <c r="AI350" s="164" t="str">
        <f t="shared" si="101"/>
        <v>H13ACC1234</v>
      </c>
      <c r="AJ350" s="165"/>
      <c r="AK350" s="166"/>
      <c r="AL350" s="167"/>
    </row>
    <row r="351" spans="1:38" s="11" customFormat="1" ht="357" customHeight="1" x14ac:dyDescent="0.2">
      <c r="A351" s="150">
        <f>IF(ISBLANK(F351),"",COUNTA($F$2:F351))</f>
        <v>274</v>
      </c>
      <c r="B351" s="151">
        <f t="shared" si="102"/>
        <v>350</v>
      </c>
      <c r="C351" s="151">
        <v>2021</v>
      </c>
      <c r="D351" s="151" t="s">
        <v>3141</v>
      </c>
      <c r="E351" s="151" t="s">
        <v>3107</v>
      </c>
      <c r="F351" s="151" t="s">
        <v>1517</v>
      </c>
      <c r="G351" s="152" t="s">
        <v>140</v>
      </c>
      <c r="H351" s="183" t="s">
        <v>1556</v>
      </c>
      <c r="I351" s="189" t="s">
        <v>1529</v>
      </c>
      <c r="J351" s="175" t="s">
        <v>1543</v>
      </c>
      <c r="K351" s="175" t="s">
        <v>1540</v>
      </c>
      <c r="L351" s="150" t="s">
        <v>1538</v>
      </c>
      <c r="M351" s="150">
        <v>1</v>
      </c>
      <c r="N351" s="190">
        <v>44564</v>
      </c>
      <c r="O351" s="190">
        <v>44654</v>
      </c>
      <c r="P351" s="178">
        <f t="shared" si="87"/>
        <v>12.857142857142858</v>
      </c>
      <c r="Q351" s="151" t="s">
        <v>1491</v>
      </c>
      <c r="R351" s="174" t="s">
        <v>2367</v>
      </c>
      <c r="S351" s="151">
        <v>1</v>
      </c>
      <c r="T351" s="123">
        <v>44774</v>
      </c>
      <c r="U351" s="161">
        <f t="shared" si="88"/>
        <v>4</v>
      </c>
      <c r="V351" s="124">
        <f t="shared" si="89"/>
        <v>100</v>
      </c>
      <c r="W351" s="162">
        <f t="shared" si="90"/>
        <v>12.857142857142858</v>
      </c>
      <c r="X351" s="162">
        <f t="shared" si="91"/>
        <v>12.857142857142858</v>
      </c>
      <c r="Y351" s="162">
        <f t="shared" si="92"/>
        <v>12.857142857142858</v>
      </c>
      <c r="Z351" s="151" t="str">
        <f t="shared" si="93"/>
        <v>CUMPLIDA</v>
      </c>
      <c r="AA351" s="151" t="str">
        <f t="shared" si="94"/>
        <v>CUMPLIDO</v>
      </c>
      <c r="AB351" s="153" t="s">
        <v>1562</v>
      </c>
      <c r="AC351" s="150" t="str">
        <f t="shared" si="97"/>
        <v>H14ACC1234</v>
      </c>
      <c r="AD351" s="163">
        <f t="shared" si="95"/>
        <v>1</v>
      </c>
      <c r="AE351" s="163" t="str">
        <f t="shared" si="98"/>
        <v>H14ACC1234 - 1</v>
      </c>
      <c r="AF351" s="164">
        <f t="shared" si="99"/>
        <v>5</v>
      </c>
      <c r="AG351" s="164">
        <f t="shared" si="100"/>
        <v>5</v>
      </c>
      <c r="AH351" s="164" t="str">
        <f t="shared" si="96"/>
        <v>H14ACC1234.</v>
      </c>
      <c r="AI351" s="164" t="str">
        <f t="shared" si="101"/>
        <v>H14ACC1234</v>
      </c>
      <c r="AJ351" s="165"/>
      <c r="AK351" s="166"/>
      <c r="AL351" s="167"/>
    </row>
    <row r="352" spans="1:38" s="11" customFormat="1" ht="357" customHeight="1" x14ac:dyDescent="0.2">
      <c r="A352" s="150">
        <f>IF(ISBLANK(F352),"",COUNTA($F$2:F352))</f>
        <v>275</v>
      </c>
      <c r="B352" s="151">
        <f t="shared" si="102"/>
        <v>351</v>
      </c>
      <c r="C352" s="151">
        <v>2021</v>
      </c>
      <c r="D352" s="151" t="s">
        <v>3141</v>
      </c>
      <c r="E352" s="151" t="s">
        <v>3107</v>
      </c>
      <c r="F352" s="151" t="s">
        <v>720</v>
      </c>
      <c r="G352" s="152" t="s">
        <v>140</v>
      </c>
      <c r="H352" s="175" t="s">
        <v>1557</v>
      </c>
      <c r="I352" s="175" t="s">
        <v>1530</v>
      </c>
      <c r="J352" s="175" t="s">
        <v>1544</v>
      </c>
      <c r="K352" s="175" t="s">
        <v>1540</v>
      </c>
      <c r="L352" s="150" t="s">
        <v>1538</v>
      </c>
      <c r="M352" s="150">
        <v>1</v>
      </c>
      <c r="N352" s="190">
        <v>44564</v>
      </c>
      <c r="O352" s="190">
        <v>44654</v>
      </c>
      <c r="P352" s="178">
        <f t="shared" si="87"/>
        <v>12.857142857142858</v>
      </c>
      <c r="Q352" s="151" t="s">
        <v>1491</v>
      </c>
      <c r="R352" s="174" t="s">
        <v>2367</v>
      </c>
      <c r="S352" s="151">
        <v>1</v>
      </c>
      <c r="T352" s="123">
        <v>44865</v>
      </c>
      <c r="U352" s="161">
        <f t="shared" si="88"/>
        <v>7.0333333333333332</v>
      </c>
      <c r="V352" s="124">
        <f t="shared" si="89"/>
        <v>100</v>
      </c>
      <c r="W352" s="162">
        <f t="shared" si="90"/>
        <v>12.857142857142858</v>
      </c>
      <c r="X352" s="162">
        <f t="shared" si="91"/>
        <v>12.857142857142858</v>
      </c>
      <c r="Y352" s="162">
        <f t="shared" si="92"/>
        <v>12.857142857142858</v>
      </c>
      <c r="Z352" s="151" t="str">
        <f t="shared" si="93"/>
        <v>CUMPLIDA</v>
      </c>
      <c r="AA352" s="151" t="str">
        <f t="shared" si="94"/>
        <v>CUMPLIDO</v>
      </c>
      <c r="AB352" s="153" t="s">
        <v>1562</v>
      </c>
      <c r="AC352" s="150" t="str">
        <f t="shared" si="97"/>
        <v>H15ACC1234</v>
      </c>
      <c r="AD352" s="163">
        <f t="shared" si="95"/>
        <v>1</v>
      </c>
      <c r="AE352" s="163" t="str">
        <f t="shared" si="98"/>
        <v>H15ACC1234 - 1</v>
      </c>
      <c r="AF352" s="164">
        <f t="shared" si="99"/>
        <v>5</v>
      </c>
      <c r="AG352" s="164">
        <f t="shared" si="100"/>
        <v>5</v>
      </c>
      <c r="AH352" s="164" t="str">
        <f t="shared" si="96"/>
        <v>H15ACC1234.</v>
      </c>
      <c r="AI352" s="164" t="str">
        <f t="shared" si="101"/>
        <v>H15ACC1234</v>
      </c>
      <c r="AJ352" s="165"/>
      <c r="AK352" s="166"/>
      <c r="AL352" s="167"/>
    </row>
    <row r="353" spans="1:38" s="11" customFormat="1" ht="357" customHeight="1" x14ac:dyDescent="0.2">
      <c r="A353" s="150">
        <f>IF(ISBLANK(F353),"",COUNTA($F$2:F353))</f>
        <v>276</v>
      </c>
      <c r="B353" s="151">
        <f t="shared" si="102"/>
        <v>352</v>
      </c>
      <c r="C353" s="151">
        <v>2021</v>
      </c>
      <c r="D353" s="151" t="s">
        <v>3141</v>
      </c>
      <c r="E353" s="151" t="s">
        <v>3107</v>
      </c>
      <c r="F353" s="151" t="s">
        <v>720</v>
      </c>
      <c r="G353" s="152" t="s">
        <v>140</v>
      </c>
      <c r="H353" s="175" t="s">
        <v>1558</v>
      </c>
      <c r="I353" s="175" t="s">
        <v>1531</v>
      </c>
      <c r="J353" s="175" t="s">
        <v>1544</v>
      </c>
      <c r="K353" s="175" t="s">
        <v>1540</v>
      </c>
      <c r="L353" s="150" t="s">
        <v>1538</v>
      </c>
      <c r="M353" s="150">
        <v>1</v>
      </c>
      <c r="N353" s="190">
        <v>44564</v>
      </c>
      <c r="O353" s="190">
        <v>44654</v>
      </c>
      <c r="P353" s="178">
        <f t="shared" ref="P353:P416" si="103">(+O353-N353)/7</f>
        <v>12.857142857142858</v>
      </c>
      <c r="Q353" s="151" t="s">
        <v>1491</v>
      </c>
      <c r="R353" s="174" t="s">
        <v>2367</v>
      </c>
      <c r="S353" s="151">
        <v>1</v>
      </c>
      <c r="T353" s="123">
        <v>44804</v>
      </c>
      <c r="U353" s="161">
        <f t="shared" si="88"/>
        <v>5</v>
      </c>
      <c r="V353" s="124">
        <f t="shared" si="89"/>
        <v>100</v>
      </c>
      <c r="W353" s="162">
        <f t="shared" si="90"/>
        <v>12.857142857142858</v>
      </c>
      <c r="X353" s="162">
        <f t="shared" si="91"/>
        <v>12.857142857142858</v>
      </c>
      <c r="Y353" s="162">
        <f t="shared" si="92"/>
        <v>12.857142857142858</v>
      </c>
      <c r="Z353" s="151" t="str">
        <f t="shared" si="93"/>
        <v>CUMPLIDA</v>
      </c>
      <c r="AA353" s="151" t="str">
        <f t="shared" si="94"/>
        <v>CUMPLIDO</v>
      </c>
      <c r="AB353" s="153" t="s">
        <v>1562</v>
      </c>
      <c r="AC353" s="150" t="str">
        <f t="shared" si="97"/>
        <v>H16ACC1234</v>
      </c>
      <c r="AD353" s="163">
        <f t="shared" si="95"/>
        <v>1</v>
      </c>
      <c r="AE353" s="163" t="str">
        <f t="shared" si="98"/>
        <v>H16ACC1234 - 1</v>
      </c>
      <c r="AF353" s="164">
        <f t="shared" si="99"/>
        <v>5</v>
      </c>
      <c r="AG353" s="164">
        <f t="shared" si="100"/>
        <v>5</v>
      </c>
      <c r="AH353" s="164" t="str">
        <f t="shared" si="96"/>
        <v>H16ACC1234.</v>
      </c>
      <c r="AI353" s="164" t="str">
        <f t="shared" si="101"/>
        <v>H16ACC1234</v>
      </c>
      <c r="AJ353" s="165"/>
      <c r="AK353" s="166"/>
      <c r="AL353" s="167"/>
    </row>
    <row r="354" spans="1:38" s="11" customFormat="1" ht="357" customHeight="1" x14ac:dyDescent="0.2">
      <c r="A354" s="150">
        <f>IF(ISBLANK(F354),"",COUNTA($F$2:F354))</f>
        <v>277</v>
      </c>
      <c r="B354" s="151">
        <f t="shared" si="102"/>
        <v>353</v>
      </c>
      <c r="C354" s="151">
        <v>2021</v>
      </c>
      <c r="D354" s="151" t="s">
        <v>3141</v>
      </c>
      <c r="E354" s="151" t="s">
        <v>3107</v>
      </c>
      <c r="F354" s="151" t="s">
        <v>720</v>
      </c>
      <c r="G354" s="152" t="s">
        <v>140</v>
      </c>
      <c r="H354" s="175" t="s">
        <v>1559</v>
      </c>
      <c r="I354" s="175" t="s">
        <v>1532</v>
      </c>
      <c r="J354" s="175" t="s">
        <v>1544</v>
      </c>
      <c r="K354" s="175" t="s">
        <v>1540</v>
      </c>
      <c r="L354" s="150" t="s">
        <v>1538</v>
      </c>
      <c r="M354" s="150">
        <v>1</v>
      </c>
      <c r="N354" s="190">
        <v>44564</v>
      </c>
      <c r="O354" s="190">
        <v>44654</v>
      </c>
      <c r="P354" s="178">
        <f t="shared" si="103"/>
        <v>12.857142857142858</v>
      </c>
      <c r="Q354" s="151" t="s">
        <v>1491</v>
      </c>
      <c r="R354" s="174" t="s">
        <v>2367</v>
      </c>
      <c r="S354" s="151">
        <v>1</v>
      </c>
      <c r="T354" s="123">
        <v>44774</v>
      </c>
      <c r="U354" s="161">
        <f t="shared" si="88"/>
        <v>4</v>
      </c>
      <c r="V354" s="124">
        <f t="shared" si="89"/>
        <v>100</v>
      </c>
      <c r="W354" s="162">
        <f t="shared" si="90"/>
        <v>12.857142857142858</v>
      </c>
      <c r="X354" s="162">
        <f t="shared" si="91"/>
        <v>12.857142857142858</v>
      </c>
      <c r="Y354" s="162">
        <f t="shared" si="92"/>
        <v>12.857142857142858</v>
      </c>
      <c r="Z354" s="151" t="str">
        <f t="shared" si="93"/>
        <v>CUMPLIDA</v>
      </c>
      <c r="AA354" s="151" t="str">
        <f t="shared" si="94"/>
        <v>CUMPLIDO</v>
      </c>
      <c r="AB354" s="153" t="s">
        <v>1562</v>
      </c>
      <c r="AC354" s="150" t="str">
        <f t="shared" si="97"/>
        <v>H17ACC1234</v>
      </c>
      <c r="AD354" s="163">
        <f t="shared" si="95"/>
        <v>1</v>
      </c>
      <c r="AE354" s="163" t="str">
        <f t="shared" si="98"/>
        <v>H17ACC1234 - 1</v>
      </c>
      <c r="AF354" s="164">
        <f t="shared" si="99"/>
        <v>5</v>
      </c>
      <c r="AG354" s="164">
        <f t="shared" si="100"/>
        <v>5</v>
      </c>
      <c r="AH354" s="164" t="str">
        <f t="shared" si="96"/>
        <v>H17ACC1234.</v>
      </c>
      <c r="AI354" s="164" t="str">
        <f t="shared" si="101"/>
        <v>H17ACC1234</v>
      </c>
      <c r="AJ354" s="165"/>
      <c r="AK354" s="166"/>
      <c r="AL354" s="167"/>
    </row>
    <row r="355" spans="1:38" s="11" customFormat="1" ht="357" customHeight="1" x14ac:dyDescent="0.2">
      <c r="A355" s="150">
        <f>IF(ISBLANK(F355),"",COUNTA($F$2:F355))</f>
        <v>278</v>
      </c>
      <c r="B355" s="151">
        <f t="shared" si="102"/>
        <v>354</v>
      </c>
      <c r="C355" s="151">
        <v>2021</v>
      </c>
      <c r="D355" s="151" t="s">
        <v>3141</v>
      </c>
      <c r="E355" s="151" t="s">
        <v>3107</v>
      </c>
      <c r="F355" s="150" t="s">
        <v>1518</v>
      </c>
      <c r="G355" s="152" t="s">
        <v>140</v>
      </c>
      <c r="H355" s="175" t="s">
        <v>1560</v>
      </c>
      <c r="I355" s="175" t="s">
        <v>1533</v>
      </c>
      <c r="J355" s="175" t="s">
        <v>1544</v>
      </c>
      <c r="K355" s="175" t="s">
        <v>1540</v>
      </c>
      <c r="L355" s="150" t="s">
        <v>1538</v>
      </c>
      <c r="M355" s="150">
        <v>1</v>
      </c>
      <c r="N355" s="190">
        <v>44564</v>
      </c>
      <c r="O355" s="190">
        <v>44654</v>
      </c>
      <c r="P355" s="178">
        <f t="shared" si="103"/>
        <v>12.857142857142858</v>
      </c>
      <c r="Q355" s="151" t="s">
        <v>1491</v>
      </c>
      <c r="R355" s="174" t="s">
        <v>2367</v>
      </c>
      <c r="S355" s="151">
        <v>1</v>
      </c>
      <c r="T355" s="123">
        <v>44804</v>
      </c>
      <c r="U355" s="161">
        <f t="shared" si="88"/>
        <v>5</v>
      </c>
      <c r="V355" s="124">
        <f t="shared" si="89"/>
        <v>100</v>
      </c>
      <c r="W355" s="162">
        <f t="shared" si="90"/>
        <v>12.857142857142858</v>
      </c>
      <c r="X355" s="162">
        <f t="shared" si="91"/>
        <v>12.857142857142858</v>
      </c>
      <c r="Y355" s="162">
        <f t="shared" si="92"/>
        <v>12.857142857142858</v>
      </c>
      <c r="Z355" s="151" t="str">
        <f t="shared" si="93"/>
        <v>CUMPLIDA</v>
      </c>
      <c r="AA355" s="151" t="str">
        <f t="shared" si="94"/>
        <v>CUMPLIDO</v>
      </c>
      <c r="AB355" s="153" t="s">
        <v>1562</v>
      </c>
      <c r="AC355" s="150" t="str">
        <f t="shared" si="97"/>
        <v>H18ACC1234</v>
      </c>
      <c r="AD355" s="163">
        <f t="shared" si="95"/>
        <v>1</v>
      </c>
      <c r="AE355" s="163" t="str">
        <f t="shared" si="98"/>
        <v>H18ACC1234 - 1</v>
      </c>
      <c r="AF355" s="164">
        <f t="shared" si="99"/>
        <v>5</v>
      </c>
      <c r="AG355" s="164">
        <f t="shared" si="100"/>
        <v>5</v>
      </c>
      <c r="AH355" s="164" t="str">
        <f t="shared" si="96"/>
        <v>H18ACC1234.</v>
      </c>
      <c r="AI355" s="164" t="str">
        <f t="shared" si="101"/>
        <v>H18ACC1234</v>
      </c>
      <c r="AJ355" s="165"/>
      <c r="AK355" s="166"/>
      <c r="AL355" s="167"/>
    </row>
    <row r="356" spans="1:38" s="11" customFormat="1" ht="357" customHeight="1" x14ac:dyDescent="0.2">
      <c r="A356" s="150">
        <f>IF(ISBLANK(F356),"",COUNTA($F$2:F356))</f>
        <v>279</v>
      </c>
      <c r="B356" s="151">
        <f t="shared" si="102"/>
        <v>355</v>
      </c>
      <c r="C356" s="151">
        <v>2021</v>
      </c>
      <c r="D356" s="151" t="s">
        <v>3143</v>
      </c>
      <c r="E356" s="151" t="s">
        <v>3104</v>
      </c>
      <c r="F356" s="150" t="s">
        <v>1519</v>
      </c>
      <c r="G356" s="152" t="s">
        <v>1257</v>
      </c>
      <c r="H356" s="175" t="s">
        <v>1546</v>
      </c>
      <c r="I356" s="175" t="s">
        <v>1534</v>
      </c>
      <c r="J356" s="175" t="s">
        <v>1545</v>
      </c>
      <c r="K356" s="175" t="s">
        <v>1537</v>
      </c>
      <c r="L356" s="150" t="s">
        <v>1538</v>
      </c>
      <c r="M356" s="150">
        <v>1</v>
      </c>
      <c r="N356" s="190">
        <v>44564</v>
      </c>
      <c r="O356" s="190">
        <v>44595</v>
      </c>
      <c r="P356" s="178">
        <f t="shared" si="103"/>
        <v>4.4285714285714288</v>
      </c>
      <c r="Q356" s="151" t="s">
        <v>1491</v>
      </c>
      <c r="R356" s="174" t="s">
        <v>2367</v>
      </c>
      <c r="S356" s="151">
        <v>1</v>
      </c>
      <c r="T356" s="123">
        <v>44774</v>
      </c>
      <c r="U356" s="161">
        <f t="shared" si="88"/>
        <v>5.9666666666666668</v>
      </c>
      <c r="V356" s="124">
        <f t="shared" si="89"/>
        <v>100</v>
      </c>
      <c r="W356" s="162">
        <f t="shared" si="90"/>
        <v>4.4285714285714288</v>
      </c>
      <c r="X356" s="162">
        <f t="shared" si="91"/>
        <v>4.4285714285714288</v>
      </c>
      <c r="Y356" s="162">
        <f t="shared" si="92"/>
        <v>4.4285714285714288</v>
      </c>
      <c r="Z356" s="151" t="str">
        <f t="shared" si="93"/>
        <v>CUMPLIDA</v>
      </c>
      <c r="AA356" s="151" t="str">
        <f t="shared" si="94"/>
        <v>CUMPLIDO</v>
      </c>
      <c r="AB356" s="153" t="s">
        <v>1562</v>
      </c>
      <c r="AC356" s="150" t="str">
        <f t="shared" si="97"/>
        <v>H19ACC1234</v>
      </c>
      <c r="AD356" s="163">
        <f t="shared" si="95"/>
        <v>1</v>
      </c>
      <c r="AE356" s="163" t="str">
        <f t="shared" si="98"/>
        <v>H19ACC1234 - 1</v>
      </c>
      <c r="AF356" s="164">
        <f t="shared" si="99"/>
        <v>5</v>
      </c>
      <c r="AG356" s="164">
        <f t="shared" si="100"/>
        <v>5</v>
      </c>
      <c r="AH356" s="164" t="str">
        <f t="shared" si="96"/>
        <v>H19ACC1234.</v>
      </c>
      <c r="AI356" s="164" t="str">
        <f t="shared" si="101"/>
        <v>H19ACC1234</v>
      </c>
      <c r="AJ356" s="165"/>
      <c r="AK356" s="166"/>
      <c r="AL356" s="167"/>
    </row>
    <row r="357" spans="1:38" s="11" customFormat="1" ht="357" customHeight="1" x14ac:dyDescent="0.2">
      <c r="A357" s="150">
        <f>IF(ISBLANK(F357),"",COUNTA($F$2:F357))</f>
        <v>280</v>
      </c>
      <c r="B357" s="151">
        <f t="shared" si="102"/>
        <v>356</v>
      </c>
      <c r="C357" s="151">
        <v>2021</v>
      </c>
      <c r="D357" s="151" t="s">
        <v>3145</v>
      </c>
      <c r="E357" s="151" t="s">
        <v>637</v>
      </c>
      <c r="F357" s="151" t="s">
        <v>637</v>
      </c>
      <c r="G357" s="152" t="s">
        <v>1451</v>
      </c>
      <c r="H357" s="175" t="s">
        <v>1567</v>
      </c>
      <c r="I357" s="175" t="s">
        <v>1362</v>
      </c>
      <c r="J357" s="183" t="s">
        <v>1363</v>
      </c>
      <c r="K357" s="183" t="s">
        <v>1364</v>
      </c>
      <c r="L357" s="151" t="s">
        <v>938</v>
      </c>
      <c r="M357" s="151">
        <v>1</v>
      </c>
      <c r="N357" s="184">
        <v>44410</v>
      </c>
      <c r="O357" s="184">
        <v>44561</v>
      </c>
      <c r="P357" s="178">
        <f t="shared" si="103"/>
        <v>21.571428571428573</v>
      </c>
      <c r="Q357" s="151" t="s">
        <v>310</v>
      </c>
      <c r="R357" s="151" t="s">
        <v>2314</v>
      </c>
      <c r="S357" s="151">
        <v>1</v>
      </c>
      <c r="T357" s="123">
        <v>45154</v>
      </c>
      <c r="U357" s="161">
        <f t="shared" si="88"/>
        <v>19.766666666666666</v>
      </c>
      <c r="V357" s="124">
        <f t="shared" si="89"/>
        <v>100</v>
      </c>
      <c r="W357" s="162">
        <f t="shared" si="90"/>
        <v>21.571428571428573</v>
      </c>
      <c r="X357" s="162">
        <f t="shared" si="91"/>
        <v>21.571428571428573</v>
      </c>
      <c r="Y357" s="162">
        <f t="shared" si="92"/>
        <v>21.571428571428573</v>
      </c>
      <c r="Z357" s="151" t="str">
        <f t="shared" si="93"/>
        <v>CUMPLIDA</v>
      </c>
      <c r="AA357" s="151" t="str">
        <f t="shared" si="94"/>
        <v>CUMPLIDO</v>
      </c>
      <c r="AB357" s="152" t="s">
        <v>1360</v>
      </c>
      <c r="AC357" s="150" t="str">
        <f t="shared" si="97"/>
        <v>H1AF2020</v>
      </c>
      <c r="AD357" s="163">
        <f t="shared" si="95"/>
        <v>1</v>
      </c>
      <c r="AE357" s="163" t="str">
        <f t="shared" si="98"/>
        <v>H1AF2020 - 1</v>
      </c>
      <c r="AF357" s="164">
        <f t="shared" si="99"/>
        <v>5</v>
      </c>
      <c r="AG357" s="164">
        <f t="shared" si="100"/>
        <v>5</v>
      </c>
      <c r="AH357" s="164" t="str">
        <f t="shared" si="96"/>
        <v>H1AF2020.</v>
      </c>
      <c r="AI357" s="164" t="str">
        <f t="shared" si="101"/>
        <v>H1AF2020</v>
      </c>
      <c r="AJ357" s="165"/>
      <c r="AK357" s="166"/>
      <c r="AL357" s="167"/>
    </row>
    <row r="358" spans="1:38" s="11" customFormat="1" ht="357" customHeight="1" x14ac:dyDescent="0.2">
      <c r="A358" s="150" t="str">
        <f>IF(ISBLANK(F358),"",COUNTA($F$2:F358))</f>
        <v/>
      </c>
      <c r="B358" s="151">
        <f t="shared" si="102"/>
        <v>357</v>
      </c>
      <c r="C358" s="151">
        <v>2021</v>
      </c>
      <c r="D358" s="151" t="s">
        <v>3145</v>
      </c>
      <c r="E358" s="151"/>
      <c r="F358" s="151"/>
      <c r="G358" s="152" t="s">
        <v>1450</v>
      </c>
      <c r="H358" s="175" t="s">
        <v>1568</v>
      </c>
      <c r="I358" s="175" t="s">
        <v>1362</v>
      </c>
      <c r="J358" s="183" t="s">
        <v>1365</v>
      </c>
      <c r="K358" s="183" t="s">
        <v>1366</v>
      </c>
      <c r="L358" s="151" t="s">
        <v>1367</v>
      </c>
      <c r="M358" s="151">
        <v>1</v>
      </c>
      <c r="N358" s="184">
        <v>44410</v>
      </c>
      <c r="O358" s="184">
        <v>44561</v>
      </c>
      <c r="P358" s="178">
        <f t="shared" si="103"/>
        <v>21.571428571428573</v>
      </c>
      <c r="Q358" s="151" t="s">
        <v>1486</v>
      </c>
      <c r="R358" s="151" t="s">
        <v>2374</v>
      </c>
      <c r="S358" s="151">
        <v>1</v>
      </c>
      <c r="T358" s="123">
        <v>44554</v>
      </c>
      <c r="U358" s="161">
        <f t="shared" si="88"/>
        <v>-0.23333333333333334</v>
      </c>
      <c r="V358" s="124">
        <f t="shared" si="89"/>
        <v>100</v>
      </c>
      <c r="W358" s="162">
        <f t="shared" si="90"/>
        <v>21.571428571428573</v>
      </c>
      <c r="X358" s="162">
        <f t="shared" si="91"/>
        <v>21.571428571428573</v>
      </c>
      <c r="Y358" s="162">
        <f t="shared" si="92"/>
        <v>21.571428571428573</v>
      </c>
      <c r="Z358" s="151" t="str">
        <f t="shared" si="93"/>
        <v>CUMPLIDA</v>
      </c>
      <c r="AA358" s="151" t="str">
        <f t="shared" si="94"/>
        <v/>
      </c>
      <c r="AB358" s="152" t="s">
        <v>1360</v>
      </c>
      <c r="AC358" s="150" t="str">
        <f t="shared" si="97"/>
        <v>H1AF2020</v>
      </c>
      <c r="AD358" s="163">
        <f t="shared" si="95"/>
        <v>2</v>
      </c>
      <c r="AE358" s="163" t="str">
        <f t="shared" si="98"/>
        <v>H1AF2020 - 2</v>
      </c>
      <c r="AF358" s="164">
        <f t="shared" si="99"/>
        <v>5</v>
      </c>
      <c r="AG358" s="164">
        <f t="shared" si="100"/>
        <v>5</v>
      </c>
      <c r="AH358" s="164" t="str">
        <f t="shared" si="96"/>
        <v>H1AF2020.</v>
      </c>
      <c r="AI358" s="164" t="str">
        <f t="shared" si="101"/>
        <v>H1AF2020</v>
      </c>
      <c r="AJ358" s="165"/>
      <c r="AK358" s="166"/>
      <c r="AL358" s="167"/>
    </row>
    <row r="359" spans="1:38" s="11" customFormat="1" ht="357" customHeight="1" x14ac:dyDescent="0.2">
      <c r="A359" s="150">
        <f>IF(ISBLANK(F359),"",COUNTA($F$2:F359))</f>
        <v>281</v>
      </c>
      <c r="B359" s="151">
        <f t="shared" si="102"/>
        <v>358</v>
      </c>
      <c r="C359" s="151">
        <v>2021</v>
      </c>
      <c r="D359" s="151" t="s">
        <v>3145</v>
      </c>
      <c r="E359" s="151" t="s">
        <v>904</v>
      </c>
      <c r="F359" s="151" t="s">
        <v>1115</v>
      </c>
      <c r="G359" s="152" t="s">
        <v>1451</v>
      </c>
      <c r="H359" s="175" t="s">
        <v>1569</v>
      </c>
      <c r="I359" s="175" t="s">
        <v>1368</v>
      </c>
      <c r="J359" s="175" t="s">
        <v>1369</v>
      </c>
      <c r="K359" s="151" t="s">
        <v>1097</v>
      </c>
      <c r="L359" s="151" t="s">
        <v>1370</v>
      </c>
      <c r="M359" s="151">
        <v>1</v>
      </c>
      <c r="N359" s="184">
        <v>44410</v>
      </c>
      <c r="O359" s="184">
        <v>44530</v>
      </c>
      <c r="P359" s="178">
        <f t="shared" si="103"/>
        <v>17.142857142857142</v>
      </c>
      <c r="Q359" s="151" t="s">
        <v>1102</v>
      </c>
      <c r="R359" s="151" t="s">
        <v>2314</v>
      </c>
      <c r="S359" s="151">
        <v>1</v>
      </c>
      <c r="T359" s="123">
        <v>44574</v>
      </c>
      <c r="U359" s="161">
        <f t="shared" si="88"/>
        <v>1.4666666666666666</v>
      </c>
      <c r="V359" s="124">
        <f t="shared" si="89"/>
        <v>100</v>
      </c>
      <c r="W359" s="162">
        <f t="shared" si="90"/>
        <v>17.142857142857142</v>
      </c>
      <c r="X359" s="162">
        <f t="shared" si="91"/>
        <v>17.142857142857142</v>
      </c>
      <c r="Y359" s="162">
        <f t="shared" si="92"/>
        <v>17.142857142857142</v>
      </c>
      <c r="Z359" s="151" t="str">
        <f t="shared" si="93"/>
        <v>CUMPLIDA</v>
      </c>
      <c r="AA359" s="151" t="str">
        <f t="shared" si="94"/>
        <v>CUMPLIDO</v>
      </c>
      <c r="AB359" s="152" t="s">
        <v>1360</v>
      </c>
      <c r="AC359" s="150" t="str">
        <f t="shared" si="97"/>
        <v>H2AF2020</v>
      </c>
      <c r="AD359" s="163">
        <f t="shared" si="95"/>
        <v>1</v>
      </c>
      <c r="AE359" s="163" t="str">
        <f t="shared" si="98"/>
        <v>H2AF2020 - 1</v>
      </c>
      <c r="AF359" s="164">
        <f t="shared" si="99"/>
        <v>5</v>
      </c>
      <c r="AG359" s="164">
        <f t="shared" si="100"/>
        <v>5</v>
      </c>
      <c r="AH359" s="164" t="str">
        <f t="shared" si="96"/>
        <v>H2AF2020.</v>
      </c>
      <c r="AI359" s="164" t="str">
        <f t="shared" si="101"/>
        <v>H2AF2020</v>
      </c>
      <c r="AJ359" s="165"/>
      <c r="AK359" s="166"/>
      <c r="AL359" s="167"/>
    </row>
    <row r="360" spans="1:38" s="11" customFormat="1" ht="357" customHeight="1" x14ac:dyDescent="0.2">
      <c r="A360" s="150">
        <f>IF(ISBLANK(F360),"",COUNTA($F$2:F360))</f>
        <v>282</v>
      </c>
      <c r="B360" s="151">
        <f t="shared" si="102"/>
        <v>359</v>
      </c>
      <c r="C360" s="151">
        <v>2021</v>
      </c>
      <c r="D360" s="151" t="s">
        <v>3145</v>
      </c>
      <c r="E360" s="151" t="s">
        <v>904</v>
      </c>
      <c r="F360" s="151" t="s">
        <v>1115</v>
      </c>
      <c r="G360" s="152" t="s">
        <v>1452</v>
      </c>
      <c r="H360" s="175" t="s">
        <v>1570</v>
      </c>
      <c r="I360" s="175" t="s">
        <v>1371</v>
      </c>
      <c r="J360" s="175" t="s">
        <v>1372</v>
      </c>
      <c r="K360" s="151" t="s">
        <v>1097</v>
      </c>
      <c r="L360" s="151" t="s">
        <v>1370</v>
      </c>
      <c r="M360" s="151">
        <v>1</v>
      </c>
      <c r="N360" s="184">
        <v>44410</v>
      </c>
      <c r="O360" s="184">
        <v>44530</v>
      </c>
      <c r="P360" s="178">
        <f t="shared" si="103"/>
        <v>17.142857142857142</v>
      </c>
      <c r="Q360" s="151" t="s">
        <v>1102</v>
      </c>
      <c r="R360" s="151" t="s">
        <v>2314</v>
      </c>
      <c r="S360" s="151">
        <v>1</v>
      </c>
      <c r="T360" s="123">
        <v>44574</v>
      </c>
      <c r="U360" s="161">
        <f t="shared" si="88"/>
        <v>1.4666666666666666</v>
      </c>
      <c r="V360" s="124">
        <f t="shared" si="89"/>
        <v>100</v>
      </c>
      <c r="W360" s="162">
        <f t="shared" si="90"/>
        <v>17.142857142857142</v>
      </c>
      <c r="X360" s="162">
        <f t="shared" si="91"/>
        <v>17.142857142857142</v>
      </c>
      <c r="Y360" s="162">
        <f t="shared" si="92"/>
        <v>17.142857142857142</v>
      </c>
      <c r="Z360" s="151" t="str">
        <f t="shared" si="93"/>
        <v>CUMPLIDA</v>
      </c>
      <c r="AA360" s="151" t="str">
        <f t="shared" si="94"/>
        <v>CUMPLIDO</v>
      </c>
      <c r="AB360" s="152" t="s">
        <v>1360</v>
      </c>
      <c r="AC360" s="150" t="str">
        <f t="shared" si="97"/>
        <v>H3AF2020</v>
      </c>
      <c r="AD360" s="163">
        <f t="shared" si="95"/>
        <v>1</v>
      </c>
      <c r="AE360" s="163" t="str">
        <f t="shared" si="98"/>
        <v>H3AF2020 - 1</v>
      </c>
      <c r="AF360" s="164">
        <f t="shared" si="99"/>
        <v>5</v>
      </c>
      <c r="AG360" s="164">
        <f t="shared" si="100"/>
        <v>5</v>
      </c>
      <c r="AH360" s="164" t="str">
        <f t="shared" si="96"/>
        <v>H3AF2020.</v>
      </c>
      <c r="AI360" s="164" t="str">
        <f t="shared" si="101"/>
        <v>H3AF2020</v>
      </c>
      <c r="AJ360" s="165"/>
      <c r="AK360" s="166"/>
      <c r="AL360" s="167"/>
    </row>
    <row r="361" spans="1:38" s="11" customFormat="1" ht="357" customHeight="1" x14ac:dyDescent="0.2">
      <c r="A361" s="150">
        <f>IF(ISBLANK(F361),"",COUNTA($F$2:F361))</f>
        <v>283</v>
      </c>
      <c r="B361" s="151">
        <f t="shared" si="102"/>
        <v>360</v>
      </c>
      <c r="C361" s="151">
        <v>2021</v>
      </c>
      <c r="D361" s="151" t="s">
        <v>3145</v>
      </c>
      <c r="E361" s="151" t="s">
        <v>904</v>
      </c>
      <c r="F361" s="151" t="s">
        <v>636</v>
      </c>
      <c r="G361" s="152" t="s">
        <v>1101</v>
      </c>
      <c r="H361" s="175" t="s">
        <v>1571</v>
      </c>
      <c r="I361" s="175" t="s">
        <v>1373</v>
      </c>
      <c r="J361" s="183" t="s">
        <v>1374</v>
      </c>
      <c r="K361" s="183" t="s">
        <v>1375</v>
      </c>
      <c r="L361" s="151" t="s">
        <v>1454</v>
      </c>
      <c r="M361" s="151">
        <v>1</v>
      </c>
      <c r="N361" s="184">
        <v>44410</v>
      </c>
      <c r="O361" s="184">
        <v>44561</v>
      </c>
      <c r="P361" s="178">
        <f t="shared" si="103"/>
        <v>21.571428571428573</v>
      </c>
      <c r="Q361" s="151" t="s">
        <v>1102</v>
      </c>
      <c r="R361" s="151" t="s">
        <v>2314</v>
      </c>
      <c r="S361" s="151">
        <v>1</v>
      </c>
      <c r="T361" s="123">
        <v>44561</v>
      </c>
      <c r="U361" s="161">
        <f t="shared" si="88"/>
        <v>0</v>
      </c>
      <c r="V361" s="124">
        <f t="shared" si="89"/>
        <v>100</v>
      </c>
      <c r="W361" s="162">
        <f t="shared" si="90"/>
        <v>21.571428571428573</v>
      </c>
      <c r="X361" s="162">
        <f t="shared" si="91"/>
        <v>21.571428571428573</v>
      </c>
      <c r="Y361" s="162">
        <f t="shared" si="92"/>
        <v>21.571428571428573</v>
      </c>
      <c r="Z361" s="151" t="str">
        <f t="shared" si="93"/>
        <v>CUMPLIDA</v>
      </c>
      <c r="AA361" s="151" t="str">
        <f t="shared" si="94"/>
        <v>CUMPLIDO</v>
      </c>
      <c r="AB361" s="152" t="s">
        <v>1360</v>
      </c>
      <c r="AC361" s="150" t="str">
        <f t="shared" si="97"/>
        <v>H4AF2020</v>
      </c>
      <c r="AD361" s="163">
        <f t="shared" si="95"/>
        <v>1</v>
      </c>
      <c r="AE361" s="163" t="str">
        <f t="shared" si="98"/>
        <v>H4AF2020 - 1</v>
      </c>
      <c r="AF361" s="164">
        <f t="shared" si="99"/>
        <v>5</v>
      </c>
      <c r="AG361" s="164">
        <f t="shared" si="100"/>
        <v>5</v>
      </c>
      <c r="AH361" s="164" t="str">
        <f t="shared" si="96"/>
        <v>H4AF2020.</v>
      </c>
      <c r="AI361" s="164" t="str">
        <f t="shared" si="101"/>
        <v>H4AF2020</v>
      </c>
      <c r="AJ361" s="165"/>
      <c r="AK361" s="166"/>
      <c r="AL361" s="167"/>
    </row>
    <row r="362" spans="1:38" s="11" customFormat="1" ht="357" customHeight="1" x14ac:dyDescent="0.2">
      <c r="A362" s="150" t="str">
        <f>IF(ISBLANK(F362),"",COUNTA($F$2:F362))</f>
        <v/>
      </c>
      <c r="B362" s="151">
        <f t="shared" si="102"/>
        <v>361</v>
      </c>
      <c r="C362" s="151">
        <v>2021</v>
      </c>
      <c r="D362" s="151" t="s">
        <v>3145</v>
      </c>
      <c r="E362" s="151"/>
      <c r="F362" s="151"/>
      <c r="G362" s="152" t="s">
        <v>1101</v>
      </c>
      <c r="H362" s="175" t="s">
        <v>1572</v>
      </c>
      <c r="I362" s="175" t="s">
        <v>1373</v>
      </c>
      <c r="J362" s="183" t="s">
        <v>1376</v>
      </c>
      <c r="K362" s="183" t="s">
        <v>1455</v>
      </c>
      <c r="L362" s="151" t="s">
        <v>1377</v>
      </c>
      <c r="M362" s="151">
        <v>1</v>
      </c>
      <c r="N362" s="184">
        <v>44410</v>
      </c>
      <c r="O362" s="184">
        <v>44561</v>
      </c>
      <c r="P362" s="178">
        <f t="shared" si="103"/>
        <v>21.571428571428573</v>
      </c>
      <c r="Q362" s="151" t="s">
        <v>1102</v>
      </c>
      <c r="R362" s="151" t="s">
        <v>2314</v>
      </c>
      <c r="S362" s="151">
        <v>1</v>
      </c>
      <c r="T362" s="123">
        <v>44865</v>
      </c>
      <c r="U362" s="161">
        <f t="shared" si="88"/>
        <v>10.133333333333333</v>
      </c>
      <c r="V362" s="124">
        <f t="shared" si="89"/>
        <v>100</v>
      </c>
      <c r="W362" s="162">
        <f t="shared" si="90"/>
        <v>21.571428571428573</v>
      </c>
      <c r="X362" s="162">
        <f t="shared" si="91"/>
        <v>21.571428571428573</v>
      </c>
      <c r="Y362" s="162">
        <f t="shared" si="92"/>
        <v>21.571428571428573</v>
      </c>
      <c r="Z362" s="151" t="str">
        <f t="shared" si="93"/>
        <v>CUMPLIDA</v>
      </c>
      <c r="AA362" s="151" t="str">
        <f t="shared" si="94"/>
        <v/>
      </c>
      <c r="AB362" s="152" t="s">
        <v>1360</v>
      </c>
      <c r="AC362" s="150" t="str">
        <f t="shared" si="97"/>
        <v>H4AF2020</v>
      </c>
      <c r="AD362" s="163">
        <f t="shared" si="95"/>
        <v>2</v>
      </c>
      <c r="AE362" s="163" t="str">
        <f t="shared" si="98"/>
        <v>H4AF2020 - 2</v>
      </c>
      <c r="AF362" s="164">
        <f t="shared" si="99"/>
        <v>5</v>
      </c>
      <c r="AG362" s="164">
        <f t="shared" si="100"/>
        <v>5</v>
      </c>
      <c r="AH362" s="164" t="str">
        <f t="shared" si="96"/>
        <v>H4AF2020.</v>
      </c>
      <c r="AI362" s="164" t="str">
        <f t="shared" si="101"/>
        <v>H4AF2020</v>
      </c>
      <c r="AJ362" s="165"/>
      <c r="AK362" s="166"/>
      <c r="AL362" s="167"/>
    </row>
    <row r="363" spans="1:38" s="11" customFormat="1" ht="357" customHeight="1" x14ac:dyDescent="0.2">
      <c r="A363" s="150">
        <f>IF(ISBLANK(F363),"",COUNTA($F$2:F363))</f>
        <v>284</v>
      </c>
      <c r="B363" s="151">
        <f t="shared" si="102"/>
        <v>362</v>
      </c>
      <c r="C363" s="151">
        <v>2021</v>
      </c>
      <c r="D363" s="151" t="s">
        <v>3145</v>
      </c>
      <c r="E363" s="151" t="s">
        <v>637</v>
      </c>
      <c r="F363" s="151" t="s">
        <v>637</v>
      </c>
      <c r="G363" s="152" t="s">
        <v>1096</v>
      </c>
      <c r="H363" s="175" t="s">
        <v>1573</v>
      </c>
      <c r="I363" s="175" t="s">
        <v>1378</v>
      </c>
      <c r="J363" s="183" t="s">
        <v>1379</v>
      </c>
      <c r="K363" s="183" t="s">
        <v>1380</v>
      </c>
      <c r="L363" s="151" t="s">
        <v>1381</v>
      </c>
      <c r="M363" s="151">
        <v>1</v>
      </c>
      <c r="N363" s="184">
        <v>44410</v>
      </c>
      <c r="O363" s="184">
        <v>44530</v>
      </c>
      <c r="P363" s="178">
        <f t="shared" si="103"/>
        <v>17.142857142857142</v>
      </c>
      <c r="Q363" s="151" t="s">
        <v>1806</v>
      </c>
      <c r="R363" s="151" t="s">
        <v>2459</v>
      </c>
      <c r="S363" s="151">
        <v>1</v>
      </c>
      <c r="T363" s="123">
        <v>45286</v>
      </c>
      <c r="U363" s="161">
        <f t="shared" si="88"/>
        <v>25.2</v>
      </c>
      <c r="V363" s="124">
        <f t="shared" si="89"/>
        <v>100</v>
      </c>
      <c r="W363" s="162">
        <f t="shared" si="90"/>
        <v>17.142857142857142</v>
      </c>
      <c r="X363" s="162">
        <f t="shared" si="91"/>
        <v>17.142857142857142</v>
      </c>
      <c r="Y363" s="162">
        <f t="shared" si="92"/>
        <v>17.142857142857142</v>
      </c>
      <c r="Z363" s="151" t="str">
        <f t="shared" si="93"/>
        <v>CUMPLIDA</v>
      </c>
      <c r="AA363" s="151" t="str">
        <f t="shared" si="94"/>
        <v>CUMPLIDO</v>
      </c>
      <c r="AB363" s="152" t="s">
        <v>1360</v>
      </c>
      <c r="AC363" s="150" t="str">
        <f t="shared" si="97"/>
        <v>H5AF2020</v>
      </c>
      <c r="AD363" s="163">
        <f t="shared" si="95"/>
        <v>1</v>
      </c>
      <c r="AE363" s="163" t="str">
        <f t="shared" si="98"/>
        <v>H5AF2020 - 1</v>
      </c>
      <c r="AF363" s="164">
        <f t="shared" si="99"/>
        <v>5</v>
      </c>
      <c r="AG363" s="164">
        <f t="shared" si="100"/>
        <v>5</v>
      </c>
      <c r="AH363" s="164" t="str">
        <f t="shared" si="96"/>
        <v>H5AF2020.</v>
      </c>
      <c r="AI363" s="164" t="str">
        <f t="shared" si="101"/>
        <v>H5AF2020</v>
      </c>
      <c r="AJ363" s="165"/>
      <c r="AK363" s="166"/>
      <c r="AL363" s="167"/>
    </row>
    <row r="364" spans="1:38" s="11" customFormat="1" ht="357" customHeight="1" x14ac:dyDescent="0.2">
      <c r="A364" s="150">
        <f>IF(ISBLANK(F364),"",COUNTA($F$2:F364))</f>
        <v>285</v>
      </c>
      <c r="B364" s="151">
        <f t="shared" si="102"/>
        <v>363</v>
      </c>
      <c r="C364" s="151">
        <v>2021</v>
      </c>
      <c r="D364" s="151" t="s">
        <v>3145</v>
      </c>
      <c r="E364" s="151" t="s">
        <v>637</v>
      </c>
      <c r="F364" s="151" t="s">
        <v>637</v>
      </c>
      <c r="G364" s="152" t="s">
        <v>1101</v>
      </c>
      <c r="H364" s="175" t="s">
        <v>1574</v>
      </c>
      <c r="I364" s="175" t="s">
        <v>1382</v>
      </c>
      <c r="J364" s="183" t="s">
        <v>1383</v>
      </c>
      <c r="K364" s="183" t="s">
        <v>1383</v>
      </c>
      <c r="L364" s="151" t="s">
        <v>1370</v>
      </c>
      <c r="M364" s="151">
        <v>1</v>
      </c>
      <c r="N364" s="184">
        <v>44410</v>
      </c>
      <c r="O364" s="184">
        <v>44561</v>
      </c>
      <c r="P364" s="178">
        <f t="shared" si="103"/>
        <v>21.571428571428573</v>
      </c>
      <c r="Q364" s="151" t="s">
        <v>1102</v>
      </c>
      <c r="R364" s="151" t="s">
        <v>2314</v>
      </c>
      <c r="S364" s="151">
        <v>1</v>
      </c>
      <c r="T364" s="123">
        <v>44574</v>
      </c>
      <c r="U364" s="161">
        <f t="shared" si="88"/>
        <v>0.43333333333333335</v>
      </c>
      <c r="V364" s="124">
        <f t="shared" si="89"/>
        <v>100</v>
      </c>
      <c r="W364" s="162">
        <f t="shared" si="90"/>
        <v>21.571428571428573</v>
      </c>
      <c r="X364" s="162">
        <f t="shared" si="91"/>
        <v>21.571428571428573</v>
      </c>
      <c r="Y364" s="162">
        <f t="shared" si="92"/>
        <v>21.571428571428573</v>
      </c>
      <c r="Z364" s="151" t="str">
        <f t="shared" si="93"/>
        <v>CUMPLIDA</v>
      </c>
      <c r="AA364" s="151" t="str">
        <f t="shared" si="94"/>
        <v>CUMPLIDO</v>
      </c>
      <c r="AB364" s="152" t="s">
        <v>1360</v>
      </c>
      <c r="AC364" s="150" t="str">
        <f t="shared" si="97"/>
        <v>H6AF2020</v>
      </c>
      <c r="AD364" s="163">
        <f t="shared" si="95"/>
        <v>1</v>
      </c>
      <c r="AE364" s="163" t="str">
        <f t="shared" si="98"/>
        <v>H6AF2020 - 1</v>
      </c>
      <c r="AF364" s="164">
        <f t="shared" si="99"/>
        <v>5</v>
      </c>
      <c r="AG364" s="164">
        <f t="shared" si="100"/>
        <v>5</v>
      </c>
      <c r="AH364" s="164" t="str">
        <f t="shared" si="96"/>
        <v>H6AF2020.</v>
      </c>
      <c r="AI364" s="164" t="str">
        <f t="shared" si="101"/>
        <v>H6AF2020</v>
      </c>
      <c r="AJ364" s="165"/>
      <c r="AK364" s="166"/>
      <c r="AL364" s="167"/>
    </row>
    <row r="365" spans="1:38" s="11" customFormat="1" ht="357" customHeight="1" x14ac:dyDescent="0.2">
      <c r="A365" s="150">
        <f>IF(ISBLANK(F365),"",COUNTA($F$2:F365))</f>
        <v>286</v>
      </c>
      <c r="B365" s="151">
        <f t="shared" si="102"/>
        <v>364</v>
      </c>
      <c r="C365" s="151">
        <v>2021</v>
      </c>
      <c r="D365" s="151" t="s">
        <v>3145</v>
      </c>
      <c r="E365" s="151" t="s">
        <v>637</v>
      </c>
      <c r="F365" s="151" t="s">
        <v>637</v>
      </c>
      <c r="G365" s="152" t="s">
        <v>1101</v>
      </c>
      <c r="H365" s="175" t="s">
        <v>1575</v>
      </c>
      <c r="I365" s="175" t="s">
        <v>1384</v>
      </c>
      <c r="J365" s="183" t="s">
        <v>1383</v>
      </c>
      <c r="K365" s="183" t="s">
        <v>1383</v>
      </c>
      <c r="L365" s="151" t="s">
        <v>1370</v>
      </c>
      <c r="M365" s="151">
        <v>1</v>
      </c>
      <c r="N365" s="184">
        <v>44410</v>
      </c>
      <c r="O365" s="184">
        <v>44561</v>
      </c>
      <c r="P365" s="178">
        <f t="shared" si="103"/>
        <v>21.571428571428573</v>
      </c>
      <c r="Q365" s="151" t="s">
        <v>1102</v>
      </c>
      <c r="R365" s="151" t="s">
        <v>2314</v>
      </c>
      <c r="S365" s="151">
        <v>1</v>
      </c>
      <c r="T365" s="123">
        <v>44564</v>
      </c>
      <c r="U365" s="161">
        <f t="shared" si="88"/>
        <v>0.1</v>
      </c>
      <c r="V365" s="124">
        <f t="shared" si="89"/>
        <v>100</v>
      </c>
      <c r="W365" s="162">
        <f t="shared" si="90"/>
        <v>21.571428571428573</v>
      </c>
      <c r="X365" s="162">
        <f t="shared" si="91"/>
        <v>21.571428571428573</v>
      </c>
      <c r="Y365" s="162">
        <f t="shared" si="92"/>
        <v>21.571428571428573</v>
      </c>
      <c r="Z365" s="151" t="str">
        <f t="shared" si="93"/>
        <v>CUMPLIDA</v>
      </c>
      <c r="AA365" s="151" t="str">
        <f t="shared" si="94"/>
        <v>CUMPLIDO</v>
      </c>
      <c r="AB365" s="152" t="s">
        <v>1360</v>
      </c>
      <c r="AC365" s="150" t="str">
        <f t="shared" si="97"/>
        <v>H7AF2020</v>
      </c>
      <c r="AD365" s="163">
        <f t="shared" si="95"/>
        <v>1</v>
      </c>
      <c r="AE365" s="163" t="str">
        <f t="shared" si="98"/>
        <v>H7AF2020 - 1</v>
      </c>
      <c r="AF365" s="164">
        <f t="shared" si="99"/>
        <v>5</v>
      </c>
      <c r="AG365" s="164">
        <f t="shared" si="100"/>
        <v>5</v>
      </c>
      <c r="AH365" s="164" t="str">
        <f t="shared" si="96"/>
        <v>H7AF2020.</v>
      </c>
      <c r="AI365" s="164" t="str">
        <f t="shared" si="101"/>
        <v>H7AF2020</v>
      </c>
      <c r="AJ365" s="165"/>
      <c r="AK365" s="166"/>
      <c r="AL365" s="167"/>
    </row>
    <row r="366" spans="1:38" s="11" customFormat="1" ht="357" customHeight="1" x14ac:dyDescent="0.2">
      <c r="A366" s="150">
        <f>IF(ISBLANK(F366),"",COUNTA($F$2:F366))</f>
        <v>287</v>
      </c>
      <c r="B366" s="151">
        <f t="shared" si="102"/>
        <v>365</v>
      </c>
      <c r="C366" s="151">
        <v>2021</v>
      </c>
      <c r="D366" s="151" t="s">
        <v>3143</v>
      </c>
      <c r="E366" s="151" t="s">
        <v>904</v>
      </c>
      <c r="F366" s="151" t="s">
        <v>1115</v>
      </c>
      <c r="G366" s="152" t="s">
        <v>1096</v>
      </c>
      <c r="H366" s="175" t="s">
        <v>1576</v>
      </c>
      <c r="I366" s="175" t="s">
        <v>1385</v>
      </c>
      <c r="J366" s="183" t="s">
        <v>1386</v>
      </c>
      <c r="K366" s="183" t="s">
        <v>1386</v>
      </c>
      <c r="L366" s="151" t="s">
        <v>1387</v>
      </c>
      <c r="M366" s="151">
        <v>1</v>
      </c>
      <c r="N366" s="184">
        <v>44407</v>
      </c>
      <c r="O366" s="184">
        <v>44772</v>
      </c>
      <c r="P366" s="178">
        <f t="shared" si="103"/>
        <v>52.142857142857146</v>
      </c>
      <c r="Q366" s="151" t="s">
        <v>1487</v>
      </c>
      <c r="R366" s="174" t="s">
        <v>2347</v>
      </c>
      <c r="S366" s="151">
        <v>1</v>
      </c>
      <c r="T366" s="123">
        <v>44962</v>
      </c>
      <c r="U366" s="161">
        <f t="shared" si="88"/>
        <v>6.333333333333333</v>
      </c>
      <c r="V366" s="124">
        <f t="shared" si="89"/>
        <v>100</v>
      </c>
      <c r="W366" s="162">
        <f t="shared" si="90"/>
        <v>52.142857142857146</v>
      </c>
      <c r="X366" s="162">
        <f t="shared" si="91"/>
        <v>52.142857142857146</v>
      </c>
      <c r="Y366" s="162">
        <f t="shared" si="92"/>
        <v>52.142857142857146</v>
      </c>
      <c r="Z366" s="151" t="str">
        <f t="shared" si="93"/>
        <v>CUMPLIDA</v>
      </c>
      <c r="AA366" s="151" t="str">
        <f t="shared" si="94"/>
        <v>CUMPLIDO</v>
      </c>
      <c r="AB366" s="152" t="s">
        <v>1360</v>
      </c>
      <c r="AC366" s="150" t="str">
        <f t="shared" si="97"/>
        <v>H8AF2020</v>
      </c>
      <c r="AD366" s="163">
        <f t="shared" si="95"/>
        <v>1</v>
      </c>
      <c r="AE366" s="163" t="str">
        <f t="shared" si="98"/>
        <v>H8AF2020 - 1</v>
      </c>
      <c r="AF366" s="164">
        <f t="shared" si="99"/>
        <v>5</v>
      </c>
      <c r="AG366" s="164">
        <f t="shared" si="100"/>
        <v>5</v>
      </c>
      <c r="AH366" s="164" t="str">
        <f t="shared" si="96"/>
        <v>H8AF2020.</v>
      </c>
      <c r="AI366" s="164" t="str">
        <f t="shared" si="101"/>
        <v>H8AF2020</v>
      </c>
      <c r="AJ366" s="165"/>
      <c r="AK366" s="166"/>
      <c r="AL366" s="167"/>
    </row>
    <row r="367" spans="1:38" s="11" customFormat="1" ht="357" customHeight="1" x14ac:dyDescent="0.2">
      <c r="A367" s="150">
        <f>IF(ISBLANK(F367),"",COUNTA($F$2:F367))</f>
        <v>288</v>
      </c>
      <c r="B367" s="151">
        <f t="shared" si="102"/>
        <v>366</v>
      </c>
      <c r="C367" s="151">
        <v>2021</v>
      </c>
      <c r="D367" s="151" t="s">
        <v>3143</v>
      </c>
      <c r="E367" s="151" t="s">
        <v>3104</v>
      </c>
      <c r="F367" s="152" t="s">
        <v>3095</v>
      </c>
      <c r="G367" s="152" t="s">
        <v>1096</v>
      </c>
      <c r="H367" s="175" t="s">
        <v>1577</v>
      </c>
      <c r="I367" s="175" t="s">
        <v>1388</v>
      </c>
      <c r="J367" s="183" t="s">
        <v>1386</v>
      </c>
      <c r="K367" s="183" t="s">
        <v>1386</v>
      </c>
      <c r="L367" s="151" t="s">
        <v>1387</v>
      </c>
      <c r="M367" s="151">
        <v>1</v>
      </c>
      <c r="N367" s="184">
        <v>44407</v>
      </c>
      <c r="O367" s="184">
        <v>44772</v>
      </c>
      <c r="P367" s="178">
        <f t="shared" si="103"/>
        <v>52.142857142857146</v>
      </c>
      <c r="Q367" s="151" t="s">
        <v>1487</v>
      </c>
      <c r="R367" s="174" t="s">
        <v>2347</v>
      </c>
      <c r="S367" s="151">
        <v>1</v>
      </c>
      <c r="T367" s="123">
        <v>44962</v>
      </c>
      <c r="U367" s="161">
        <f t="shared" si="88"/>
        <v>6.333333333333333</v>
      </c>
      <c r="V367" s="124">
        <f t="shared" si="89"/>
        <v>100</v>
      </c>
      <c r="W367" s="162">
        <f t="shared" si="90"/>
        <v>52.142857142857146</v>
      </c>
      <c r="X367" s="162">
        <f t="shared" si="91"/>
        <v>52.142857142857146</v>
      </c>
      <c r="Y367" s="162">
        <f t="shared" si="92"/>
        <v>52.142857142857146</v>
      </c>
      <c r="Z367" s="151" t="str">
        <f t="shared" si="93"/>
        <v>CUMPLIDA</v>
      </c>
      <c r="AA367" s="151" t="str">
        <f t="shared" si="94"/>
        <v>CUMPLIDO</v>
      </c>
      <c r="AB367" s="152" t="s">
        <v>1360</v>
      </c>
      <c r="AC367" s="150" t="str">
        <f t="shared" si="97"/>
        <v>H9AF2020</v>
      </c>
      <c r="AD367" s="163">
        <f t="shared" si="95"/>
        <v>1</v>
      </c>
      <c r="AE367" s="163" t="str">
        <f t="shared" si="98"/>
        <v>H9AF2020 - 1</v>
      </c>
      <c r="AF367" s="164">
        <f t="shared" si="99"/>
        <v>5</v>
      </c>
      <c r="AG367" s="164">
        <f t="shared" si="100"/>
        <v>5</v>
      </c>
      <c r="AH367" s="164" t="str">
        <f t="shared" si="96"/>
        <v>H9AF2020.</v>
      </c>
      <c r="AI367" s="164" t="str">
        <f t="shared" si="101"/>
        <v>H9AF2020</v>
      </c>
      <c r="AJ367" s="165"/>
      <c r="AK367" s="166"/>
      <c r="AL367" s="167"/>
    </row>
    <row r="368" spans="1:38" s="11" customFormat="1" ht="357" customHeight="1" x14ac:dyDescent="0.2">
      <c r="A368" s="150">
        <f>IF(ISBLANK(F368),"",COUNTA($F$2:F368))</f>
        <v>289</v>
      </c>
      <c r="B368" s="151">
        <f t="shared" si="102"/>
        <v>367</v>
      </c>
      <c r="C368" s="151">
        <v>2021</v>
      </c>
      <c r="D368" s="151" t="s">
        <v>3143</v>
      </c>
      <c r="E368" s="151" t="s">
        <v>637</v>
      </c>
      <c r="F368" s="151" t="s">
        <v>637</v>
      </c>
      <c r="G368" s="152" t="s">
        <v>1119</v>
      </c>
      <c r="H368" s="175" t="s">
        <v>1578</v>
      </c>
      <c r="I368" s="175" t="s">
        <v>1389</v>
      </c>
      <c r="J368" s="183" t="s">
        <v>1390</v>
      </c>
      <c r="K368" s="183" t="s">
        <v>1391</v>
      </c>
      <c r="L368" s="183" t="s">
        <v>1392</v>
      </c>
      <c r="M368" s="151">
        <v>1</v>
      </c>
      <c r="N368" s="184">
        <v>44409</v>
      </c>
      <c r="O368" s="184">
        <v>44561</v>
      </c>
      <c r="P368" s="178">
        <f t="shared" si="103"/>
        <v>21.714285714285715</v>
      </c>
      <c r="Q368" s="151" t="s">
        <v>1485</v>
      </c>
      <c r="R368" s="174" t="s">
        <v>2374</v>
      </c>
      <c r="S368" s="151">
        <v>0</v>
      </c>
      <c r="T368" s="123"/>
      <c r="U368" s="161">
        <f t="shared" si="88"/>
        <v>-1485.3666666666666</v>
      </c>
      <c r="V368" s="124">
        <f t="shared" si="89"/>
        <v>0</v>
      </c>
      <c r="W368" s="162">
        <f t="shared" si="90"/>
        <v>0</v>
      </c>
      <c r="X368" s="162">
        <f t="shared" si="91"/>
        <v>0</v>
      </c>
      <c r="Y368" s="162">
        <f t="shared" si="92"/>
        <v>21.714285714285715</v>
      </c>
      <c r="Z368" s="151" t="str">
        <f t="shared" si="93"/>
        <v>VENCIDA</v>
      </c>
      <c r="AA368" s="151" t="str">
        <f t="shared" si="94"/>
        <v>VENCIDO</v>
      </c>
      <c r="AB368" s="152" t="s">
        <v>1360</v>
      </c>
      <c r="AC368" s="150" t="str">
        <f t="shared" si="97"/>
        <v>H10AF2020</v>
      </c>
      <c r="AD368" s="163">
        <f t="shared" si="95"/>
        <v>1</v>
      </c>
      <c r="AE368" s="163" t="str">
        <f t="shared" si="98"/>
        <v>H10AF2020 - 1</v>
      </c>
      <c r="AF368" s="164">
        <f t="shared" si="99"/>
        <v>1</v>
      </c>
      <c r="AG368" s="164">
        <f t="shared" si="100"/>
        <v>1</v>
      </c>
      <c r="AH368" s="164" t="str">
        <f t="shared" si="96"/>
        <v>H10AF2020.</v>
      </c>
      <c r="AI368" s="164" t="str">
        <f t="shared" si="101"/>
        <v>H10AF2020</v>
      </c>
      <c r="AJ368" s="165"/>
      <c r="AK368" s="166"/>
      <c r="AL368" s="167"/>
    </row>
    <row r="369" spans="1:38" s="11" customFormat="1" ht="357" customHeight="1" x14ac:dyDescent="0.2">
      <c r="A369" s="150">
        <f>IF(ISBLANK(F369),"",COUNTA($F$2:F369))</f>
        <v>290</v>
      </c>
      <c r="B369" s="151">
        <f t="shared" si="102"/>
        <v>368</v>
      </c>
      <c r="C369" s="151">
        <v>2021</v>
      </c>
      <c r="D369" s="151" t="s">
        <v>3141</v>
      </c>
      <c r="E369" s="151" t="s">
        <v>637</v>
      </c>
      <c r="F369" s="151" t="s">
        <v>637</v>
      </c>
      <c r="G369" s="152" t="s">
        <v>1217</v>
      </c>
      <c r="H369" s="175" t="s">
        <v>1579</v>
      </c>
      <c r="I369" s="175" t="s">
        <v>1393</v>
      </c>
      <c r="J369" s="183" t="s">
        <v>1394</v>
      </c>
      <c r="K369" s="183" t="s">
        <v>1395</v>
      </c>
      <c r="L369" s="151" t="s">
        <v>1310</v>
      </c>
      <c r="M369" s="151">
        <v>1</v>
      </c>
      <c r="N369" s="184">
        <v>44409</v>
      </c>
      <c r="O369" s="184">
        <v>44561</v>
      </c>
      <c r="P369" s="178">
        <f t="shared" si="103"/>
        <v>21.714285714285715</v>
      </c>
      <c r="Q369" s="151" t="s">
        <v>2628</v>
      </c>
      <c r="R369" s="151" t="s">
        <v>2367</v>
      </c>
      <c r="S369" s="151">
        <v>1</v>
      </c>
      <c r="T369" s="123">
        <v>44749</v>
      </c>
      <c r="U369" s="161">
        <f t="shared" si="88"/>
        <v>6.2666666666666666</v>
      </c>
      <c r="V369" s="124">
        <f t="shared" si="89"/>
        <v>100</v>
      </c>
      <c r="W369" s="162">
        <f t="shared" si="90"/>
        <v>21.714285714285715</v>
      </c>
      <c r="X369" s="162">
        <f t="shared" si="91"/>
        <v>21.714285714285715</v>
      </c>
      <c r="Y369" s="162">
        <f t="shared" si="92"/>
        <v>21.714285714285715</v>
      </c>
      <c r="Z369" s="151" t="str">
        <f t="shared" si="93"/>
        <v>CUMPLIDA</v>
      </c>
      <c r="AA369" s="151" t="str">
        <f t="shared" si="94"/>
        <v>CUMPLIDO</v>
      </c>
      <c r="AB369" s="152" t="s">
        <v>1360</v>
      </c>
      <c r="AC369" s="150" t="str">
        <f t="shared" si="97"/>
        <v>H11AF2020</v>
      </c>
      <c r="AD369" s="163">
        <f t="shared" si="95"/>
        <v>1</v>
      </c>
      <c r="AE369" s="163" t="str">
        <f t="shared" si="98"/>
        <v>H11AF2020 - 1</v>
      </c>
      <c r="AF369" s="164">
        <f t="shared" si="99"/>
        <v>5</v>
      </c>
      <c r="AG369" s="164">
        <f t="shared" si="100"/>
        <v>5</v>
      </c>
      <c r="AH369" s="164" t="str">
        <f t="shared" si="96"/>
        <v>H11AF2020.</v>
      </c>
      <c r="AI369" s="164" t="str">
        <f t="shared" si="101"/>
        <v>H11AF2020</v>
      </c>
      <c r="AJ369" s="165"/>
      <c r="AK369" s="166"/>
      <c r="AL369" s="167"/>
    </row>
    <row r="370" spans="1:38" s="11" customFormat="1" ht="357" customHeight="1" x14ac:dyDescent="0.2">
      <c r="A370" s="150">
        <f>IF(ISBLANK(F370),"",COUNTA($F$2:F370))</f>
        <v>291</v>
      </c>
      <c r="B370" s="151">
        <f t="shared" si="102"/>
        <v>369</v>
      </c>
      <c r="C370" s="151">
        <v>2021</v>
      </c>
      <c r="D370" s="151" t="s">
        <v>3141</v>
      </c>
      <c r="E370" s="151" t="s">
        <v>637</v>
      </c>
      <c r="F370" s="151" t="s">
        <v>637</v>
      </c>
      <c r="G370" s="152" t="s">
        <v>1217</v>
      </c>
      <c r="H370" s="175" t="s">
        <v>1580</v>
      </c>
      <c r="I370" s="175" t="s">
        <v>1396</v>
      </c>
      <c r="J370" s="183" t="s">
        <v>1308</v>
      </c>
      <c r="K370" s="183" t="s">
        <v>1309</v>
      </c>
      <c r="L370" s="151" t="s">
        <v>1310</v>
      </c>
      <c r="M370" s="151">
        <v>1</v>
      </c>
      <c r="N370" s="184">
        <v>44409</v>
      </c>
      <c r="O370" s="184">
        <v>44561</v>
      </c>
      <c r="P370" s="178">
        <f t="shared" si="103"/>
        <v>21.714285714285715</v>
      </c>
      <c r="Q370" s="151" t="s">
        <v>2628</v>
      </c>
      <c r="R370" s="151" t="s">
        <v>2367</v>
      </c>
      <c r="S370" s="151">
        <v>1</v>
      </c>
      <c r="T370" s="123">
        <v>44749</v>
      </c>
      <c r="U370" s="161">
        <f t="shared" si="88"/>
        <v>6.2666666666666666</v>
      </c>
      <c r="V370" s="124">
        <f t="shared" si="89"/>
        <v>100</v>
      </c>
      <c r="W370" s="162">
        <f t="shared" si="90"/>
        <v>21.714285714285715</v>
      </c>
      <c r="X370" s="162">
        <f t="shared" si="91"/>
        <v>21.714285714285715</v>
      </c>
      <c r="Y370" s="162">
        <f t="shared" si="92"/>
        <v>21.714285714285715</v>
      </c>
      <c r="Z370" s="151" t="str">
        <f t="shared" si="93"/>
        <v>CUMPLIDA</v>
      </c>
      <c r="AA370" s="151" t="str">
        <f t="shared" si="94"/>
        <v>CUMPLIDO</v>
      </c>
      <c r="AB370" s="152" t="s">
        <v>1360</v>
      </c>
      <c r="AC370" s="150" t="str">
        <f t="shared" si="97"/>
        <v>H12AF2020</v>
      </c>
      <c r="AD370" s="163">
        <f t="shared" si="95"/>
        <v>1</v>
      </c>
      <c r="AE370" s="163" t="str">
        <f t="shared" si="98"/>
        <v>H12AF2020 - 1</v>
      </c>
      <c r="AF370" s="164">
        <f t="shared" si="99"/>
        <v>5</v>
      </c>
      <c r="AG370" s="164">
        <f t="shared" si="100"/>
        <v>5</v>
      </c>
      <c r="AH370" s="164" t="str">
        <f t="shared" si="96"/>
        <v>H12AF2020.</v>
      </c>
      <c r="AI370" s="164" t="str">
        <f t="shared" si="101"/>
        <v>H12AF2020</v>
      </c>
      <c r="AJ370" s="165"/>
      <c r="AK370" s="166"/>
      <c r="AL370" s="167"/>
    </row>
    <row r="371" spans="1:38" s="11" customFormat="1" ht="357" customHeight="1" x14ac:dyDescent="0.2">
      <c r="A371" s="150">
        <f>IF(ISBLANK(F371),"",COUNTA($F$2:F371))</f>
        <v>292</v>
      </c>
      <c r="B371" s="151">
        <f t="shared" si="102"/>
        <v>370</v>
      </c>
      <c r="C371" s="151">
        <v>2021</v>
      </c>
      <c r="D371" s="151" t="s">
        <v>3141</v>
      </c>
      <c r="E371" s="151" t="s">
        <v>3107</v>
      </c>
      <c r="F371" s="151" t="s">
        <v>721</v>
      </c>
      <c r="G371" s="152" t="s">
        <v>1217</v>
      </c>
      <c r="H371" s="175" t="s">
        <v>1581</v>
      </c>
      <c r="I371" s="175" t="s">
        <v>1397</v>
      </c>
      <c r="J371" s="183" t="s">
        <v>1308</v>
      </c>
      <c r="K371" s="183" t="s">
        <v>1309</v>
      </c>
      <c r="L371" s="151" t="s">
        <v>1310</v>
      </c>
      <c r="M371" s="151">
        <v>1</v>
      </c>
      <c r="N371" s="184">
        <v>44409</v>
      </c>
      <c r="O371" s="184">
        <v>44561</v>
      </c>
      <c r="P371" s="178">
        <f t="shared" si="103"/>
        <v>21.714285714285715</v>
      </c>
      <c r="Q371" s="151" t="s">
        <v>2628</v>
      </c>
      <c r="R371" s="151" t="s">
        <v>2367</v>
      </c>
      <c r="S371" s="151">
        <v>1</v>
      </c>
      <c r="T371" s="123">
        <v>44749</v>
      </c>
      <c r="U371" s="161">
        <f t="shared" si="88"/>
        <v>6.2666666666666666</v>
      </c>
      <c r="V371" s="124">
        <f t="shared" si="89"/>
        <v>100</v>
      </c>
      <c r="W371" s="162">
        <f t="shared" si="90"/>
        <v>21.714285714285715</v>
      </c>
      <c r="X371" s="162">
        <f t="shared" si="91"/>
        <v>21.714285714285715</v>
      </c>
      <c r="Y371" s="162">
        <f t="shared" si="92"/>
        <v>21.714285714285715</v>
      </c>
      <c r="Z371" s="151" t="str">
        <f t="shared" si="93"/>
        <v>CUMPLIDA</v>
      </c>
      <c r="AA371" s="151" t="str">
        <f t="shared" si="94"/>
        <v>CUMPLIDO</v>
      </c>
      <c r="AB371" s="152" t="s">
        <v>1360</v>
      </c>
      <c r="AC371" s="150" t="str">
        <f t="shared" si="97"/>
        <v>H13AF2020</v>
      </c>
      <c r="AD371" s="163">
        <f t="shared" si="95"/>
        <v>1</v>
      </c>
      <c r="AE371" s="163" t="str">
        <f t="shared" si="98"/>
        <v>H13AF2020 - 1</v>
      </c>
      <c r="AF371" s="164">
        <f t="shared" si="99"/>
        <v>5</v>
      </c>
      <c r="AG371" s="164">
        <f t="shared" si="100"/>
        <v>5</v>
      </c>
      <c r="AH371" s="164" t="str">
        <f t="shared" si="96"/>
        <v>H13AF2020.</v>
      </c>
      <c r="AI371" s="164" t="str">
        <f t="shared" si="101"/>
        <v>H13AF2020</v>
      </c>
      <c r="AJ371" s="165"/>
      <c r="AK371" s="166"/>
      <c r="AL371" s="167"/>
    </row>
    <row r="372" spans="1:38" s="11" customFormat="1" ht="357" customHeight="1" x14ac:dyDescent="0.2">
      <c r="A372" s="150">
        <f>IF(ISBLANK(F372),"",COUNTA($F$2:F372))</f>
        <v>293</v>
      </c>
      <c r="B372" s="151">
        <f t="shared" si="102"/>
        <v>371</v>
      </c>
      <c r="C372" s="151">
        <v>2021</v>
      </c>
      <c r="D372" s="151" t="s">
        <v>3143</v>
      </c>
      <c r="E372" s="151" t="s">
        <v>637</v>
      </c>
      <c r="F372" s="151" t="s">
        <v>637</v>
      </c>
      <c r="G372" s="152" t="s">
        <v>1217</v>
      </c>
      <c r="H372" s="175" t="s">
        <v>1582</v>
      </c>
      <c r="I372" s="175" t="s">
        <v>1398</v>
      </c>
      <c r="J372" s="183" t="s">
        <v>1394</v>
      </c>
      <c r="K372" s="183" t="s">
        <v>1395</v>
      </c>
      <c r="L372" s="151" t="s">
        <v>1310</v>
      </c>
      <c r="M372" s="151">
        <v>1</v>
      </c>
      <c r="N372" s="184">
        <v>44409</v>
      </c>
      <c r="O372" s="184">
        <v>44561</v>
      </c>
      <c r="P372" s="178">
        <f t="shared" si="103"/>
        <v>21.714285714285715</v>
      </c>
      <c r="Q372" s="151" t="s">
        <v>2628</v>
      </c>
      <c r="R372" s="151" t="s">
        <v>2367</v>
      </c>
      <c r="S372" s="151">
        <v>1</v>
      </c>
      <c r="T372" s="123">
        <v>44749</v>
      </c>
      <c r="U372" s="161">
        <f t="shared" si="88"/>
        <v>6.2666666666666666</v>
      </c>
      <c r="V372" s="124">
        <f t="shared" si="89"/>
        <v>100</v>
      </c>
      <c r="W372" s="162">
        <f t="shared" si="90"/>
        <v>21.714285714285715</v>
      </c>
      <c r="X372" s="162">
        <f t="shared" si="91"/>
        <v>21.714285714285715</v>
      </c>
      <c r="Y372" s="162">
        <f t="shared" si="92"/>
        <v>21.714285714285715</v>
      </c>
      <c r="Z372" s="151" t="str">
        <f t="shared" si="93"/>
        <v>CUMPLIDA</v>
      </c>
      <c r="AA372" s="151" t="str">
        <f t="shared" si="94"/>
        <v>CUMPLIDO</v>
      </c>
      <c r="AB372" s="152" t="s">
        <v>1360</v>
      </c>
      <c r="AC372" s="150" t="str">
        <f t="shared" si="97"/>
        <v>H14AF2020</v>
      </c>
      <c r="AD372" s="163">
        <f t="shared" si="95"/>
        <v>1</v>
      </c>
      <c r="AE372" s="163" t="str">
        <f t="shared" si="98"/>
        <v>H14AF2020 - 1</v>
      </c>
      <c r="AF372" s="164">
        <f t="shared" si="99"/>
        <v>5</v>
      </c>
      <c r="AG372" s="164">
        <f t="shared" si="100"/>
        <v>5</v>
      </c>
      <c r="AH372" s="164" t="str">
        <f t="shared" si="96"/>
        <v>H14AF2020.</v>
      </c>
      <c r="AI372" s="164" t="str">
        <f t="shared" si="101"/>
        <v>H14AF2020</v>
      </c>
      <c r="AJ372" s="165"/>
      <c r="AK372" s="166"/>
      <c r="AL372" s="167"/>
    </row>
    <row r="373" spans="1:38" s="11" customFormat="1" ht="357" customHeight="1" x14ac:dyDescent="0.2">
      <c r="A373" s="150">
        <f>IF(ISBLANK(F373),"",COUNTA($F$2:F373))</f>
        <v>294</v>
      </c>
      <c r="B373" s="151">
        <f t="shared" si="102"/>
        <v>372</v>
      </c>
      <c r="C373" s="151">
        <v>2021</v>
      </c>
      <c r="D373" s="151" t="s">
        <v>3146</v>
      </c>
      <c r="E373" s="151" t="s">
        <v>637</v>
      </c>
      <c r="F373" s="151" t="s">
        <v>637</v>
      </c>
      <c r="G373" s="152" t="s">
        <v>1217</v>
      </c>
      <c r="H373" s="175" t="s">
        <v>1583</v>
      </c>
      <c r="I373" s="175" t="s">
        <v>1399</v>
      </c>
      <c r="J373" s="183" t="s">
        <v>1400</v>
      </c>
      <c r="K373" s="151" t="s">
        <v>1401</v>
      </c>
      <c r="L373" s="151" t="s">
        <v>325</v>
      </c>
      <c r="M373" s="151">
        <v>1</v>
      </c>
      <c r="N373" s="184">
        <v>44409</v>
      </c>
      <c r="O373" s="184">
        <v>44561</v>
      </c>
      <c r="P373" s="178">
        <f t="shared" si="103"/>
        <v>21.714285714285715</v>
      </c>
      <c r="Q373" s="151" t="s">
        <v>1950</v>
      </c>
      <c r="R373" s="174" t="s">
        <v>2367</v>
      </c>
      <c r="S373" s="151">
        <v>0.5</v>
      </c>
      <c r="T373" s="123"/>
      <c r="U373" s="161">
        <f t="shared" si="88"/>
        <v>-1485.3666666666666</v>
      </c>
      <c r="V373" s="124">
        <f t="shared" si="89"/>
        <v>50</v>
      </c>
      <c r="W373" s="162">
        <f t="shared" si="90"/>
        <v>10.857142857142858</v>
      </c>
      <c r="X373" s="162">
        <f t="shared" si="91"/>
        <v>10.857142857142858</v>
      </c>
      <c r="Y373" s="162">
        <f t="shared" si="92"/>
        <v>21.714285714285715</v>
      </c>
      <c r="Z373" s="151" t="str">
        <f t="shared" si="93"/>
        <v>VENCIDA</v>
      </c>
      <c r="AA373" s="151" t="str">
        <f t="shared" si="94"/>
        <v>VENCIDO</v>
      </c>
      <c r="AB373" s="152" t="s">
        <v>1360</v>
      </c>
      <c r="AC373" s="150" t="str">
        <f t="shared" si="97"/>
        <v>H15AF2020</v>
      </c>
      <c r="AD373" s="163">
        <f t="shared" si="95"/>
        <v>1</v>
      </c>
      <c r="AE373" s="163" t="str">
        <f t="shared" si="98"/>
        <v>H15AF2020 - 1</v>
      </c>
      <c r="AF373" s="164">
        <f t="shared" si="99"/>
        <v>1</v>
      </c>
      <c r="AG373" s="164">
        <f t="shared" si="100"/>
        <v>1</v>
      </c>
      <c r="AH373" s="164" t="str">
        <f t="shared" si="96"/>
        <v>H15AF2020.</v>
      </c>
      <c r="AI373" s="164" t="str">
        <f t="shared" si="101"/>
        <v>H15AF2020</v>
      </c>
      <c r="AJ373" s="165"/>
      <c r="AK373" s="166"/>
      <c r="AL373" s="167"/>
    </row>
    <row r="374" spans="1:38" s="11" customFormat="1" ht="409.5" customHeight="1" x14ac:dyDescent="0.2">
      <c r="A374" s="150">
        <f>IF(ISBLANK(F374),"",COUNTA($F$2:F374))</f>
        <v>295</v>
      </c>
      <c r="B374" s="151">
        <f t="shared" si="102"/>
        <v>373</v>
      </c>
      <c r="C374" s="151">
        <v>2021</v>
      </c>
      <c r="D374" s="151" t="s">
        <v>3142</v>
      </c>
      <c r="E374" s="151" t="s">
        <v>904</v>
      </c>
      <c r="F374" s="151" t="s">
        <v>1361</v>
      </c>
      <c r="G374" s="152" t="s">
        <v>854</v>
      </c>
      <c r="H374" s="175" t="s">
        <v>1584</v>
      </c>
      <c r="I374" s="175" t="s">
        <v>1402</v>
      </c>
      <c r="J374" s="183" t="s">
        <v>1394</v>
      </c>
      <c r="K374" s="183" t="s">
        <v>1395</v>
      </c>
      <c r="L374" s="151" t="s">
        <v>1310</v>
      </c>
      <c r="M374" s="151">
        <v>1</v>
      </c>
      <c r="N374" s="184">
        <v>44409</v>
      </c>
      <c r="O374" s="184">
        <v>44561</v>
      </c>
      <c r="P374" s="178">
        <f t="shared" si="103"/>
        <v>21.714285714285715</v>
      </c>
      <c r="Q374" s="151" t="s">
        <v>2628</v>
      </c>
      <c r="R374" s="151" t="s">
        <v>2367</v>
      </c>
      <c r="S374" s="151">
        <v>1</v>
      </c>
      <c r="T374" s="123">
        <v>44749</v>
      </c>
      <c r="U374" s="161">
        <f t="shared" si="88"/>
        <v>6.2666666666666666</v>
      </c>
      <c r="V374" s="124">
        <f t="shared" si="89"/>
        <v>100</v>
      </c>
      <c r="W374" s="162">
        <f t="shared" si="90"/>
        <v>21.714285714285715</v>
      </c>
      <c r="X374" s="162">
        <f t="shared" si="91"/>
        <v>21.714285714285715</v>
      </c>
      <c r="Y374" s="162">
        <f t="shared" si="92"/>
        <v>21.714285714285715</v>
      </c>
      <c r="Z374" s="151" t="str">
        <f t="shared" si="93"/>
        <v>CUMPLIDA</v>
      </c>
      <c r="AA374" s="151" t="str">
        <f t="shared" si="94"/>
        <v>CUMPLIDO</v>
      </c>
      <c r="AB374" s="152" t="s">
        <v>1360</v>
      </c>
      <c r="AC374" s="150" t="str">
        <f t="shared" si="97"/>
        <v>H16AF2020</v>
      </c>
      <c r="AD374" s="163">
        <f t="shared" si="95"/>
        <v>1</v>
      </c>
      <c r="AE374" s="163" t="str">
        <f t="shared" si="98"/>
        <v>H16AF2020 - 1</v>
      </c>
      <c r="AF374" s="164">
        <f t="shared" si="99"/>
        <v>5</v>
      </c>
      <c r="AG374" s="164">
        <f t="shared" si="100"/>
        <v>5</v>
      </c>
      <c r="AH374" s="164" t="str">
        <f t="shared" si="96"/>
        <v>H16AF2020.</v>
      </c>
      <c r="AI374" s="164" t="str">
        <f t="shared" si="101"/>
        <v>H16AF2020</v>
      </c>
      <c r="AJ374" s="165"/>
      <c r="AK374" s="166"/>
      <c r="AL374" s="167"/>
    </row>
    <row r="375" spans="1:38" s="11" customFormat="1" ht="357" customHeight="1" x14ac:dyDescent="0.2">
      <c r="A375" s="150">
        <f>IF(ISBLANK(F375),"",COUNTA($F$2:F375))</f>
        <v>296</v>
      </c>
      <c r="B375" s="151">
        <f t="shared" si="102"/>
        <v>374</v>
      </c>
      <c r="C375" s="151">
        <v>2021</v>
      </c>
      <c r="D375" s="151" t="s">
        <v>3141</v>
      </c>
      <c r="E375" s="151" t="s">
        <v>637</v>
      </c>
      <c r="F375" s="151" t="s">
        <v>637</v>
      </c>
      <c r="G375" s="152" t="s">
        <v>854</v>
      </c>
      <c r="H375" s="175" t="s">
        <v>1585</v>
      </c>
      <c r="I375" s="175" t="s">
        <v>1403</v>
      </c>
      <c r="J375" s="183" t="s">
        <v>1404</v>
      </c>
      <c r="K375" s="183" t="s">
        <v>1405</v>
      </c>
      <c r="L375" s="183" t="s">
        <v>1406</v>
      </c>
      <c r="M375" s="151">
        <v>1</v>
      </c>
      <c r="N375" s="184">
        <v>44409</v>
      </c>
      <c r="O375" s="184">
        <v>44561</v>
      </c>
      <c r="P375" s="178">
        <f t="shared" si="103"/>
        <v>21.714285714285715</v>
      </c>
      <c r="Q375" s="151" t="s">
        <v>1489</v>
      </c>
      <c r="R375" s="151" t="s">
        <v>2367</v>
      </c>
      <c r="S375" s="151">
        <v>0.1</v>
      </c>
      <c r="T375" s="123"/>
      <c r="U375" s="161">
        <f t="shared" si="88"/>
        <v>-1485.3666666666666</v>
      </c>
      <c r="V375" s="124">
        <f t="shared" si="89"/>
        <v>10</v>
      </c>
      <c r="W375" s="162">
        <f t="shared" si="90"/>
        <v>2.1714285714285717</v>
      </c>
      <c r="X375" s="162">
        <f t="shared" si="91"/>
        <v>2.1714285714285717</v>
      </c>
      <c r="Y375" s="162">
        <f t="shared" si="92"/>
        <v>21.714285714285715</v>
      </c>
      <c r="Z375" s="151" t="str">
        <f t="shared" si="93"/>
        <v>VENCIDA</v>
      </c>
      <c r="AA375" s="151" t="str">
        <f t="shared" si="94"/>
        <v>VENCIDO</v>
      </c>
      <c r="AB375" s="152" t="s">
        <v>1360</v>
      </c>
      <c r="AC375" s="150" t="str">
        <f t="shared" si="97"/>
        <v>H17AF2020</v>
      </c>
      <c r="AD375" s="163">
        <f t="shared" si="95"/>
        <v>1</v>
      </c>
      <c r="AE375" s="163" t="str">
        <f t="shared" si="98"/>
        <v>H17AF2020 - 1</v>
      </c>
      <c r="AF375" s="164">
        <f t="shared" si="99"/>
        <v>1</v>
      </c>
      <c r="AG375" s="164">
        <f t="shared" si="100"/>
        <v>1</v>
      </c>
      <c r="AH375" s="164" t="str">
        <f t="shared" si="96"/>
        <v>H17AF2020.</v>
      </c>
      <c r="AI375" s="164" t="str">
        <f t="shared" si="101"/>
        <v>H17AF2020</v>
      </c>
      <c r="AJ375" s="165"/>
      <c r="AK375" s="166"/>
      <c r="AL375" s="167"/>
    </row>
    <row r="376" spans="1:38" s="11" customFormat="1" ht="357" customHeight="1" x14ac:dyDescent="0.2">
      <c r="A376" s="150">
        <f>IF(ISBLANK(F376),"",COUNTA($F$2:F376))</f>
        <v>297</v>
      </c>
      <c r="B376" s="151">
        <f t="shared" si="102"/>
        <v>375</v>
      </c>
      <c r="C376" s="151">
        <v>2021</v>
      </c>
      <c r="D376" s="151" t="s">
        <v>3141</v>
      </c>
      <c r="E376" s="151" t="s">
        <v>637</v>
      </c>
      <c r="F376" s="151" t="s">
        <v>637</v>
      </c>
      <c r="G376" s="152" t="s">
        <v>1124</v>
      </c>
      <c r="H376" s="175" t="s">
        <v>1586</v>
      </c>
      <c r="I376" s="175" t="s">
        <v>3123</v>
      </c>
      <c r="J376" s="183" t="s">
        <v>1093</v>
      </c>
      <c r="K376" s="183" t="s">
        <v>1100</v>
      </c>
      <c r="L376" s="151" t="s">
        <v>1095</v>
      </c>
      <c r="M376" s="151">
        <v>1</v>
      </c>
      <c r="N376" s="184">
        <v>44409</v>
      </c>
      <c r="O376" s="184">
        <v>44561</v>
      </c>
      <c r="P376" s="178">
        <f t="shared" si="103"/>
        <v>21.714285714285715</v>
      </c>
      <c r="Q376" s="151" t="s">
        <v>1485</v>
      </c>
      <c r="R376" s="174" t="s">
        <v>2374</v>
      </c>
      <c r="S376" s="151">
        <v>1</v>
      </c>
      <c r="T376" s="123">
        <v>44662</v>
      </c>
      <c r="U376" s="161">
        <f t="shared" si="88"/>
        <v>3.3666666666666667</v>
      </c>
      <c r="V376" s="124">
        <f t="shared" si="89"/>
        <v>100</v>
      </c>
      <c r="W376" s="162">
        <f t="shared" si="90"/>
        <v>21.714285714285715</v>
      </c>
      <c r="X376" s="162">
        <f t="shared" si="91"/>
        <v>21.714285714285715</v>
      </c>
      <c r="Y376" s="162">
        <f t="shared" si="92"/>
        <v>21.714285714285715</v>
      </c>
      <c r="Z376" s="151" t="str">
        <f t="shared" si="93"/>
        <v>CUMPLIDA</v>
      </c>
      <c r="AA376" s="151" t="str">
        <f t="shared" si="94"/>
        <v>CUMPLIDO</v>
      </c>
      <c r="AB376" s="152" t="s">
        <v>1360</v>
      </c>
      <c r="AC376" s="150" t="str">
        <f t="shared" si="97"/>
        <v>H18AF2020</v>
      </c>
      <c r="AD376" s="163">
        <f t="shared" si="95"/>
        <v>1</v>
      </c>
      <c r="AE376" s="163" t="str">
        <f t="shared" si="98"/>
        <v>H18AF2020 - 1</v>
      </c>
      <c r="AF376" s="164">
        <f t="shared" si="99"/>
        <v>5</v>
      </c>
      <c r="AG376" s="164">
        <f t="shared" si="100"/>
        <v>5</v>
      </c>
      <c r="AH376" s="164" t="str">
        <f t="shared" si="96"/>
        <v>H18AF2020.</v>
      </c>
      <c r="AI376" s="164" t="str">
        <f t="shared" si="101"/>
        <v>H18AF2020</v>
      </c>
      <c r="AJ376" s="165"/>
      <c r="AK376" s="166"/>
      <c r="AL376" s="167"/>
    </row>
    <row r="377" spans="1:38" s="11" customFormat="1" ht="357" customHeight="1" x14ac:dyDescent="0.2">
      <c r="A377" s="150">
        <f>IF(ISBLANK(F377),"",COUNTA($F$2:F377))</f>
        <v>298</v>
      </c>
      <c r="B377" s="151">
        <f t="shared" si="102"/>
        <v>376</v>
      </c>
      <c r="C377" s="151">
        <v>2021</v>
      </c>
      <c r="D377" s="151" t="s">
        <v>3146</v>
      </c>
      <c r="E377" s="151" t="s">
        <v>904</v>
      </c>
      <c r="F377" s="151" t="s">
        <v>636</v>
      </c>
      <c r="G377" s="152" t="s">
        <v>1453</v>
      </c>
      <c r="H377" s="175" t="s">
        <v>1587</v>
      </c>
      <c r="I377" s="175" t="s">
        <v>1407</v>
      </c>
      <c r="J377" s="183" t="s">
        <v>1408</v>
      </c>
      <c r="K377" s="183" t="s">
        <v>1409</v>
      </c>
      <c r="L377" s="151" t="s">
        <v>1410</v>
      </c>
      <c r="M377" s="151">
        <v>1</v>
      </c>
      <c r="N377" s="184">
        <v>44396</v>
      </c>
      <c r="O377" s="184">
        <v>44561</v>
      </c>
      <c r="P377" s="178">
        <f t="shared" si="103"/>
        <v>23.571428571428573</v>
      </c>
      <c r="Q377" s="151" t="s">
        <v>1492</v>
      </c>
      <c r="R377" s="151" t="s">
        <v>2374</v>
      </c>
      <c r="S377" s="151">
        <v>1</v>
      </c>
      <c r="T377" s="123">
        <v>44692</v>
      </c>
      <c r="U377" s="161">
        <f t="shared" si="88"/>
        <v>4.3666666666666663</v>
      </c>
      <c r="V377" s="124">
        <f t="shared" si="89"/>
        <v>100</v>
      </c>
      <c r="W377" s="162">
        <f t="shared" si="90"/>
        <v>23.571428571428573</v>
      </c>
      <c r="X377" s="162">
        <f t="shared" si="91"/>
        <v>23.571428571428573</v>
      </c>
      <c r="Y377" s="162">
        <f t="shared" si="92"/>
        <v>23.571428571428573</v>
      </c>
      <c r="Z377" s="151" t="str">
        <f t="shared" si="93"/>
        <v>CUMPLIDA</v>
      </c>
      <c r="AA377" s="151" t="str">
        <f t="shared" si="94"/>
        <v>CUMPLIDO</v>
      </c>
      <c r="AB377" s="152" t="s">
        <v>1360</v>
      </c>
      <c r="AC377" s="150" t="str">
        <f t="shared" si="97"/>
        <v>H19AF2020</v>
      </c>
      <c r="AD377" s="163">
        <f t="shared" si="95"/>
        <v>1</v>
      </c>
      <c r="AE377" s="163" t="str">
        <f t="shared" si="98"/>
        <v>H19AF2020 - 1</v>
      </c>
      <c r="AF377" s="164">
        <f t="shared" si="99"/>
        <v>5</v>
      </c>
      <c r="AG377" s="164">
        <f t="shared" si="100"/>
        <v>5</v>
      </c>
      <c r="AH377" s="164" t="str">
        <f t="shared" si="96"/>
        <v>H19AF2020.</v>
      </c>
      <c r="AI377" s="164" t="str">
        <f t="shared" si="101"/>
        <v>H19AF2020</v>
      </c>
      <c r="AJ377" s="165"/>
      <c r="AK377" s="166"/>
      <c r="AL377" s="167"/>
    </row>
    <row r="378" spans="1:38" s="11" customFormat="1" ht="357" customHeight="1" x14ac:dyDescent="0.2">
      <c r="A378" s="150">
        <f>IF(ISBLANK(F378),"",COUNTA($F$2:F378))</f>
        <v>299</v>
      </c>
      <c r="B378" s="151">
        <f t="shared" si="102"/>
        <v>377</v>
      </c>
      <c r="C378" s="151">
        <v>2021</v>
      </c>
      <c r="D378" s="151" t="s">
        <v>3142</v>
      </c>
      <c r="E378" s="151" t="s">
        <v>904</v>
      </c>
      <c r="F378" s="151" t="s">
        <v>636</v>
      </c>
      <c r="G378" s="152" t="s">
        <v>1124</v>
      </c>
      <c r="H378" s="175" t="s">
        <v>1588</v>
      </c>
      <c r="I378" s="175" t="s">
        <v>1411</v>
      </c>
      <c r="J378" s="183" t="s">
        <v>1456</v>
      </c>
      <c r="K378" s="183" t="s">
        <v>1412</v>
      </c>
      <c r="L378" s="151" t="s">
        <v>1413</v>
      </c>
      <c r="M378" s="151">
        <v>1</v>
      </c>
      <c r="N378" s="184">
        <v>44409</v>
      </c>
      <c r="O378" s="184">
        <v>44774</v>
      </c>
      <c r="P378" s="178">
        <f t="shared" si="103"/>
        <v>52.142857142857146</v>
      </c>
      <c r="Q378" s="151" t="s">
        <v>1491</v>
      </c>
      <c r="R378" s="174" t="s">
        <v>2367</v>
      </c>
      <c r="S378" s="151">
        <v>1</v>
      </c>
      <c r="T378" s="123">
        <v>45197</v>
      </c>
      <c r="U378" s="161">
        <f t="shared" si="88"/>
        <v>14.1</v>
      </c>
      <c r="V378" s="124">
        <f t="shared" si="89"/>
        <v>100</v>
      </c>
      <c r="W378" s="162">
        <f t="shared" si="90"/>
        <v>52.142857142857146</v>
      </c>
      <c r="X378" s="162">
        <f t="shared" si="91"/>
        <v>52.142857142857146</v>
      </c>
      <c r="Y378" s="162">
        <f t="shared" si="92"/>
        <v>52.142857142857146</v>
      </c>
      <c r="Z378" s="151" t="str">
        <f t="shared" si="93"/>
        <v>CUMPLIDA</v>
      </c>
      <c r="AA378" s="151" t="str">
        <f t="shared" si="94"/>
        <v>CUMPLIDO</v>
      </c>
      <c r="AB378" s="152" t="s">
        <v>1360</v>
      </c>
      <c r="AC378" s="150" t="str">
        <f t="shared" si="97"/>
        <v>H20AF2020</v>
      </c>
      <c r="AD378" s="163">
        <f t="shared" si="95"/>
        <v>1</v>
      </c>
      <c r="AE378" s="163" t="str">
        <f t="shared" si="98"/>
        <v>H20AF2020 - 1</v>
      </c>
      <c r="AF378" s="164">
        <f t="shared" si="99"/>
        <v>5</v>
      </c>
      <c r="AG378" s="164">
        <f t="shared" si="100"/>
        <v>5</v>
      </c>
      <c r="AH378" s="164" t="str">
        <f t="shared" si="96"/>
        <v>H20AF2020.</v>
      </c>
      <c r="AI378" s="164" t="str">
        <f t="shared" si="101"/>
        <v>H20AF2020</v>
      </c>
      <c r="AJ378" s="165"/>
      <c r="AK378" s="166"/>
      <c r="AL378" s="167"/>
    </row>
    <row r="379" spans="1:38" s="11" customFormat="1" ht="357" customHeight="1" x14ac:dyDescent="0.2">
      <c r="A379" s="150">
        <f>IF(ISBLANK(F379),"",COUNTA($F$2:F379))</f>
        <v>300</v>
      </c>
      <c r="B379" s="151">
        <f t="shared" si="102"/>
        <v>378</v>
      </c>
      <c r="C379" s="151">
        <v>2021</v>
      </c>
      <c r="D379" s="151" t="s">
        <v>3142</v>
      </c>
      <c r="E379" s="151" t="s">
        <v>904</v>
      </c>
      <c r="F379" s="151" t="s">
        <v>636</v>
      </c>
      <c r="G379" s="152" t="s">
        <v>854</v>
      </c>
      <c r="H379" s="175" t="s">
        <v>1589</v>
      </c>
      <c r="I379" s="175" t="s">
        <v>1414</v>
      </c>
      <c r="J379" s="183" t="s">
        <v>1394</v>
      </c>
      <c r="K379" s="183" t="s">
        <v>1395</v>
      </c>
      <c r="L379" s="151" t="s">
        <v>1310</v>
      </c>
      <c r="M379" s="151">
        <v>1</v>
      </c>
      <c r="N379" s="184">
        <v>44409</v>
      </c>
      <c r="O379" s="184">
        <v>44561</v>
      </c>
      <c r="P379" s="178">
        <f t="shared" si="103"/>
        <v>21.714285714285715</v>
      </c>
      <c r="Q379" s="151" t="s">
        <v>1493</v>
      </c>
      <c r="R379" s="151" t="s">
        <v>2367</v>
      </c>
      <c r="S379" s="151">
        <v>1</v>
      </c>
      <c r="T379" s="123">
        <v>44749</v>
      </c>
      <c r="U379" s="161">
        <f t="shared" si="88"/>
        <v>6.2666666666666666</v>
      </c>
      <c r="V379" s="124">
        <f t="shared" si="89"/>
        <v>100</v>
      </c>
      <c r="W379" s="162">
        <f t="shared" si="90"/>
        <v>21.714285714285715</v>
      </c>
      <c r="X379" s="162">
        <f t="shared" si="91"/>
        <v>21.714285714285715</v>
      </c>
      <c r="Y379" s="162">
        <f t="shared" si="92"/>
        <v>21.714285714285715</v>
      </c>
      <c r="Z379" s="151" t="str">
        <f t="shared" si="93"/>
        <v>CUMPLIDA</v>
      </c>
      <c r="AA379" s="151" t="str">
        <f t="shared" si="94"/>
        <v>CUMPLIDO</v>
      </c>
      <c r="AB379" s="152" t="s">
        <v>1360</v>
      </c>
      <c r="AC379" s="150" t="str">
        <f t="shared" si="97"/>
        <v>H21AF2020</v>
      </c>
      <c r="AD379" s="163">
        <f t="shared" si="95"/>
        <v>1</v>
      </c>
      <c r="AE379" s="163" t="str">
        <f t="shared" si="98"/>
        <v>H21AF2020 - 1</v>
      </c>
      <c r="AF379" s="164">
        <f t="shared" si="99"/>
        <v>5</v>
      </c>
      <c r="AG379" s="164">
        <f t="shared" si="100"/>
        <v>5</v>
      </c>
      <c r="AH379" s="164" t="str">
        <f t="shared" si="96"/>
        <v>H21AF2020.</v>
      </c>
      <c r="AI379" s="164" t="str">
        <f t="shared" si="101"/>
        <v>H21AF2020</v>
      </c>
      <c r="AJ379" s="165"/>
      <c r="AK379" s="166"/>
      <c r="AL379" s="167"/>
    </row>
    <row r="380" spans="1:38" s="11" customFormat="1" ht="357" customHeight="1" x14ac:dyDescent="0.2">
      <c r="A380" s="150">
        <f>IF(ISBLANK(F380),"",COUNTA($F$2:F380))</f>
        <v>301</v>
      </c>
      <c r="B380" s="151">
        <f t="shared" si="102"/>
        <v>379</v>
      </c>
      <c r="C380" s="151">
        <v>2021</v>
      </c>
      <c r="D380" s="151" t="s">
        <v>3143</v>
      </c>
      <c r="E380" s="151" t="s">
        <v>904</v>
      </c>
      <c r="F380" s="151" t="s">
        <v>636</v>
      </c>
      <c r="G380" s="152" t="s">
        <v>854</v>
      </c>
      <c r="H380" s="175" t="s">
        <v>1590</v>
      </c>
      <c r="I380" s="175" t="s">
        <v>1415</v>
      </c>
      <c r="J380" s="183" t="s">
        <v>1416</v>
      </c>
      <c r="K380" s="183" t="s">
        <v>1417</v>
      </c>
      <c r="L380" s="151" t="s">
        <v>1310</v>
      </c>
      <c r="M380" s="151">
        <v>1</v>
      </c>
      <c r="N380" s="184">
        <v>44409</v>
      </c>
      <c r="O380" s="184">
        <v>44561</v>
      </c>
      <c r="P380" s="178">
        <f t="shared" si="103"/>
        <v>21.714285714285715</v>
      </c>
      <c r="Q380" s="151" t="s">
        <v>1493</v>
      </c>
      <c r="R380" s="151" t="s">
        <v>2367</v>
      </c>
      <c r="S380" s="151">
        <v>1</v>
      </c>
      <c r="T380" s="123">
        <v>44749</v>
      </c>
      <c r="U380" s="161">
        <f t="shared" si="88"/>
        <v>6.2666666666666666</v>
      </c>
      <c r="V380" s="124">
        <f t="shared" si="89"/>
        <v>100</v>
      </c>
      <c r="W380" s="162">
        <f t="shared" si="90"/>
        <v>21.714285714285715</v>
      </c>
      <c r="X380" s="162">
        <f t="shared" si="91"/>
        <v>21.714285714285715</v>
      </c>
      <c r="Y380" s="162">
        <f t="shared" si="92"/>
        <v>21.714285714285715</v>
      </c>
      <c r="Z380" s="151" t="str">
        <f t="shared" si="93"/>
        <v>CUMPLIDA</v>
      </c>
      <c r="AA380" s="151" t="str">
        <f t="shared" si="94"/>
        <v>CUMPLIDO</v>
      </c>
      <c r="AB380" s="152" t="s">
        <v>1360</v>
      </c>
      <c r="AC380" s="150" t="str">
        <f t="shared" si="97"/>
        <v>H22AF2020</v>
      </c>
      <c r="AD380" s="163">
        <f t="shared" si="95"/>
        <v>1</v>
      </c>
      <c r="AE380" s="163" t="str">
        <f t="shared" si="98"/>
        <v>H22AF2020 - 1</v>
      </c>
      <c r="AF380" s="164">
        <f t="shared" si="99"/>
        <v>5</v>
      </c>
      <c r="AG380" s="164">
        <f t="shared" si="100"/>
        <v>5</v>
      </c>
      <c r="AH380" s="164" t="str">
        <f t="shared" si="96"/>
        <v>H22AF2020.</v>
      </c>
      <c r="AI380" s="164" t="str">
        <f t="shared" si="101"/>
        <v>H22AF2020</v>
      </c>
      <c r="AJ380" s="165"/>
      <c r="AK380" s="166"/>
      <c r="AL380" s="167"/>
    </row>
    <row r="381" spans="1:38" s="11" customFormat="1" ht="357" customHeight="1" x14ac:dyDescent="0.2">
      <c r="A381" s="150">
        <f>IF(ISBLANK(F381),"",COUNTA($F$2:F381))</f>
        <v>302</v>
      </c>
      <c r="B381" s="151">
        <f t="shared" si="102"/>
        <v>380</v>
      </c>
      <c r="C381" s="151">
        <v>2021</v>
      </c>
      <c r="D381" s="151" t="s">
        <v>3142</v>
      </c>
      <c r="E381" s="151" t="s">
        <v>904</v>
      </c>
      <c r="F381" s="151" t="s">
        <v>636</v>
      </c>
      <c r="G381" s="152" t="s">
        <v>854</v>
      </c>
      <c r="H381" s="175" t="s">
        <v>1591</v>
      </c>
      <c r="I381" s="175" t="s">
        <v>1418</v>
      </c>
      <c r="J381" s="183" t="s">
        <v>1266</v>
      </c>
      <c r="K381" s="183" t="s">
        <v>1309</v>
      </c>
      <c r="L381" s="151" t="s">
        <v>1310</v>
      </c>
      <c r="M381" s="151">
        <v>1</v>
      </c>
      <c r="N381" s="184">
        <v>44409</v>
      </c>
      <c r="O381" s="184">
        <v>44561</v>
      </c>
      <c r="P381" s="178">
        <f t="shared" si="103"/>
        <v>21.714285714285715</v>
      </c>
      <c r="Q381" s="151" t="s">
        <v>1493</v>
      </c>
      <c r="R381" s="151" t="s">
        <v>2367</v>
      </c>
      <c r="S381" s="151">
        <v>1</v>
      </c>
      <c r="T381" s="123">
        <v>44749</v>
      </c>
      <c r="U381" s="161">
        <f t="shared" si="88"/>
        <v>6.2666666666666666</v>
      </c>
      <c r="V381" s="124">
        <f t="shared" si="89"/>
        <v>100</v>
      </c>
      <c r="W381" s="162">
        <f t="shared" si="90"/>
        <v>21.714285714285715</v>
      </c>
      <c r="X381" s="162">
        <f t="shared" si="91"/>
        <v>21.714285714285715</v>
      </c>
      <c r="Y381" s="162">
        <f t="shared" si="92"/>
        <v>21.714285714285715</v>
      </c>
      <c r="Z381" s="151" t="str">
        <f t="shared" si="93"/>
        <v>CUMPLIDA</v>
      </c>
      <c r="AA381" s="151" t="str">
        <f t="shared" si="94"/>
        <v>CUMPLIDO</v>
      </c>
      <c r="AB381" s="152" t="s">
        <v>1360</v>
      </c>
      <c r="AC381" s="150" t="str">
        <f t="shared" si="97"/>
        <v>H23AF2020</v>
      </c>
      <c r="AD381" s="163">
        <f t="shared" si="95"/>
        <v>1</v>
      </c>
      <c r="AE381" s="163" t="str">
        <f t="shared" si="98"/>
        <v>H23AF2020 - 1</v>
      </c>
      <c r="AF381" s="164">
        <f t="shared" si="99"/>
        <v>5</v>
      </c>
      <c r="AG381" s="164">
        <f t="shared" si="100"/>
        <v>5</v>
      </c>
      <c r="AH381" s="164" t="str">
        <f t="shared" si="96"/>
        <v>H23AF2020.</v>
      </c>
      <c r="AI381" s="164" t="str">
        <f t="shared" si="101"/>
        <v>H23AF2020</v>
      </c>
      <c r="AJ381" s="165"/>
      <c r="AK381" s="166"/>
      <c r="AL381" s="167"/>
    </row>
    <row r="382" spans="1:38" s="11" customFormat="1" ht="409.5" customHeight="1" x14ac:dyDescent="0.2">
      <c r="A382" s="150">
        <f>IF(ISBLANK(F382),"",COUNTA($F$2:F382))</f>
        <v>303</v>
      </c>
      <c r="B382" s="151">
        <f t="shared" si="102"/>
        <v>381</v>
      </c>
      <c r="C382" s="151">
        <v>2021</v>
      </c>
      <c r="D382" s="151" t="s">
        <v>3143</v>
      </c>
      <c r="E382" s="151" t="s">
        <v>637</v>
      </c>
      <c r="F382" s="151" t="s">
        <v>637</v>
      </c>
      <c r="G382" s="152" t="s">
        <v>1257</v>
      </c>
      <c r="H382" s="175" t="s">
        <v>1592</v>
      </c>
      <c r="I382" s="175" t="s">
        <v>1419</v>
      </c>
      <c r="J382" s="183" t="s">
        <v>1093</v>
      </c>
      <c r="K382" s="183" t="s">
        <v>1100</v>
      </c>
      <c r="L382" s="151" t="s">
        <v>1095</v>
      </c>
      <c r="M382" s="151">
        <v>1</v>
      </c>
      <c r="N382" s="184">
        <v>44409</v>
      </c>
      <c r="O382" s="184">
        <v>44561</v>
      </c>
      <c r="P382" s="178">
        <f t="shared" si="103"/>
        <v>21.714285714285715</v>
      </c>
      <c r="Q382" s="151" t="s">
        <v>1485</v>
      </c>
      <c r="R382" s="174" t="s">
        <v>2374</v>
      </c>
      <c r="S382" s="151">
        <v>1</v>
      </c>
      <c r="T382" s="123">
        <v>44662</v>
      </c>
      <c r="U382" s="161">
        <f t="shared" si="88"/>
        <v>3.3666666666666667</v>
      </c>
      <c r="V382" s="124">
        <f t="shared" si="89"/>
        <v>100</v>
      </c>
      <c r="W382" s="162">
        <f t="shared" si="90"/>
        <v>21.714285714285715</v>
      </c>
      <c r="X382" s="162">
        <f t="shared" si="91"/>
        <v>21.714285714285715</v>
      </c>
      <c r="Y382" s="162">
        <f t="shared" si="92"/>
        <v>21.714285714285715</v>
      </c>
      <c r="Z382" s="151" t="str">
        <f t="shared" si="93"/>
        <v>CUMPLIDA</v>
      </c>
      <c r="AA382" s="151" t="str">
        <f t="shared" si="94"/>
        <v>CUMPLIDO</v>
      </c>
      <c r="AB382" s="152" t="s">
        <v>1360</v>
      </c>
      <c r="AC382" s="150" t="str">
        <f t="shared" si="97"/>
        <v>H24AF2020</v>
      </c>
      <c r="AD382" s="163">
        <f t="shared" si="95"/>
        <v>1</v>
      </c>
      <c r="AE382" s="163" t="str">
        <f t="shared" si="98"/>
        <v>H24AF2020 - 1</v>
      </c>
      <c r="AF382" s="164">
        <f t="shared" si="99"/>
        <v>5</v>
      </c>
      <c r="AG382" s="164">
        <f t="shared" si="100"/>
        <v>5</v>
      </c>
      <c r="AH382" s="164" t="str">
        <f t="shared" si="96"/>
        <v>H24AF2020.</v>
      </c>
      <c r="AI382" s="164" t="str">
        <f t="shared" si="101"/>
        <v>H24AF2020</v>
      </c>
      <c r="AJ382" s="165"/>
      <c r="AK382" s="166"/>
      <c r="AL382" s="167"/>
    </row>
    <row r="383" spans="1:38" s="11" customFormat="1" ht="405" customHeight="1" x14ac:dyDescent="0.2">
      <c r="A383" s="150">
        <f>IF(ISBLANK(F383),"",COUNTA($F$2:F383))</f>
        <v>304</v>
      </c>
      <c r="B383" s="151">
        <f t="shared" si="102"/>
        <v>382</v>
      </c>
      <c r="C383" s="151">
        <v>2021</v>
      </c>
      <c r="D383" s="151" t="s">
        <v>3143</v>
      </c>
      <c r="E383" s="151" t="s">
        <v>3106</v>
      </c>
      <c r="F383" s="151" t="s">
        <v>1351</v>
      </c>
      <c r="G383" s="152" t="s">
        <v>961</v>
      </c>
      <c r="H383" s="175" t="s">
        <v>2220</v>
      </c>
      <c r="I383" s="175" t="s">
        <v>1349</v>
      </c>
      <c r="J383" s="175" t="s">
        <v>1355</v>
      </c>
      <c r="K383" s="175" t="s">
        <v>1354</v>
      </c>
      <c r="L383" s="150" t="s">
        <v>1353</v>
      </c>
      <c r="M383" s="150">
        <v>1</v>
      </c>
      <c r="N383" s="190">
        <v>44377</v>
      </c>
      <c r="O383" s="190">
        <v>44561</v>
      </c>
      <c r="P383" s="178">
        <f t="shared" si="103"/>
        <v>26.285714285714285</v>
      </c>
      <c r="Q383" s="151" t="s">
        <v>1737</v>
      </c>
      <c r="R383" s="151" t="s">
        <v>2374</v>
      </c>
      <c r="S383" s="151">
        <v>0</v>
      </c>
      <c r="T383" s="123"/>
      <c r="U383" s="161">
        <f t="shared" si="88"/>
        <v>-1485.3666666666666</v>
      </c>
      <c r="V383" s="124">
        <f t="shared" si="89"/>
        <v>0</v>
      </c>
      <c r="W383" s="162">
        <f t="shared" si="90"/>
        <v>0</v>
      </c>
      <c r="X383" s="162">
        <f t="shared" si="91"/>
        <v>0</v>
      </c>
      <c r="Y383" s="162">
        <f t="shared" si="92"/>
        <v>26.285714285714285</v>
      </c>
      <c r="Z383" s="151" t="str">
        <f t="shared" si="93"/>
        <v>VENCIDA</v>
      </c>
      <c r="AA383" s="151" t="str">
        <f t="shared" si="94"/>
        <v>VENCIDO</v>
      </c>
      <c r="AB383" s="152" t="s">
        <v>1356</v>
      </c>
      <c r="AC383" s="150" t="str">
        <f t="shared" si="97"/>
        <v>H1Denuncia2020-187038</v>
      </c>
      <c r="AD383" s="163">
        <f t="shared" si="95"/>
        <v>1</v>
      </c>
      <c r="AE383" s="163" t="str">
        <f t="shared" si="98"/>
        <v>H1Denuncia2020-187038 - 1</v>
      </c>
      <c r="AF383" s="164">
        <f t="shared" si="99"/>
        <v>1</v>
      </c>
      <c r="AG383" s="164">
        <f t="shared" si="100"/>
        <v>1</v>
      </c>
      <c r="AH383" s="164" t="str">
        <f t="shared" si="96"/>
        <v>H1Denuncia2020-187038.</v>
      </c>
      <c r="AI383" s="164" t="str">
        <f t="shared" si="101"/>
        <v>H1Denuncia2020-187038</v>
      </c>
      <c r="AJ383" s="165"/>
      <c r="AK383" s="166"/>
      <c r="AL383" s="167"/>
    </row>
    <row r="384" spans="1:38" s="11" customFormat="1" ht="382.5" customHeight="1" x14ac:dyDescent="0.2">
      <c r="A384" s="150">
        <f>IF(ISBLANK(F384),"",COUNTA($F$2:F384))</f>
        <v>305</v>
      </c>
      <c r="B384" s="151">
        <f t="shared" si="102"/>
        <v>383</v>
      </c>
      <c r="C384" s="151">
        <v>2020</v>
      </c>
      <c r="D384" s="151" t="s">
        <v>3143</v>
      </c>
      <c r="E384" s="151" t="s">
        <v>904</v>
      </c>
      <c r="F384" s="151" t="s">
        <v>1122</v>
      </c>
      <c r="G384" s="152" t="s">
        <v>1096</v>
      </c>
      <c r="H384" s="175" t="s">
        <v>1274</v>
      </c>
      <c r="I384" s="175" t="s">
        <v>1275</v>
      </c>
      <c r="J384" s="175" t="s">
        <v>2363</v>
      </c>
      <c r="K384" s="175" t="s">
        <v>2364</v>
      </c>
      <c r="L384" s="150" t="s">
        <v>2460</v>
      </c>
      <c r="M384" s="150">
        <v>2</v>
      </c>
      <c r="N384" s="190">
        <v>45139</v>
      </c>
      <c r="O384" s="190">
        <v>45230</v>
      </c>
      <c r="P384" s="178">
        <f t="shared" si="103"/>
        <v>13</v>
      </c>
      <c r="Q384" s="151" t="s">
        <v>1489</v>
      </c>
      <c r="R384" s="151" t="s">
        <v>2367</v>
      </c>
      <c r="S384" s="151">
        <v>2</v>
      </c>
      <c r="T384" s="123">
        <v>45344</v>
      </c>
      <c r="U384" s="161">
        <f t="shared" si="88"/>
        <v>3.8</v>
      </c>
      <c r="V384" s="124">
        <f t="shared" si="89"/>
        <v>100</v>
      </c>
      <c r="W384" s="162">
        <f t="shared" si="90"/>
        <v>13</v>
      </c>
      <c r="X384" s="162">
        <f t="shared" si="91"/>
        <v>13</v>
      </c>
      <c r="Y384" s="162">
        <f t="shared" si="92"/>
        <v>13</v>
      </c>
      <c r="Z384" s="151" t="str">
        <f t="shared" si="93"/>
        <v>CUMPLIDA</v>
      </c>
      <c r="AA384" s="151" t="str">
        <f t="shared" si="94"/>
        <v>CUMPLIDO</v>
      </c>
      <c r="AB384" s="152" t="s">
        <v>1318</v>
      </c>
      <c r="AC384" s="150" t="str">
        <f t="shared" si="97"/>
        <v>H1AT73</v>
      </c>
      <c r="AD384" s="163">
        <f t="shared" si="95"/>
        <v>1</v>
      </c>
      <c r="AE384" s="163" t="str">
        <f t="shared" si="98"/>
        <v>H1AT73 - 1</v>
      </c>
      <c r="AF384" s="164">
        <f t="shared" si="99"/>
        <v>5</v>
      </c>
      <c r="AG384" s="164">
        <f t="shared" si="100"/>
        <v>5</v>
      </c>
      <c r="AH384" s="164" t="str">
        <f t="shared" si="96"/>
        <v>H1AT73.</v>
      </c>
      <c r="AI384" s="164" t="str">
        <f t="shared" si="101"/>
        <v>H1AT73</v>
      </c>
      <c r="AJ384" s="165"/>
      <c r="AK384" s="166"/>
      <c r="AL384" s="167"/>
    </row>
    <row r="385" spans="1:38" s="11" customFormat="1" ht="385.5" customHeight="1" x14ac:dyDescent="0.2">
      <c r="A385" s="150">
        <f>IF(ISBLANK(F385),"",COUNTA($F$2:F385))</f>
        <v>306</v>
      </c>
      <c r="B385" s="151">
        <f t="shared" si="102"/>
        <v>384</v>
      </c>
      <c r="C385" s="151">
        <v>2020</v>
      </c>
      <c r="D385" s="151" t="s">
        <v>3142</v>
      </c>
      <c r="E385" s="151" t="s">
        <v>904</v>
      </c>
      <c r="F385" s="151" t="s">
        <v>1122</v>
      </c>
      <c r="G385" s="152" t="s">
        <v>854</v>
      </c>
      <c r="H385" s="175" t="s">
        <v>1276</v>
      </c>
      <c r="I385" s="175" t="s">
        <v>1277</v>
      </c>
      <c r="J385" s="175" t="s">
        <v>1308</v>
      </c>
      <c r="K385" s="175" t="s">
        <v>1309</v>
      </c>
      <c r="L385" s="150" t="s">
        <v>1310</v>
      </c>
      <c r="M385" s="150">
        <v>1</v>
      </c>
      <c r="N385" s="190">
        <v>44185</v>
      </c>
      <c r="O385" s="190">
        <v>44346</v>
      </c>
      <c r="P385" s="178">
        <f t="shared" si="103"/>
        <v>23</v>
      </c>
      <c r="Q385" s="151" t="s">
        <v>1484</v>
      </c>
      <c r="R385" s="151" t="s">
        <v>2367</v>
      </c>
      <c r="S385" s="151">
        <v>1</v>
      </c>
      <c r="T385" s="123">
        <v>44749</v>
      </c>
      <c r="U385" s="161">
        <f t="shared" si="88"/>
        <v>13.433333333333334</v>
      </c>
      <c r="V385" s="124">
        <f t="shared" si="89"/>
        <v>100</v>
      </c>
      <c r="W385" s="162">
        <f t="shared" si="90"/>
        <v>23</v>
      </c>
      <c r="X385" s="162">
        <f t="shared" si="91"/>
        <v>23</v>
      </c>
      <c r="Y385" s="162">
        <f t="shared" si="92"/>
        <v>23</v>
      </c>
      <c r="Z385" s="151" t="str">
        <f t="shared" si="93"/>
        <v>CUMPLIDA</v>
      </c>
      <c r="AA385" s="151" t="str">
        <f t="shared" si="94"/>
        <v>CUMPLIDO</v>
      </c>
      <c r="AB385" s="152" t="s">
        <v>1318</v>
      </c>
      <c r="AC385" s="150" t="str">
        <f t="shared" si="97"/>
        <v>H2AT73</v>
      </c>
      <c r="AD385" s="163">
        <f t="shared" si="95"/>
        <v>1</v>
      </c>
      <c r="AE385" s="163" t="str">
        <f t="shared" si="98"/>
        <v>H2AT73 - 1</v>
      </c>
      <c r="AF385" s="164">
        <f t="shared" si="99"/>
        <v>5</v>
      </c>
      <c r="AG385" s="164">
        <f t="shared" si="100"/>
        <v>5</v>
      </c>
      <c r="AH385" s="164" t="str">
        <f t="shared" si="96"/>
        <v>H2AT73.</v>
      </c>
      <c r="AI385" s="164" t="str">
        <f t="shared" si="101"/>
        <v>H2AT73</v>
      </c>
      <c r="AJ385" s="165"/>
      <c r="AK385" s="166"/>
      <c r="AL385" s="167"/>
    </row>
    <row r="386" spans="1:38" s="11" customFormat="1" ht="409.5" customHeight="1" x14ac:dyDescent="0.2">
      <c r="A386" s="150">
        <f>IF(ISBLANK(F386),"",COUNTA($F$2:F386))</f>
        <v>307</v>
      </c>
      <c r="B386" s="151">
        <f t="shared" si="102"/>
        <v>385</v>
      </c>
      <c r="C386" s="151">
        <v>2020</v>
      </c>
      <c r="D386" s="151" t="s">
        <v>3146</v>
      </c>
      <c r="E386" s="151" t="s">
        <v>904</v>
      </c>
      <c r="F386" s="151" t="s">
        <v>1122</v>
      </c>
      <c r="G386" s="152" t="s">
        <v>854</v>
      </c>
      <c r="H386" s="175" t="s">
        <v>1278</v>
      </c>
      <c r="I386" s="175" t="s">
        <v>1279</v>
      </c>
      <c r="J386" s="175" t="s">
        <v>1308</v>
      </c>
      <c r="K386" s="175" t="s">
        <v>1311</v>
      </c>
      <c r="L386" s="150" t="s">
        <v>1310</v>
      </c>
      <c r="M386" s="150">
        <v>1</v>
      </c>
      <c r="N386" s="190">
        <v>44185</v>
      </c>
      <c r="O386" s="190">
        <v>44346</v>
      </c>
      <c r="P386" s="178">
        <f t="shared" si="103"/>
        <v>23</v>
      </c>
      <c r="Q386" s="151" t="s">
        <v>1484</v>
      </c>
      <c r="R386" s="151" t="s">
        <v>2367</v>
      </c>
      <c r="S386" s="151">
        <v>1</v>
      </c>
      <c r="T386" s="123">
        <v>44749</v>
      </c>
      <c r="U386" s="161">
        <f t="shared" ref="U386:U449" si="104">(T386-O386)/30</f>
        <v>13.433333333333334</v>
      </c>
      <c r="V386" s="124">
        <f t="shared" ref="V386:V449" si="105">IF(S386/M386&gt;1,100,+S386/M386*100)</f>
        <v>100</v>
      </c>
      <c r="W386" s="162">
        <f t="shared" ref="W386:W449" si="106">+P386*V386/100</f>
        <v>23</v>
      </c>
      <c r="X386" s="162">
        <f t="shared" ref="X386:X449" si="107">IF(O386&lt;=$AK$1,W386,0)</f>
        <v>23</v>
      </c>
      <c r="Y386" s="162">
        <f t="shared" ref="Y386:Y449" si="108">IF($AK$1&gt;=O386,P386,0)</f>
        <v>23</v>
      </c>
      <c r="Z386" s="151" t="str">
        <f t="shared" ref="Z386:Z449" si="109">IF(V386=100,"CUMPLIDA",IF(O386-$AK$1&lt;0,"VENCIDA",IF(O386-$AK$1&lt;=30,"PRÓXIMA A VENCER",IF(V386&gt;0,"CON AVANCE","EN TERMINO"))))</f>
        <v>CUMPLIDA</v>
      </c>
      <c r="AA386" s="151" t="str">
        <f t="shared" ref="AA386:AA449" si="110">IF(A386&lt;&gt;"",IF(AG386=1,"VENCIDO",IF(AG386=2,"PRÓXIMO A VENCER",IF(AG386=3,"EN TERMINO",IF(AG386=4,"CON AVANCE",IF(AG386=5,"CUMPLIDO",))))),"")</f>
        <v>CUMPLIDO</v>
      </c>
      <c r="AB386" s="152" t="s">
        <v>1318</v>
      </c>
      <c r="AC386" s="150" t="str">
        <f t="shared" si="97"/>
        <v>H3AT73</v>
      </c>
      <c r="AD386" s="163">
        <f t="shared" ref="AD386:AD449" si="111">IF(A386&lt;&gt;"",1,AD385+1)</f>
        <v>1</v>
      </c>
      <c r="AE386" s="163" t="str">
        <f t="shared" si="98"/>
        <v>H3AT73 - 1</v>
      </c>
      <c r="AF386" s="164">
        <f t="shared" si="99"/>
        <v>5</v>
      </c>
      <c r="AG386" s="164">
        <f t="shared" si="100"/>
        <v>5</v>
      </c>
      <c r="AH386" s="164" t="str">
        <f t="shared" ref="AH386:AH449" si="112">IF(A386&lt;&gt;"",MID(H386,1,FIND(" ",H386,1)-1),AH385)</f>
        <v>H3AT73.</v>
      </c>
      <c r="AI386" s="164" t="str">
        <f t="shared" si="101"/>
        <v>H3AT73</v>
      </c>
      <c r="AJ386" s="165"/>
      <c r="AK386" s="166"/>
      <c r="AL386" s="167"/>
    </row>
    <row r="387" spans="1:38" s="11" customFormat="1" ht="342" customHeight="1" x14ac:dyDescent="0.2">
      <c r="A387" s="150">
        <f>IF(ISBLANK(F387),"",COUNTA($F$2:F387))</f>
        <v>308</v>
      </c>
      <c r="B387" s="151">
        <f t="shared" si="102"/>
        <v>386</v>
      </c>
      <c r="C387" s="151">
        <v>2020</v>
      </c>
      <c r="D387" s="151" t="s">
        <v>3141</v>
      </c>
      <c r="E387" s="151" t="s">
        <v>3107</v>
      </c>
      <c r="F387" s="151" t="s">
        <v>1271</v>
      </c>
      <c r="G387" s="152" t="s">
        <v>1257</v>
      </c>
      <c r="H387" s="175" t="s">
        <v>1280</v>
      </c>
      <c r="I387" s="175" t="s">
        <v>1281</v>
      </c>
      <c r="J387" s="175" t="s">
        <v>1266</v>
      </c>
      <c r="K387" s="175" t="s">
        <v>1311</v>
      </c>
      <c r="L387" s="150" t="s">
        <v>1310</v>
      </c>
      <c r="M387" s="150">
        <v>1</v>
      </c>
      <c r="N387" s="190">
        <v>44185</v>
      </c>
      <c r="O387" s="190">
        <v>44346</v>
      </c>
      <c r="P387" s="178">
        <f t="shared" si="103"/>
        <v>23</v>
      </c>
      <c r="Q387" s="151" t="s">
        <v>1484</v>
      </c>
      <c r="R387" s="151" t="s">
        <v>2367</v>
      </c>
      <c r="S387" s="151">
        <v>1</v>
      </c>
      <c r="T387" s="123">
        <v>44749</v>
      </c>
      <c r="U387" s="161">
        <f t="shared" si="104"/>
        <v>13.433333333333334</v>
      </c>
      <c r="V387" s="124">
        <f t="shared" si="105"/>
        <v>100</v>
      </c>
      <c r="W387" s="162">
        <f t="shared" si="106"/>
        <v>23</v>
      </c>
      <c r="X387" s="162">
        <f t="shared" si="107"/>
        <v>23</v>
      </c>
      <c r="Y387" s="162">
        <f t="shared" si="108"/>
        <v>23</v>
      </c>
      <c r="Z387" s="151" t="str">
        <f t="shared" si="109"/>
        <v>CUMPLIDA</v>
      </c>
      <c r="AA387" s="151" t="str">
        <f t="shared" si="110"/>
        <v>CUMPLIDO</v>
      </c>
      <c r="AB387" s="152" t="s">
        <v>1318</v>
      </c>
      <c r="AC387" s="150" t="str">
        <f t="shared" ref="AC387:AC450" si="113">AI387</f>
        <v>H4AT73</v>
      </c>
      <c r="AD387" s="163">
        <f t="shared" si="111"/>
        <v>1</v>
      </c>
      <c r="AE387" s="163" t="str">
        <f t="shared" ref="AE387:AE450" si="114">CONCATENATE(AC387," - ",AD387)</f>
        <v>H4AT73 - 1</v>
      </c>
      <c r="AF387" s="164">
        <f t="shared" ref="AF387:AF450" si="115">IF(Z387="VENCIDA",1,IF(Z387="PRÓXIMA A VENCER",2,IF(Z387="EN TERMINO",3,IF(Z387="CON AVANCE",4,IF(Z387="CUMPLIDA",5,)))))</f>
        <v>5</v>
      </c>
      <c r="AG387" s="164">
        <f t="shared" ref="AG387:AG450" si="116">IF(AD388=AD387+1,MIN(AF387,AG388),AF387)</f>
        <v>5</v>
      </c>
      <c r="AH387" s="164" t="str">
        <f t="shared" si="112"/>
        <v>H4AT73.</v>
      </c>
      <c r="AI387" s="164" t="str">
        <f t="shared" ref="AI387:AI450" si="117">IFERROR(MID(AH387,1,FIND(".",AH387,1)-1),AH387)</f>
        <v>H4AT73</v>
      </c>
      <c r="AJ387" s="165"/>
      <c r="AK387" s="166"/>
      <c r="AL387" s="167"/>
    </row>
    <row r="388" spans="1:38" s="11" customFormat="1" ht="354.75" customHeight="1" x14ac:dyDescent="0.2">
      <c r="A388" s="150">
        <f>IF(ISBLANK(F388),"",COUNTA($F$2:F388))</f>
        <v>309</v>
      </c>
      <c r="B388" s="151">
        <f t="shared" si="102"/>
        <v>387</v>
      </c>
      <c r="C388" s="151">
        <v>2020</v>
      </c>
      <c r="D388" s="151" t="s">
        <v>3142</v>
      </c>
      <c r="E388" s="151" t="s">
        <v>904</v>
      </c>
      <c r="F388" s="151" t="s">
        <v>1122</v>
      </c>
      <c r="G388" s="152" t="s">
        <v>1305</v>
      </c>
      <c r="H388" s="175" t="s">
        <v>3152</v>
      </c>
      <c r="I388" s="175" t="s">
        <v>1282</v>
      </c>
      <c r="J388" s="175" t="s">
        <v>1266</v>
      </c>
      <c r="K388" s="175" t="s">
        <v>1262</v>
      </c>
      <c r="L388" s="150" t="s">
        <v>1310</v>
      </c>
      <c r="M388" s="150">
        <v>1</v>
      </c>
      <c r="N388" s="190">
        <v>44185</v>
      </c>
      <c r="O388" s="190">
        <v>44346</v>
      </c>
      <c r="P388" s="178">
        <f t="shared" si="103"/>
        <v>23</v>
      </c>
      <c r="Q388" s="151" t="s">
        <v>1484</v>
      </c>
      <c r="R388" s="151" t="s">
        <v>2367</v>
      </c>
      <c r="S388" s="151">
        <v>1</v>
      </c>
      <c r="T388" s="123">
        <v>44749</v>
      </c>
      <c r="U388" s="161">
        <f t="shared" si="104"/>
        <v>13.433333333333334</v>
      </c>
      <c r="V388" s="124">
        <f t="shared" si="105"/>
        <v>100</v>
      </c>
      <c r="W388" s="162">
        <f t="shared" si="106"/>
        <v>23</v>
      </c>
      <c r="X388" s="162">
        <f t="shared" si="107"/>
        <v>23</v>
      </c>
      <c r="Y388" s="162">
        <f t="shared" si="108"/>
        <v>23</v>
      </c>
      <c r="Z388" s="151" t="str">
        <f t="shared" si="109"/>
        <v>CUMPLIDA</v>
      </c>
      <c r="AA388" s="151" t="str">
        <f t="shared" si="110"/>
        <v>CUMPLIDO</v>
      </c>
      <c r="AB388" s="152" t="s">
        <v>1318</v>
      </c>
      <c r="AC388" s="150" t="str">
        <f t="shared" si="113"/>
        <v>H5AT73</v>
      </c>
      <c r="AD388" s="163">
        <f t="shared" si="111"/>
        <v>1</v>
      </c>
      <c r="AE388" s="163" t="str">
        <f t="shared" si="114"/>
        <v>H5AT73 - 1</v>
      </c>
      <c r="AF388" s="164">
        <f t="shared" si="115"/>
        <v>5</v>
      </c>
      <c r="AG388" s="164">
        <f t="shared" si="116"/>
        <v>5</v>
      </c>
      <c r="AH388" s="164" t="str">
        <f t="shared" si="112"/>
        <v>H5AT73.</v>
      </c>
      <c r="AI388" s="164" t="str">
        <f t="shared" si="117"/>
        <v>H5AT73</v>
      </c>
      <c r="AJ388" s="165"/>
      <c r="AK388" s="166"/>
      <c r="AL388" s="167"/>
    </row>
    <row r="389" spans="1:38" s="11" customFormat="1" ht="358.5" customHeight="1" x14ac:dyDescent="0.2">
      <c r="A389" s="150">
        <f>IF(ISBLANK(F389),"",COUNTA($F$2:F389))</f>
        <v>310</v>
      </c>
      <c r="B389" s="151">
        <f t="shared" si="102"/>
        <v>388</v>
      </c>
      <c r="C389" s="151">
        <v>2020</v>
      </c>
      <c r="D389" s="151" t="s">
        <v>3143</v>
      </c>
      <c r="E389" s="151" t="s">
        <v>3107</v>
      </c>
      <c r="F389" s="151" t="s">
        <v>1271</v>
      </c>
      <c r="G389" s="152" t="s">
        <v>854</v>
      </c>
      <c r="H389" s="175" t="s">
        <v>1457</v>
      </c>
      <c r="I389" s="175" t="s">
        <v>1458</v>
      </c>
      <c r="J389" s="175" t="s">
        <v>1267</v>
      </c>
      <c r="K389" s="175" t="s">
        <v>1262</v>
      </c>
      <c r="L389" s="150" t="s">
        <v>1310</v>
      </c>
      <c r="M389" s="150">
        <v>1</v>
      </c>
      <c r="N389" s="190">
        <v>44185</v>
      </c>
      <c r="O389" s="190">
        <v>44346</v>
      </c>
      <c r="P389" s="178">
        <f t="shared" si="103"/>
        <v>23</v>
      </c>
      <c r="Q389" s="151" t="s">
        <v>1484</v>
      </c>
      <c r="R389" s="151" t="s">
        <v>2367</v>
      </c>
      <c r="S389" s="151">
        <v>1</v>
      </c>
      <c r="T389" s="123">
        <v>44749</v>
      </c>
      <c r="U389" s="161">
        <f t="shared" si="104"/>
        <v>13.433333333333334</v>
      </c>
      <c r="V389" s="124">
        <f t="shared" si="105"/>
        <v>100</v>
      </c>
      <c r="W389" s="162">
        <f t="shared" si="106"/>
        <v>23</v>
      </c>
      <c r="X389" s="162">
        <f t="shared" si="107"/>
        <v>23</v>
      </c>
      <c r="Y389" s="162">
        <f t="shared" si="108"/>
        <v>23</v>
      </c>
      <c r="Z389" s="151" t="str">
        <f t="shared" si="109"/>
        <v>CUMPLIDA</v>
      </c>
      <c r="AA389" s="151" t="str">
        <f t="shared" si="110"/>
        <v>CUMPLIDO</v>
      </c>
      <c r="AB389" s="152" t="s">
        <v>1318</v>
      </c>
      <c r="AC389" s="150" t="str">
        <f t="shared" si="113"/>
        <v>H6AT73</v>
      </c>
      <c r="AD389" s="163">
        <f t="shared" si="111"/>
        <v>1</v>
      </c>
      <c r="AE389" s="163" t="str">
        <f t="shared" si="114"/>
        <v>H6AT73 - 1</v>
      </c>
      <c r="AF389" s="164">
        <f t="shared" si="115"/>
        <v>5</v>
      </c>
      <c r="AG389" s="164">
        <f t="shared" si="116"/>
        <v>5</v>
      </c>
      <c r="AH389" s="164" t="str">
        <f t="shared" si="112"/>
        <v>H6AT73.</v>
      </c>
      <c r="AI389" s="164" t="str">
        <f t="shared" si="117"/>
        <v>H6AT73</v>
      </c>
      <c r="AJ389" s="165"/>
      <c r="AK389" s="166"/>
      <c r="AL389" s="167"/>
    </row>
    <row r="390" spans="1:38" s="11" customFormat="1" ht="271.5" customHeight="1" x14ac:dyDescent="0.2">
      <c r="A390" s="150">
        <f>IF(ISBLANK(F390),"",COUNTA($F$2:F390))</f>
        <v>311</v>
      </c>
      <c r="B390" s="151">
        <f t="shared" si="102"/>
        <v>389</v>
      </c>
      <c r="C390" s="151">
        <v>2020</v>
      </c>
      <c r="D390" s="151" t="s">
        <v>3143</v>
      </c>
      <c r="E390" s="151" t="s">
        <v>3107</v>
      </c>
      <c r="F390" s="151" t="s">
        <v>1271</v>
      </c>
      <c r="G390" s="152" t="s">
        <v>854</v>
      </c>
      <c r="H390" s="175" t="s">
        <v>1283</v>
      </c>
      <c r="I390" s="175" t="s">
        <v>1284</v>
      </c>
      <c r="J390" s="175" t="s">
        <v>1267</v>
      </c>
      <c r="K390" s="175" t="s">
        <v>1262</v>
      </c>
      <c r="L390" s="150" t="s">
        <v>1310</v>
      </c>
      <c r="M390" s="150">
        <v>1</v>
      </c>
      <c r="N390" s="190">
        <v>44185</v>
      </c>
      <c r="O390" s="190">
        <v>44346</v>
      </c>
      <c r="P390" s="178">
        <f t="shared" si="103"/>
        <v>23</v>
      </c>
      <c r="Q390" s="151" t="s">
        <v>1484</v>
      </c>
      <c r="R390" s="151" t="s">
        <v>2367</v>
      </c>
      <c r="S390" s="151">
        <v>1</v>
      </c>
      <c r="T390" s="123">
        <v>44749</v>
      </c>
      <c r="U390" s="161">
        <f t="shared" si="104"/>
        <v>13.433333333333334</v>
      </c>
      <c r="V390" s="124">
        <f t="shared" si="105"/>
        <v>100</v>
      </c>
      <c r="W390" s="162">
        <f t="shared" si="106"/>
        <v>23</v>
      </c>
      <c r="X390" s="162">
        <f t="shared" si="107"/>
        <v>23</v>
      </c>
      <c r="Y390" s="162">
        <f t="shared" si="108"/>
        <v>23</v>
      </c>
      <c r="Z390" s="151" t="str">
        <f t="shared" si="109"/>
        <v>CUMPLIDA</v>
      </c>
      <c r="AA390" s="151" t="str">
        <f t="shared" si="110"/>
        <v>CUMPLIDO</v>
      </c>
      <c r="AB390" s="152" t="s">
        <v>1318</v>
      </c>
      <c r="AC390" s="150" t="str">
        <f t="shared" si="113"/>
        <v>H7AT73</v>
      </c>
      <c r="AD390" s="163">
        <f t="shared" si="111"/>
        <v>1</v>
      </c>
      <c r="AE390" s="163" t="str">
        <f t="shared" si="114"/>
        <v>H7AT73 - 1</v>
      </c>
      <c r="AF390" s="164">
        <f t="shared" si="115"/>
        <v>5</v>
      </c>
      <c r="AG390" s="164">
        <f t="shared" si="116"/>
        <v>5</v>
      </c>
      <c r="AH390" s="164" t="str">
        <f t="shared" si="112"/>
        <v>H7AT73.</v>
      </c>
      <c r="AI390" s="164" t="str">
        <f t="shared" si="117"/>
        <v>H7AT73</v>
      </c>
      <c r="AJ390" s="165"/>
      <c r="AK390" s="166"/>
      <c r="AL390" s="167"/>
    </row>
    <row r="391" spans="1:38" s="11" customFormat="1" ht="270.75" customHeight="1" x14ac:dyDescent="0.2">
      <c r="A391" s="150">
        <f>IF(ISBLANK(F391),"",COUNTA($F$2:F391))</f>
        <v>312</v>
      </c>
      <c r="B391" s="151">
        <f t="shared" si="102"/>
        <v>390</v>
      </c>
      <c r="C391" s="151">
        <v>2020</v>
      </c>
      <c r="D391" s="151" t="s">
        <v>3146</v>
      </c>
      <c r="E391" s="151" t="s">
        <v>904</v>
      </c>
      <c r="F391" s="151" t="s">
        <v>1122</v>
      </c>
      <c r="G391" s="152" t="s">
        <v>854</v>
      </c>
      <c r="H391" s="175" t="s">
        <v>1285</v>
      </c>
      <c r="I391" s="175" t="s">
        <v>1286</v>
      </c>
      <c r="J391" s="175" t="s">
        <v>1267</v>
      </c>
      <c r="K391" s="175" t="s">
        <v>1262</v>
      </c>
      <c r="L391" s="150" t="s">
        <v>1310</v>
      </c>
      <c r="M391" s="150">
        <v>1</v>
      </c>
      <c r="N391" s="190">
        <v>44185</v>
      </c>
      <c r="O391" s="190">
        <v>44346</v>
      </c>
      <c r="P391" s="178">
        <f t="shared" si="103"/>
        <v>23</v>
      </c>
      <c r="Q391" s="151" t="s">
        <v>1484</v>
      </c>
      <c r="R391" s="151" t="s">
        <v>2367</v>
      </c>
      <c r="S391" s="151">
        <v>1</v>
      </c>
      <c r="T391" s="123">
        <v>44749</v>
      </c>
      <c r="U391" s="161">
        <f t="shared" si="104"/>
        <v>13.433333333333334</v>
      </c>
      <c r="V391" s="124">
        <f t="shared" si="105"/>
        <v>100</v>
      </c>
      <c r="W391" s="162">
        <f t="shared" si="106"/>
        <v>23</v>
      </c>
      <c r="X391" s="162">
        <f t="shared" si="107"/>
        <v>23</v>
      </c>
      <c r="Y391" s="162">
        <f t="shared" si="108"/>
        <v>23</v>
      </c>
      <c r="Z391" s="151" t="str">
        <f t="shared" si="109"/>
        <v>CUMPLIDA</v>
      </c>
      <c r="AA391" s="151" t="str">
        <f t="shared" si="110"/>
        <v>CUMPLIDO</v>
      </c>
      <c r="AB391" s="152" t="s">
        <v>1319</v>
      </c>
      <c r="AC391" s="150" t="str">
        <f t="shared" si="113"/>
        <v>H1AT74</v>
      </c>
      <c r="AD391" s="163">
        <f t="shared" si="111"/>
        <v>1</v>
      </c>
      <c r="AE391" s="163" t="str">
        <f t="shared" si="114"/>
        <v>H1AT74 - 1</v>
      </c>
      <c r="AF391" s="164">
        <f t="shared" si="115"/>
        <v>5</v>
      </c>
      <c r="AG391" s="164">
        <f t="shared" si="116"/>
        <v>5</v>
      </c>
      <c r="AH391" s="164" t="str">
        <f t="shared" si="112"/>
        <v>H1AT74.</v>
      </c>
      <c r="AI391" s="164" t="str">
        <f t="shared" si="117"/>
        <v>H1AT74</v>
      </c>
      <c r="AJ391" s="165"/>
      <c r="AK391" s="166"/>
      <c r="AL391" s="167"/>
    </row>
    <row r="392" spans="1:38" s="11" customFormat="1" ht="271.5" customHeight="1" x14ac:dyDescent="0.2">
      <c r="A392" s="150">
        <f>IF(ISBLANK(F392),"",COUNTA($F$2:F392))</f>
        <v>313</v>
      </c>
      <c r="B392" s="151">
        <f t="shared" si="102"/>
        <v>391</v>
      </c>
      <c r="C392" s="151">
        <v>2020</v>
      </c>
      <c r="D392" s="151" t="s">
        <v>3142</v>
      </c>
      <c r="E392" s="151" t="s">
        <v>904</v>
      </c>
      <c r="F392" s="151" t="s">
        <v>1122</v>
      </c>
      <c r="G392" s="152" t="s">
        <v>1306</v>
      </c>
      <c r="H392" s="175" t="s">
        <v>1287</v>
      </c>
      <c r="I392" s="175" t="s">
        <v>1288</v>
      </c>
      <c r="J392" s="175" t="s">
        <v>1093</v>
      </c>
      <c r="K392" s="175" t="s">
        <v>1100</v>
      </c>
      <c r="L392" s="150" t="s">
        <v>1095</v>
      </c>
      <c r="M392" s="150">
        <v>1</v>
      </c>
      <c r="N392" s="190">
        <v>44185</v>
      </c>
      <c r="O392" s="190">
        <v>44285</v>
      </c>
      <c r="P392" s="178">
        <f t="shared" si="103"/>
        <v>14.285714285714286</v>
      </c>
      <c r="Q392" s="151" t="s">
        <v>1485</v>
      </c>
      <c r="R392" s="174" t="s">
        <v>2374</v>
      </c>
      <c r="S392" s="151">
        <v>1</v>
      </c>
      <c r="T392" s="123">
        <v>44662</v>
      </c>
      <c r="U392" s="161">
        <f t="shared" si="104"/>
        <v>12.566666666666666</v>
      </c>
      <c r="V392" s="124">
        <f t="shared" si="105"/>
        <v>100</v>
      </c>
      <c r="W392" s="162">
        <f t="shared" si="106"/>
        <v>14.285714285714286</v>
      </c>
      <c r="X392" s="162">
        <f t="shared" si="107"/>
        <v>14.285714285714286</v>
      </c>
      <c r="Y392" s="162">
        <f t="shared" si="108"/>
        <v>14.285714285714286</v>
      </c>
      <c r="Z392" s="151" t="str">
        <f t="shared" si="109"/>
        <v>CUMPLIDA</v>
      </c>
      <c r="AA392" s="151" t="str">
        <f t="shared" si="110"/>
        <v>CUMPLIDO</v>
      </c>
      <c r="AB392" s="152" t="s">
        <v>1320</v>
      </c>
      <c r="AC392" s="150" t="str">
        <f t="shared" si="113"/>
        <v>H2AT75</v>
      </c>
      <c r="AD392" s="163">
        <f t="shared" si="111"/>
        <v>1</v>
      </c>
      <c r="AE392" s="163" t="str">
        <f t="shared" si="114"/>
        <v>H2AT75 - 1</v>
      </c>
      <c r="AF392" s="164">
        <f t="shared" si="115"/>
        <v>5</v>
      </c>
      <c r="AG392" s="164">
        <f t="shared" si="116"/>
        <v>5</v>
      </c>
      <c r="AH392" s="164" t="str">
        <f t="shared" si="112"/>
        <v>H2AT75.</v>
      </c>
      <c r="AI392" s="164" t="str">
        <f t="shared" si="117"/>
        <v>H2AT75</v>
      </c>
      <c r="AJ392" s="165"/>
      <c r="AK392" s="166"/>
      <c r="AL392" s="167"/>
    </row>
    <row r="393" spans="1:38" s="11" customFormat="1" ht="266.25" customHeight="1" x14ac:dyDescent="0.2">
      <c r="A393" s="150">
        <f>IF(ISBLANK(F393),"",COUNTA($F$2:F393))</f>
        <v>314</v>
      </c>
      <c r="B393" s="151">
        <f t="shared" si="102"/>
        <v>392</v>
      </c>
      <c r="C393" s="151">
        <v>2020</v>
      </c>
      <c r="D393" s="151" t="s">
        <v>3142</v>
      </c>
      <c r="E393" s="151" t="s">
        <v>904</v>
      </c>
      <c r="F393" s="151" t="s">
        <v>1122</v>
      </c>
      <c r="G393" s="152" t="s">
        <v>1207</v>
      </c>
      <c r="H393" s="175" t="s">
        <v>1289</v>
      </c>
      <c r="I393" s="175" t="s">
        <v>1290</v>
      </c>
      <c r="J393" s="175" t="s">
        <v>1267</v>
      </c>
      <c r="K393" s="175" t="s">
        <v>1262</v>
      </c>
      <c r="L393" s="150" t="s">
        <v>1310</v>
      </c>
      <c r="M393" s="150">
        <v>1</v>
      </c>
      <c r="N393" s="190">
        <v>44185</v>
      </c>
      <c r="O393" s="190">
        <v>44346</v>
      </c>
      <c r="P393" s="178">
        <f t="shared" si="103"/>
        <v>23</v>
      </c>
      <c r="Q393" s="151" t="s">
        <v>1484</v>
      </c>
      <c r="R393" s="151" t="s">
        <v>2367</v>
      </c>
      <c r="S393" s="151">
        <v>1</v>
      </c>
      <c r="T393" s="123">
        <v>44749</v>
      </c>
      <c r="U393" s="161">
        <f t="shared" si="104"/>
        <v>13.433333333333334</v>
      </c>
      <c r="V393" s="124">
        <f t="shared" si="105"/>
        <v>100</v>
      </c>
      <c r="W393" s="162">
        <f t="shared" si="106"/>
        <v>23</v>
      </c>
      <c r="X393" s="162">
        <f t="shared" si="107"/>
        <v>23</v>
      </c>
      <c r="Y393" s="162">
        <f t="shared" si="108"/>
        <v>23</v>
      </c>
      <c r="Z393" s="151" t="str">
        <f t="shared" si="109"/>
        <v>CUMPLIDA</v>
      </c>
      <c r="AA393" s="151" t="str">
        <f t="shared" si="110"/>
        <v>CUMPLIDO</v>
      </c>
      <c r="AB393" s="152" t="s">
        <v>1320</v>
      </c>
      <c r="AC393" s="150" t="str">
        <f t="shared" si="113"/>
        <v>H3AT75</v>
      </c>
      <c r="AD393" s="163">
        <f t="shared" si="111"/>
        <v>1</v>
      </c>
      <c r="AE393" s="163" t="str">
        <f t="shared" si="114"/>
        <v>H3AT75 - 1</v>
      </c>
      <c r="AF393" s="164">
        <f t="shared" si="115"/>
        <v>5</v>
      </c>
      <c r="AG393" s="164">
        <f t="shared" si="116"/>
        <v>5</v>
      </c>
      <c r="AH393" s="164" t="str">
        <f t="shared" si="112"/>
        <v>H3AT75.</v>
      </c>
      <c r="AI393" s="164" t="str">
        <f t="shared" si="117"/>
        <v>H3AT75</v>
      </c>
      <c r="AJ393" s="165"/>
      <c r="AK393" s="166"/>
      <c r="AL393" s="167"/>
    </row>
    <row r="394" spans="1:38" s="11" customFormat="1" ht="263.25" customHeight="1" x14ac:dyDescent="0.2">
      <c r="A394" s="150">
        <f>IF(ISBLANK(F394),"",COUNTA($F$2:F394))</f>
        <v>315</v>
      </c>
      <c r="B394" s="151">
        <f t="shared" si="102"/>
        <v>393</v>
      </c>
      <c r="C394" s="151">
        <v>2020</v>
      </c>
      <c r="D394" s="151" t="s">
        <v>3142</v>
      </c>
      <c r="E394" s="151" t="s">
        <v>904</v>
      </c>
      <c r="F394" s="151" t="s">
        <v>1122</v>
      </c>
      <c r="G394" s="152" t="s">
        <v>1257</v>
      </c>
      <c r="H394" s="175" t="s">
        <v>1291</v>
      </c>
      <c r="I394" s="175" t="s">
        <v>1292</v>
      </c>
      <c r="J394" s="175" t="s">
        <v>1093</v>
      </c>
      <c r="K394" s="175" t="s">
        <v>1100</v>
      </c>
      <c r="L394" s="150" t="s">
        <v>1095</v>
      </c>
      <c r="M394" s="150">
        <v>1</v>
      </c>
      <c r="N394" s="190">
        <v>44185</v>
      </c>
      <c r="O394" s="190">
        <v>44285</v>
      </c>
      <c r="P394" s="178">
        <f t="shared" si="103"/>
        <v>14.285714285714286</v>
      </c>
      <c r="Q394" s="151" t="s">
        <v>1484</v>
      </c>
      <c r="R394" s="151" t="s">
        <v>2367</v>
      </c>
      <c r="S394" s="151">
        <v>1</v>
      </c>
      <c r="T394" s="123">
        <v>44662</v>
      </c>
      <c r="U394" s="161">
        <f t="shared" si="104"/>
        <v>12.566666666666666</v>
      </c>
      <c r="V394" s="124">
        <f t="shared" si="105"/>
        <v>100</v>
      </c>
      <c r="W394" s="162">
        <f t="shared" si="106"/>
        <v>14.285714285714286</v>
      </c>
      <c r="X394" s="162">
        <f t="shared" si="107"/>
        <v>14.285714285714286</v>
      </c>
      <c r="Y394" s="162">
        <f t="shared" si="108"/>
        <v>14.285714285714286</v>
      </c>
      <c r="Z394" s="151" t="str">
        <f t="shared" si="109"/>
        <v>CUMPLIDA</v>
      </c>
      <c r="AA394" s="151" t="str">
        <f t="shared" si="110"/>
        <v>CUMPLIDO</v>
      </c>
      <c r="AB394" s="152" t="s">
        <v>1320</v>
      </c>
      <c r="AC394" s="150" t="str">
        <f t="shared" si="113"/>
        <v>H4AT75</v>
      </c>
      <c r="AD394" s="163">
        <f t="shared" si="111"/>
        <v>1</v>
      </c>
      <c r="AE394" s="163" t="str">
        <f t="shared" si="114"/>
        <v>H4AT75 - 1</v>
      </c>
      <c r="AF394" s="164">
        <f t="shared" si="115"/>
        <v>5</v>
      </c>
      <c r="AG394" s="164">
        <f t="shared" si="116"/>
        <v>5</v>
      </c>
      <c r="AH394" s="164" t="str">
        <f t="shared" si="112"/>
        <v>H4AT75.</v>
      </c>
      <c r="AI394" s="164" t="str">
        <f t="shared" si="117"/>
        <v>H4AT75</v>
      </c>
      <c r="AJ394" s="165"/>
      <c r="AK394" s="166"/>
      <c r="AL394" s="167"/>
    </row>
    <row r="395" spans="1:38" s="11" customFormat="1" ht="350.1" customHeight="1" x14ac:dyDescent="0.2">
      <c r="A395" s="150">
        <f>IF(ISBLANK(F395),"",COUNTA($F$2:F395))</f>
        <v>316</v>
      </c>
      <c r="B395" s="151">
        <f t="shared" si="102"/>
        <v>394</v>
      </c>
      <c r="C395" s="151">
        <v>2020</v>
      </c>
      <c r="D395" s="151" t="s">
        <v>3142</v>
      </c>
      <c r="E395" s="151" t="s">
        <v>904</v>
      </c>
      <c r="F395" s="151" t="s">
        <v>1122</v>
      </c>
      <c r="G395" s="152" t="s">
        <v>870</v>
      </c>
      <c r="H395" s="175" t="s">
        <v>2175</v>
      </c>
      <c r="I395" s="175" t="s">
        <v>1293</v>
      </c>
      <c r="J395" s="175" t="s">
        <v>1312</v>
      </c>
      <c r="K395" s="175" t="s">
        <v>1313</v>
      </c>
      <c r="L395" s="150" t="s">
        <v>1314</v>
      </c>
      <c r="M395" s="150">
        <v>1</v>
      </c>
      <c r="N395" s="190">
        <v>44197</v>
      </c>
      <c r="O395" s="190">
        <v>44384</v>
      </c>
      <c r="P395" s="178">
        <f t="shared" si="103"/>
        <v>26.714285714285715</v>
      </c>
      <c r="Q395" s="151" t="s">
        <v>1488</v>
      </c>
      <c r="R395" s="151" t="s">
        <v>2347</v>
      </c>
      <c r="S395" s="151">
        <v>1</v>
      </c>
      <c r="T395" s="190">
        <v>45190</v>
      </c>
      <c r="U395" s="161">
        <f t="shared" si="104"/>
        <v>26.866666666666667</v>
      </c>
      <c r="V395" s="124">
        <f t="shared" si="105"/>
        <v>100</v>
      </c>
      <c r="W395" s="162">
        <f t="shared" si="106"/>
        <v>26.714285714285715</v>
      </c>
      <c r="X395" s="162">
        <f t="shared" si="107"/>
        <v>26.714285714285715</v>
      </c>
      <c r="Y395" s="162">
        <f t="shared" si="108"/>
        <v>26.714285714285715</v>
      </c>
      <c r="Z395" s="151" t="str">
        <f t="shared" si="109"/>
        <v>CUMPLIDA</v>
      </c>
      <c r="AA395" s="151" t="str">
        <f t="shared" si="110"/>
        <v>CUMPLIDO</v>
      </c>
      <c r="AB395" s="152" t="s">
        <v>1320</v>
      </c>
      <c r="AC395" s="150" t="str">
        <f t="shared" si="113"/>
        <v>H5AT75</v>
      </c>
      <c r="AD395" s="163">
        <f t="shared" si="111"/>
        <v>1</v>
      </c>
      <c r="AE395" s="163" t="str">
        <f t="shared" si="114"/>
        <v>H5AT75 - 1</v>
      </c>
      <c r="AF395" s="164">
        <f t="shared" si="115"/>
        <v>5</v>
      </c>
      <c r="AG395" s="164">
        <f t="shared" si="116"/>
        <v>5</v>
      </c>
      <c r="AH395" s="164" t="str">
        <f t="shared" si="112"/>
        <v>H5AT75.</v>
      </c>
      <c r="AI395" s="164" t="str">
        <f t="shared" si="117"/>
        <v>H5AT75</v>
      </c>
      <c r="AJ395" s="165"/>
      <c r="AK395" s="166"/>
      <c r="AL395" s="167"/>
    </row>
    <row r="396" spans="1:38" s="11" customFormat="1" ht="350.1" customHeight="1" x14ac:dyDescent="0.2">
      <c r="A396" s="150">
        <f>IF(ISBLANK(F396),"",COUNTA($F$2:F396))</f>
        <v>317</v>
      </c>
      <c r="B396" s="151">
        <f t="shared" si="102"/>
        <v>395</v>
      </c>
      <c r="C396" s="151">
        <v>2020</v>
      </c>
      <c r="D396" s="151" t="s">
        <v>3142</v>
      </c>
      <c r="E396" s="151" t="s">
        <v>904</v>
      </c>
      <c r="F396" s="151" t="s">
        <v>1122</v>
      </c>
      <c r="G396" s="152" t="s">
        <v>870</v>
      </c>
      <c r="H396" s="175" t="s">
        <v>3122</v>
      </c>
      <c r="I396" s="175" t="s">
        <v>1294</v>
      </c>
      <c r="J396" s="175" t="s">
        <v>1316</v>
      </c>
      <c r="K396" s="175" t="s">
        <v>1315</v>
      </c>
      <c r="L396" s="150" t="s">
        <v>1317</v>
      </c>
      <c r="M396" s="150">
        <v>1</v>
      </c>
      <c r="N396" s="190">
        <v>44197</v>
      </c>
      <c r="O396" s="190">
        <v>44353</v>
      </c>
      <c r="P396" s="178">
        <f t="shared" si="103"/>
        <v>22.285714285714285</v>
      </c>
      <c r="Q396" s="151" t="s">
        <v>692</v>
      </c>
      <c r="R396" s="151" t="s">
        <v>2461</v>
      </c>
      <c r="S396" s="151">
        <v>1</v>
      </c>
      <c r="T396" s="190">
        <v>45358</v>
      </c>
      <c r="U396" s="161">
        <f t="shared" si="104"/>
        <v>33.5</v>
      </c>
      <c r="V396" s="124">
        <f t="shared" si="105"/>
        <v>100</v>
      </c>
      <c r="W396" s="162">
        <f t="shared" si="106"/>
        <v>22.285714285714285</v>
      </c>
      <c r="X396" s="162">
        <f t="shared" si="107"/>
        <v>22.285714285714285</v>
      </c>
      <c r="Y396" s="162">
        <f t="shared" si="108"/>
        <v>22.285714285714285</v>
      </c>
      <c r="Z396" s="151" t="str">
        <f t="shared" si="109"/>
        <v>CUMPLIDA</v>
      </c>
      <c r="AA396" s="151" t="str">
        <f t="shared" si="110"/>
        <v>CUMPLIDO</v>
      </c>
      <c r="AB396" s="152" t="s">
        <v>1320</v>
      </c>
      <c r="AC396" s="150" t="str">
        <f t="shared" si="113"/>
        <v>H6AT75</v>
      </c>
      <c r="AD396" s="163">
        <f t="shared" si="111"/>
        <v>1</v>
      </c>
      <c r="AE396" s="163" t="str">
        <f t="shared" si="114"/>
        <v>H6AT75 - 1</v>
      </c>
      <c r="AF396" s="164">
        <f t="shared" si="115"/>
        <v>5</v>
      </c>
      <c r="AG396" s="164">
        <f t="shared" si="116"/>
        <v>5</v>
      </c>
      <c r="AH396" s="164" t="str">
        <f t="shared" si="112"/>
        <v>H6AT75.</v>
      </c>
      <c r="AI396" s="164" t="str">
        <f t="shared" si="117"/>
        <v>H6AT75</v>
      </c>
      <c r="AJ396" s="165"/>
      <c r="AK396" s="166"/>
      <c r="AL396" s="167"/>
    </row>
    <row r="397" spans="1:38" s="11" customFormat="1" ht="350.1" customHeight="1" x14ac:dyDescent="0.2">
      <c r="A397" s="150">
        <f>IF(ISBLANK(F397),"",COUNTA($F$2:F397))</f>
        <v>318</v>
      </c>
      <c r="B397" s="151">
        <f t="shared" ref="B397:B460" si="118">ROW()-1</f>
        <v>396</v>
      </c>
      <c r="C397" s="151">
        <v>2020</v>
      </c>
      <c r="D397" s="151" t="s">
        <v>3143</v>
      </c>
      <c r="E397" s="151" t="s">
        <v>3104</v>
      </c>
      <c r="F397" s="151" t="s">
        <v>1272</v>
      </c>
      <c r="G397" s="152" t="s">
        <v>1258</v>
      </c>
      <c r="H397" s="175" t="s">
        <v>1295</v>
      </c>
      <c r="I397" s="175" t="s">
        <v>1296</v>
      </c>
      <c r="J397" s="175" t="s">
        <v>2363</v>
      </c>
      <c r="K397" s="175" t="s">
        <v>2364</v>
      </c>
      <c r="L397" s="150" t="s">
        <v>2365</v>
      </c>
      <c r="M397" s="150">
        <v>2</v>
      </c>
      <c r="N397" s="190">
        <v>45139</v>
      </c>
      <c r="O397" s="190">
        <v>45230</v>
      </c>
      <c r="P397" s="178">
        <f t="shared" si="103"/>
        <v>13</v>
      </c>
      <c r="Q397" s="151" t="s">
        <v>1491</v>
      </c>
      <c r="R397" s="174" t="s">
        <v>2367</v>
      </c>
      <c r="S397" s="151">
        <v>2</v>
      </c>
      <c r="T397" s="123">
        <v>45343</v>
      </c>
      <c r="U397" s="161">
        <f t="shared" si="104"/>
        <v>3.7666666666666666</v>
      </c>
      <c r="V397" s="124">
        <f t="shared" si="105"/>
        <v>100</v>
      </c>
      <c r="W397" s="162">
        <f t="shared" si="106"/>
        <v>13</v>
      </c>
      <c r="X397" s="162">
        <f t="shared" si="107"/>
        <v>13</v>
      </c>
      <c r="Y397" s="162">
        <f t="shared" si="108"/>
        <v>13</v>
      </c>
      <c r="Z397" s="151" t="str">
        <f t="shared" si="109"/>
        <v>CUMPLIDA</v>
      </c>
      <c r="AA397" s="151" t="str">
        <f t="shared" si="110"/>
        <v>CUMPLIDO</v>
      </c>
      <c r="AB397" s="152" t="s">
        <v>1320</v>
      </c>
      <c r="AC397" s="150" t="str">
        <f t="shared" si="113"/>
        <v>H7AT75</v>
      </c>
      <c r="AD397" s="163">
        <f t="shared" si="111"/>
        <v>1</v>
      </c>
      <c r="AE397" s="163" t="str">
        <f t="shared" si="114"/>
        <v>H7AT75 - 1</v>
      </c>
      <c r="AF397" s="164">
        <f t="shared" si="115"/>
        <v>5</v>
      </c>
      <c r="AG397" s="164">
        <f t="shared" si="116"/>
        <v>5</v>
      </c>
      <c r="AH397" s="164" t="str">
        <f t="shared" si="112"/>
        <v>H7AT75.</v>
      </c>
      <c r="AI397" s="164" t="str">
        <f t="shared" si="117"/>
        <v>H7AT75</v>
      </c>
      <c r="AJ397" s="165"/>
      <c r="AK397" s="166"/>
      <c r="AL397" s="167"/>
    </row>
    <row r="398" spans="1:38" s="11" customFormat="1" ht="350.1" customHeight="1" x14ac:dyDescent="0.2">
      <c r="A398" s="150">
        <f>IF(ISBLANK(F398),"",COUNTA($F$2:F398))</f>
        <v>319</v>
      </c>
      <c r="B398" s="151">
        <f t="shared" si="118"/>
        <v>397</v>
      </c>
      <c r="C398" s="151">
        <v>2020</v>
      </c>
      <c r="D398" s="151" t="s">
        <v>3146</v>
      </c>
      <c r="E398" s="151" t="s">
        <v>904</v>
      </c>
      <c r="F398" s="151" t="s">
        <v>1122</v>
      </c>
      <c r="G398" s="152" t="s">
        <v>1307</v>
      </c>
      <c r="H398" s="175" t="s">
        <v>1297</v>
      </c>
      <c r="I398" s="175" t="s">
        <v>1298</v>
      </c>
      <c r="J398" s="175" t="s">
        <v>1267</v>
      </c>
      <c r="K398" s="175" t="s">
        <v>1262</v>
      </c>
      <c r="L398" s="150" t="s">
        <v>1310</v>
      </c>
      <c r="M398" s="150">
        <v>1</v>
      </c>
      <c r="N398" s="190">
        <v>44185</v>
      </c>
      <c r="O398" s="190">
        <v>44346</v>
      </c>
      <c r="P398" s="178">
        <f t="shared" si="103"/>
        <v>23</v>
      </c>
      <c r="Q398" s="151" t="s">
        <v>1484</v>
      </c>
      <c r="R398" s="151" t="s">
        <v>2367</v>
      </c>
      <c r="S398" s="151">
        <v>1</v>
      </c>
      <c r="T398" s="123">
        <v>44749</v>
      </c>
      <c r="U398" s="161">
        <f t="shared" si="104"/>
        <v>13.433333333333334</v>
      </c>
      <c r="V398" s="124">
        <f t="shared" si="105"/>
        <v>100</v>
      </c>
      <c r="W398" s="162">
        <f t="shared" si="106"/>
        <v>23</v>
      </c>
      <c r="X398" s="162">
        <f t="shared" si="107"/>
        <v>23</v>
      </c>
      <c r="Y398" s="162">
        <f t="shared" si="108"/>
        <v>23</v>
      </c>
      <c r="Z398" s="151" t="str">
        <f t="shared" si="109"/>
        <v>CUMPLIDA</v>
      </c>
      <c r="AA398" s="151" t="str">
        <f t="shared" si="110"/>
        <v>CUMPLIDO</v>
      </c>
      <c r="AB398" s="152" t="s">
        <v>1320</v>
      </c>
      <c r="AC398" s="150" t="str">
        <f t="shared" si="113"/>
        <v>H9AT75</v>
      </c>
      <c r="AD398" s="163">
        <f t="shared" si="111"/>
        <v>1</v>
      </c>
      <c r="AE398" s="163" t="str">
        <f t="shared" si="114"/>
        <v>H9AT75 - 1</v>
      </c>
      <c r="AF398" s="164">
        <f t="shared" si="115"/>
        <v>5</v>
      </c>
      <c r="AG398" s="164">
        <f t="shared" si="116"/>
        <v>5</v>
      </c>
      <c r="AH398" s="164" t="str">
        <f t="shared" si="112"/>
        <v>H9AT75.</v>
      </c>
      <c r="AI398" s="164" t="str">
        <f t="shared" si="117"/>
        <v>H9AT75</v>
      </c>
      <c r="AJ398" s="165"/>
      <c r="AK398" s="166"/>
      <c r="AL398" s="167"/>
    </row>
    <row r="399" spans="1:38" s="11" customFormat="1" ht="350.1" customHeight="1" x14ac:dyDescent="0.2">
      <c r="A399" s="150">
        <f>IF(ISBLANK(F399),"",COUNTA($F$2:F399))</f>
        <v>320</v>
      </c>
      <c r="B399" s="151">
        <f t="shared" si="118"/>
        <v>398</v>
      </c>
      <c r="C399" s="151">
        <v>2020</v>
      </c>
      <c r="D399" s="151" t="s">
        <v>3141</v>
      </c>
      <c r="E399" s="151" t="s">
        <v>3105</v>
      </c>
      <c r="F399" s="150" t="s">
        <v>1273</v>
      </c>
      <c r="G399" s="152" t="s">
        <v>1257</v>
      </c>
      <c r="H399" s="175" t="s">
        <v>1299</v>
      </c>
      <c r="I399" s="175" t="s">
        <v>1300</v>
      </c>
      <c r="J399" s="175" t="s">
        <v>1267</v>
      </c>
      <c r="K399" s="175" t="s">
        <v>1262</v>
      </c>
      <c r="L399" s="150" t="s">
        <v>1310</v>
      </c>
      <c r="M399" s="150">
        <v>1</v>
      </c>
      <c r="N399" s="190">
        <v>44185</v>
      </c>
      <c r="O399" s="190">
        <v>44346</v>
      </c>
      <c r="P399" s="178">
        <f t="shared" si="103"/>
        <v>23</v>
      </c>
      <c r="Q399" s="151" t="s">
        <v>1484</v>
      </c>
      <c r="R399" s="151" t="s">
        <v>2367</v>
      </c>
      <c r="S399" s="151">
        <v>1</v>
      </c>
      <c r="T399" s="123">
        <v>44749</v>
      </c>
      <c r="U399" s="161">
        <f t="shared" si="104"/>
        <v>13.433333333333334</v>
      </c>
      <c r="V399" s="124">
        <f t="shared" si="105"/>
        <v>100</v>
      </c>
      <c r="W399" s="162">
        <f t="shared" si="106"/>
        <v>23</v>
      </c>
      <c r="X399" s="162">
        <f t="shared" si="107"/>
        <v>23</v>
      </c>
      <c r="Y399" s="162">
        <f t="shared" si="108"/>
        <v>23</v>
      </c>
      <c r="Z399" s="151" t="str">
        <f t="shared" si="109"/>
        <v>CUMPLIDA</v>
      </c>
      <c r="AA399" s="151" t="str">
        <f t="shared" si="110"/>
        <v>CUMPLIDO</v>
      </c>
      <c r="AB399" s="152" t="s">
        <v>1320</v>
      </c>
      <c r="AC399" s="150" t="str">
        <f t="shared" si="113"/>
        <v>H10AT75</v>
      </c>
      <c r="AD399" s="163">
        <f t="shared" si="111"/>
        <v>1</v>
      </c>
      <c r="AE399" s="163" t="str">
        <f t="shared" si="114"/>
        <v>H10AT75 - 1</v>
      </c>
      <c r="AF399" s="164">
        <f t="shared" si="115"/>
        <v>5</v>
      </c>
      <c r="AG399" s="164">
        <f t="shared" si="116"/>
        <v>5</v>
      </c>
      <c r="AH399" s="164" t="str">
        <f t="shared" si="112"/>
        <v>H10AT75.</v>
      </c>
      <c r="AI399" s="164" t="str">
        <f t="shared" si="117"/>
        <v>H10AT75</v>
      </c>
      <c r="AJ399" s="165"/>
      <c r="AK399" s="166"/>
      <c r="AL399" s="167"/>
    </row>
    <row r="400" spans="1:38" s="11" customFormat="1" ht="350.1" customHeight="1" x14ac:dyDescent="0.2">
      <c r="A400" s="150">
        <f>IF(ISBLANK(F400),"",COUNTA($F$2:F400))</f>
        <v>321</v>
      </c>
      <c r="B400" s="151">
        <f t="shared" si="118"/>
        <v>399</v>
      </c>
      <c r="C400" s="151">
        <v>2020</v>
      </c>
      <c r="D400" s="151" t="s">
        <v>3141</v>
      </c>
      <c r="E400" s="151" t="s">
        <v>637</v>
      </c>
      <c r="F400" s="150" t="s">
        <v>637</v>
      </c>
      <c r="G400" s="152" t="s">
        <v>1257</v>
      </c>
      <c r="H400" s="175" t="s">
        <v>1301</v>
      </c>
      <c r="I400" s="175" t="s">
        <v>1302</v>
      </c>
      <c r="J400" s="175" t="s">
        <v>1267</v>
      </c>
      <c r="K400" s="175" t="s">
        <v>1262</v>
      </c>
      <c r="L400" s="150" t="s">
        <v>1310</v>
      </c>
      <c r="M400" s="150">
        <v>1</v>
      </c>
      <c r="N400" s="190">
        <v>44185</v>
      </c>
      <c r="O400" s="190">
        <v>44346</v>
      </c>
      <c r="P400" s="178">
        <f t="shared" si="103"/>
        <v>23</v>
      </c>
      <c r="Q400" s="151" t="s">
        <v>1484</v>
      </c>
      <c r="R400" s="151" t="s">
        <v>2367</v>
      </c>
      <c r="S400" s="151">
        <v>1</v>
      </c>
      <c r="T400" s="123">
        <v>44749</v>
      </c>
      <c r="U400" s="161">
        <f t="shared" si="104"/>
        <v>13.433333333333334</v>
      </c>
      <c r="V400" s="124">
        <f t="shared" si="105"/>
        <v>100</v>
      </c>
      <c r="W400" s="162">
        <f t="shared" si="106"/>
        <v>23</v>
      </c>
      <c r="X400" s="162">
        <f t="shared" si="107"/>
        <v>23</v>
      </c>
      <c r="Y400" s="162">
        <f t="shared" si="108"/>
        <v>23</v>
      </c>
      <c r="Z400" s="151" t="str">
        <f t="shared" si="109"/>
        <v>CUMPLIDA</v>
      </c>
      <c r="AA400" s="151" t="str">
        <f t="shared" si="110"/>
        <v>CUMPLIDO</v>
      </c>
      <c r="AB400" s="152" t="s">
        <v>1320</v>
      </c>
      <c r="AC400" s="150" t="str">
        <f t="shared" si="113"/>
        <v>H11AT75</v>
      </c>
      <c r="AD400" s="163">
        <f t="shared" si="111"/>
        <v>1</v>
      </c>
      <c r="AE400" s="163" t="str">
        <f t="shared" si="114"/>
        <v>H11AT75 - 1</v>
      </c>
      <c r="AF400" s="164">
        <f t="shared" si="115"/>
        <v>5</v>
      </c>
      <c r="AG400" s="164">
        <f t="shared" si="116"/>
        <v>5</v>
      </c>
      <c r="AH400" s="164" t="str">
        <f t="shared" si="112"/>
        <v>H11AT75.</v>
      </c>
      <c r="AI400" s="164" t="str">
        <f t="shared" si="117"/>
        <v>H11AT75</v>
      </c>
      <c r="AJ400" s="165"/>
      <c r="AK400" s="166"/>
      <c r="AL400" s="167"/>
    </row>
    <row r="401" spans="1:38" s="11" customFormat="1" ht="371.25" customHeight="1" x14ac:dyDescent="0.2">
      <c r="A401" s="150">
        <f>IF(ISBLANK(F401),"",COUNTA($F$2:F401))</f>
        <v>322</v>
      </c>
      <c r="B401" s="151">
        <f t="shared" si="118"/>
        <v>400</v>
      </c>
      <c r="C401" s="151">
        <v>2020</v>
      </c>
      <c r="D401" s="151" t="s">
        <v>3146</v>
      </c>
      <c r="E401" s="151" t="s">
        <v>904</v>
      </c>
      <c r="F401" s="151" t="s">
        <v>1122</v>
      </c>
      <c r="G401" s="152" t="s">
        <v>854</v>
      </c>
      <c r="H401" s="175" t="s">
        <v>1303</v>
      </c>
      <c r="I401" s="175" t="s">
        <v>1304</v>
      </c>
      <c r="J401" s="175" t="s">
        <v>1267</v>
      </c>
      <c r="K401" s="175" t="s">
        <v>1262</v>
      </c>
      <c r="L401" s="150" t="s">
        <v>1310</v>
      </c>
      <c r="M401" s="150">
        <v>1</v>
      </c>
      <c r="N401" s="190">
        <v>44185</v>
      </c>
      <c r="O401" s="190">
        <v>44346</v>
      </c>
      <c r="P401" s="178">
        <f t="shared" si="103"/>
        <v>23</v>
      </c>
      <c r="Q401" s="151" t="s">
        <v>1484</v>
      </c>
      <c r="R401" s="151" t="s">
        <v>2367</v>
      </c>
      <c r="S401" s="151">
        <v>1</v>
      </c>
      <c r="T401" s="123">
        <v>44749</v>
      </c>
      <c r="U401" s="161">
        <f t="shared" si="104"/>
        <v>13.433333333333334</v>
      </c>
      <c r="V401" s="124">
        <f t="shared" si="105"/>
        <v>100</v>
      </c>
      <c r="W401" s="162">
        <f t="shared" si="106"/>
        <v>23</v>
      </c>
      <c r="X401" s="162">
        <f t="shared" si="107"/>
        <v>23</v>
      </c>
      <c r="Y401" s="162">
        <f t="shared" si="108"/>
        <v>23</v>
      </c>
      <c r="Z401" s="151" t="str">
        <f t="shared" si="109"/>
        <v>CUMPLIDA</v>
      </c>
      <c r="AA401" s="151" t="str">
        <f t="shared" si="110"/>
        <v>CUMPLIDO</v>
      </c>
      <c r="AB401" s="152" t="s">
        <v>1320</v>
      </c>
      <c r="AC401" s="150" t="str">
        <f t="shared" si="113"/>
        <v>H12AT75</v>
      </c>
      <c r="AD401" s="163">
        <f t="shared" si="111"/>
        <v>1</v>
      </c>
      <c r="AE401" s="163" t="str">
        <f t="shared" si="114"/>
        <v>H12AT75 - 1</v>
      </c>
      <c r="AF401" s="164">
        <f t="shared" si="115"/>
        <v>5</v>
      </c>
      <c r="AG401" s="164">
        <f t="shared" si="116"/>
        <v>5</v>
      </c>
      <c r="AH401" s="164" t="str">
        <f t="shared" si="112"/>
        <v>H12AT75.</v>
      </c>
      <c r="AI401" s="164" t="str">
        <f t="shared" si="117"/>
        <v>H12AT75</v>
      </c>
      <c r="AJ401" s="165"/>
      <c r="AK401" s="166"/>
      <c r="AL401" s="167"/>
    </row>
    <row r="402" spans="1:38" s="11" customFormat="1" ht="387" customHeight="1" x14ac:dyDescent="0.2">
      <c r="A402" s="150">
        <f>IF(ISBLANK(F402),"",COUNTA($F$2:F402))</f>
        <v>323</v>
      </c>
      <c r="B402" s="151">
        <f t="shared" si="118"/>
        <v>401</v>
      </c>
      <c r="C402" s="151">
        <v>2020</v>
      </c>
      <c r="D402" s="151" t="s">
        <v>3141</v>
      </c>
      <c r="E402" s="151" t="s">
        <v>3107</v>
      </c>
      <c r="F402" s="151" t="s">
        <v>720</v>
      </c>
      <c r="G402" s="153" t="s">
        <v>1256</v>
      </c>
      <c r="H402" s="183" t="s">
        <v>1225</v>
      </c>
      <c r="I402" s="175" t="s">
        <v>1226</v>
      </c>
      <c r="J402" s="183" t="s">
        <v>1093</v>
      </c>
      <c r="K402" s="183" t="s">
        <v>1100</v>
      </c>
      <c r="L402" s="151" t="s">
        <v>1095</v>
      </c>
      <c r="M402" s="151">
        <v>1</v>
      </c>
      <c r="N402" s="184">
        <v>44185</v>
      </c>
      <c r="O402" s="184">
        <v>44285</v>
      </c>
      <c r="P402" s="178">
        <f t="shared" si="103"/>
        <v>14.285714285714286</v>
      </c>
      <c r="Q402" s="151" t="s">
        <v>1485</v>
      </c>
      <c r="R402" s="174" t="s">
        <v>2374</v>
      </c>
      <c r="S402" s="151">
        <v>1</v>
      </c>
      <c r="T402" s="123">
        <v>44662</v>
      </c>
      <c r="U402" s="161">
        <f t="shared" si="104"/>
        <v>12.566666666666666</v>
      </c>
      <c r="V402" s="124">
        <f t="shared" si="105"/>
        <v>100</v>
      </c>
      <c r="W402" s="162">
        <f t="shared" si="106"/>
        <v>14.285714285714286</v>
      </c>
      <c r="X402" s="162">
        <f t="shared" si="107"/>
        <v>14.285714285714286</v>
      </c>
      <c r="Y402" s="162">
        <f t="shared" si="108"/>
        <v>14.285714285714286</v>
      </c>
      <c r="Z402" s="151" t="str">
        <f t="shared" si="109"/>
        <v>CUMPLIDA</v>
      </c>
      <c r="AA402" s="151" t="str">
        <f t="shared" si="110"/>
        <v>CUMPLIDO</v>
      </c>
      <c r="AB402" s="152" t="s">
        <v>1259</v>
      </c>
      <c r="AC402" s="150" t="str">
        <f t="shared" si="113"/>
        <v>H1AC19</v>
      </c>
      <c r="AD402" s="163">
        <f t="shared" si="111"/>
        <v>1</v>
      </c>
      <c r="AE402" s="163" t="str">
        <f t="shared" si="114"/>
        <v>H1AC19 - 1</v>
      </c>
      <c r="AF402" s="164">
        <f t="shared" si="115"/>
        <v>5</v>
      </c>
      <c r="AG402" s="164">
        <f t="shared" si="116"/>
        <v>5</v>
      </c>
      <c r="AH402" s="164" t="str">
        <f t="shared" si="112"/>
        <v>H1AC19.</v>
      </c>
      <c r="AI402" s="164" t="str">
        <f t="shared" si="117"/>
        <v>H1AC19</v>
      </c>
      <c r="AJ402" s="165"/>
      <c r="AK402" s="166"/>
      <c r="AL402" s="167"/>
    </row>
    <row r="403" spans="1:38" s="11" customFormat="1" ht="375.75" customHeight="1" x14ac:dyDescent="0.2">
      <c r="A403" s="150">
        <f>IF(ISBLANK(F403),"",COUNTA($F$2:F403))</f>
        <v>324</v>
      </c>
      <c r="B403" s="151">
        <f t="shared" si="118"/>
        <v>402</v>
      </c>
      <c r="C403" s="151">
        <v>2020</v>
      </c>
      <c r="D403" s="151" t="s">
        <v>3141</v>
      </c>
      <c r="E403" s="151" t="s">
        <v>3107</v>
      </c>
      <c r="F403" s="151" t="s">
        <v>720</v>
      </c>
      <c r="G403" s="153" t="s">
        <v>1256</v>
      </c>
      <c r="H403" s="175" t="s">
        <v>1227</v>
      </c>
      <c r="I403" s="175" t="s">
        <v>1228</v>
      </c>
      <c r="J403" s="183" t="s">
        <v>1093</v>
      </c>
      <c r="K403" s="183" t="s">
        <v>1100</v>
      </c>
      <c r="L403" s="151" t="s">
        <v>1095</v>
      </c>
      <c r="M403" s="151">
        <v>1</v>
      </c>
      <c r="N403" s="184">
        <v>44185</v>
      </c>
      <c r="O403" s="184">
        <v>44285</v>
      </c>
      <c r="P403" s="178">
        <f t="shared" si="103"/>
        <v>14.285714285714286</v>
      </c>
      <c r="Q403" s="151" t="s">
        <v>1485</v>
      </c>
      <c r="R403" s="174" t="s">
        <v>2374</v>
      </c>
      <c r="S403" s="151">
        <v>1</v>
      </c>
      <c r="T403" s="123">
        <v>44662</v>
      </c>
      <c r="U403" s="161">
        <f t="shared" si="104"/>
        <v>12.566666666666666</v>
      </c>
      <c r="V403" s="124">
        <f t="shared" si="105"/>
        <v>100</v>
      </c>
      <c r="W403" s="162">
        <f t="shared" si="106"/>
        <v>14.285714285714286</v>
      </c>
      <c r="X403" s="162">
        <f t="shared" si="107"/>
        <v>14.285714285714286</v>
      </c>
      <c r="Y403" s="162">
        <f t="shared" si="108"/>
        <v>14.285714285714286</v>
      </c>
      <c r="Z403" s="151" t="str">
        <f t="shared" si="109"/>
        <v>CUMPLIDA</v>
      </c>
      <c r="AA403" s="151" t="str">
        <f t="shared" si="110"/>
        <v>CUMPLIDO</v>
      </c>
      <c r="AB403" s="152" t="s">
        <v>1259</v>
      </c>
      <c r="AC403" s="150" t="str">
        <f t="shared" si="113"/>
        <v>H2AC19</v>
      </c>
      <c r="AD403" s="163">
        <f t="shared" si="111"/>
        <v>1</v>
      </c>
      <c r="AE403" s="163" t="str">
        <f t="shared" si="114"/>
        <v>H2AC19 - 1</v>
      </c>
      <c r="AF403" s="164">
        <f t="shared" si="115"/>
        <v>5</v>
      </c>
      <c r="AG403" s="164">
        <f t="shared" si="116"/>
        <v>5</v>
      </c>
      <c r="AH403" s="164" t="str">
        <f t="shared" si="112"/>
        <v>H2AC19.</v>
      </c>
      <c r="AI403" s="164" t="str">
        <f t="shared" si="117"/>
        <v>H2AC19</v>
      </c>
      <c r="AJ403" s="165"/>
      <c r="AK403" s="166"/>
      <c r="AL403" s="167"/>
    </row>
    <row r="404" spans="1:38" s="11" customFormat="1" ht="350.1" customHeight="1" x14ac:dyDescent="0.2">
      <c r="A404" s="150">
        <f>IF(ISBLANK(F404),"",COUNTA($F$2:F404))</f>
        <v>325</v>
      </c>
      <c r="B404" s="151">
        <f t="shared" si="118"/>
        <v>403</v>
      </c>
      <c r="C404" s="151">
        <v>2020</v>
      </c>
      <c r="D404" s="151" t="s">
        <v>3146</v>
      </c>
      <c r="E404" s="151" t="s">
        <v>637</v>
      </c>
      <c r="F404" s="150" t="s">
        <v>637</v>
      </c>
      <c r="G404" s="153" t="s">
        <v>1257</v>
      </c>
      <c r="H404" s="175" t="s">
        <v>1229</v>
      </c>
      <c r="I404" s="175" t="s">
        <v>1230</v>
      </c>
      <c r="J404" s="191" t="s">
        <v>1265</v>
      </c>
      <c r="K404" s="191" t="s">
        <v>1260</v>
      </c>
      <c r="L404" s="191" t="s">
        <v>1261</v>
      </c>
      <c r="M404" s="161">
        <v>1</v>
      </c>
      <c r="N404" s="190">
        <v>44225</v>
      </c>
      <c r="O404" s="190">
        <v>44347</v>
      </c>
      <c r="P404" s="178">
        <f t="shared" si="103"/>
        <v>17.428571428571427</v>
      </c>
      <c r="Q404" s="150" t="s">
        <v>283</v>
      </c>
      <c r="R404" s="150" t="s">
        <v>2462</v>
      </c>
      <c r="S404" s="151">
        <v>1</v>
      </c>
      <c r="T404" s="190">
        <v>44257</v>
      </c>
      <c r="U404" s="161">
        <f t="shared" si="104"/>
        <v>-3</v>
      </c>
      <c r="V404" s="124">
        <f t="shared" si="105"/>
        <v>100</v>
      </c>
      <c r="W404" s="162">
        <f t="shared" si="106"/>
        <v>17.428571428571427</v>
      </c>
      <c r="X404" s="162">
        <f t="shared" si="107"/>
        <v>17.428571428571427</v>
      </c>
      <c r="Y404" s="162">
        <f t="shared" si="108"/>
        <v>17.428571428571427</v>
      </c>
      <c r="Z404" s="151" t="str">
        <f t="shared" si="109"/>
        <v>CUMPLIDA</v>
      </c>
      <c r="AA404" s="151" t="str">
        <f t="shared" si="110"/>
        <v>CUMPLIDO</v>
      </c>
      <c r="AB404" s="152" t="s">
        <v>1259</v>
      </c>
      <c r="AC404" s="150" t="str">
        <f t="shared" si="113"/>
        <v>H3AC19</v>
      </c>
      <c r="AD404" s="163">
        <f t="shared" si="111"/>
        <v>1</v>
      </c>
      <c r="AE404" s="163" t="str">
        <f t="shared" si="114"/>
        <v>H3AC19 - 1</v>
      </c>
      <c r="AF404" s="164">
        <f t="shared" si="115"/>
        <v>5</v>
      </c>
      <c r="AG404" s="164">
        <f t="shared" si="116"/>
        <v>5</v>
      </c>
      <c r="AH404" s="164" t="str">
        <f t="shared" si="112"/>
        <v>H3AC19.</v>
      </c>
      <c r="AI404" s="164" t="str">
        <f t="shared" si="117"/>
        <v>H3AC19</v>
      </c>
      <c r="AJ404" s="165"/>
      <c r="AK404" s="166"/>
      <c r="AL404" s="167"/>
    </row>
    <row r="405" spans="1:38" s="11" customFormat="1" ht="350.1" customHeight="1" x14ac:dyDescent="0.2">
      <c r="A405" s="150">
        <f>IF(ISBLANK(F405),"",COUNTA($F$2:F405))</f>
        <v>326</v>
      </c>
      <c r="B405" s="151">
        <f t="shared" si="118"/>
        <v>404</v>
      </c>
      <c r="C405" s="151">
        <v>2020</v>
      </c>
      <c r="D405" s="151" t="s">
        <v>3143</v>
      </c>
      <c r="E405" s="151" t="s">
        <v>904</v>
      </c>
      <c r="F405" s="151" t="s">
        <v>636</v>
      </c>
      <c r="G405" s="153" t="s">
        <v>1258</v>
      </c>
      <c r="H405" s="175" t="s">
        <v>1231</v>
      </c>
      <c r="I405" s="175" t="s">
        <v>1232</v>
      </c>
      <c r="J405" s="183" t="s">
        <v>1093</v>
      </c>
      <c r="K405" s="183" t="s">
        <v>1100</v>
      </c>
      <c r="L405" s="151" t="s">
        <v>1095</v>
      </c>
      <c r="M405" s="151">
        <v>1</v>
      </c>
      <c r="N405" s="184">
        <v>44185</v>
      </c>
      <c r="O405" s="184">
        <v>44285</v>
      </c>
      <c r="P405" s="178">
        <f t="shared" si="103"/>
        <v>14.285714285714286</v>
      </c>
      <c r="Q405" s="151" t="s">
        <v>1485</v>
      </c>
      <c r="R405" s="174" t="s">
        <v>2374</v>
      </c>
      <c r="S405" s="151">
        <v>1</v>
      </c>
      <c r="T405" s="123">
        <v>44662</v>
      </c>
      <c r="U405" s="161">
        <f t="shared" si="104"/>
        <v>12.566666666666666</v>
      </c>
      <c r="V405" s="124">
        <f t="shared" si="105"/>
        <v>100</v>
      </c>
      <c r="W405" s="162">
        <f t="shared" si="106"/>
        <v>14.285714285714286</v>
      </c>
      <c r="X405" s="162">
        <f t="shared" si="107"/>
        <v>14.285714285714286</v>
      </c>
      <c r="Y405" s="162">
        <f t="shared" si="108"/>
        <v>14.285714285714286</v>
      </c>
      <c r="Z405" s="151" t="str">
        <f t="shared" si="109"/>
        <v>CUMPLIDA</v>
      </c>
      <c r="AA405" s="151" t="str">
        <f t="shared" si="110"/>
        <v>CUMPLIDO</v>
      </c>
      <c r="AB405" s="152" t="s">
        <v>1259</v>
      </c>
      <c r="AC405" s="150" t="str">
        <f t="shared" si="113"/>
        <v>H4AC19</v>
      </c>
      <c r="AD405" s="163">
        <f t="shared" si="111"/>
        <v>1</v>
      </c>
      <c r="AE405" s="163" t="str">
        <f t="shared" si="114"/>
        <v>H4AC19 - 1</v>
      </c>
      <c r="AF405" s="164">
        <f t="shared" si="115"/>
        <v>5</v>
      </c>
      <c r="AG405" s="164">
        <f t="shared" si="116"/>
        <v>5</v>
      </c>
      <c r="AH405" s="164" t="str">
        <f t="shared" si="112"/>
        <v>H4AC19.</v>
      </c>
      <c r="AI405" s="164" t="str">
        <f t="shared" si="117"/>
        <v>H4AC19</v>
      </c>
      <c r="AJ405" s="165"/>
      <c r="AK405" s="166"/>
      <c r="AL405" s="167"/>
    </row>
    <row r="406" spans="1:38" s="11" customFormat="1" ht="350.1" customHeight="1" x14ac:dyDescent="0.2">
      <c r="A406" s="150">
        <f>IF(ISBLANK(F406),"",COUNTA($F$2:F406))</f>
        <v>327</v>
      </c>
      <c r="B406" s="151">
        <f t="shared" si="118"/>
        <v>405</v>
      </c>
      <c r="C406" s="151">
        <v>2020</v>
      </c>
      <c r="D406" s="151" t="s">
        <v>3142</v>
      </c>
      <c r="E406" s="151" t="s">
        <v>904</v>
      </c>
      <c r="F406" s="151" t="s">
        <v>636</v>
      </c>
      <c r="G406" s="153" t="s">
        <v>1124</v>
      </c>
      <c r="H406" s="175" t="s">
        <v>1233</v>
      </c>
      <c r="I406" s="175" t="s">
        <v>1234</v>
      </c>
      <c r="J406" s="183" t="s">
        <v>1093</v>
      </c>
      <c r="K406" s="183" t="s">
        <v>1100</v>
      </c>
      <c r="L406" s="151" t="s">
        <v>1095</v>
      </c>
      <c r="M406" s="151">
        <v>1</v>
      </c>
      <c r="N406" s="184">
        <v>44185</v>
      </c>
      <c r="O406" s="184">
        <v>44285</v>
      </c>
      <c r="P406" s="178">
        <f t="shared" si="103"/>
        <v>14.285714285714286</v>
      </c>
      <c r="Q406" s="151" t="s">
        <v>1485</v>
      </c>
      <c r="R406" s="174" t="s">
        <v>2374</v>
      </c>
      <c r="S406" s="151">
        <v>1</v>
      </c>
      <c r="T406" s="123">
        <v>44662</v>
      </c>
      <c r="U406" s="161">
        <f t="shared" si="104"/>
        <v>12.566666666666666</v>
      </c>
      <c r="V406" s="124">
        <f t="shared" si="105"/>
        <v>100</v>
      </c>
      <c r="W406" s="162">
        <f t="shared" si="106"/>
        <v>14.285714285714286</v>
      </c>
      <c r="X406" s="162">
        <f t="shared" si="107"/>
        <v>14.285714285714286</v>
      </c>
      <c r="Y406" s="162">
        <f t="shared" si="108"/>
        <v>14.285714285714286</v>
      </c>
      <c r="Z406" s="151" t="str">
        <f t="shared" si="109"/>
        <v>CUMPLIDA</v>
      </c>
      <c r="AA406" s="151" t="str">
        <f t="shared" si="110"/>
        <v>CUMPLIDO</v>
      </c>
      <c r="AB406" s="152" t="s">
        <v>1259</v>
      </c>
      <c r="AC406" s="150" t="str">
        <f t="shared" si="113"/>
        <v>H5AC19</v>
      </c>
      <c r="AD406" s="163">
        <f t="shared" si="111"/>
        <v>1</v>
      </c>
      <c r="AE406" s="163" t="str">
        <f t="shared" si="114"/>
        <v>H5AC19 - 1</v>
      </c>
      <c r="AF406" s="164">
        <f t="shared" si="115"/>
        <v>5</v>
      </c>
      <c r="AG406" s="164">
        <f t="shared" si="116"/>
        <v>5</v>
      </c>
      <c r="AH406" s="164" t="str">
        <f t="shared" si="112"/>
        <v>H5AC19.</v>
      </c>
      <c r="AI406" s="164" t="str">
        <f t="shared" si="117"/>
        <v>H5AC19</v>
      </c>
      <c r="AJ406" s="165"/>
      <c r="AK406" s="166"/>
      <c r="AL406" s="167"/>
    </row>
    <row r="407" spans="1:38" s="11" customFormat="1" ht="350.1" customHeight="1" x14ac:dyDescent="0.2">
      <c r="A407" s="150">
        <f>IF(ISBLANK(F407),"",COUNTA($F$2:F407))</f>
        <v>328</v>
      </c>
      <c r="B407" s="151">
        <f t="shared" si="118"/>
        <v>406</v>
      </c>
      <c r="C407" s="151">
        <v>2020</v>
      </c>
      <c r="D407" s="151" t="s">
        <v>3143</v>
      </c>
      <c r="E407" s="151" t="s">
        <v>3104</v>
      </c>
      <c r="F407" s="151" t="s">
        <v>723</v>
      </c>
      <c r="G407" s="153" t="s">
        <v>1258</v>
      </c>
      <c r="H407" s="175" t="s">
        <v>1235</v>
      </c>
      <c r="I407" s="175" t="s">
        <v>1236</v>
      </c>
      <c r="J407" s="183" t="s">
        <v>1093</v>
      </c>
      <c r="K407" s="183" t="s">
        <v>1100</v>
      </c>
      <c r="L407" s="151" t="s">
        <v>1095</v>
      </c>
      <c r="M407" s="151">
        <v>1</v>
      </c>
      <c r="N407" s="184">
        <v>44185</v>
      </c>
      <c r="O407" s="184">
        <v>44285</v>
      </c>
      <c r="P407" s="178">
        <f t="shared" si="103"/>
        <v>14.285714285714286</v>
      </c>
      <c r="Q407" s="151" t="s">
        <v>1485</v>
      </c>
      <c r="R407" s="174" t="s">
        <v>2374</v>
      </c>
      <c r="S407" s="151">
        <v>1</v>
      </c>
      <c r="T407" s="123">
        <v>44662</v>
      </c>
      <c r="U407" s="161">
        <f t="shared" si="104"/>
        <v>12.566666666666666</v>
      </c>
      <c r="V407" s="124">
        <f t="shared" si="105"/>
        <v>100</v>
      </c>
      <c r="W407" s="162">
        <f t="shared" si="106"/>
        <v>14.285714285714286</v>
      </c>
      <c r="X407" s="162">
        <f t="shared" si="107"/>
        <v>14.285714285714286</v>
      </c>
      <c r="Y407" s="162">
        <f t="shared" si="108"/>
        <v>14.285714285714286</v>
      </c>
      <c r="Z407" s="151" t="str">
        <f t="shared" si="109"/>
        <v>CUMPLIDA</v>
      </c>
      <c r="AA407" s="151" t="str">
        <f t="shared" si="110"/>
        <v>CUMPLIDO</v>
      </c>
      <c r="AB407" s="152" t="s">
        <v>1259</v>
      </c>
      <c r="AC407" s="150" t="str">
        <f t="shared" si="113"/>
        <v>H6AC19</v>
      </c>
      <c r="AD407" s="163">
        <f t="shared" si="111"/>
        <v>1</v>
      </c>
      <c r="AE407" s="163" t="str">
        <f t="shared" si="114"/>
        <v>H6AC19 - 1</v>
      </c>
      <c r="AF407" s="164">
        <f t="shared" si="115"/>
        <v>5</v>
      </c>
      <c r="AG407" s="164">
        <f t="shared" si="116"/>
        <v>5</v>
      </c>
      <c r="AH407" s="164" t="str">
        <f t="shared" si="112"/>
        <v>H6AC19.</v>
      </c>
      <c r="AI407" s="164" t="str">
        <f t="shared" si="117"/>
        <v>H6AC19</v>
      </c>
      <c r="AJ407" s="165"/>
      <c r="AK407" s="166"/>
      <c r="AL407" s="167"/>
    </row>
    <row r="408" spans="1:38" s="11" customFormat="1" ht="350.1" customHeight="1" x14ac:dyDescent="0.2">
      <c r="A408" s="150">
        <f>IF(ISBLANK(F408),"",COUNTA($F$2:F408))</f>
        <v>329</v>
      </c>
      <c r="B408" s="151">
        <f t="shared" si="118"/>
        <v>407</v>
      </c>
      <c r="C408" s="151">
        <v>2020</v>
      </c>
      <c r="D408" s="151" t="s">
        <v>3142</v>
      </c>
      <c r="E408" s="151" t="s">
        <v>637</v>
      </c>
      <c r="F408" s="151" t="s">
        <v>637</v>
      </c>
      <c r="G408" s="153" t="s">
        <v>1124</v>
      </c>
      <c r="H408" s="175" t="s">
        <v>1237</v>
      </c>
      <c r="I408" s="175" t="s">
        <v>1238</v>
      </c>
      <c r="J408" s="183" t="s">
        <v>1093</v>
      </c>
      <c r="K408" s="183" t="s">
        <v>1100</v>
      </c>
      <c r="L408" s="151" t="s">
        <v>1095</v>
      </c>
      <c r="M408" s="151">
        <v>1</v>
      </c>
      <c r="N408" s="184">
        <v>44185</v>
      </c>
      <c r="O408" s="184">
        <v>44285</v>
      </c>
      <c r="P408" s="178">
        <f t="shared" si="103"/>
        <v>14.285714285714286</v>
      </c>
      <c r="Q408" s="151" t="s">
        <v>1485</v>
      </c>
      <c r="R408" s="174" t="s">
        <v>2374</v>
      </c>
      <c r="S408" s="151">
        <v>1</v>
      </c>
      <c r="T408" s="123">
        <v>44662</v>
      </c>
      <c r="U408" s="161">
        <f t="shared" si="104"/>
        <v>12.566666666666666</v>
      </c>
      <c r="V408" s="124">
        <f t="shared" si="105"/>
        <v>100</v>
      </c>
      <c r="W408" s="162">
        <f t="shared" si="106"/>
        <v>14.285714285714286</v>
      </c>
      <c r="X408" s="162">
        <f t="shared" si="107"/>
        <v>14.285714285714286</v>
      </c>
      <c r="Y408" s="162">
        <f t="shared" si="108"/>
        <v>14.285714285714286</v>
      </c>
      <c r="Z408" s="151" t="str">
        <f t="shared" si="109"/>
        <v>CUMPLIDA</v>
      </c>
      <c r="AA408" s="151" t="str">
        <f t="shared" si="110"/>
        <v>CUMPLIDO</v>
      </c>
      <c r="AB408" s="152" t="s">
        <v>1259</v>
      </c>
      <c r="AC408" s="150" t="str">
        <f t="shared" si="113"/>
        <v>H7AC19</v>
      </c>
      <c r="AD408" s="163">
        <f t="shared" si="111"/>
        <v>1</v>
      </c>
      <c r="AE408" s="163" t="str">
        <f t="shared" si="114"/>
        <v>H7AC19 - 1</v>
      </c>
      <c r="AF408" s="164">
        <f t="shared" si="115"/>
        <v>5</v>
      </c>
      <c r="AG408" s="164">
        <f t="shared" si="116"/>
        <v>5</v>
      </c>
      <c r="AH408" s="164" t="str">
        <f t="shared" si="112"/>
        <v>H7AC19.</v>
      </c>
      <c r="AI408" s="164" t="str">
        <f t="shared" si="117"/>
        <v>H7AC19</v>
      </c>
      <c r="AJ408" s="165"/>
      <c r="AK408" s="166"/>
      <c r="AL408" s="167"/>
    </row>
    <row r="409" spans="1:38" s="11" customFormat="1" ht="409.5" customHeight="1" x14ac:dyDescent="0.2">
      <c r="A409" s="150">
        <f>IF(ISBLANK(F409),"",COUNTA($F$2:F409))</f>
        <v>330</v>
      </c>
      <c r="B409" s="151">
        <f t="shared" si="118"/>
        <v>408</v>
      </c>
      <c r="C409" s="151">
        <v>2020</v>
      </c>
      <c r="D409" s="151" t="s">
        <v>3143</v>
      </c>
      <c r="E409" s="151" t="s">
        <v>904</v>
      </c>
      <c r="F409" s="151" t="s">
        <v>636</v>
      </c>
      <c r="G409" s="153" t="s">
        <v>1124</v>
      </c>
      <c r="H409" s="175" t="s">
        <v>1239</v>
      </c>
      <c r="I409" s="175" t="s">
        <v>1240</v>
      </c>
      <c r="J409" s="183" t="s">
        <v>1093</v>
      </c>
      <c r="K409" s="183" t="s">
        <v>1100</v>
      </c>
      <c r="L409" s="151" t="s">
        <v>1095</v>
      </c>
      <c r="M409" s="151">
        <v>1</v>
      </c>
      <c r="N409" s="184">
        <v>44185</v>
      </c>
      <c r="O409" s="184">
        <v>44285</v>
      </c>
      <c r="P409" s="178">
        <f t="shared" si="103"/>
        <v>14.285714285714286</v>
      </c>
      <c r="Q409" s="151" t="s">
        <v>1485</v>
      </c>
      <c r="R409" s="174" t="s">
        <v>2374</v>
      </c>
      <c r="S409" s="151">
        <v>1</v>
      </c>
      <c r="T409" s="123">
        <v>44662</v>
      </c>
      <c r="U409" s="161">
        <f t="shared" si="104"/>
        <v>12.566666666666666</v>
      </c>
      <c r="V409" s="124">
        <f t="shared" si="105"/>
        <v>100</v>
      </c>
      <c r="W409" s="162">
        <f t="shared" si="106"/>
        <v>14.285714285714286</v>
      </c>
      <c r="X409" s="162">
        <f t="shared" si="107"/>
        <v>14.285714285714286</v>
      </c>
      <c r="Y409" s="162">
        <f t="shared" si="108"/>
        <v>14.285714285714286</v>
      </c>
      <c r="Z409" s="151" t="str">
        <f t="shared" si="109"/>
        <v>CUMPLIDA</v>
      </c>
      <c r="AA409" s="151" t="str">
        <f t="shared" si="110"/>
        <v>CUMPLIDO</v>
      </c>
      <c r="AB409" s="152" t="s">
        <v>1259</v>
      </c>
      <c r="AC409" s="150" t="str">
        <f t="shared" si="113"/>
        <v>H8AC19</v>
      </c>
      <c r="AD409" s="163">
        <f t="shared" si="111"/>
        <v>1</v>
      </c>
      <c r="AE409" s="163" t="str">
        <f t="shared" si="114"/>
        <v>H8AC19 - 1</v>
      </c>
      <c r="AF409" s="164">
        <f t="shared" si="115"/>
        <v>5</v>
      </c>
      <c r="AG409" s="164">
        <f t="shared" si="116"/>
        <v>5</v>
      </c>
      <c r="AH409" s="164" t="str">
        <f t="shared" si="112"/>
        <v>H8AC19.</v>
      </c>
      <c r="AI409" s="164" t="str">
        <f t="shared" si="117"/>
        <v>H8AC19</v>
      </c>
      <c r="AJ409" s="165"/>
      <c r="AK409" s="166"/>
      <c r="AL409" s="167"/>
    </row>
    <row r="410" spans="1:38" s="11" customFormat="1" ht="350.1" customHeight="1" x14ac:dyDescent="0.2">
      <c r="A410" s="150">
        <f>IF(ISBLANK(F410),"",COUNTA($F$2:F410))</f>
        <v>331</v>
      </c>
      <c r="B410" s="151">
        <f t="shared" si="118"/>
        <v>409</v>
      </c>
      <c r="C410" s="151">
        <v>2020</v>
      </c>
      <c r="D410" s="151" t="s">
        <v>3143</v>
      </c>
      <c r="E410" s="151" t="s">
        <v>904</v>
      </c>
      <c r="F410" s="151" t="s">
        <v>636</v>
      </c>
      <c r="G410" s="153" t="s">
        <v>1207</v>
      </c>
      <c r="H410" s="175" t="s">
        <v>1241</v>
      </c>
      <c r="I410" s="175" t="s">
        <v>1242</v>
      </c>
      <c r="J410" s="183" t="s">
        <v>1266</v>
      </c>
      <c r="K410" s="183" t="s">
        <v>1262</v>
      </c>
      <c r="L410" s="183" t="s">
        <v>1263</v>
      </c>
      <c r="M410" s="151">
        <v>1</v>
      </c>
      <c r="N410" s="184">
        <v>44185</v>
      </c>
      <c r="O410" s="190">
        <v>44346</v>
      </c>
      <c r="P410" s="178">
        <f t="shared" si="103"/>
        <v>23</v>
      </c>
      <c r="Q410" s="151" t="s">
        <v>1484</v>
      </c>
      <c r="R410" s="151" t="s">
        <v>2367</v>
      </c>
      <c r="S410" s="151">
        <v>1</v>
      </c>
      <c r="T410" s="123">
        <v>44749</v>
      </c>
      <c r="U410" s="161">
        <f t="shared" si="104"/>
        <v>13.433333333333334</v>
      </c>
      <c r="V410" s="124">
        <f t="shared" si="105"/>
        <v>100</v>
      </c>
      <c r="W410" s="162">
        <f t="shared" si="106"/>
        <v>23</v>
      </c>
      <c r="X410" s="162">
        <f t="shared" si="107"/>
        <v>23</v>
      </c>
      <c r="Y410" s="162">
        <f t="shared" si="108"/>
        <v>23</v>
      </c>
      <c r="Z410" s="151" t="str">
        <f t="shared" si="109"/>
        <v>CUMPLIDA</v>
      </c>
      <c r="AA410" s="151" t="str">
        <f t="shared" si="110"/>
        <v>CUMPLIDO</v>
      </c>
      <c r="AB410" s="152" t="s">
        <v>1259</v>
      </c>
      <c r="AC410" s="150" t="str">
        <f t="shared" si="113"/>
        <v>H9AC19</v>
      </c>
      <c r="AD410" s="163">
        <f t="shared" si="111"/>
        <v>1</v>
      </c>
      <c r="AE410" s="163" t="str">
        <f t="shared" si="114"/>
        <v>H9AC19 - 1</v>
      </c>
      <c r="AF410" s="164">
        <f t="shared" si="115"/>
        <v>5</v>
      </c>
      <c r="AG410" s="164">
        <f t="shared" si="116"/>
        <v>5</v>
      </c>
      <c r="AH410" s="164" t="str">
        <f t="shared" si="112"/>
        <v>H9AC19.</v>
      </c>
      <c r="AI410" s="164" t="str">
        <f t="shared" si="117"/>
        <v>H9AC19</v>
      </c>
      <c r="AJ410" s="165"/>
      <c r="AK410" s="166"/>
      <c r="AL410" s="167"/>
    </row>
    <row r="411" spans="1:38" s="11" customFormat="1" ht="350.1" customHeight="1" x14ac:dyDescent="0.2">
      <c r="A411" s="150">
        <f>IF(ISBLANK(F411),"",COUNTA($F$2:F411))</f>
        <v>332</v>
      </c>
      <c r="B411" s="151">
        <f t="shared" si="118"/>
        <v>410</v>
      </c>
      <c r="C411" s="151">
        <v>2020</v>
      </c>
      <c r="D411" s="151" t="s">
        <v>3143</v>
      </c>
      <c r="E411" s="151" t="s">
        <v>637</v>
      </c>
      <c r="F411" s="151" t="s">
        <v>637</v>
      </c>
      <c r="G411" s="153" t="s">
        <v>1207</v>
      </c>
      <c r="H411" s="175" t="s">
        <v>1243</v>
      </c>
      <c r="I411" s="175" t="s">
        <v>1244</v>
      </c>
      <c r="J411" s="183" t="s">
        <v>1267</v>
      </c>
      <c r="K411" s="183" t="s">
        <v>1262</v>
      </c>
      <c r="L411" s="183" t="s">
        <v>1263</v>
      </c>
      <c r="M411" s="151">
        <v>1</v>
      </c>
      <c r="N411" s="184">
        <v>44185</v>
      </c>
      <c r="O411" s="190">
        <v>44346</v>
      </c>
      <c r="P411" s="178">
        <f t="shared" si="103"/>
        <v>23</v>
      </c>
      <c r="Q411" s="151" t="s">
        <v>1484</v>
      </c>
      <c r="R411" s="151" t="s">
        <v>2367</v>
      </c>
      <c r="S411" s="151">
        <v>1</v>
      </c>
      <c r="T411" s="123">
        <v>44749</v>
      </c>
      <c r="U411" s="161">
        <f t="shared" si="104"/>
        <v>13.433333333333334</v>
      </c>
      <c r="V411" s="124">
        <f t="shared" si="105"/>
        <v>100</v>
      </c>
      <c r="W411" s="162">
        <f t="shared" si="106"/>
        <v>23</v>
      </c>
      <c r="X411" s="162">
        <f t="shared" si="107"/>
        <v>23</v>
      </c>
      <c r="Y411" s="162">
        <f t="shared" si="108"/>
        <v>23</v>
      </c>
      <c r="Z411" s="151" t="str">
        <f t="shared" si="109"/>
        <v>CUMPLIDA</v>
      </c>
      <c r="AA411" s="151" t="str">
        <f t="shared" si="110"/>
        <v>CUMPLIDO</v>
      </c>
      <c r="AB411" s="152" t="s">
        <v>1259</v>
      </c>
      <c r="AC411" s="150" t="str">
        <f t="shared" si="113"/>
        <v>H10AC19</v>
      </c>
      <c r="AD411" s="163">
        <f t="shared" si="111"/>
        <v>1</v>
      </c>
      <c r="AE411" s="163" t="str">
        <f t="shared" si="114"/>
        <v>H10AC19 - 1</v>
      </c>
      <c r="AF411" s="164">
        <f t="shared" si="115"/>
        <v>5</v>
      </c>
      <c r="AG411" s="164">
        <f t="shared" si="116"/>
        <v>5</v>
      </c>
      <c r="AH411" s="164" t="str">
        <f t="shared" si="112"/>
        <v>H10AC19.</v>
      </c>
      <c r="AI411" s="164" t="str">
        <f t="shared" si="117"/>
        <v>H10AC19</v>
      </c>
      <c r="AJ411" s="165"/>
      <c r="AK411" s="166"/>
      <c r="AL411" s="167"/>
    </row>
    <row r="412" spans="1:38" s="11" customFormat="1" ht="350.1" customHeight="1" x14ac:dyDescent="0.2">
      <c r="A412" s="150">
        <f>IF(ISBLANK(F412),"",COUNTA($F$2:F412))</f>
        <v>333</v>
      </c>
      <c r="B412" s="151">
        <f t="shared" si="118"/>
        <v>411</v>
      </c>
      <c r="C412" s="151">
        <v>2020</v>
      </c>
      <c r="D412" s="151" t="s">
        <v>3142</v>
      </c>
      <c r="E412" s="151" t="s">
        <v>904</v>
      </c>
      <c r="F412" s="151" t="s">
        <v>636</v>
      </c>
      <c r="G412" s="153" t="s">
        <v>1207</v>
      </c>
      <c r="H412" s="175" t="s">
        <v>1245</v>
      </c>
      <c r="I412" s="175" t="s">
        <v>1246</v>
      </c>
      <c r="J412" s="183" t="s">
        <v>1267</v>
      </c>
      <c r="K412" s="183" t="s">
        <v>1262</v>
      </c>
      <c r="L412" s="183" t="s">
        <v>1263</v>
      </c>
      <c r="M412" s="151">
        <v>1</v>
      </c>
      <c r="N412" s="184">
        <v>44185</v>
      </c>
      <c r="O412" s="190">
        <v>44346</v>
      </c>
      <c r="P412" s="178">
        <f t="shared" si="103"/>
        <v>23</v>
      </c>
      <c r="Q412" s="151" t="s">
        <v>1484</v>
      </c>
      <c r="R412" s="151" t="s">
        <v>2367</v>
      </c>
      <c r="S412" s="151">
        <v>1</v>
      </c>
      <c r="T412" s="123">
        <v>44749</v>
      </c>
      <c r="U412" s="161">
        <f t="shared" si="104"/>
        <v>13.433333333333334</v>
      </c>
      <c r="V412" s="124">
        <f t="shared" si="105"/>
        <v>100</v>
      </c>
      <c r="W412" s="162">
        <f t="shared" si="106"/>
        <v>23</v>
      </c>
      <c r="X412" s="162">
        <f t="shared" si="107"/>
        <v>23</v>
      </c>
      <c r="Y412" s="162">
        <f t="shared" si="108"/>
        <v>23</v>
      </c>
      <c r="Z412" s="151" t="str">
        <f t="shared" si="109"/>
        <v>CUMPLIDA</v>
      </c>
      <c r="AA412" s="151" t="str">
        <f t="shared" si="110"/>
        <v>CUMPLIDO</v>
      </c>
      <c r="AB412" s="152" t="s">
        <v>1259</v>
      </c>
      <c r="AC412" s="150" t="str">
        <f t="shared" si="113"/>
        <v>H11AC19</v>
      </c>
      <c r="AD412" s="163">
        <f t="shared" si="111"/>
        <v>1</v>
      </c>
      <c r="AE412" s="163" t="str">
        <f t="shared" si="114"/>
        <v>H11AC19 - 1</v>
      </c>
      <c r="AF412" s="164">
        <f t="shared" si="115"/>
        <v>5</v>
      </c>
      <c r="AG412" s="164">
        <f t="shared" si="116"/>
        <v>5</v>
      </c>
      <c r="AH412" s="164" t="str">
        <f t="shared" si="112"/>
        <v>H11AC19.</v>
      </c>
      <c r="AI412" s="164" t="str">
        <f t="shared" si="117"/>
        <v>H11AC19</v>
      </c>
      <c r="AJ412" s="165"/>
      <c r="AK412" s="166"/>
      <c r="AL412" s="167"/>
    </row>
    <row r="413" spans="1:38" s="11" customFormat="1" ht="350.1" customHeight="1" x14ac:dyDescent="0.2">
      <c r="A413" s="150">
        <f>IF(ISBLANK(F413),"",COUNTA($F$2:F413))</f>
        <v>334</v>
      </c>
      <c r="B413" s="151">
        <f t="shared" si="118"/>
        <v>412</v>
      </c>
      <c r="C413" s="151">
        <v>2020</v>
      </c>
      <c r="D413" s="151" t="s">
        <v>3141</v>
      </c>
      <c r="E413" s="151" t="s">
        <v>637</v>
      </c>
      <c r="F413" s="151" t="s">
        <v>637</v>
      </c>
      <c r="G413" s="153" t="s">
        <v>1207</v>
      </c>
      <c r="H413" s="175" t="s">
        <v>1247</v>
      </c>
      <c r="I413" s="175" t="s">
        <v>1248</v>
      </c>
      <c r="J413" s="183" t="s">
        <v>1268</v>
      </c>
      <c r="K413" s="183" t="s">
        <v>1262</v>
      </c>
      <c r="L413" s="183" t="s">
        <v>1263</v>
      </c>
      <c r="M413" s="151">
        <v>1</v>
      </c>
      <c r="N413" s="184">
        <v>44185</v>
      </c>
      <c r="O413" s="190">
        <v>44346</v>
      </c>
      <c r="P413" s="178">
        <f t="shared" si="103"/>
        <v>23</v>
      </c>
      <c r="Q413" s="151" t="s">
        <v>1484</v>
      </c>
      <c r="R413" s="151" t="s">
        <v>2367</v>
      </c>
      <c r="S413" s="151">
        <v>1</v>
      </c>
      <c r="T413" s="123">
        <v>44749</v>
      </c>
      <c r="U413" s="161">
        <f t="shared" si="104"/>
        <v>13.433333333333334</v>
      </c>
      <c r="V413" s="124">
        <f t="shared" si="105"/>
        <v>100</v>
      </c>
      <c r="W413" s="162">
        <f t="shared" si="106"/>
        <v>23</v>
      </c>
      <c r="X413" s="162">
        <f t="shared" si="107"/>
        <v>23</v>
      </c>
      <c r="Y413" s="162">
        <f t="shared" si="108"/>
        <v>23</v>
      </c>
      <c r="Z413" s="151" t="str">
        <f t="shared" si="109"/>
        <v>CUMPLIDA</v>
      </c>
      <c r="AA413" s="151" t="str">
        <f t="shared" si="110"/>
        <v>CUMPLIDO</v>
      </c>
      <c r="AB413" s="152" t="s">
        <v>1259</v>
      </c>
      <c r="AC413" s="150" t="str">
        <f t="shared" si="113"/>
        <v>H12AC19</v>
      </c>
      <c r="AD413" s="163">
        <f t="shared" si="111"/>
        <v>1</v>
      </c>
      <c r="AE413" s="163" t="str">
        <f t="shared" si="114"/>
        <v>H12AC19 - 1</v>
      </c>
      <c r="AF413" s="164">
        <f t="shared" si="115"/>
        <v>5</v>
      </c>
      <c r="AG413" s="164">
        <f t="shared" si="116"/>
        <v>5</v>
      </c>
      <c r="AH413" s="164" t="str">
        <f t="shared" si="112"/>
        <v>H12AC19.</v>
      </c>
      <c r="AI413" s="164" t="str">
        <f t="shared" si="117"/>
        <v>H12AC19</v>
      </c>
      <c r="AJ413" s="165"/>
      <c r="AK413" s="166"/>
      <c r="AL413" s="167"/>
    </row>
    <row r="414" spans="1:38" s="11" customFormat="1" ht="350.1" customHeight="1" x14ac:dyDescent="0.2">
      <c r="A414" s="150">
        <f>IF(ISBLANK(F414),"",COUNTA($F$2:F414))</f>
        <v>335</v>
      </c>
      <c r="B414" s="151">
        <f t="shared" si="118"/>
        <v>413</v>
      </c>
      <c r="C414" s="151">
        <v>2020</v>
      </c>
      <c r="D414" s="151" t="s">
        <v>3146</v>
      </c>
      <c r="E414" s="151" t="s">
        <v>637</v>
      </c>
      <c r="F414" s="151" t="s">
        <v>637</v>
      </c>
      <c r="G414" s="153" t="s">
        <v>1207</v>
      </c>
      <c r="H414" s="175" t="s">
        <v>1249</v>
      </c>
      <c r="I414" s="175" t="s">
        <v>1250</v>
      </c>
      <c r="J414" s="183" t="s">
        <v>1268</v>
      </c>
      <c r="K414" s="183" t="s">
        <v>1262</v>
      </c>
      <c r="L414" s="183" t="s">
        <v>1263</v>
      </c>
      <c r="M414" s="151">
        <v>1</v>
      </c>
      <c r="N414" s="184">
        <v>44185</v>
      </c>
      <c r="O414" s="190">
        <v>44346</v>
      </c>
      <c r="P414" s="178">
        <f t="shared" si="103"/>
        <v>23</v>
      </c>
      <c r="Q414" s="151" t="s">
        <v>1484</v>
      </c>
      <c r="R414" s="151" t="s">
        <v>2367</v>
      </c>
      <c r="S414" s="151">
        <v>1</v>
      </c>
      <c r="T414" s="123">
        <v>44749</v>
      </c>
      <c r="U414" s="161">
        <f t="shared" si="104"/>
        <v>13.433333333333334</v>
      </c>
      <c r="V414" s="124">
        <f t="shared" si="105"/>
        <v>100</v>
      </c>
      <c r="W414" s="162">
        <f t="shared" si="106"/>
        <v>23</v>
      </c>
      <c r="X414" s="162">
        <f t="shared" si="107"/>
        <v>23</v>
      </c>
      <c r="Y414" s="162">
        <f t="shared" si="108"/>
        <v>23</v>
      </c>
      <c r="Z414" s="151" t="str">
        <f t="shared" si="109"/>
        <v>CUMPLIDA</v>
      </c>
      <c r="AA414" s="151" t="str">
        <f t="shared" si="110"/>
        <v>CUMPLIDO</v>
      </c>
      <c r="AB414" s="152" t="s">
        <v>1259</v>
      </c>
      <c r="AC414" s="150" t="str">
        <f t="shared" si="113"/>
        <v>H14AC19</v>
      </c>
      <c r="AD414" s="163">
        <f t="shared" si="111"/>
        <v>1</v>
      </c>
      <c r="AE414" s="163" t="str">
        <f t="shared" si="114"/>
        <v>H14AC19 - 1</v>
      </c>
      <c r="AF414" s="164">
        <f t="shared" si="115"/>
        <v>5</v>
      </c>
      <c r="AG414" s="164">
        <f t="shared" si="116"/>
        <v>5</v>
      </c>
      <c r="AH414" s="164" t="str">
        <f t="shared" si="112"/>
        <v>H14AC19.</v>
      </c>
      <c r="AI414" s="164" t="str">
        <f t="shared" si="117"/>
        <v>H14AC19</v>
      </c>
      <c r="AJ414" s="165"/>
      <c r="AK414" s="166"/>
      <c r="AL414" s="167"/>
    </row>
    <row r="415" spans="1:38" s="11" customFormat="1" ht="350.1" customHeight="1" x14ac:dyDescent="0.2">
      <c r="A415" s="150">
        <f>IF(ISBLANK(F415),"",COUNTA($F$2:F415))</f>
        <v>336</v>
      </c>
      <c r="B415" s="151">
        <f t="shared" si="118"/>
        <v>414</v>
      </c>
      <c r="C415" s="151">
        <v>2020</v>
      </c>
      <c r="D415" s="151" t="s">
        <v>3146</v>
      </c>
      <c r="E415" s="151" t="s">
        <v>3104</v>
      </c>
      <c r="F415" s="151" t="s">
        <v>1251</v>
      </c>
      <c r="G415" s="153" t="s">
        <v>1256</v>
      </c>
      <c r="H415" s="175" t="s">
        <v>1252</v>
      </c>
      <c r="I415" s="175" t="s">
        <v>1253</v>
      </c>
      <c r="J415" s="183" t="s">
        <v>1093</v>
      </c>
      <c r="K415" s="183" t="s">
        <v>1100</v>
      </c>
      <c r="L415" s="151" t="s">
        <v>1095</v>
      </c>
      <c r="M415" s="151">
        <v>1</v>
      </c>
      <c r="N415" s="184">
        <v>44185</v>
      </c>
      <c r="O415" s="184">
        <v>44285</v>
      </c>
      <c r="P415" s="178">
        <f t="shared" si="103"/>
        <v>14.285714285714286</v>
      </c>
      <c r="Q415" s="151" t="s">
        <v>1485</v>
      </c>
      <c r="R415" s="174" t="s">
        <v>2374</v>
      </c>
      <c r="S415" s="151">
        <v>1</v>
      </c>
      <c r="T415" s="123">
        <v>44662</v>
      </c>
      <c r="U415" s="161">
        <f t="shared" si="104"/>
        <v>12.566666666666666</v>
      </c>
      <c r="V415" s="124">
        <f t="shared" si="105"/>
        <v>100</v>
      </c>
      <c r="W415" s="162">
        <f t="shared" si="106"/>
        <v>14.285714285714286</v>
      </c>
      <c r="X415" s="162">
        <f t="shared" si="107"/>
        <v>14.285714285714286</v>
      </c>
      <c r="Y415" s="162">
        <f t="shared" si="108"/>
        <v>14.285714285714286</v>
      </c>
      <c r="Z415" s="151" t="str">
        <f t="shared" si="109"/>
        <v>CUMPLIDA</v>
      </c>
      <c r="AA415" s="151" t="str">
        <f t="shared" si="110"/>
        <v>CUMPLIDO</v>
      </c>
      <c r="AB415" s="152" t="s">
        <v>1259</v>
      </c>
      <c r="AC415" s="150" t="str">
        <f t="shared" si="113"/>
        <v>H15AC19</v>
      </c>
      <c r="AD415" s="163">
        <f t="shared" si="111"/>
        <v>1</v>
      </c>
      <c r="AE415" s="163" t="str">
        <f t="shared" si="114"/>
        <v>H15AC19 - 1</v>
      </c>
      <c r="AF415" s="164">
        <f t="shared" si="115"/>
        <v>5</v>
      </c>
      <c r="AG415" s="164">
        <f t="shared" si="116"/>
        <v>5</v>
      </c>
      <c r="AH415" s="164" t="str">
        <f t="shared" si="112"/>
        <v>H15AC19.</v>
      </c>
      <c r="AI415" s="164" t="str">
        <f t="shared" si="117"/>
        <v>H15AC19</v>
      </c>
      <c r="AJ415" s="165"/>
      <c r="AK415" s="166"/>
      <c r="AL415" s="167"/>
    </row>
    <row r="416" spans="1:38" s="11" customFormat="1" ht="350.1" customHeight="1" x14ac:dyDescent="0.2">
      <c r="A416" s="150">
        <f>IF(ISBLANK(F416),"",COUNTA($F$2:F416))</f>
        <v>337</v>
      </c>
      <c r="B416" s="151">
        <f t="shared" si="118"/>
        <v>415</v>
      </c>
      <c r="C416" s="151">
        <v>2020</v>
      </c>
      <c r="D416" s="151" t="s">
        <v>3143</v>
      </c>
      <c r="E416" s="151" t="s">
        <v>904</v>
      </c>
      <c r="F416" s="151" t="s">
        <v>636</v>
      </c>
      <c r="G416" s="153" t="s">
        <v>1207</v>
      </c>
      <c r="H416" s="175" t="s">
        <v>1254</v>
      </c>
      <c r="I416" s="175" t="s">
        <v>1255</v>
      </c>
      <c r="J416" s="183" t="s">
        <v>1269</v>
      </c>
      <c r="K416" s="183" t="s">
        <v>1264</v>
      </c>
      <c r="L416" s="183" t="s">
        <v>1263</v>
      </c>
      <c r="M416" s="151">
        <v>1</v>
      </c>
      <c r="N416" s="184">
        <v>44185</v>
      </c>
      <c r="O416" s="190">
        <v>44346</v>
      </c>
      <c r="P416" s="178">
        <f t="shared" si="103"/>
        <v>23</v>
      </c>
      <c r="Q416" s="151" t="s">
        <v>1484</v>
      </c>
      <c r="R416" s="151" t="s">
        <v>2367</v>
      </c>
      <c r="S416" s="151">
        <v>1</v>
      </c>
      <c r="T416" s="123">
        <v>44749</v>
      </c>
      <c r="U416" s="161">
        <f t="shared" si="104"/>
        <v>13.433333333333334</v>
      </c>
      <c r="V416" s="124">
        <f t="shared" si="105"/>
        <v>100</v>
      </c>
      <c r="W416" s="162">
        <f t="shared" si="106"/>
        <v>23</v>
      </c>
      <c r="X416" s="162">
        <f t="shared" si="107"/>
        <v>23</v>
      </c>
      <c r="Y416" s="162">
        <f t="shared" si="108"/>
        <v>23</v>
      </c>
      <c r="Z416" s="151" t="str">
        <f t="shared" si="109"/>
        <v>CUMPLIDA</v>
      </c>
      <c r="AA416" s="151" t="str">
        <f t="shared" si="110"/>
        <v>CUMPLIDO</v>
      </c>
      <c r="AB416" s="152" t="s">
        <v>1259</v>
      </c>
      <c r="AC416" s="150" t="str">
        <f t="shared" si="113"/>
        <v>H17AC19</v>
      </c>
      <c r="AD416" s="163">
        <f t="shared" si="111"/>
        <v>1</v>
      </c>
      <c r="AE416" s="163" t="str">
        <f t="shared" si="114"/>
        <v>H17AC19 - 1</v>
      </c>
      <c r="AF416" s="164">
        <f t="shared" si="115"/>
        <v>5</v>
      </c>
      <c r="AG416" s="164">
        <f t="shared" si="116"/>
        <v>5</v>
      </c>
      <c r="AH416" s="164" t="str">
        <f t="shared" si="112"/>
        <v>H17AC19.</v>
      </c>
      <c r="AI416" s="164" t="str">
        <f t="shared" si="117"/>
        <v>H17AC19</v>
      </c>
      <c r="AJ416" s="165"/>
      <c r="AK416" s="166"/>
      <c r="AL416" s="167"/>
    </row>
    <row r="417" spans="1:38" s="11" customFormat="1" ht="409.5" customHeight="1" x14ac:dyDescent="0.2">
      <c r="A417" s="150">
        <f>IF(ISBLANK(F417),"",COUNTA($F$2:F417))</f>
        <v>338</v>
      </c>
      <c r="B417" s="151">
        <f t="shared" si="118"/>
        <v>416</v>
      </c>
      <c r="C417" s="151">
        <v>2020</v>
      </c>
      <c r="D417" s="151" t="s">
        <v>3143</v>
      </c>
      <c r="E417" s="151" t="s">
        <v>3107</v>
      </c>
      <c r="F417" s="151" t="s">
        <v>1214</v>
      </c>
      <c r="G417" s="152" t="s">
        <v>1207</v>
      </c>
      <c r="H417" s="175" t="s">
        <v>2823</v>
      </c>
      <c r="I417" s="175" t="s">
        <v>2824</v>
      </c>
      <c r="J417" s="183" t="s">
        <v>2672</v>
      </c>
      <c r="K417" s="183" t="s">
        <v>2671</v>
      </c>
      <c r="L417" s="151" t="s">
        <v>2644</v>
      </c>
      <c r="M417" s="151">
        <v>1</v>
      </c>
      <c r="N417" s="184">
        <v>45184</v>
      </c>
      <c r="O417" s="184">
        <v>45199</v>
      </c>
      <c r="P417" s="178">
        <f t="shared" ref="P417:P480" si="119">(+O417-N417)/7</f>
        <v>2.1428571428571428</v>
      </c>
      <c r="Q417" s="151" t="s">
        <v>1491</v>
      </c>
      <c r="R417" s="151" t="s">
        <v>2367</v>
      </c>
      <c r="S417" s="151">
        <v>1</v>
      </c>
      <c r="T417" s="123">
        <v>45321</v>
      </c>
      <c r="U417" s="161">
        <f t="shared" si="104"/>
        <v>4.0666666666666664</v>
      </c>
      <c r="V417" s="124">
        <f t="shared" si="105"/>
        <v>100</v>
      </c>
      <c r="W417" s="162">
        <f t="shared" si="106"/>
        <v>2.1428571428571428</v>
      </c>
      <c r="X417" s="162">
        <f t="shared" si="107"/>
        <v>2.1428571428571428</v>
      </c>
      <c r="Y417" s="162">
        <f t="shared" si="108"/>
        <v>2.1428571428571428</v>
      </c>
      <c r="Z417" s="151" t="str">
        <f t="shared" si="109"/>
        <v>CUMPLIDA</v>
      </c>
      <c r="AA417" s="151" t="str">
        <f t="shared" si="110"/>
        <v>VENCIDO</v>
      </c>
      <c r="AB417" s="152" t="s">
        <v>1321</v>
      </c>
      <c r="AC417" s="150" t="str">
        <f t="shared" si="113"/>
        <v>H1AT75-OCAD</v>
      </c>
      <c r="AD417" s="163">
        <f t="shared" si="111"/>
        <v>1</v>
      </c>
      <c r="AE417" s="163" t="str">
        <f t="shared" si="114"/>
        <v>H1AT75-OCAD - 1</v>
      </c>
      <c r="AF417" s="164">
        <f t="shared" si="115"/>
        <v>5</v>
      </c>
      <c r="AG417" s="164">
        <f t="shared" si="116"/>
        <v>1</v>
      </c>
      <c r="AH417" s="164" t="str">
        <f t="shared" si="112"/>
        <v>H1AT75-OCAD</v>
      </c>
      <c r="AI417" s="164" t="str">
        <f t="shared" si="117"/>
        <v>H1AT75-OCAD</v>
      </c>
      <c r="AJ417" s="165"/>
      <c r="AK417" s="166"/>
      <c r="AL417" s="167"/>
    </row>
    <row r="418" spans="1:38" s="11" customFormat="1" ht="383.25" customHeight="1" x14ac:dyDescent="0.2">
      <c r="A418" s="150" t="str">
        <f>IF(ISBLANK(F418),"",COUNTA($F$2:F418))</f>
        <v/>
      </c>
      <c r="B418" s="151">
        <f t="shared" si="118"/>
        <v>417</v>
      </c>
      <c r="C418" s="151">
        <v>2020</v>
      </c>
      <c r="D418" s="151" t="s">
        <v>3143</v>
      </c>
      <c r="E418" s="151"/>
      <c r="F418" s="151"/>
      <c r="G418" s="152" t="s">
        <v>1207</v>
      </c>
      <c r="H418" s="175" t="s">
        <v>2825</v>
      </c>
      <c r="I418" s="175" t="s">
        <v>2826</v>
      </c>
      <c r="J418" s="183" t="s">
        <v>2676</v>
      </c>
      <c r="K418" s="183" t="s">
        <v>2677</v>
      </c>
      <c r="L418" s="151" t="s">
        <v>2673</v>
      </c>
      <c r="M418" s="151">
        <v>1</v>
      </c>
      <c r="N418" s="184">
        <v>45184</v>
      </c>
      <c r="O418" s="184">
        <v>45291</v>
      </c>
      <c r="P418" s="178">
        <f t="shared" si="119"/>
        <v>15.285714285714286</v>
      </c>
      <c r="Q418" s="151" t="s">
        <v>2674</v>
      </c>
      <c r="R418" s="151" t="s">
        <v>2675</v>
      </c>
      <c r="S418" s="151">
        <v>0</v>
      </c>
      <c r="T418" s="190"/>
      <c r="U418" s="161">
        <f t="shared" si="104"/>
        <v>-1509.7</v>
      </c>
      <c r="V418" s="124">
        <f t="shared" si="105"/>
        <v>0</v>
      </c>
      <c r="W418" s="162">
        <f t="shared" si="106"/>
        <v>0</v>
      </c>
      <c r="X418" s="162">
        <f t="shared" si="107"/>
        <v>0</v>
      </c>
      <c r="Y418" s="162">
        <f t="shared" si="108"/>
        <v>15.285714285714286</v>
      </c>
      <c r="Z418" s="151" t="str">
        <f t="shared" si="109"/>
        <v>VENCIDA</v>
      </c>
      <c r="AA418" s="151" t="str">
        <f t="shared" si="110"/>
        <v/>
      </c>
      <c r="AB418" s="152" t="s">
        <v>1321</v>
      </c>
      <c r="AC418" s="150" t="str">
        <f t="shared" si="113"/>
        <v>H1AT75-OCAD</v>
      </c>
      <c r="AD418" s="163">
        <f t="shared" si="111"/>
        <v>2</v>
      </c>
      <c r="AE418" s="163" t="str">
        <f t="shared" si="114"/>
        <v>H1AT75-OCAD - 2</v>
      </c>
      <c r="AF418" s="164">
        <f t="shared" si="115"/>
        <v>1</v>
      </c>
      <c r="AG418" s="164">
        <f t="shared" si="116"/>
        <v>1</v>
      </c>
      <c r="AH418" s="164" t="str">
        <f t="shared" si="112"/>
        <v>H1AT75-OCAD</v>
      </c>
      <c r="AI418" s="164" t="str">
        <f t="shared" si="117"/>
        <v>H1AT75-OCAD</v>
      </c>
      <c r="AJ418" s="165"/>
      <c r="AK418" s="166"/>
      <c r="AL418" s="167"/>
    </row>
    <row r="419" spans="1:38" s="11" customFormat="1" ht="409.5" customHeight="1" x14ac:dyDescent="0.2">
      <c r="A419" s="150" t="str">
        <f>IF(ISBLANK(F419),"",COUNTA($F$2:F419))</f>
        <v/>
      </c>
      <c r="B419" s="151">
        <f t="shared" si="118"/>
        <v>418</v>
      </c>
      <c r="C419" s="151">
        <v>2020</v>
      </c>
      <c r="D419" s="151" t="s">
        <v>3143</v>
      </c>
      <c r="E419" s="151"/>
      <c r="F419" s="151"/>
      <c r="G419" s="152" t="s">
        <v>1207</v>
      </c>
      <c r="H419" s="175" t="s">
        <v>2827</v>
      </c>
      <c r="I419" s="175" t="s">
        <v>2828</v>
      </c>
      <c r="J419" s="183" t="s">
        <v>2648</v>
      </c>
      <c r="K419" s="183" t="s">
        <v>2505</v>
      </c>
      <c r="L419" s="151" t="s">
        <v>2280</v>
      </c>
      <c r="M419" s="151">
        <v>2</v>
      </c>
      <c r="N419" s="184">
        <v>45139</v>
      </c>
      <c r="O419" s="184">
        <v>45230</v>
      </c>
      <c r="P419" s="178">
        <f t="shared" si="119"/>
        <v>13</v>
      </c>
      <c r="Q419" s="151" t="s">
        <v>1491</v>
      </c>
      <c r="R419" s="151" t="s">
        <v>2367</v>
      </c>
      <c r="S419" s="151">
        <v>2</v>
      </c>
      <c r="T419" s="190">
        <v>45289</v>
      </c>
      <c r="U419" s="161">
        <f t="shared" si="104"/>
        <v>1.9666666666666666</v>
      </c>
      <c r="V419" s="124">
        <f t="shared" si="105"/>
        <v>100</v>
      </c>
      <c r="W419" s="162">
        <f t="shared" si="106"/>
        <v>13</v>
      </c>
      <c r="X419" s="162">
        <f t="shared" si="107"/>
        <v>13</v>
      </c>
      <c r="Y419" s="162">
        <f t="shared" si="108"/>
        <v>13</v>
      </c>
      <c r="Z419" s="151" t="str">
        <f t="shared" si="109"/>
        <v>CUMPLIDA</v>
      </c>
      <c r="AA419" s="151" t="str">
        <f t="shared" si="110"/>
        <v/>
      </c>
      <c r="AB419" s="152" t="s">
        <v>1321</v>
      </c>
      <c r="AC419" s="150" t="str">
        <f t="shared" si="113"/>
        <v>H1AT75-OCAD</v>
      </c>
      <c r="AD419" s="163">
        <f t="shared" si="111"/>
        <v>3</v>
      </c>
      <c r="AE419" s="163" t="str">
        <f t="shared" si="114"/>
        <v>H1AT75-OCAD - 3</v>
      </c>
      <c r="AF419" s="164">
        <f t="shared" si="115"/>
        <v>5</v>
      </c>
      <c r="AG419" s="164">
        <f t="shared" si="116"/>
        <v>5</v>
      </c>
      <c r="AH419" s="164" t="str">
        <f t="shared" si="112"/>
        <v>H1AT75-OCAD</v>
      </c>
      <c r="AI419" s="164" t="str">
        <f t="shared" si="117"/>
        <v>H1AT75-OCAD</v>
      </c>
      <c r="AJ419" s="165"/>
      <c r="AK419" s="166"/>
      <c r="AL419" s="167"/>
    </row>
    <row r="420" spans="1:38" s="11" customFormat="1" ht="350.1" customHeight="1" x14ac:dyDescent="0.2">
      <c r="A420" s="150">
        <f>IF(ISBLANK(F420),"",COUNTA($F$2:F420))</f>
        <v>339</v>
      </c>
      <c r="B420" s="151">
        <f t="shared" si="118"/>
        <v>419</v>
      </c>
      <c r="C420" s="151">
        <v>2020</v>
      </c>
      <c r="D420" s="151" t="s">
        <v>3143</v>
      </c>
      <c r="E420" s="151" t="s">
        <v>3107</v>
      </c>
      <c r="F420" s="151" t="s">
        <v>1214</v>
      </c>
      <c r="G420" s="152" t="s">
        <v>1207</v>
      </c>
      <c r="H420" s="175" t="s">
        <v>2829</v>
      </c>
      <c r="I420" s="175" t="s">
        <v>2830</v>
      </c>
      <c r="J420" s="175" t="s">
        <v>1459</v>
      </c>
      <c r="K420" s="175" t="s">
        <v>1460</v>
      </c>
      <c r="L420" s="150" t="s">
        <v>1461</v>
      </c>
      <c r="M420" s="150">
        <v>1</v>
      </c>
      <c r="N420" s="190">
        <v>44084</v>
      </c>
      <c r="O420" s="190">
        <v>44196</v>
      </c>
      <c r="P420" s="178">
        <f t="shared" si="119"/>
        <v>16</v>
      </c>
      <c r="Q420" s="151" t="s">
        <v>1494</v>
      </c>
      <c r="R420" s="151" t="s">
        <v>2455</v>
      </c>
      <c r="S420" s="151">
        <v>1</v>
      </c>
      <c r="T420" s="123">
        <v>44662</v>
      </c>
      <c r="U420" s="161">
        <f t="shared" si="104"/>
        <v>15.533333333333333</v>
      </c>
      <c r="V420" s="124">
        <f t="shared" si="105"/>
        <v>100</v>
      </c>
      <c r="W420" s="162">
        <f t="shared" si="106"/>
        <v>16</v>
      </c>
      <c r="X420" s="162">
        <f t="shared" si="107"/>
        <v>16</v>
      </c>
      <c r="Y420" s="162">
        <f t="shared" si="108"/>
        <v>16</v>
      </c>
      <c r="Z420" s="151" t="str">
        <f t="shared" si="109"/>
        <v>CUMPLIDA</v>
      </c>
      <c r="AA420" s="151" t="str">
        <f t="shared" si="110"/>
        <v>VENCIDO</v>
      </c>
      <c r="AB420" s="152" t="s">
        <v>1321</v>
      </c>
      <c r="AC420" s="150" t="str">
        <f t="shared" si="113"/>
        <v>H2AT75-OCAD</v>
      </c>
      <c r="AD420" s="163">
        <f t="shared" si="111"/>
        <v>1</v>
      </c>
      <c r="AE420" s="163" t="str">
        <f t="shared" si="114"/>
        <v>H2AT75-OCAD - 1</v>
      </c>
      <c r="AF420" s="164">
        <f t="shared" si="115"/>
        <v>5</v>
      </c>
      <c r="AG420" s="164">
        <f t="shared" si="116"/>
        <v>1</v>
      </c>
      <c r="AH420" s="164" t="str">
        <f t="shared" si="112"/>
        <v>H2AT75-OCAD</v>
      </c>
      <c r="AI420" s="164" t="str">
        <f t="shared" si="117"/>
        <v>H2AT75-OCAD</v>
      </c>
      <c r="AJ420" s="165"/>
      <c r="AK420" s="166"/>
      <c r="AL420" s="167"/>
    </row>
    <row r="421" spans="1:38" s="11" customFormat="1" ht="350.1" customHeight="1" x14ac:dyDescent="0.2">
      <c r="A421" s="150" t="str">
        <f>IF(ISBLANK(F421),"",COUNTA($F$2:F421))</f>
        <v/>
      </c>
      <c r="B421" s="151">
        <f t="shared" si="118"/>
        <v>420</v>
      </c>
      <c r="C421" s="151">
        <v>2020</v>
      </c>
      <c r="D421" s="151" t="s">
        <v>3143</v>
      </c>
      <c r="E421" s="151"/>
      <c r="F421" s="151"/>
      <c r="G421" s="152" t="s">
        <v>1207</v>
      </c>
      <c r="H421" s="175" t="s">
        <v>2831</v>
      </c>
      <c r="I421" s="175" t="s">
        <v>2832</v>
      </c>
      <c r="J421" s="183" t="s">
        <v>2669</v>
      </c>
      <c r="K421" s="183" t="s">
        <v>2670</v>
      </c>
      <c r="L421" s="151" t="s">
        <v>2644</v>
      </c>
      <c r="M421" s="151">
        <v>1</v>
      </c>
      <c r="N421" s="184">
        <v>45184</v>
      </c>
      <c r="O421" s="184">
        <v>45199</v>
      </c>
      <c r="P421" s="178">
        <f t="shared" si="119"/>
        <v>2.1428571428571428</v>
      </c>
      <c r="Q421" s="151" t="s">
        <v>1491</v>
      </c>
      <c r="R421" s="151" t="s">
        <v>2367</v>
      </c>
      <c r="S421" s="151">
        <v>1</v>
      </c>
      <c r="T421" s="190">
        <v>45321</v>
      </c>
      <c r="U421" s="161">
        <f t="shared" si="104"/>
        <v>4.0666666666666664</v>
      </c>
      <c r="V421" s="124">
        <f t="shared" si="105"/>
        <v>100</v>
      </c>
      <c r="W421" s="162">
        <f t="shared" si="106"/>
        <v>2.1428571428571428</v>
      </c>
      <c r="X421" s="162">
        <f t="shared" si="107"/>
        <v>2.1428571428571428</v>
      </c>
      <c r="Y421" s="162">
        <f t="shared" si="108"/>
        <v>2.1428571428571428</v>
      </c>
      <c r="Z421" s="151" t="str">
        <f t="shared" si="109"/>
        <v>CUMPLIDA</v>
      </c>
      <c r="AA421" s="151" t="str">
        <f t="shared" si="110"/>
        <v/>
      </c>
      <c r="AB421" s="152" t="s">
        <v>1321</v>
      </c>
      <c r="AC421" s="150" t="str">
        <f t="shared" si="113"/>
        <v>H2AT75-OCAD</v>
      </c>
      <c r="AD421" s="163">
        <f t="shared" si="111"/>
        <v>2</v>
      </c>
      <c r="AE421" s="163" t="str">
        <f t="shared" si="114"/>
        <v>H2AT75-OCAD - 2</v>
      </c>
      <c r="AF421" s="164">
        <f t="shared" si="115"/>
        <v>5</v>
      </c>
      <c r="AG421" s="164">
        <f t="shared" si="116"/>
        <v>1</v>
      </c>
      <c r="AH421" s="164" t="str">
        <f t="shared" si="112"/>
        <v>H2AT75-OCAD</v>
      </c>
      <c r="AI421" s="164" t="str">
        <f t="shared" si="117"/>
        <v>H2AT75-OCAD</v>
      </c>
      <c r="AJ421" s="165"/>
      <c r="AK421" s="166"/>
      <c r="AL421" s="167"/>
    </row>
    <row r="422" spans="1:38" s="11" customFormat="1" ht="350.1" customHeight="1" x14ac:dyDescent="0.2">
      <c r="A422" s="150" t="str">
        <f>IF(ISBLANK(F422),"",COUNTA($F$2:F422))</f>
        <v/>
      </c>
      <c r="B422" s="151">
        <f t="shared" si="118"/>
        <v>421</v>
      </c>
      <c r="C422" s="151">
        <v>2020</v>
      </c>
      <c r="D422" s="151" t="s">
        <v>3143</v>
      </c>
      <c r="E422" s="151"/>
      <c r="F422" s="151"/>
      <c r="G422" s="152" t="s">
        <v>1207</v>
      </c>
      <c r="H422" s="175" t="s">
        <v>2833</v>
      </c>
      <c r="I422" s="175" t="s">
        <v>2834</v>
      </c>
      <c r="J422" s="183" t="s">
        <v>2676</v>
      </c>
      <c r="K422" s="183" t="s">
        <v>2677</v>
      </c>
      <c r="L422" s="151" t="s">
        <v>2673</v>
      </c>
      <c r="M422" s="151">
        <v>1</v>
      </c>
      <c r="N422" s="184">
        <v>45184</v>
      </c>
      <c r="O422" s="184">
        <v>45291</v>
      </c>
      <c r="P422" s="178">
        <f t="shared" si="119"/>
        <v>15.285714285714286</v>
      </c>
      <c r="Q422" s="151" t="s">
        <v>2674</v>
      </c>
      <c r="R422" s="151" t="s">
        <v>2374</v>
      </c>
      <c r="S422" s="151">
        <v>0</v>
      </c>
      <c r="T422" s="190"/>
      <c r="U422" s="161">
        <f t="shared" si="104"/>
        <v>-1509.7</v>
      </c>
      <c r="V422" s="124">
        <f t="shared" si="105"/>
        <v>0</v>
      </c>
      <c r="W422" s="162">
        <f t="shared" si="106"/>
        <v>0</v>
      </c>
      <c r="X422" s="162">
        <f t="shared" si="107"/>
        <v>0</v>
      </c>
      <c r="Y422" s="162">
        <f t="shared" si="108"/>
        <v>15.285714285714286</v>
      </c>
      <c r="Z422" s="151" t="str">
        <f t="shared" si="109"/>
        <v>VENCIDA</v>
      </c>
      <c r="AA422" s="151" t="str">
        <f t="shared" si="110"/>
        <v/>
      </c>
      <c r="AB422" s="152" t="s">
        <v>1321</v>
      </c>
      <c r="AC422" s="150" t="str">
        <f t="shared" si="113"/>
        <v>H2AT75-OCAD</v>
      </c>
      <c r="AD422" s="163">
        <f t="shared" si="111"/>
        <v>3</v>
      </c>
      <c r="AE422" s="163" t="str">
        <f t="shared" si="114"/>
        <v>H2AT75-OCAD - 3</v>
      </c>
      <c r="AF422" s="164">
        <f t="shared" si="115"/>
        <v>1</v>
      </c>
      <c r="AG422" s="164">
        <f t="shared" si="116"/>
        <v>1</v>
      </c>
      <c r="AH422" s="164" t="str">
        <f t="shared" si="112"/>
        <v>H2AT75-OCAD</v>
      </c>
      <c r="AI422" s="164" t="str">
        <f t="shared" si="117"/>
        <v>H2AT75-OCAD</v>
      </c>
      <c r="AJ422" s="165"/>
      <c r="AK422" s="166"/>
      <c r="AL422" s="167"/>
    </row>
    <row r="423" spans="1:38" s="11" customFormat="1" ht="350.1" customHeight="1" x14ac:dyDescent="0.2">
      <c r="A423" s="150">
        <f>IF(ISBLANK(F423),"",COUNTA($F$2:F423))</f>
        <v>340</v>
      </c>
      <c r="B423" s="151">
        <f t="shared" si="118"/>
        <v>422</v>
      </c>
      <c r="C423" s="151">
        <v>2020</v>
      </c>
      <c r="D423" s="151" t="s">
        <v>3142</v>
      </c>
      <c r="E423" s="151" t="s">
        <v>3107</v>
      </c>
      <c r="F423" s="151" t="s">
        <v>1214</v>
      </c>
      <c r="G423" s="152" t="s">
        <v>1217</v>
      </c>
      <c r="H423" s="175" t="s">
        <v>2678</v>
      </c>
      <c r="I423" s="175" t="s">
        <v>1215</v>
      </c>
      <c r="J423" s="183" t="s">
        <v>2680</v>
      </c>
      <c r="K423" s="183" t="s">
        <v>2670</v>
      </c>
      <c r="L423" s="151" t="s">
        <v>2644</v>
      </c>
      <c r="M423" s="151">
        <v>1</v>
      </c>
      <c r="N423" s="184">
        <v>45184</v>
      </c>
      <c r="O423" s="184">
        <v>45199</v>
      </c>
      <c r="P423" s="178">
        <f t="shared" si="119"/>
        <v>2.1428571428571428</v>
      </c>
      <c r="Q423" s="151" t="s">
        <v>1491</v>
      </c>
      <c r="R423" s="151" t="s">
        <v>2367</v>
      </c>
      <c r="S423" s="151">
        <v>1</v>
      </c>
      <c r="T423" s="190">
        <v>45321</v>
      </c>
      <c r="U423" s="161">
        <f t="shared" si="104"/>
        <v>4.0666666666666664</v>
      </c>
      <c r="V423" s="124">
        <f t="shared" si="105"/>
        <v>100</v>
      </c>
      <c r="W423" s="162">
        <f t="shared" si="106"/>
        <v>2.1428571428571428</v>
      </c>
      <c r="X423" s="162">
        <f t="shared" si="107"/>
        <v>2.1428571428571428</v>
      </c>
      <c r="Y423" s="162">
        <f t="shared" si="108"/>
        <v>2.1428571428571428</v>
      </c>
      <c r="Z423" s="151" t="str">
        <f t="shared" si="109"/>
        <v>CUMPLIDA</v>
      </c>
      <c r="AA423" s="151" t="str">
        <f t="shared" si="110"/>
        <v>VENCIDO</v>
      </c>
      <c r="AB423" s="152" t="s">
        <v>1321</v>
      </c>
      <c r="AC423" s="150" t="str">
        <f t="shared" si="113"/>
        <v>H3AT75-OCAD</v>
      </c>
      <c r="AD423" s="163">
        <f t="shared" si="111"/>
        <v>1</v>
      </c>
      <c r="AE423" s="163" t="str">
        <f t="shared" si="114"/>
        <v>H3AT75-OCAD - 1</v>
      </c>
      <c r="AF423" s="164">
        <f t="shared" si="115"/>
        <v>5</v>
      </c>
      <c r="AG423" s="164">
        <f t="shared" si="116"/>
        <v>1</v>
      </c>
      <c r="AH423" s="164" t="str">
        <f t="shared" si="112"/>
        <v>H3AT75-OCAD</v>
      </c>
      <c r="AI423" s="164" t="str">
        <f t="shared" si="117"/>
        <v>H3AT75-OCAD</v>
      </c>
      <c r="AJ423" s="165"/>
      <c r="AK423" s="166"/>
      <c r="AL423" s="167"/>
    </row>
    <row r="424" spans="1:38" s="11" customFormat="1" ht="350.1" customHeight="1" x14ac:dyDescent="0.2">
      <c r="A424" s="150" t="str">
        <f>IF(ISBLANK(F424),"",COUNTA($F$2:F424))</f>
        <v/>
      </c>
      <c r="B424" s="151">
        <f t="shared" si="118"/>
        <v>423</v>
      </c>
      <c r="C424" s="151">
        <v>2020</v>
      </c>
      <c r="D424" s="151" t="s">
        <v>3142</v>
      </c>
      <c r="E424" s="151"/>
      <c r="F424" s="151"/>
      <c r="G424" s="152" t="s">
        <v>1217</v>
      </c>
      <c r="H424" s="175" t="s">
        <v>2679</v>
      </c>
      <c r="I424" s="175" t="s">
        <v>1215</v>
      </c>
      <c r="J424" s="183" t="s">
        <v>2676</v>
      </c>
      <c r="K424" s="183" t="s">
        <v>2677</v>
      </c>
      <c r="L424" s="151" t="s">
        <v>2673</v>
      </c>
      <c r="M424" s="151">
        <v>1</v>
      </c>
      <c r="N424" s="184">
        <v>45184</v>
      </c>
      <c r="O424" s="184">
        <v>45291</v>
      </c>
      <c r="P424" s="178">
        <f t="shared" si="119"/>
        <v>15.285714285714286</v>
      </c>
      <c r="Q424" s="150" t="s">
        <v>2674</v>
      </c>
      <c r="R424" s="151" t="s">
        <v>2681</v>
      </c>
      <c r="S424" s="151">
        <v>0</v>
      </c>
      <c r="T424" s="190"/>
      <c r="U424" s="161">
        <f t="shared" si="104"/>
        <v>-1509.7</v>
      </c>
      <c r="V424" s="124">
        <f t="shared" si="105"/>
        <v>0</v>
      </c>
      <c r="W424" s="162">
        <f t="shared" si="106"/>
        <v>0</v>
      </c>
      <c r="X424" s="162">
        <f t="shared" si="107"/>
        <v>0</v>
      </c>
      <c r="Y424" s="162">
        <f t="shared" si="108"/>
        <v>15.285714285714286</v>
      </c>
      <c r="Z424" s="151" t="str">
        <f t="shared" si="109"/>
        <v>VENCIDA</v>
      </c>
      <c r="AA424" s="151" t="str">
        <f t="shared" si="110"/>
        <v/>
      </c>
      <c r="AB424" s="152" t="s">
        <v>1321</v>
      </c>
      <c r="AC424" s="150" t="str">
        <f t="shared" si="113"/>
        <v>H3AT75-OCAD</v>
      </c>
      <c r="AD424" s="163">
        <f t="shared" si="111"/>
        <v>2</v>
      </c>
      <c r="AE424" s="163" t="str">
        <f t="shared" si="114"/>
        <v>H3AT75-OCAD - 2</v>
      </c>
      <c r="AF424" s="164">
        <f t="shared" si="115"/>
        <v>1</v>
      </c>
      <c r="AG424" s="164">
        <f t="shared" si="116"/>
        <v>1</v>
      </c>
      <c r="AH424" s="164" t="str">
        <f t="shared" si="112"/>
        <v>H3AT75-OCAD</v>
      </c>
      <c r="AI424" s="164" t="str">
        <f t="shared" si="117"/>
        <v>H3AT75-OCAD</v>
      </c>
      <c r="AJ424" s="165"/>
      <c r="AK424" s="166"/>
      <c r="AL424" s="167"/>
    </row>
    <row r="425" spans="1:38" s="11" customFormat="1" ht="350.1" customHeight="1" x14ac:dyDescent="0.2">
      <c r="A425" s="150">
        <f>IF(ISBLANK(F425),"",COUNTA($F$2:F425))</f>
        <v>341</v>
      </c>
      <c r="B425" s="151">
        <f t="shared" si="118"/>
        <v>424</v>
      </c>
      <c r="C425" s="151">
        <v>2020</v>
      </c>
      <c r="D425" s="151" t="s">
        <v>3142</v>
      </c>
      <c r="E425" s="151" t="s">
        <v>3107</v>
      </c>
      <c r="F425" s="151" t="s">
        <v>1214</v>
      </c>
      <c r="G425" s="152" t="s">
        <v>1207</v>
      </c>
      <c r="H425" s="175" t="s">
        <v>1740</v>
      </c>
      <c r="I425" s="175" t="s">
        <v>1216</v>
      </c>
      <c r="J425" s="183" t="s">
        <v>2682</v>
      </c>
      <c r="K425" s="183" t="s">
        <v>2671</v>
      </c>
      <c r="L425" s="151" t="s">
        <v>2644</v>
      </c>
      <c r="M425" s="151">
        <v>1</v>
      </c>
      <c r="N425" s="184">
        <v>45184</v>
      </c>
      <c r="O425" s="184">
        <v>45199</v>
      </c>
      <c r="P425" s="178">
        <f t="shared" si="119"/>
        <v>2.1428571428571428</v>
      </c>
      <c r="Q425" s="151" t="s">
        <v>1491</v>
      </c>
      <c r="R425" s="151" t="s">
        <v>2367</v>
      </c>
      <c r="S425" s="151">
        <v>1</v>
      </c>
      <c r="T425" s="190">
        <v>45321</v>
      </c>
      <c r="U425" s="161">
        <f t="shared" si="104"/>
        <v>4.0666666666666664</v>
      </c>
      <c r="V425" s="124">
        <f t="shared" si="105"/>
        <v>100</v>
      </c>
      <c r="W425" s="162">
        <f t="shared" si="106"/>
        <v>2.1428571428571428</v>
      </c>
      <c r="X425" s="162">
        <f t="shared" si="107"/>
        <v>2.1428571428571428</v>
      </c>
      <c r="Y425" s="162">
        <f t="shared" si="108"/>
        <v>2.1428571428571428</v>
      </c>
      <c r="Z425" s="151" t="str">
        <f t="shared" si="109"/>
        <v>CUMPLIDA</v>
      </c>
      <c r="AA425" s="151" t="str">
        <f t="shared" si="110"/>
        <v>CUMPLIDO</v>
      </c>
      <c r="AB425" s="152" t="s">
        <v>1321</v>
      </c>
      <c r="AC425" s="150" t="str">
        <f t="shared" si="113"/>
        <v>H20AT75-OCAD</v>
      </c>
      <c r="AD425" s="163">
        <f t="shared" si="111"/>
        <v>1</v>
      </c>
      <c r="AE425" s="163" t="str">
        <f t="shared" si="114"/>
        <v>H20AT75-OCAD - 1</v>
      </c>
      <c r="AF425" s="164">
        <f t="shared" si="115"/>
        <v>5</v>
      </c>
      <c r="AG425" s="164">
        <f t="shared" si="116"/>
        <v>5</v>
      </c>
      <c r="AH425" s="164" t="str">
        <f t="shared" si="112"/>
        <v>H20AT75-OCAD</v>
      </c>
      <c r="AI425" s="164" t="str">
        <f t="shared" si="117"/>
        <v>H20AT75-OCAD</v>
      </c>
      <c r="AJ425" s="165"/>
      <c r="AK425" s="166"/>
      <c r="AL425" s="167"/>
    </row>
    <row r="426" spans="1:38" s="11" customFormat="1" ht="350.1" customHeight="1" x14ac:dyDescent="0.2">
      <c r="A426" s="150">
        <f>IF(ISBLANK(F426),"",COUNTA($F$2:F426))</f>
        <v>342</v>
      </c>
      <c r="B426" s="151">
        <f t="shared" si="118"/>
        <v>425</v>
      </c>
      <c r="C426" s="151">
        <v>2020</v>
      </c>
      <c r="D426" s="151" t="s">
        <v>3142</v>
      </c>
      <c r="E426" s="151" t="s">
        <v>3107</v>
      </c>
      <c r="F426" s="151" t="s">
        <v>1214</v>
      </c>
      <c r="G426" s="152" t="s">
        <v>1207</v>
      </c>
      <c r="H426" s="175" t="s">
        <v>1739</v>
      </c>
      <c r="I426" s="175" t="s">
        <v>1216</v>
      </c>
      <c r="J426" s="183" t="s">
        <v>2683</v>
      </c>
      <c r="K426" s="183" t="s">
        <v>2649</v>
      </c>
      <c r="L426" s="151" t="s">
        <v>2280</v>
      </c>
      <c r="M426" s="151">
        <v>2</v>
      </c>
      <c r="N426" s="184">
        <v>45139</v>
      </c>
      <c r="O426" s="184">
        <v>45230</v>
      </c>
      <c r="P426" s="178">
        <f t="shared" si="119"/>
        <v>13</v>
      </c>
      <c r="Q426" s="151" t="s">
        <v>1491</v>
      </c>
      <c r="R426" s="151" t="s">
        <v>2367</v>
      </c>
      <c r="S426" s="151">
        <v>2</v>
      </c>
      <c r="T426" s="190">
        <v>45289</v>
      </c>
      <c r="U426" s="161">
        <f t="shared" si="104"/>
        <v>1.9666666666666666</v>
      </c>
      <c r="V426" s="124">
        <f t="shared" si="105"/>
        <v>100</v>
      </c>
      <c r="W426" s="162">
        <f t="shared" si="106"/>
        <v>13</v>
      </c>
      <c r="X426" s="162">
        <f t="shared" si="107"/>
        <v>13</v>
      </c>
      <c r="Y426" s="162">
        <f t="shared" si="108"/>
        <v>13</v>
      </c>
      <c r="Z426" s="151" t="str">
        <f t="shared" si="109"/>
        <v>CUMPLIDA</v>
      </c>
      <c r="AA426" s="151" t="str">
        <f t="shared" si="110"/>
        <v>CUMPLIDO</v>
      </c>
      <c r="AB426" s="152" t="s">
        <v>1321</v>
      </c>
      <c r="AC426" s="150" t="str">
        <f t="shared" si="113"/>
        <v>H22AT75-OCAD</v>
      </c>
      <c r="AD426" s="163">
        <f t="shared" si="111"/>
        <v>1</v>
      </c>
      <c r="AE426" s="163" t="str">
        <f t="shared" si="114"/>
        <v>H22AT75-OCAD - 1</v>
      </c>
      <c r="AF426" s="164">
        <f t="shared" si="115"/>
        <v>5</v>
      </c>
      <c r="AG426" s="164">
        <f t="shared" si="116"/>
        <v>5</v>
      </c>
      <c r="AH426" s="164" t="str">
        <f t="shared" si="112"/>
        <v>H22AT75-OCAD</v>
      </c>
      <c r="AI426" s="164" t="str">
        <f t="shared" si="117"/>
        <v>H22AT75-OCAD</v>
      </c>
      <c r="AJ426" s="165"/>
      <c r="AK426" s="166"/>
      <c r="AL426" s="167"/>
    </row>
    <row r="427" spans="1:38" s="11" customFormat="1" ht="350.1" customHeight="1" x14ac:dyDescent="0.2">
      <c r="A427" s="150">
        <f>IF(ISBLANK(F427),"",COUNTA($F$2:F427))</f>
        <v>343</v>
      </c>
      <c r="B427" s="151">
        <f t="shared" si="118"/>
        <v>426</v>
      </c>
      <c r="C427" s="151">
        <v>2020</v>
      </c>
      <c r="D427" s="151" t="s">
        <v>3141</v>
      </c>
      <c r="E427" s="151" t="s">
        <v>637</v>
      </c>
      <c r="F427" s="151" t="s">
        <v>637</v>
      </c>
      <c r="G427" s="152" t="s">
        <v>1207</v>
      </c>
      <c r="H427" s="175" t="s">
        <v>1203</v>
      </c>
      <c r="I427" s="175" t="s">
        <v>1204</v>
      </c>
      <c r="J427" s="183" t="s">
        <v>2684</v>
      </c>
      <c r="K427" s="183" t="s">
        <v>2656</v>
      </c>
      <c r="L427" s="151" t="s">
        <v>325</v>
      </c>
      <c r="M427" s="151">
        <v>1</v>
      </c>
      <c r="N427" s="184">
        <v>45177</v>
      </c>
      <c r="O427" s="184">
        <v>45229</v>
      </c>
      <c r="P427" s="178">
        <f t="shared" si="119"/>
        <v>7.4285714285714288</v>
      </c>
      <c r="Q427" s="151" t="s">
        <v>1491</v>
      </c>
      <c r="R427" s="151" t="s">
        <v>2367</v>
      </c>
      <c r="S427" s="151">
        <v>1</v>
      </c>
      <c r="T427" s="190">
        <v>45378</v>
      </c>
      <c r="U427" s="161">
        <f t="shared" si="104"/>
        <v>4.9666666666666668</v>
      </c>
      <c r="V427" s="124">
        <f t="shared" si="105"/>
        <v>100</v>
      </c>
      <c r="W427" s="162">
        <f t="shared" si="106"/>
        <v>7.4285714285714288</v>
      </c>
      <c r="X427" s="162">
        <f t="shared" si="107"/>
        <v>7.4285714285714288</v>
      </c>
      <c r="Y427" s="162">
        <f t="shared" si="108"/>
        <v>7.4285714285714288</v>
      </c>
      <c r="Z427" s="151" t="str">
        <f t="shared" si="109"/>
        <v>CUMPLIDA</v>
      </c>
      <c r="AA427" s="151" t="str">
        <f t="shared" si="110"/>
        <v>CUMPLIDO</v>
      </c>
      <c r="AB427" s="192" t="s">
        <v>1206</v>
      </c>
      <c r="AC427" s="150" t="str">
        <f t="shared" si="113"/>
        <v>H11AEFC</v>
      </c>
      <c r="AD427" s="163">
        <f t="shared" si="111"/>
        <v>1</v>
      </c>
      <c r="AE427" s="163" t="str">
        <f t="shared" si="114"/>
        <v>H11AEFC - 1</v>
      </c>
      <c r="AF427" s="164">
        <f t="shared" si="115"/>
        <v>5</v>
      </c>
      <c r="AG427" s="164">
        <f t="shared" si="116"/>
        <v>5</v>
      </c>
      <c r="AH427" s="164" t="str">
        <f t="shared" si="112"/>
        <v>H11AEFC.</v>
      </c>
      <c r="AI427" s="164" t="str">
        <f t="shared" si="117"/>
        <v>H11AEFC</v>
      </c>
      <c r="AJ427" s="165"/>
      <c r="AK427" s="166"/>
      <c r="AL427" s="167"/>
    </row>
    <row r="428" spans="1:38" s="11" customFormat="1" ht="350.1" customHeight="1" x14ac:dyDescent="0.2">
      <c r="A428" s="150" t="str">
        <f>IF(ISBLANK(F428),"",COUNTA($F$2:F428))</f>
        <v/>
      </c>
      <c r="B428" s="151">
        <f t="shared" si="118"/>
        <v>427</v>
      </c>
      <c r="C428" s="151">
        <v>2020</v>
      </c>
      <c r="D428" s="151" t="s">
        <v>3141</v>
      </c>
      <c r="E428" s="151"/>
      <c r="F428" s="151"/>
      <c r="G428" s="152" t="s">
        <v>1207</v>
      </c>
      <c r="H428" s="175" t="s">
        <v>1205</v>
      </c>
      <c r="I428" s="175" t="s">
        <v>1204</v>
      </c>
      <c r="J428" s="183" t="s">
        <v>2684</v>
      </c>
      <c r="K428" s="183" t="s">
        <v>2685</v>
      </c>
      <c r="L428" s="151" t="s">
        <v>325</v>
      </c>
      <c r="M428" s="151">
        <v>1</v>
      </c>
      <c r="N428" s="184">
        <v>45177</v>
      </c>
      <c r="O428" s="184">
        <v>45229</v>
      </c>
      <c r="P428" s="178">
        <f t="shared" si="119"/>
        <v>7.4285714285714288</v>
      </c>
      <c r="Q428" s="151" t="s">
        <v>1491</v>
      </c>
      <c r="R428" s="151" t="s">
        <v>2367</v>
      </c>
      <c r="S428" s="151">
        <v>1</v>
      </c>
      <c r="T428" s="190">
        <v>45378</v>
      </c>
      <c r="U428" s="161">
        <f t="shared" si="104"/>
        <v>4.9666666666666668</v>
      </c>
      <c r="V428" s="124">
        <f t="shared" si="105"/>
        <v>100</v>
      </c>
      <c r="W428" s="162">
        <f t="shared" si="106"/>
        <v>7.4285714285714288</v>
      </c>
      <c r="X428" s="162">
        <f t="shared" si="107"/>
        <v>7.4285714285714288</v>
      </c>
      <c r="Y428" s="162">
        <f t="shared" si="108"/>
        <v>7.4285714285714288</v>
      </c>
      <c r="Z428" s="151" t="str">
        <f t="shared" si="109"/>
        <v>CUMPLIDA</v>
      </c>
      <c r="AA428" s="151" t="str">
        <f t="shared" si="110"/>
        <v/>
      </c>
      <c r="AB428" s="192" t="s">
        <v>1206</v>
      </c>
      <c r="AC428" s="150" t="str">
        <f t="shared" si="113"/>
        <v>H11AEFC</v>
      </c>
      <c r="AD428" s="163">
        <f t="shared" si="111"/>
        <v>2</v>
      </c>
      <c r="AE428" s="163" t="str">
        <f t="shared" si="114"/>
        <v>H11AEFC - 2</v>
      </c>
      <c r="AF428" s="164">
        <f t="shared" si="115"/>
        <v>5</v>
      </c>
      <c r="AG428" s="164">
        <f t="shared" si="116"/>
        <v>5</v>
      </c>
      <c r="AH428" s="164" t="str">
        <f t="shared" si="112"/>
        <v>H11AEFC.</v>
      </c>
      <c r="AI428" s="164" t="str">
        <f t="shared" si="117"/>
        <v>H11AEFC</v>
      </c>
      <c r="AJ428" s="165"/>
      <c r="AK428" s="166"/>
      <c r="AL428" s="167"/>
    </row>
    <row r="429" spans="1:38" s="11" customFormat="1" ht="350.1" customHeight="1" x14ac:dyDescent="0.2">
      <c r="A429" s="150">
        <f>IF(ISBLANK(F429),"",COUNTA($F$2:F429))</f>
        <v>344</v>
      </c>
      <c r="B429" s="151">
        <f t="shared" si="118"/>
        <v>428</v>
      </c>
      <c r="C429" s="151">
        <v>2020</v>
      </c>
      <c r="D429" s="151" t="s">
        <v>3145</v>
      </c>
      <c r="E429" s="151" t="s">
        <v>904</v>
      </c>
      <c r="F429" s="151" t="s">
        <v>636</v>
      </c>
      <c r="G429" s="152" t="s">
        <v>1103</v>
      </c>
      <c r="H429" s="175" t="s">
        <v>1104</v>
      </c>
      <c r="I429" s="175" t="s">
        <v>1105</v>
      </c>
      <c r="J429" s="183" t="s">
        <v>1150</v>
      </c>
      <c r="K429" s="183" t="s">
        <v>1106</v>
      </c>
      <c r="L429" s="151" t="s">
        <v>1107</v>
      </c>
      <c r="M429" s="151">
        <v>6</v>
      </c>
      <c r="N429" s="184">
        <v>44056</v>
      </c>
      <c r="O429" s="184">
        <v>44226</v>
      </c>
      <c r="P429" s="178">
        <f t="shared" si="119"/>
        <v>24.285714285714285</v>
      </c>
      <c r="Q429" s="151" t="s">
        <v>1502</v>
      </c>
      <c r="R429" s="151" t="s">
        <v>2463</v>
      </c>
      <c r="S429" s="151">
        <v>6</v>
      </c>
      <c r="T429" s="190">
        <v>44267</v>
      </c>
      <c r="U429" s="161">
        <f t="shared" si="104"/>
        <v>1.3666666666666667</v>
      </c>
      <c r="V429" s="124">
        <f t="shared" si="105"/>
        <v>100</v>
      </c>
      <c r="W429" s="162">
        <f t="shared" si="106"/>
        <v>24.285714285714285</v>
      </c>
      <c r="X429" s="162">
        <f t="shared" si="107"/>
        <v>24.285714285714285</v>
      </c>
      <c r="Y429" s="162">
        <f t="shared" si="108"/>
        <v>24.285714285714285</v>
      </c>
      <c r="Z429" s="151" t="str">
        <f t="shared" si="109"/>
        <v>CUMPLIDA</v>
      </c>
      <c r="AA429" s="151" t="str">
        <f t="shared" si="110"/>
        <v>CUMPLIDO</v>
      </c>
      <c r="AB429" s="192" t="s">
        <v>1144</v>
      </c>
      <c r="AC429" s="150" t="str">
        <f t="shared" si="113"/>
        <v>H2AF19</v>
      </c>
      <c r="AD429" s="163">
        <f t="shared" si="111"/>
        <v>1</v>
      </c>
      <c r="AE429" s="163" t="str">
        <f t="shared" si="114"/>
        <v>H2AF19 - 1</v>
      </c>
      <c r="AF429" s="164">
        <f t="shared" si="115"/>
        <v>5</v>
      </c>
      <c r="AG429" s="164">
        <f t="shared" si="116"/>
        <v>5</v>
      </c>
      <c r="AH429" s="164" t="str">
        <f t="shared" si="112"/>
        <v>H2AF19.</v>
      </c>
      <c r="AI429" s="164" t="str">
        <f t="shared" si="117"/>
        <v>H2AF19</v>
      </c>
      <c r="AJ429" s="165"/>
      <c r="AK429" s="166"/>
      <c r="AL429" s="167"/>
    </row>
    <row r="430" spans="1:38" s="11" customFormat="1" ht="350.1" customHeight="1" x14ac:dyDescent="0.2">
      <c r="A430" s="150">
        <f>IF(ISBLANK(F430),"",COUNTA($F$2:F430))</f>
        <v>345</v>
      </c>
      <c r="B430" s="151">
        <f t="shared" si="118"/>
        <v>429</v>
      </c>
      <c r="C430" s="151">
        <v>2020</v>
      </c>
      <c r="D430" s="151" t="s">
        <v>3145</v>
      </c>
      <c r="E430" s="151" t="s">
        <v>904</v>
      </c>
      <c r="F430" s="151" t="s">
        <v>1108</v>
      </c>
      <c r="G430" s="152" t="s">
        <v>1109</v>
      </c>
      <c r="H430" s="175" t="s">
        <v>1110</v>
      </c>
      <c r="I430" s="175" t="s">
        <v>1111</v>
      </c>
      <c r="J430" s="183" t="s">
        <v>1112</v>
      </c>
      <c r="K430" s="183" t="s">
        <v>1113</v>
      </c>
      <c r="L430" s="151" t="s">
        <v>1114</v>
      </c>
      <c r="M430" s="151">
        <v>1</v>
      </c>
      <c r="N430" s="184">
        <v>44056</v>
      </c>
      <c r="O430" s="184">
        <v>44165</v>
      </c>
      <c r="P430" s="178">
        <f t="shared" si="119"/>
        <v>15.571428571428571</v>
      </c>
      <c r="Q430" s="151" t="s">
        <v>1102</v>
      </c>
      <c r="R430" s="151" t="s">
        <v>2314</v>
      </c>
      <c r="S430" s="151">
        <v>1</v>
      </c>
      <c r="T430" s="190">
        <v>44260</v>
      </c>
      <c r="U430" s="161">
        <f t="shared" si="104"/>
        <v>3.1666666666666665</v>
      </c>
      <c r="V430" s="124">
        <f t="shared" si="105"/>
        <v>100</v>
      </c>
      <c r="W430" s="162">
        <f t="shared" si="106"/>
        <v>15.571428571428571</v>
      </c>
      <c r="X430" s="162">
        <f t="shared" si="107"/>
        <v>15.571428571428571</v>
      </c>
      <c r="Y430" s="162">
        <f t="shared" si="108"/>
        <v>15.571428571428571</v>
      </c>
      <c r="Z430" s="151" t="str">
        <f t="shared" si="109"/>
        <v>CUMPLIDA</v>
      </c>
      <c r="AA430" s="151" t="str">
        <f t="shared" si="110"/>
        <v>CUMPLIDO</v>
      </c>
      <c r="AB430" s="192" t="s">
        <v>1144</v>
      </c>
      <c r="AC430" s="150" t="str">
        <f t="shared" si="113"/>
        <v>H4AF19</v>
      </c>
      <c r="AD430" s="163">
        <f t="shared" si="111"/>
        <v>1</v>
      </c>
      <c r="AE430" s="163" t="str">
        <f t="shared" si="114"/>
        <v>H4AF19 - 1</v>
      </c>
      <c r="AF430" s="164">
        <f t="shared" si="115"/>
        <v>5</v>
      </c>
      <c r="AG430" s="164">
        <f t="shared" si="116"/>
        <v>5</v>
      </c>
      <c r="AH430" s="164" t="str">
        <f t="shared" si="112"/>
        <v>H4AF19.</v>
      </c>
      <c r="AI430" s="164" t="str">
        <f t="shared" si="117"/>
        <v>H4AF19</v>
      </c>
      <c r="AJ430" s="165"/>
      <c r="AK430" s="166"/>
      <c r="AL430" s="167"/>
    </row>
    <row r="431" spans="1:38" s="11" customFormat="1" ht="350.1" customHeight="1" x14ac:dyDescent="0.2">
      <c r="A431" s="150">
        <f>IF(ISBLANK(F431),"",COUNTA($F$2:F431))</f>
        <v>346</v>
      </c>
      <c r="B431" s="151">
        <f t="shared" si="118"/>
        <v>430</v>
      </c>
      <c r="C431" s="151">
        <v>2020</v>
      </c>
      <c r="D431" s="151" t="s">
        <v>3145</v>
      </c>
      <c r="E431" s="151" t="s">
        <v>637</v>
      </c>
      <c r="F431" s="151" t="s">
        <v>637</v>
      </c>
      <c r="G431" s="152" t="s">
        <v>1109</v>
      </c>
      <c r="H431" s="175" t="s">
        <v>1116</v>
      </c>
      <c r="I431" s="175" t="s">
        <v>1117</v>
      </c>
      <c r="J431" s="183" t="s">
        <v>1118</v>
      </c>
      <c r="K431" s="183" t="s">
        <v>1106</v>
      </c>
      <c r="L431" s="151" t="s">
        <v>1107</v>
      </c>
      <c r="M431" s="151">
        <v>6</v>
      </c>
      <c r="N431" s="184">
        <v>44056</v>
      </c>
      <c r="O431" s="184">
        <v>44226</v>
      </c>
      <c r="P431" s="178">
        <f t="shared" si="119"/>
        <v>24.285714285714285</v>
      </c>
      <c r="Q431" s="151" t="s">
        <v>1503</v>
      </c>
      <c r="R431" s="151" t="s">
        <v>2463</v>
      </c>
      <c r="S431" s="151">
        <v>6</v>
      </c>
      <c r="T431" s="190">
        <v>44267</v>
      </c>
      <c r="U431" s="161">
        <f t="shared" si="104"/>
        <v>1.3666666666666667</v>
      </c>
      <c r="V431" s="124">
        <f t="shared" si="105"/>
        <v>100</v>
      </c>
      <c r="W431" s="162">
        <f t="shared" si="106"/>
        <v>24.285714285714285</v>
      </c>
      <c r="X431" s="162">
        <f t="shared" si="107"/>
        <v>24.285714285714285</v>
      </c>
      <c r="Y431" s="162">
        <f t="shared" si="108"/>
        <v>24.285714285714285</v>
      </c>
      <c r="Z431" s="151" t="str">
        <f t="shared" si="109"/>
        <v>CUMPLIDA</v>
      </c>
      <c r="AA431" s="151" t="str">
        <f t="shared" si="110"/>
        <v>CUMPLIDO</v>
      </c>
      <c r="AB431" s="192" t="s">
        <v>1144</v>
      </c>
      <c r="AC431" s="150" t="str">
        <f t="shared" si="113"/>
        <v>H9AF19</v>
      </c>
      <c r="AD431" s="163">
        <f t="shared" si="111"/>
        <v>1</v>
      </c>
      <c r="AE431" s="163" t="str">
        <f t="shared" si="114"/>
        <v>H9AF19 - 1</v>
      </c>
      <c r="AF431" s="164">
        <f t="shared" si="115"/>
        <v>5</v>
      </c>
      <c r="AG431" s="164">
        <f t="shared" si="116"/>
        <v>5</v>
      </c>
      <c r="AH431" s="164" t="str">
        <f t="shared" si="112"/>
        <v>H9AF19.</v>
      </c>
      <c r="AI431" s="164" t="str">
        <f t="shared" si="117"/>
        <v>H9AF19</v>
      </c>
      <c r="AJ431" s="165"/>
      <c r="AK431" s="166"/>
      <c r="AL431" s="167"/>
    </row>
    <row r="432" spans="1:38" s="11" customFormat="1" ht="350.1" customHeight="1" x14ac:dyDescent="0.2">
      <c r="A432" s="150">
        <f>IF(ISBLANK(F432),"",COUNTA($F$2:F432))</f>
        <v>347</v>
      </c>
      <c r="B432" s="151">
        <f t="shared" si="118"/>
        <v>431</v>
      </c>
      <c r="C432" s="151">
        <v>2020</v>
      </c>
      <c r="D432" s="151" t="s">
        <v>3143</v>
      </c>
      <c r="E432" s="151" t="s">
        <v>904</v>
      </c>
      <c r="F432" s="151" t="s">
        <v>636</v>
      </c>
      <c r="G432" s="152" t="s">
        <v>1096</v>
      </c>
      <c r="H432" s="175" t="s">
        <v>1120</v>
      </c>
      <c r="I432" s="175" t="s">
        <v>1121</v>
      </c>
      <c r="J432" s="183" t="s">
        <v>2363</v>
      </c>
      <c r="K432" s="183" t="s">
        <v>2364</v>
      </c>
      <c r="L432" s="151" t="s">
        <v>2365</v>
      </c>
      <c r="M432" s="151">
        <v>2</v>
      </c>
      <c r="N432" s="184">
        <v>45139</v>
      </c>
      <c r="O432" s="184">
        <v>45230</v>
      </c>
      <c r="P432" s="178">
        <f t="shared" si="119"/>
        <v>13</v>
      </c>
      <c r="Q432" s="151" t="s">
        <v>1950</v>
      </c>
      <c r="R432" s="174" t="s">
        <v>2367</v>
      </c>
      <c r="S432" s="151">
        <v>2</v>
      </c>
      <c r="T432" s="123">
        <v>45350</v>
      </c>
      <c r="U432" s="161">
        <f t="shared" si="104"/>
        <v>4</v>
      </c>
      <c r="V432" s="124">
        <f t="shared" si="105"/>
        <v>100</v>
      </c>
      <c r="W432" s="162">
        <f t="shared" si="106"/>
        <v>13</v>
      </c>
      <c r="X432" s="162">
        <f t="shared" si="107"/>
        <v>13</v>
      </c>
      <c r="Y432" s="162">
        <f t="shared" si="108"/>
        <v>13</v>
      </c>
      <c r="Z432" s="151" t="str">
        <f t="shared" si="109"/>
        <v>CUMPLIDA</v>
      </c>
      <c r="AA432" s="151" t="str">
        <f t="shared" si="110"/>
        <v>CUMPLIDO</v>
      </c>
      <c r="AB432" s="192" t="s">
        <v>1144</v>
      </c>
      <c r="AC432" s="150" t="str">
        <f t="shared" si="113"/>
        <v>H17AF19</v>
      </c>
      <c r="AD432" s="163">
        <f t="shared" si="111"/>
        <v>1</v>
      </c>
      <c r="AE432" s="163" t="str">
        <f t="shared" si="114"/>
        <v>H17AF19 - 1</v>
      </c>
      <c r="AF432" s="164">
        <f t="shared" si="115"/>
        <v>5</v>
      </c>
      <c r="AG432" s="164">
        <f t="shared" si="116"/>
        <v>5</v>
      </c>
      <c r="AH432" s="164" t="str">
        <f t="shared" si="112"/>
        <v>H17AF19.</v>
      </c>
      <c r="AI432" s="164" t="str">
        <f t="shared" si="117"/>
        <v>H17AF19</v>
      </c>
      <c r="AJ432" s="165"/>
      <c r="AK432" s="166"/>
      <c r="AL432" s="167"/>
    </row>
    <row r="433" spans="1:38" s="11" customFormat="1" ht="350.1" customHeight="1" x14ac:dyDescent="0.2">
      <c r="A433" s="150">
        <f>IF(ISBLANK(F433),"",COUNTA($F$2:F433))</f>
        <v>348</v>
      </c>
      <c r="B433" s="151">
        <f t="shared" si="118"/>
        <v>432</v>
      </c>
      <c r="C433" s="151">
        <v>2020</v>
      </c>
      <c r="D433" s="151" t="s">
        <v>3143</v>
      </c>
      <c r="E433" s="151" t="s">
        <v>904</v>
      </c>
      <c r="F433" s="151" t="s">
        <v>1122</v>
      </c>
      <c r="G433" s="152" t="s">
        <v>1096</v>
      </c>
      <c r="H433" s="175" t="s">
        <v>2464</v>
      </c>
      <c r="I433" s="175" t="s">
        <v>1123</v>
      </c>
      <c r="J433" s="183" t="s">
        <v>2363</v>
      </c>
      <c r="K433" s="183" t="s">
        <v>2364</v>
      </c>
      <c r="L433" s="151" t="s">
        <v>2365</v>
      </c>
      <c r="M433" s="151">
        <v>2</v>
      </c>
      <c r="N433" s="184">
        <v>45139</v>
      </c>
      <c r="O433" s="184">
        <v>45230</v>
      </c>
      <c r="P433" s="178">
        <f t="shared" si="119"/>
        <v>13</v>
      </c>
      <c r="Q433" s="151" t="s">
        <v>2465</v>
      </c>
      <c r="R433" s="174" t="s">
        <v>2367</v>
      </c>
      <c r="S433" s="151">
        <v>2</v>
      </c>
      <c r="T433" s="123">
        <v>45343</v>
      </c>
      <c r="U433" s="161">
        <f t="shared" si="104"/>
        <v>3.7666666666666666</v>
      </c>
      <c r="V433" s="124">
        <f t="shared" si="105"/>
        <v>100</v>
      </c>
      <c r="W433" s="162">
        <f t="shared" si="106"/>
        <v>13</v>
      </c>
      <c r="X433" s="162">
        <f t="shared" si="107"/>
        <v>13</v>
      </c>
      <c r="Y433" s="162">
        <f t="shared" si="108"/>
        <v>13</v>
      </c>
      <c r="Z433" s="151" t="str">
        <f t="shared" si="109"/>
        <v>CUMPLIDA</v>
      </c>
      <c r="AA433" s="151" t="str">
        <f t="shared" si="110"/>
        <v>CUMPLIDO</v>
      </c>
      <c r="AB433" s="192" t="s">
        <v>1144</v>
      </c>
      <c r="AC433" s="150" t="str">
        <f t="shared" si="113"/>
        <v>H18AF19</v>
      </c>
      <c r="AD433" s="163">
        <f t="shared" si="111"/>
        <v>1</v>
      </c>
      <c r="AE433" s="163" t="str">
        <f t="shared" si="114"/>
        <v>H18AF19 - 1</v>
      </c>
      <c r="AF433" s="164">
        <f t="shared" si="115"/>
        <v>5</v>
      </c>
      <c r="AG433" s="164">
        <f t="shared" si="116"/>
        <v>5</v>
      </c>
      <c r="AH433" s="164" t="str">
        <f t="shared" si="112"/>
        <v>H18AF19.</v>
      </c>
      <c r="AI433" s="164" t="str">
        <f t="shared" si="117"/>
        <v>H18AF19</v>
      </c>
      <c r="AJ433" s="165"/>
      <c r="AK433" s="166"/>
      <c r="AL433" s="167"/>
    </row>
    <row r="434" spans="1:38" s="11" customFormat="1" ht="350.1" customHeight="1" x14ac:dyDescent="0.2">
      <c r="A434" s="150">
        <f>IF(ISBLANK(F434),"",COUNTA($F$2:F434))</f>
        <v>349</v>
      </c>
      <c r="B434" s="151">
        <f t="shared" si="118"/>
        <v>433</v>
      </c>
      <c r="C434" s="151">
        <v>2020</v>
      </c>
      <c r="D434" s="151" t="s">
        <v>3141</v>
      </c>
      <c r="E434" s="151" t="s">
        <v>904</v>
      </c>
      <c r="F434" s="151" t="s">
        <v>636</v>
      </c>
      <c r="G434" s="152" t="s">
        <v>1124</v>
      </c>
      <c r="H434" s="175" t="s">
        <v>1125</v>
      </c>
      <c r="I434" s="175" t="s">
        <v>1126</v>
      </c>
      <c r="J434" s="183" t="s">
        <v>1093</v>
      </c>
      <c r="K434" s="183" t="s">
        <v>1100</v>
      </c>
      <c r="L434" s="151" t="s">
        <v>1095</v>
      </c>
      <c r="M434" s="151">
        <v>1</v>
      </c>
      <c r="N434" s="184">
        <v>44056</v>
      </c>
      <c r="O434" s="184">
        <v>44196</v>
      </c>
      <c r="P434" s="178">
        <f t="shared" si="119"/>
        <v>20</v>
      </c>
      <c r="Q434" s="151" t="s">
        <v>1499</v>
      </c>
      <c r="R434" s="151" t="s">
        <v>2458</v>
      </c>
      <c r="S434" s="151">
        <v>1</v>
      </c>
      <c r="T434" s="123">
        <v>44662</v>
      </c>
      <c r="U434" s="161">
        <f t="shared" si="104"/>
        <v>15.533333333333333</v>
      </c>
      <c r="V434" s="124">
        <f t="shared" si="105"/>
        <v>100</v>
      </c>
      <c r="W434" s="162">
        <f t="shared" si="106"/>
        <v>20</v>
      </c>
      <c r="X434" s="162">
        <f t="shared" si="107"/>
        <v>20</v>
      </c>
      <c r="Y434" s="162">
        <f t="shared" si="108"/>
        <v>20</v>
      </c>
      <c r="Z434" s="151" t="str">
        <f t="shared" si="109"/>
        <v>CUMPLIDA</v>
      </c>
      <c r="AA434" s="151" t="str">
        <f t="shared" si="110"/>
        <v>CUMPLIDO</v>
      </c>
      <c r="AB434" s="192" t="s">
        <v>1144</v>
      </c>
      <c r="AC434" s="150" t="str">
        <f t="shared" si="113"/>
        <v>H19AF19</v>
      </c>
      <c r="AD434" s="163">
        <f t="shared" si="111"/>
        <v>1</v>
      </c>
      <c r="AE434" s="163" t="str">
        <f t="shared" si="114"/>
        <v>H19AF19 - 1</v>
      </c>
      <c r="AF434" s="164">
        <f t="shared" si="115"/>
        <v>5</v>
      </c>
      <c r="AG434" s="164">
        <f t="shared" si="116"/>
        <v>5</v>
      </c>
      <c r="AH434" s="164" t="str">
        <f t="shared" si="112"/>
        <v>H19AF19.</v>
      </c>
      <c r="AI434" s="164" t="str">
        <f t="shared" si="117"/>
        <v>H19AF19</v>
      </c>
      <c r="AJ434" s="165"/>
      <c r="AK434" s="166"/>
      <c r="AL434" s="167"/>
    </row>
    <row r="435" spans="1:38" s="11" customFormat="1" ht="382.5" customHeight="1" x14ac:dyDescent="0.2">
      <c r="A435" s="150">
        <f>IF(ISBLANK(F435),"",COUNTA($F$2:F435))</f>
        <v>350</v>
      </c>
      <c r="B435" s="151">
        <f t="shared" si="118"/>
        <v>434</v>
      </c>
      <c r="C435" s="151">
        <v>2020</v>
      </c>
      <c r="D435" s="151" t="s">
        <v>3146</v>
      </c>
      <c r="E435" s="151" t="s">
        <v>3104</v>
      </c>
      <c r="F435" s="151" t="s">
        <v>3095</v>
      </c>
      <c r="G435" s="152" t="s">
        <v>1127</v>
      </c>
      <c r="H435" s="175" t="s">
        <v>2835</v>
      </c>
      <c r="I435" s="175" t="s">
        <v>1128</v>
      </c>
      <c r="J435" s="183" t="s">
        <v>1129</v>
      </c>
      <c r="K435" s="183" t="s">
        <v>1130</v>
      </c>
      <c r="L435" s="151" t="s">
        <v>1131</v>
      </c>
      <c r="M435" s="151">
        <v>1</v>
      </c>
      <c r="N435" s="184">
        <v>44056</v>
      </c>
      <c r="O435" s="184">
        <v>44165</v>
      </c>
      <c r="P435" s="178">
        <f t="shared" si="119"/>
        <v>15.571428571428571</v>
      </c>
      <c r="Q435" s="151" t="s">
        <v>1949</v>
      </c>
      <c r="R435" s="151" t="s">
        <v>2347</v>
      </c>
      <c r="S435" s="151">
        <v>1</v>
      </c>
      <c r="T435" s="190">
        <v>45327</v>
      </c>
      <c r="U435" s="161">
        <f t="shared" si="104"/>
        <v>38.733333333333334</v>
      </c>
      <c r="V435" s="124">
        <f t="shared" si="105"/>
        <v>100</v>
      </c>
      <c r="W435" s="162">
        <f t="shared" si="106"/>
        <v>15.571428571428571</v>
      </c>
      <c r="X435" s="162">
        <f t="shared" si="107"/>
        <v>15.571428571428571</v>
      </c>
      <c r="Y435" s="162">
        <f t="shared" si="108"/>
        <v>15.571428571428571</v>
      </c>
      <c r="Z435" s="151" t="str">
        <f t="shared" si="109"/>
        <v>CUMPLIDA</v>
      </c>
      <c r="AA435" s="151" t="str">
        <f t="shared" si="110"/>
        <v>VENCIDO</v>
      </c>
      <c r="AB435" s="192" t="s">
        <v>1144</v>
      </c>
      <c r="AC435" s="150" t="str">
        <f t="shared" si="113"/>
        <v>H21AF19</v>
      </c>
      <c r="AD435" s="163">
        <f t="shared" si="111"/>
        <v>1</v>
      </c>
      <c r="AE435" s="163" t="str">
        <f t="shared" si="114"/>
        <v>H21AF19 - 1</v>
      </c>
      <c r="AF435" s="164">
        <f t="shared" si="115"/>
        <v>5</v>
      </c>
      <c r="AG435" s="164">
        <f t="shared" si="116"/>
        <v>1</v>
      </c>
      <c r="AH435" s="164" t="str">
        <f t="shared" si="112"/>
        <v>H21AF19.</v>
      </c>
      <c r="AI435" s="164" t="str">
        <f t="shared" si="117"/>
        <v>H21AF19</v>
      </c>
      <c r="AJ435" s="165"/>
      <c r="AK435" s="166"/>
      <c r="AL435" s="167"/>
    </row>
    <row r="436" spans="1:38" s="11" customFormat="1" ht="350.1" customHeight="1" x14ac:dyDescent="0.2">
      <c r="A436" s="150" t="str">
        <f>IF(ISBLANK(F436),"",COUNTA($F$2:F436))</f>
        <v/>
      </c>
      <c r="B436" s="151">
        <f t="shared" si="118"/>
        <v>435</v>
      </c>
      <c r="C436" s="151">
        <v>2020</v>
      </c>
      <c r="D436" s="151" t="s">
        <v>3146</v>
      </c>
      <c r="E436" s="151"/>
      <c r="F436" s="151"/>
      <c r="G436" s="152" t="s">
        <v>1127</v>
      </c>
      <c r="H436" s="175" t="s">
        <v>2836</v>
      </c>
      <c r="I436" s="175" t="s">
        <v>1128</v>
      </c>
      <c r="J436" s="183" t="s">
        <v>1132</v>
      </c>
      <c r="K436" s="183" t="s">
        <v>1133</v>
      </c>
      <c r="L436" s="183" t="s">
        <v>1134</v>
      </c>
      <c r="M436" s="151">
        <v>1</v>
      </c>
      <c r="N436" s="184">
        <v>44056</v>
      </c>
      <c r="O436" s="184">
        <v>44196</v>
      </c>
      <c r="P436" s="178">
        <f t="shared" si="119"/>
        <v>20</v>
      </c>
      <c r="Q436" s="151" t="s">
        <v>2173</v>
      </c>
      <c r="R436" s="151" t="s">
        <v>2347</v>
      </c>
      <c r="S436" s="151">
        <v>0</v>
      </c>
      <c r="T436" s="190"/>
      <c r="U436" s="161">
        <f t="shared" si="104"/>
        <v>-1473.2</v>
      </c>
      <c r="V436" s="124">
        <f t="shared" si="105"/>
        <v>0</v>
      </c>
      <c r="W436" s="162">
        <f t="shared" si="106"/>
        <v>0</v>
      </c>
      <c r="X436" s="162">
        <f t="shared" si="107"/>
        <v>0</v>
      </c>
      <c r="Y436" s="162">
        <f t="shared" si="108"/>
        <v>20</v>
      </c>
      <c r="Z436" s="151" t="str">
        <f t="shared" si="109"/>
        <v>VENCIDA</v>
      </c>
      <c r="AA436" s="151" t="str">
        <f t="shared" si="110"/>
        <v/>
      </c>
      <c r="AB436" s="192" t="s">
        <v>1144</v>
      </c>
      <c r="AC436" s="150" t="str">
        <f t="shared" si="113"/>
        <v>H21AF19</v>
      </c>
      <c r="AD436" s="163">
        <f t="shared" si="111"/>
        <v>2</v>
      </c>
      <c r="AE436" s="163" t="str">
        <f t="shared" si="114"/>
        <v>H21AF19 - 2</v>
      </c>
      <c r="AF436" s="164">
        <f t="shared" si="115"/>
        <v>1</v>
      </c>
      <c r="AG436" s="164">
        <f t="shared" si="116"/>
        <v>1</v>
      </c>
      <c r="AH436" s="164" t="str">
        <f t="shared" si="112"/>
        <v>H21AF19.</v>
      </c>
      <c r="AI436" s="164" t="str">
        <f t="shared" si="117"/>
        <v>H21AF19</v>
      </c>
      <c r="AJ436" s="165"/>
      <c r="AK436" s="166"/>
      <c r="AL436" s="167"/>
    </row>
    <row r="437" spans="1:38" s="11" customFormat="1" ht="350.1" customHeight="1" x14ac:dyDescent="0.2">
      <c r="A437" s="150" t="str">
        <f>IF(ISBLANK(F437),"",COUNTA($F$2:F437))</f>
        <v/>
      </c>
      <c r="B437" s="151">
        <f t="shared" si="118"/>
        <v>436</v>
      </c>
      <c r="C437" s="151">
        <v>2020</v>
      </c>
      <c r="D437" s="151" t="s">
        <v>3146</v>
      </c>
      <c r="E437" s="151"/>
      <c r="F437" s="151"/>
      <c r="G437" s="152" t="s">
        <v>1127</v>
      </c>
      <c r="H437" s="175" t="s">
        <v>2837</v>
      </c>
      <c r="I437" s="175" t="s">
        <v>1128</v>
      </c>
      <c r="J437" s="183" t="s">
        <v>1135</v>
      </c>
      <c r="K437" s="183" t="s">
        <v>1136</v>
      </c>
      <c r="L437" s="183" t="s">
        <v>1137</v>
      </c>
      <c r="M437" s="151">
        <v>1</v>
      </c>
      <c r="N437" s="184">
        <v>44056</v>
      </c>
      <c r="O437" s="184">
        <v>44196</v>
      </c>
      <c r="P437" s="178">
        <f t="shared" si="119"/>
        <v>20</v>
      </c>
      <c r="Q437" s="151" t="s">
        <v>2174</v>
      </c>
      <c r="R437" s="151" t="s">
        <v>2455</v>
      </c>
      <c r="S437" s="151">
        <v>0</v>
      </c>
      <c r="T437" s="190"/>
      <c r="U437" s="161">
        <f t="shared" si="104"/>
        <v>-1473.2</v>
      </c>
      <c r="V437" s="124">
        <f t="shared" si="105"/>
        <v>0</v>
      </c>
      <c r="W437" s="162">
        <f t="shared" si="106"/>
        <v>0</v>
      </c>
      <c r="X437" s="162">
        <f t="shared" si="107"/>
        <v>0</v>
      </c>
      <c r="Y437" s="162">
        <f t="shared" si="108"/>
        <v>20</v>
      </c>
      <c r="Z437" s="151" t="str">
        <f t="shared" si="109"/>
        <v>VENCIDA</v>
      </c>
      <c r="AA437" s="151" t="str">
        <f t="shared" si="110"/>
        <v/>
      </c>
      <c r="AB437" s="192" t="s">
        <v>1144</v>
      </c>
      <c r="AC437" s="150" t="str">
        <f t="shared" si="113"/>
        <v>H21AF19</v>
      </c>
      <c r="AD437" s="163">
        <f t="shared" si="111"/>
        <v>3</v>
      </c>
      <c r="AE437" s="163" t="str">
        <f t="shared" si="114"/>
        <v>H21AF19 - 3</v>
      </c>
      <c r="AF437" s="164">
        <f t="shared" si="115"/>
        <v>1</v>
      </c>
      <c r="AG437" s="164">
        <f t="shared" si="116"/>
        <v>1</v>
      </c>
      <c r="AH437" s="164" t="str">
        <f t="shared" si="112"/>
        <v>H21AF19.</v>
      </c>
      <c r="AI437" s="164" t="str">
        <f t="shared" si="117"/>
        <v>H21AF19</v>
      </c>
      <c r="AJ437" s="165"/>
      <c r="AK437" s="166"/>
      <c r="AL437" s="167"/>
    </row>
    <row r="438" spans="1:38" s="11" customFormat="1" ht="350.1" customHeight="1" x14ac:dyDescent="0.2">
      <c r="A438" s="150">
        <f>IF(ISBLANK(F438),"",COUNTA($F$2:F438))</f>
        <v>351</v>
      </c>
      <c r="B438" s="151">
        <f t="shared" si="118"/>
        <v>437</v>
      </c>
      <c r="C438" s="151">
        <v>2020</v>
      </c>
      <c r="D438" s="151" t="s">
        <v>3142</v>
      </c>
      <c r="E438" s="151" t="s">
        <v>904</v>
      </c>
      <c r="F438" s="151" t="s">
        <v>636</v>
      </c>
      <c r="G438" s="152" t="s">
        <v>1084</v>
      </c>
      <c r="H438" s="175" t="s">
        <v>1357</v>
      </c>
      <c r="I438" s="175" t="s">
        <v>1139</v>
      </c>
      <c r="J438" s="183" t="s">
        <v>1140</v>
      </c>
      <c r="K438" s="183" t="s">
        <v>1085</v>
      </c>
      <c r="L438" s="151" t="s">
        <v>1086</v>
      </c>
      <c r="M438" s="151">
        <v>1</v>
      </c>
      <c r="N438" s="184">
        <v>44032</v>
      </c>
      <c r="O438" s="184">
        <v>44165</v>
      </c>
      <c r="P438" s="178">
        <f t="shared" si="119"/>
        <v>19</v>
      </c>
      <c r="Q438" s="151" t="s">
        <v>1488</v>
      </c>
      <c r="R438" s="151" t="s">
        <v>2347</v>
      </c>
      <c r="S438" s="151">
        <v>0.3</v>
      </c>
      <c r="T438" s="190"/>
      <c r="U438" s="161">
        <f t="shared" si="104"/>
        <v>-1472.1666666666667</v>
      </c>
      <c r="V438" s="124">
        <f t="shared" si="105"/>
        <v>30</v>
      </c>
      <c r="W438" s="162">
        <f t="shared" si="106"/>
        <v>5.7</v>
      </c>
      <c r="X438" s="162">
        <f t="shared" si="107"/>
        <v>5.7</v>
      </c>
      <c r="Y438" s="162">
        <f t="shared" si="108"/>
        <v>19</v>
      </c>
      <c r="Z438" s="151" t="str">
        <f t="shared" si="109"/>
        <v>VENCIDA</v>
      </c>
      <c r="AA438" s="151" t="str">
        <f t="shared" si="110"/>
        <v>VENCIDO</v>
      </c>
      <c r="AB438" s="152" t="s">
        <v>1138</v>
      </c>
      <c r="AC438" s="150" t="str">
        <f t="shared" si="113"/>
        <v>H1ACPP</v>
      </c>
      <c r="AD438" s="163">
        <f t="shared" si="111"/>
        <v>1</v>
      </c>
      <c r="AE438" s="163" t="str">
        <f t="shared" si="114"/>
        <v>H1ACPP - 1</v>
      </c>
      <c r="AF438" s="164">
        <f t="shared" si="115"/>
        <v>1</v>
      </c>
      <c r="AG438" s="164">
        <f t="shared" si="116"/>
        <v>1</v>
      </c>
      <c r="AH438" s="164" t="str">
        <f t="shared" si="112"/>
        <v>H1ACPP.</v>
      </c>
      <c r="AI438" s="164" t="str">
        <f t="shared" si="117"/>
        <v>H1ACPP</v>
      </c>
      <c r="AJ438" s="165"/>
      <c r="AK438" s="166"/>
      <c r="AL438" s="167"/>
    </row>
    <row r="439" spans="1:38" s="11" customFormat="1" ht="350.1" customHeight="1" x14ac:dyDescent="0.2">
      <c r="A439" s="150">
        <f>IF(ISBLANK(F439),"",COUNTA($F$2:F439))</f>
        <v>352</v>
      </c>
      <c r="B439" s="151">
        <f t="shared" si="118"/>
        <v>438</v>
      </c>
      <c r="C439" s="151">
        <v>2020</v>
      </c>
      <c r="D439" s="151" t="s">
        <v>3143</v>
      </c>
      <c r="E439" s="151" t="s">
        <v>637</v>
      </c>
      <c r="F439" s="151" t="s">
        <v>637</v>
      </c>
      <c r="G439" s="152" t="s">
        <v>851</v>
      </c>
      <c r="H439" s="175" t="s">
        <v>1087</v>
      </c>
      <c r="I439" s="175" t="s">
        <v>1088</v>
      </c>
      <c r="J439" s="183" t="s">
        <v>1089</v>
      </c>
      <c r="K439" s="183" t="s">
        <v>1465</v>
      </c>
      <c r="L439" s="151" t="s">
        <v>8</v>
      </c>
      <c r="M439" s="151">
        <v>1</v>
      </c>
      <c r="N439" s="184">
        <v>44032</v>
      </c>
      <c r="O439" s="184">
        <v>44196</v>
      </c>
      <c r="P439" s="178">
        <f t="shared" si="119"/>
        <v>23.428571428571427</v>
      </c>
      <c r="Q439" s="151" t="s">
        <v>1488</v>
      </c>
      <c r="R439" s="151" t="s">
        <v>2347</v>
      </c>
      <c r="S439" s="151">
        <v>0</v>
      </c>
      <c r="T439" s="190"/>
      <c r="U439" s="161">
        <f t="shared" si="104"/>
        <v>-1473.2</v>
      </c>
      <c r="V439" s="124">
        <f t="shared" si="105"/>
        <v>0</v>
      </c>
      <c r="W439" s="162">
        <f t="shared" si="106"/>
        <v>0</v>
      </c>
      <c r="X439" s="162">
        <f t="shared" si="107"/>
        <v>0</v>
      </c>
      <c r="Y439" s="162">
        <f t="shared" si="108"/>
        <v>23.428571428571427</v>
      </c>
      <c r="Z439" s="151" t="str">
        <f t="shared" si="109"/>
        <v>VENCIDA</v>
      </c>
      <c r="AA439" s="151" t="str">
        <f t="shared" si="110"/>
        <v>VENCIDO</v>
      </c>
      <c r="AB439" s="152" t="s">
        <v>1138</v>
      </c>
      <c r="AC439" s="150" t="str">
        <f t="shared" si="113"/>
        <v>H2ACPP</v>
      </c>
      <c r="AD439" s="163">
        <f t="shared" si="111"/>
        <v>1</v>
      </c>
      <c r="AE439" s="163" t="str">
        <f t="shared" si="114"/>
        <v>H2ACPP - 1</v>
      </c>
      <c r="AF439" s="164">
        <f t="shared" si="115"/>
        <v>1</v>
      </c>
      <c r="AG439" s="164">
        <f t="shared" si="116"/>
        <v>1</v>
      </c>
      <c r="AH439" s="164" t="str">
        <f t="shared" si="112"/>
        <v>H2ACPP.</v>
      </c>
      <c r="AI439" s="164" t="str">
        <f t="shared" si="117"/>
        <v>H2ACPP</v>
      </c>
      <c r="AJ439" s="165"/>
      <c r="AK439" s="166"/>
      <c r="AL439" s="167"/>
    </row>
    <row r="440" spans="1:38" s="11" customFormat="1" ht="350.1" customHeight="1" x14ac:dyDescent="0.2">
      <c r="A440" s="150">
        <f>IF(ISBLANK(F440),"",COUNTA($F$2:F440))</f>
        <v>353</v>
      </c>
      <c r="B440" s="151">
        <f t="shared" si="118"/>
        <v>439</v>
      </c>
      <c r="C440" s="151">
        <v>2020</v>
      </c>
      <c r="D440" s="151" t="s">
        <v>3143</v>
      </c>
      <c r="E440" s="151" t="s">
        <v>637</v>
      </c>
      <c r="F440" s="151" t="s">
        <v>1090</v>
      </c>
      <c r="G440" s="152" t="s">
        <v>853</v>
      </c>
      <c r="H440" s="175" t="s">
        <v>1091</v>
      </c>
      <c r="I440" s="175" t="s">
        <v>1092</v>
      </c>
      <c r="J440" s="183" t="s">
        <v>1093</v>
      </c>
      <c r="K440" s="183" t="s">
        <v>1094</v>
      </c>
      <c r="L440" s="151" t="s">
        <v>1095</v>
      </c>
      <c r="M440" s="151">
        <v>1</v>
      </c>
      <c r="N440" s="184">
        <v>44032</v>
      </c>
      <c r="O440" s="184">
        <v>44196</v>
      </c>
      <c r="P440" s="178">
        <f t="shared" si="119"/>
        <v>23.428571428571427</v>
      </c>
      <c r="Q440" s="151" t="s">
        <v>1485</v>
      </c>
      <c r="R440" s="174" t="s">
        <v>2374</v>
      </c>
      <c r="S440" s="151">
        <v>1</v>
      </c>
      <c r="T440" s="123">
        <v>44662</v>
      </c>
      <c r="U440" s="161">
        <f t="shared" si="104"/>
        <v>15.533333333333333</v>
      </c>
      <c r="V440" s="124">
        <f t="shared" si="105"/>
        <v>100</v>
      </c>
      <c r="W440" s="162">
        <f t="shared" si="106"/>
        <v>23.428571428571427</v>
      </c>
      <c r="X440" s="162">
        <f t="shared" si="107"/>
        <v>23.428571428571427</v>
      </c>
      <c r="Y440" s="162">
        <f t="shared" si="108"/>
        <v>23.428571428571427</v>
      </c>
      <c r="Z440" s="151" t="str">
        <f t="shared" si="109"/>
        <v>CUMPLIDA</v>
      </c>
      <c r="AA440" s="151" t="str">
        <f t="shared" si="110"/>
        <v>CUMPLIDO</v>
      </c>
      <c r="AB440" s="152" t="s">
        <v>1138</v>
      </c>
      <c r="AC440" s="150" t="str">
        <f t="shared" si="113"/>
        <v>H3ACPP</v>
      </c>
      <c r="AD440" s="163">
        <f t="shared" si="111"/>
        <v>1</v>
      </c>
      <c r="AE440" s="163" t="str">
        <f t="shared" si="114"/>
        <v>H3ACPP - 1</v>
      </c>
      <c r="AF440" s="164">
        <f t="shared" si="115"/>
        <v>5</v>
      </c>
      <c r="AG440" s="164">
        <f t="shared" si="116"/>
        <v>5</v>
      </c>
      <c r="AH440" s="164" t="str">
        <f t="shared" si="112"/>
        <v>H3ACPP.</v>
      </c>
      <c r="AI440" s="164" t="str">
        <f t="shared" si="117"/>
        <v>H3ACPP</v>
      </c>
      <c r="AJ440" s="165"/>
      <c r="AK440" s="166"/>
      <c r="AL440" s="167"/>
    </row>
    <row r="441" spans="1:38" s="11" customFormat="1" ht="350.1" customHeight="1" x14ac:dyDescent="0.2">
      <c r="A441" s="150">
        <f>IF(ISBLANK(F441),"",COUNTA($F$2:F441))</f>
        <v>354</v>
      </c>
      <c r="B441" s="151">
        <f t="shared" si="118"/>
        <v>440</v>
      </c>
      <c r="C441" s="151">
        <v>2020</v>
      </c>
      <c r="D441" s="151" t="s">
        <v>3143</v>
      </c>
      <c r="E441" s="151" t="s">
        <v>904</v>
      </c>
      <c r="F441" s="151" t="s">
        <v>636</v>
      </c>
      <c r="G441" s="152" t="s">
        <v>1096</v>
      </c>
      <c r="H441" s="175" t="s">
        <v>1098</v>
      </c>
      <c r="I441" s="175" t="s">
        <v>1099</v>
      </c>
      <c r="J441" s="183" t="s">
        <v>2363</v>
      </c>
      <c r="K441" s="183" t="s">
        <v>2364</v>
      </c>
      <c r="L441" s="151" t="s">
        <v>2365</v>
      </c>
      <c r="M441" s="151">
        <v>2</v>
      </c>
      <c r="N441" s="184">
        <v>45139</v>
      </c>
      <c r="O441" s="184">
        <v>45230</v>
      </c>
      <c r="P441" s="178">
        <f t="shared" si="119"/>
        <v>13</v>
      </c>
      <c r="Q441" s="151" t="s">
        <v>1950</v>
      </c>
      <c r="R441" s="174" t="s">
        <v>2367</v>
      </c>
      <c r="S441" s="151">
        <v>2</v>
      </c>
      <c r="T441" s="123">
        <v>45350</v>
      </c>
      <c r="U441" s="161">
        <f t="shared" si="104"/>
        <v>4</v>
      </c>
      <c r="V441" s="124">
        <f t="shared" si="105"/>
        <v>100</v>
      </c>
      <c r="W441" s="162">
        <f t="shared" si="106"/>
        <v>13</v>
      </c>
      <c r="X441" s="162">
        <f t="shared" si="107"/>
        <v>13</v>
      </c>
      <c r="Y441" s="162">
        <f t="shared" si="108"/>
        <v>13</v>
      </c>
      <c r="Z441" s="151" t="str">
        <f t="shared" si="109"/>
        <v>CUMPLIDA</v>
      </c>
      <c r="AA441" s="151" t="str">
        <f t="shared" si="110"/>
        <v>CUMPLIDO</v>
      </c>
      <c r="AB441" s="152" t="s">
        <v>1138</v>
      </c>
      <c r="AC441" s="150" t="str">
        <f t="shared" si="113"/>
        <v>H5ACPP</v>
      </c>
      <c r="AD441" s="163">
        <f t="shared" si="111"/>
        <v>1</v>
      </c>
      <c r="AE441" s="163" t="str">
        <f t="shared" si="114"/>
        <v>H5ACPP - 1</v>
      </c>
      <c r="AF441" s="164">
        <f t="shared" si="115"/>
        <v>5</v>
      </c>
      <c r="AG441" s="164">
        <f t="shared" si="116"/>
        <v>5</v>
      </c>
      <c r="AH441" s="164" t="str">
        <f t="shared" si="112"/>
        <v>H5ACPP.</v>
      </c>
      <c r="AI441" s="164" t="str">
        <f t="shared" si="117"/>
        <v>H5ACPP</v>
      </c>
      <c r="AJ441" s="165"/>
      <c r="AK441" s="166"/>
      <c r="AL441" s="167"/>
    </row>
    <row r="442" spans="1:38" s="11" customFormat="1" ht="350.1" customHeight="1" x14ac:dyDescent="0.2">
      <c r="A442" s="150">
        <f>IF(ISBLANK(F442),"",COUNTA($F$2:F442))</f>
        <v>355</v>
      </c>
      <c r="B442" s="151">
        <f t="shared" si="118"/>
        <v>441</v>
      </c>
      <c r="C442" s="151">
        <v>2019</v>
      </c>
      <c r="D442" s="151" t="s">
        <v>3146</v>
      </c>
      <c r="E442" s="151" t="s">
        <v>3102</v>
      </c>
      <c r="F442" s="151" t="s">
        <v>3102</v>
      </c>
      <c r="G442" s="152" t="s">
        <v>1010</v>
      </c>
      <c r="H442" s="175" t="s">
        <v>1015</v>
      </c>
      <c r="I442" s="175" t="s">
        <v>1011</v>
      </c>
      <c r="J442" s="175" t="s">
        <v>1017</v>
      </c>
      <c r="K442" s="175" t="s">
        <v>1012</v>
      </c>
      <c r="L442" s="150" t="s">
        <v>1013</v>
      </c>
      <c r="M442" s="150">
        <v>6</v>
      </c>
      <c r="N442" s="184">
        <v>43710</v>
      </c>
      <c r="O442" s="184">
        <v>43891</v>
      </c>
      <c r="P442" s="178">
        <f t="shared" si="119"/>
        <v>25.857142857142858</v>
      </c>
      <c r="Q442" s="151" t="s">
        <v>2629</v>
      </c>
      <c r="R442" s="151" t="s">
        <v>2457</v>
      </c>
      <c r="S442" s="150">
        <v>6</v>
      </c>
      <c r="T442" s="190"/>
      <c r="U442" s="161">
        <f t="shared" si="104"/>
        <v>-1463.0333333333333</v>
      </c>
      <c r="V442" s="124">
        <f t="shared" si="105"/>
        <v>100</v>
      </c>
      <c r="W442" s="162">
        <f t="shared" si="106"/>
        <v>25.857142857142858</v>
      </c>
      <c r="X442" s="162">
        <f t="shared" si="107"/>
        <v>25.857142857142858</v>
      </c>
      <c r="Y442" s="162">
        <f t="shared" si="108"/>
        <v>25.857142857142858</v>
      </c>
      <c r="Z442" s="151" t="str">
        <f t="shared" si="109"/>
        <v>CUMPLIDA</v>
      </c>
      <c r="AA442" s="151" t="str">
        <f t="shared" si="110"/>
        <v>CUMPLIDO</v>
      </c>
      <c r="AB442" s="192" t="s">
        <v>1016</v>
      </c>
      <c r="AC442" s="150" t="str">
        <f t="shared" si="113"/>
        <v>H2ACTL</v>
      </c>
      <c r="AD442" s="163">
        <f t="shared" si="111"/>
        <v>1</v>
      </c>
      <c r="AE442" s="163" t="str">
        <f t="shared" si="114"/>
        <v>H2ACTL - 1</v>
      </c>
      <c r="AF442" s="164">
        <f t="shared" si="115"/>
        <v>5</v>
      </c>
      <c r="AG442" s="164">
        <f t="shared" si="116"/>
        <v>5</v>
      </c>
      <c r="AH442" s="164" t="str">
        <f t="shared" si="112"/>
        <v>H2ACTL.</v>
      </c>
      <c r="AI442" s="164" t="str">
        <f t="shared" si="117"/>
        <v>H2ACTL</v>
      </c>
      <c r="AJ442" s="165"/>
      <c r="AK442" s="166"/>
      <c r="AL442" s="167"/>
    </row>
    <row r="443" spans="1:38" s="11" customFormat="1" ht="350.1" customHeight="1" x14ac:dyDescent="0.2">
      <c r="A443" s="150">
        <f>IF(ISBLANK(F443),"",COUNTA($F$2:F443))</f>
        <v>356</v>
      </c>
      <c r="B443" s="151">
        <f t="shared" si="118"/>
        <v>442</v>
      </c>
      <c r="C443" s="151">
        <v>2019</v>
      </c>
      <c r="D443" s="151" t="s">
        <v>3146</v>
      </c>
      <c r="E443" s="151" t="s">
        <v>3111</v>
      </c>
      <c r="F443" s="151" t="s">
        <v>3103</v>
      </c>
      <c r="G443" s="152" t="s">
        <v>1010</v>
      </c>
      <c r="H443" s="175" t="s">
        <v>1063</v>
      </c>
      <c r="I443" s="175" t="s">
        <v>1014</v>
      </c>
      <c r="J443" s="183" t="s">
        <v>1018</v>
      </c>
      <c r="K443" s="183" t="s">
        <v>1019</v>
      </c>
      <c r="L443" s="183" t="s">
        <v>1020</v>
      </c>
      <c r="M443" s="150">
        <v>1</v>
      </c>
      <c r="N443" s="184">
        <v>43690</v>
      </c>
      <c r="O443" s="184">
        <v>44012</v>
      </c>
      <c r="P443" s="178">
        <f t="shared" si="119"/>
        <v>46</v>
      </c>
      <c r="Q443" s="151" t="s">
        <v>2629</v>
      </c>
      <c r="R443" s="151" t="s">
        <v>2457</v>
      </c>
      <c r="S443" s="150">
        <v>1</v>
      </c>
      <c r="T443" s="190"/>
      <c r="U443" s="161">
        <f t="shared" si="104"/>
        <v>-1467.0666666666666</v>
      </c>
      <c r="V443" s="124">
        <f t="shared" si="105"/>
        <v>100</v>
      </c>
      <c r="W443" s="162">
        <f t="shared" si="106"/>
        <v>46</v>
      </c>
      <c r="X443" s="162">
        <f t="shared" si="107"/>
        <v>46</v>
      </c>
      <c r="Y443" s="162">
        <f t="shared" si="108"/>
        <v>46</v>
      </c>
      <c r="Z443" s="151" t="str">
        <f t="shared" si="109"/>
        <v>CUMPLIDA</v>
      </c>
      <c r="AA443" s="151" t="str">
        <f t="shared" si="110"/>
        <v>CUMPLIDO</v>
      </c>
      <c r="AB443" s="192" t="s">
        <v>1016</v>
      </c>
      <c r="AC443" s="150" t="str">
        <f t="shared" si="113"/>
        <v>H4ACTL</v>
      </c>
      <c r="AD443" s="163">
        <f t="shared" si="111"/>
        <v>1</v>
      </c>
      <c r="AE443" s="163" t="str">
        <f t="shared" si="114"/>
        <v>H4ACTL - 1</v>
      </c>
      <c r="AF443" s="164">
        <f t="shared" si="115"/>
        <v>5</v>
      </c>
      <c r="AG443" s="164">
        <f t="shared" si="116"/>
        <v>5</v>
      </c>
      <c r="AH443" s="164" t="str">
        <f t="shared" si="112"/>
        <v>H4ACTL.</v>
      </c>
      <c r="AI443" s="164" t="str">
        <f t="shared" si="117"/>
        <v>H4ACTL</v>
      </c>
      <c r="AJ443" s="165"/>
      <c r="AK443" s="166"/>
      <c r="AL443" s="167"/>
    </row>
    <row r="444" spans="1:38" s="11" customFormat="1" ht="350.1" customHeight="1" x14ac:dyDescent="0.2">
      <c r="A444" s="150">
        <f>IF(ISBLANK(F444),"",COUNTA($F$2:F444))</f>
        <v>357</v>
      </c>
      <c r="B444" s="151">
        <f t="shared" si="118"/>
        <v>443</v>
      </c>
      <c r="C444" s="151">
        <v>2019</v>
      </c>
      <c r="D444" s="151" t="s">
        <v>3145</v>
      </c>
      <c r="E444" s="151" t="s">
        <v>637</v>
      </c>
      <c r="F444" s="151" t="s">
        <v>637</v>
      </c>
      <c r="G444" s="152">
        <v>1801001</v>
      </c>
      <c r="H444" s="175" t="s">
        <v>1176</v>
      </c>
      <c r="I444" s="175" t="s">
        <v>943</v>
      </c>
      <c r="J444" s="183" t="s">
        <v>937</v>
      </c>
      <c r="K444" s="183" t="s">
        <v>942</v>
      </c>
      <c r="L444" s="151" t="s">
        <v>938</v>
      </c>
      <c r="M444" s="151">
        <v>1</v>
      </c>
      <c r="N444" s="184">
        <v>43690</v>
      </c>
      <c r="O444" s="190">
        <v>43921</v>
      </c>
      <c r="P444" s="178">
        <f t="shared" si="119"/>
        <v>33</v>
      </c>
      <c r="Q444" s="151" t="s">
        <v>1500</v>
      </c>
      <c r="R444" s="151" t="s">
        <v>2459</v>
      </c>
      <c r="S444" s="150">
        <v>1</v>
      </c>
      <c r="T444" s="190"/>
      <c r="U444" s="161">
        <f t="shared" si="104"/>
        <v>-1464.0333333333333</v>
      </c>
      <c r="V444" s="124">
        <f t="shared" si="105"/>
        <v>100</v>
      </c>
      <c r="W444" s="162">
        <f t="shared" si="106"/>
        <v>33</v>
      </c>
      <c r="X444" s="162">
        <f t="shared" si="107"/>
        <v>33</v>
      </c>
      <c r="Y444" s="162">
        <f t="shared" si="108"/>
        <v>33</v>
      </c>
      <c r="Z444" s="151" t="str">
        <f t="shared" si="109"/>
        <v>CUMPLIDA</v>
      </c>
      <c r="AA444" s="151" t="str">
        <f t="shared" si="110"/>
        <v>CUMPLIDO</v>
      </c>
      <c r="AB444" s="192" t="s">
        <v>936</v>
      </c>
      <c r="AC444" s="150" t="str">
        <f t="shared" si="113"/>
        <v>H10AF18</v>
      </c>
      <c r="AD444" s="163">
        <f t="shared" si="111"/>
        <v>1</v>
      </c>
      <c r="AE444" s="163" t="str">
        <f t="shared" si="114"/>
        <v>H10AF18 - 1</v>
      </c>
      <c r="AF444" s="164">
        <f t="shared" si="115"/>
        <v>5</v>
      </c>
      <c r="AG444" s="164">
        <f t="shared" si="116"/>
        <v>5</v>
      </c>
      <c r="AH444" s="164" t="str">
        <f t="shared" si="112"/>
        <v>H10AF18.</v>
      </c>
      <c r="AI444" s="164" t="str">
        <f t="shared" si="117"/>
        <v>H10AF18</v>
      </c>
      <c r="AJ444" s="165"/>
      <c r="AK444" s="166"/>
      <c r="AL444" s="167"/>
    </row>
    <row r="445" spans="1:38" s="11" customFormat="1" ht="350.1" customHeight="1" x14ac:dyDescent="0.2">
      <c r="A445" s="150" t="str">
        <f>IF(ISBLANK(F445),"",COUNTA($F$2:F445))</f>
        <v/>
      </c>
      <c r="B445" s="151">
        <f t="shared" si="118"/>
        <v>444</v>
      </c>
      <c r="C445" s="151">
        <v>2019</v>
      </c>
      <c r="D445" s="151" t="s">
        <v>3145</v>
      </c>
      <c r="E445" s="151"/>
      <c r="F445" s="151"/>
      <c r="G445" s="152">
        <v>1801001</v>
      </c>
      <c r="H445" s="175" t="s">
        <v>1177</v>
      </c>
      <c r="I445" s="175" t="s">
        <v>943</v>
      </c>
      <c r="J445" s="183" t="s">
        <v>937</v>
      </c>
      <c r="K445" s="183" t="s">
        <v>940</v>
      </c>
      <c r="L445" s="183" t="s">
        <v>941</v>
      </c>
      <c r="M445" s="151">
        <v>1</v>
      </c>
      <c r="N445" s="184">
        <v>43690</v>
      </c>
      <c r="O445" s="190">
        <v>43830</v>
      </c>
      <c r="P445" s="178">
        <f t="shared" si="119"/>
        <v>20</v>
      </c>
      <c r="Q445" s="151" t="s">
        <v>1500</v>
      </c>
      <c r="R445" s="151" t="s">
        <v>2459</v>
      </c>
      <c r="S445" s="151">
        <v>1</v>
      </c>
      <c r="T445" s="190">
        <v>44258</v>
      </c>
      <c r="U445" s="161">
        <f t="shared" si="104"/>
        <v>14.266666666666667</v>
      </c>
      <c r="V445" s="124">
        <f t="shared" si="105"/>
        <v>100</v>
      </c>
      <c r="W445" s="162">
        <f t="shared" si="106"/>
        <v>20</v>
      </c>
      <c r="X445" s="162">
        <f t="shared" si="107"/>
        <v>20</v>
      </c>
      <c r="Y445" s="162">
        <f t="shared" si="108"/>
        <v>20</v>
      </c>
      <c r="Z445" s="151" t="str">
        <f t="shared" si="109"/>
        <v>CUMPLIDA</v>
      </c>
      <c r="AA445" s="151" t="str">
        <f t="shared" si="110"/>
        <v/>
      </c>
      <c r="AB445" s="192" t="s">
        <v>936</v>
      </c>
      <c r="AC445" s="150" t="str">
        <f t="shared" si="113"/>
        <v>H10AF18</v>
      </c>
      <c r="AD445" s="163">
        <f t="shared" si="111"/>
        <v>2</v>
      </c>
      <c r="AE445" s="163" t="str">
        <f t="shared" si="114"/>
        <v>H10AF18 - 2</v>
      </c>
      <c r="AF445" s="164">
        <f t="shared" si="115"/>
        <v>5</v>
      </c>
      <c r="AG445" s="164">
        <f t="shared" si="116"/>
        <v>5</v>
      </c>
      <c r="AH445" s="164" t="str">
        <f t="shared" si="112"/>
        <v>H10AF18.</v>
      </c>
      <c r="AI445" s="164" t="str">
        <f t="shared" si="117"/>
        <v>H10AF18</v>
      </c>
      <c r="AJ445" s="165"/>
      <c r="AK445" s="166"/>
      <c r="AL445" s="167"/>
    </row>
    <row r="446" spans="1:38" s="11" customFormat="1" ht="350.1" customHeight="1" x14ac:dyDescent="0.2">
      <c r="A446" s="150" t="str">
        <f>IF(ISBLANK(F446),"",COUNTA($F$2:F446))</f>
        <v/>
      </c>
      <c r="B446" s="151">
        <f t="shared" si="118"/>
        <v>445</v>
      </c>
      <c r="C446" s="151">
        <v>2019</v>
      </c>
      <c r="D446" s="151" t="s">
        <v>3145</v>
      </c>
      <c r="E446" s="151"/>
      <c r="F446" s="151"/>
      <c r="G446" s="152">
        <v>1801001</v>
      </c>
      <c r="H446" s="175" t="s">
        <v>1178</v>
      </c>
      <c r="I446" s="175" t="s">
        <v>943</v>
      </c>
      <c r="J446" s="183" t="s">
        <v>937</v>
      </c>
      <c r="K446" s="183" t="s">
        <v>1219</v>
      </c>
      <c r="L446" s="183" t="s">
        <v>1327</v>
      </c>
      <c r="M446" s="151">
        <v>2</v>
      </c>
      <c r="N446" s="184">
        <v>43690</v>
      </c>
      <c r="O446" s="190">
        <v>43830</v>
      </c>
      <c r="P446" s="178">
        <f t="shared" si="119"/>
        <v>20</v>
      </c>
      <c r="Q446" s="151" t="s">
        <v>1496</v>
      </c>
      <c r="R446" s="151" t="s">
        <v>2459</v>
      </c>
      <c r="S446" s="151">
        <v>2</v>
      </c>
      <c r="T446" s="190"/>
      <c r="U446" s="161">
        <f t="shared" si="104"/>
        <v>-1461</v>
      </c>
      <c r="V446" s="124">
        <f t="shared" si="105"/>
        <v>100</v>
      </c>
      <c r="W446" s="162">
        <f t="shared" si="106"/>
        <v>20</v>
      </c>
      <c r="X446" s="162">
        <f t="shared" si="107"/>
        <v>20</v>
      </c>
      <c r="Y446" s="162">
        <f t="shared" si="108"/>
        <v>20</v>
      </c>
      <c r="Z446" s="151" t="str">
        <f t="shared" si="109"/>
        <v>CUMPLIDA</v>
      </c>
      <c r="AA446" s="151" t="str">
        <f t="shared" si="110"/>
        <v/>
      </c>
      <c r="AB446" s="192" t="s">
        <v>936</v>
      </c>
      <c r="AC446" s="150" t="str">
        <f t="shared" si="113"/>
        <v>H10AF18</v>
      </c>
      <c r="AD446" s="163">
        <f t="shared" si="111"/>
        <v>3</v>
      </c>
      <c r="AE446" s="163" t="str">
        <f t="shared" si="114"/>
        <v>H10AF18 - 3</v>
      </c>
      <c r="AF446" s="164">
        <f t="shared" si="115"/>
        <v>5</v>
      </c>
      <c r="AG446" s="164">
        <f t="shared" si="116"/>
        <v>5</v>
      </c>
      <c r="AH446" s="164" t="str">
        <f t="shared" si="112"/>
        <v>H10AF18.</v>
      </c>
      <c r="AI446" s="164" t="str">
        <f t="shared" si="117"/>
        <v>H10AF18</v>
      </c>
      <c r="AJ446" s="165"/>
      <c r="AK446" s="166"/>
      <c r="AL446" s="167"/>
    </row>
    <row r="447" spans="1:38" s="11" customFormat="1" ht="350.1" customHeight="1" x14ac:dyDescent="0.2">
      <c r="A447" s="150">
        <f>IF(ISBLANK(F447),"",COUNTA($F$2:F447))</f>
        <v>358</v>
      </c>
      <c r="B447" s="151">
        <f t="shared" si="118"/>
        <v>446</v>
      </c>
      <c r="C447" s="151">
        <v>2019</v>
      </c>
      <c r="D447" s="151" t="s">
        <v>3145</v>
      </c>
      <c r="E447" s="151" t="s">
        <v>637</v>
      </c>
      <c r="F447" s="151" t="s">
        <v>637</v>
      </c>
      <c r="G447" s="152">
        <v>1801001</v>
      </c>
      <c r="H447" s="175" t="s">
        <v>1179</v>
      </c>
      <c r="I447" s="175" t="s">
        <v>944</v>
      </c>
      <c r="J447" s="183" t="s">
        <v>937</v>
      </c>
      <c r="K447" s="183" t="s">
        <v>1061</v>
      </c>
      <c r="L447" s="151" t="s">
        <v>938</v>
      </c>
      <c r="M447" s="151">
        <v>1</v>
      </c>
      <c r="N447" s="184">
        <v>43690</v>
      </c>
      <c r="O447" s="190">
        <v>43921</v>
      </c>
      <c r="P447" s="178">
        <f t="shared" si="119"/>
        <v>33</v>
      </c>
      <c r="Q447" s="151" t="s">
        <v>1504</v>
      </c>
      <c r="R447" s="151" t="s">
        <v>2466</v>
      </c>
      <c r="S447" s="150">
        <v>1</v>
      </c>
      <c r="T447" s="190"/>
      <c r="U447" s="161">
        <f t="shared" si="104"/>
        <v>-1464.0333333333333</v>
      </c>
      <c r="V447" s="124">
        <f t="shared" si="105"/>
        <v>100</v>
      </c>
      <c r="W447" s="162">
        <f t="shared" si="106"/>
        <v>33</v>
      </c>
      <c r="X447" s="162">
        <f t="shared" si="107"/>
        <v>33</v>
      </c>
      <c r="Y447" s="162">
        <f t="shared" si="108"/>
        <v>33</v>
      </c>
      <c r="Z447" s="151" t="str">
        <f t="shared" si="109"/>
        <v>CUMPLIDA</v>
      </c>
      <c r="AA447" s="151" t="str">
        <f t="shared" si="110"/>
        <v>CUMPLIDO</v>
      </c>
      <c r="AB447" s="192" t="s">
        <v>936</v>
      </c>
      <c r="AC447" s="150" t="str">
        <f t="shared" si="113"/>
        <v>H12AF18</v>
      </c>
      <c r="AD447" s="163">
        <f t="shared" si="111"/>
        <v>1</v>
      </c>
      <c r="AE447" s="163" t="str">
        <f t="shared" si="114"/>
        <v>H12AF18 - 1</v>
      </c>
      <c r="AF447" s="164">
        <f t="shared" si="115"/>
        <v>5</v>
      </c>
      <c r="AG447" s="164">
        <f t="shared" si="116"/>
        <v>5</v>
      </c>
      <c r="AH447" s="164" t="str">
        <f t="shared" si="112"/>
        <v>H12AF18.</v>
      </c>
      <c r="AI447" s="164" t="str">
        <f t="shared" si="117"/>
        <v>H12AF18</v>
      </c>
      <c r="AJ447" s="165"/>
      <c r="AK447" s="166"/>
      <c r="AL447" s="167"/>
    </row>
    <row r="448" spans="1:38" s="11" customFormat="1" ht="350.1" customHeight="1" x14ac:dyDescent="0.2">
      <c r="A448" s="150" t="str">
        <f>IF(ISBLANK(F448),"",COUNTA($F$2:F448))</f>
        <v/>
      </c>
      <c r="B448" s="151">
        <f t="shared" si="118"/>
        <v>447</v>
      </c>
      <c r="C448" s="151">
        <v>2019</v>
      </c>
      <c r="D448" s="151" t="s">
        <v>3145</v>
      </c>
      <c r="E448" s="151"/>
      <c r="F448" s="151"/>
      <c r="G448" s="152">
        <v>1801001</v>
      </c>
      <c r="H448" s="175" t="s">
        <v>1180</v>
      </c>
      <c r="I448" s="175" t="s">
        <v>944</v>
      </c>
      <c r="J448" s="183" t="s">
        <v>937</v>
      </c>
      <c r="K448" s="183" t="s">
        <v>940</v>
      </c>
      <c r="L448" s="183" t="s">
        <v>941</v>
      </c>
      <c r="M448" s="151">
        <v>1</v>
      </c>
      <c r="N448" s="184">
        <v>43690</v>
      </c>
      <c r="O448" s="190">
        <v>43830</v>
      </c>
      <c r="P448" s="178">
        <f t="shared" si="119"/>
        <v>20</v>
      </c>
      <c r="Q448" s="151" t="s">
        <v>1504</v>
      </c>
      <c r="R448" s="151" t="s">
        <v>2466</v>
      </c>
      <c r="S448" s="151">
        <v>1</v>
      </c>
      <c r="T448" s="190">
        <v>44258</v>
      </c>
      <c r="U448" s="161">
        <f t="shared" si="104"/>
        <v>14.266666666666667</v>
      </c>
      <c r="V448" s="124">
        <f t="shared" si="105"/>
        <v>100</v>
      </c>
      <c r="W448" s="162">
        <f t="shared" si="106"/>
        <v>20</v>
      </c>
      <c r="X448" s="162">
        <f t="shared" si="107"/>
        <v>20</v>
      </c>
      <c r="Y448" s="162">
        <f t="shared" si="108"/>
        <v>20</v>
      </c>
      <c r="Z448" s="151" t="str">
        <f t="shared" si="109"/>
        <v>CUMPLIDA</v>
      </c>
      <c r="AA448" s="151" t="str">
        <f t="shared" si="110"/>
        <v/>
      </c>
      <c r="AB448" s="192" t="s">
        <v>936</v>
      </c>
      <c r="AC448" s="150" t="str">
        <f t="shared" si="113"/>
        <v>H12AF18</v>
      </c>
      <c r="AD448" s="163">
        <f t="shared" si="111"/>
        <v>2</v>
      </c>
      <c r="AE448" s="163" t="str">
        <f t="shared" si="114"/>
        <v>H12AF18 - 2</v>
      </c>
      <c r="AF448" s="164">
        <f t="shared" si="115"/>
        <v>5</v>
      </c>
      <c r="AG448" s="164">
        <f t="shared" si="116"/>
        <v>5</v>
      </c>
      <c r="AH448" s="164" t="str">
        <f t="shared" si="112"/>
        <v>H12AF18.</v>
      </c>
      <c r="AI448" s="164" t="str">
        <f t="shared" si="117"/>
        <v>H12AF18</v>
      </c>
      <c r="AJ448" s="165"/>
      <c r="AK448" s="166"/>
      <c r="AL448" s="167"/>
    </row>
    <row r="449" spans="1:38" s="11" customFormat="1" ht="350.1" customHeight="1" x14ac:dyDescent="0.2">
      <c r="A449" s="150" t="str">
        <f>IF(ISBLANK(F449),"",COUNTA($F$2:F449))</f>
        <v/>
      </c>
      <c r="B449" s="151">
        <f t="shared" si="118"/>
        <v>448</v>
      </c>
      <c r="C449" s="151">
        <v>2019</v>
      </c>
      <c r="D449" s="151" t="s">
        <v>3145</v>
      </c>
      <c r="E449" s="151"/>
      <c r="F449" s="151"/>
      <c r="G449" s="152">
        <v>1801001</v>
      </c>
      <c r="H449" s="175" t="s">
        <v>1181</v>
      </c>
      <c r="I449" s="175" t="s">
        <v>944</v>
      </c>
      <c r="J449" s="183" t="s">
        <v>937</v>
      </c>
      <c r="K449" s="183" t="s">
        <v>1219</v>
      </c>
      <c r="L449" s="183" t="s">
        <v>1326</v>
      </c>
      <c r="M449" s="151">
        <v>1</v>
      </c>
      <c r="N449" s="184">
        <v>43690</v>
      </c>
      <c r="O449" s="190">
        <v>43830</v>
      </c>
      <c r="P449" s="178">
        <f t="shared" si="119"/>
        <v>20</v>
      </c>
      <c r="Q449" s="151" t="s">
        <v>1504</v>
      </c>
      <c r="R449" s="151" t="s">
        <v>2466</v>
      </c>
      <c r="S449" s="151">
        <v>1</v>
      </c>
      <c r="T449" s="190"/>
      <c r="U449" s="161">
        <f t="shared" si="104"/>
        <v>-1461</v>
      </c>
      <c r="V449" s="124">
        <f t="shared" si="105"/>
        <v>100</v>
      </c>
      <c r="W449" s="162">
        <f t="shared" si="106"/>
        <v>20</v>
      </c>
      <c r="X449" s="162">
        <f t="shared" si="107"/>
        <v>20</v>
      </c>
      <c r="Y449" s="162">
        <f t="shared" si="108"/>
        <v>20</v>
      </c>
      <c r="Z449" s="151" t="str">
        <f t="shared" si="109"/>
        <v>CUMPLIDA</v>
      </c>
      <c r="AA449" s="151" t="str">
        <f t="shared" si="110"/>
        <v/>
      </c>
      <c r="AB449" s="192" t="s">
        <v>936</v>
      </c>
      <c r="AC449" s="150" t="str">
        <f t="shared" si="113"/>
        <v>H12AF18</v>
      </c>
      <c r="AD449" s="163">
        <f t="shared" si="111"/>
        <v>3</v>
      </c>
      <c r="AE449" s="163" t="str">
        <f t="shared" si="114"/>
        <v>H12AF18 - 3</v>
      </c>
      <c r="AF449" s="164">
        <f t="shared" si="115"/>
        <v>5</v>
      </c>
      <c r="AG449" s="164">
        <f t="shared" si="116"/>
        <v>5</v>
      </c>
      <c r="AH449" s="164" t="str">
        <f t="shared" si="112"/>
        <v>H12AF18.</v>
      </c>
      <c r="AI449" s="164" t="str">
        <f t="shared" si="117"/>
        <v>H12AF18</v>
      </c>
      <c r="AJ449" s="165"/>
      <c r="AK449" s="166"/>
      <c r="AL449" s="167"/>
    </row>
    <row r="450" spans="1:38" s="11" customFormat="1" ht="350.1" customHeight="1" x14ac:dyDescent="0.2">
      <c r="A450" s="150">
        <f>IF(ISBLANK(F450),"",COUNTA($F$2:F450))</f>
        <v>359</v>
      </c>
      <c r="B450" s="151">
        <f t="shared" si="118"/>
        <v>449</v>
      </c>
      <c r="C450" s="151">
        <v>2019</v>
      </c>
      <c r="D450" s="151" t="s">
        <v>3145</v>
      </c>
      <c r="E450" s="151" t="s">
        <v>904</v>
      </c>
      <c r="F450" s="151" t="s">
        <v>636</v>
      </c>
      <c r="G450" s="152">
        <v>1801001</v>
      </c>
      <c r="H450" s="183" t="s">
        <v>1182</v>
      </c>
      <c r="I450" s="183" t="s">
        <v>945</v>
      </c>
      <c r="J450" s="183" t="s">
        <v>946</v>
      </c>
      <c r="K450" s="183" t="s">
        <v>1062</v>
      </c>
      <c r="L450" s="151" t="s">
        <v>939</v>
      </c>
      <c r="M450" s="151">
        <v>1</v>
      </c>
      <c r="N450" s="184">
        <v>43690</v>
      </c>
      <c r="O450" s="184">
        <v>43830</v>
      </c>
      <c r="P450" s="178">
        <f t="shared" si="119"/>
        <v>20</v>
      </c>
      <c r="Q450" s="151" t="s">
        <v>310</v>
      </c>
      <c r="R450" s="151" t="s">
        <v>2314</v>
      </c>
      <c r="S450" s="151">
        <v>1</v>
      </c>
      <c r="T450" s="184"/>
      <c r="U450" s="161">
        <f t="shared" ref="U450:U513" si="120">(T450-O450)/30</f>
        <v>-1461</v>
      </c>
      <c r="V450" s="124">
        <f t="shared" ref="V450:V513" si="121">IF(S450/M450&gt;1,100,+S450/M450*100)</f>
        <v>100</v>
      </c>
      <c r="W450" s="162">
        <f t="shared" ref="W450:W513" si="122">+P450*V450/100</f>
        <v>20</v>
      </c>
      <c r="X450" s="162">
        <f t="shared" ref="X450:X513" si="123">IF(O450&lt;=$AK$1,W450,0)</f>
        <v>20</v>
      </c>
      <c r="Y450" s="162">
        <f t="shared" ref="Y450:Y513" si="124">IF($AK$1&gt;=O450,P450,0)</f>
        <v>20</v>
      </c>
      <c r="Z450" s="151" t="str">
        <f t="shared" ref="Z450:Z513" si="125">IF(V450=100,"CUMPLIDA",IF(O450-$AK$1&lt;0,"VENCIDA",IF(O450-$AK$1&lt;=30,"PRÓXIMA A VENCER",IF(V450&gt;0,"CON AVANCE","EN TERMINO"))))</f>
        <v>CUMPLIDA</v>
      </c>
      <c r="AA450" s="151" t="str">
        <f t="shared" ref="AA450:AA513" si="126">IF(A450&lt;&gt;"",IF(AG450=1,"VENCIDO",IF(AG450=2,"PRÓXIMO A VENCER",IF(AG450=3,"EN TERMINO",IF(AG450=4,"CON AVANCE",IF(AG450=5,"CUMPLIDO",))))),"")</f>
        <v>CUMPLIDO</v>
      </c>
      <c r="AB450" s="192" t="s">
        <v>936</v>
      </c>
      <c r="AC450" s="150" t="str">
        <f t="shared" si="113"/>
        <v>H23AF18</v>
      </c>
      <c r="AD450" s="163">
        <f t="shared" ref="AD450:AD513" si="127">IF(A450&lt;&gt;"",1,AD449+1)</f>
        <v>1</v>
      </c>
      <c r="AE450" s="163" t="str">
        <f t="shared" si="114"/>
        <v>H23AF18 - 1</v>
      </c>
      <c r="AF450" s="164">
        <f t="shared" si="115"/>
        <v>5</v>
      </c>
      <c r="AG450" s="164">
        <f t="shared" si="116"/>
        <v>5</v>
      </c>
      <c r="AH450" s="164" t="str">
        <f t="shared" ref="AH450:AH513" si="128">IF(A450&lt;&gt;"",MID(H450,1,FIND(" ",H450,1)-1),AH449)</f>
        <v>H23AF18.</v>
      </c>
      <c r="AI450" s="164" t="str">
        <f t="shared" si="117"/>
        <v>H23AF18</v>
      </c>
      <c r="AJ450" s="165"/>
      <c r="AK450" s="166"/>
      <c r="AL450" s="167"/>
    </row>
    <row r="451" spans="1:38" s="11" customFormat="1" ht="350.1" customHeight="1" x14ac:dyDescent="0.2">
      <c r="A451" s="150" t="str">
        <f>IF(ISBLANK(F451),"",COUNTA($F$2:F451))</f>
        <v/>
      </c>
      <c r="B451" s="151">
        <f t="shared" si="118"/>
        <v>450</v>
      </c>
      <c r="C451" s="151">
        <v>2019</v>
      </c>
      <c r="D451" s="151" t="s">
        <v>3145</v>
      </c>
      <c r="E451" s="151"/>
      <c r="F451" s="151"/>
      <c r="G451" s="152">
        <v>1801001</v>
      </c>
      <c r="H451" s="183" t="s">
        <v>1183</v>
      </c>
      <c r="I451" s="183" t="s">
        <v>945</v>
      </c>
      <c r="J451" s="183" t="s">
        <v>707</v>
      </c>
      <c r="K451" s="183" t="s">
        <v>947</v>
      </c>
      <c r="L451" s="183" t="s">
        <v>1358</v>
      </c>
      <c r="M451" s="151">
        <v>1</v>
      </c>
      <c r="N451" s="184">
        <v>43690</v>
      </c>
      <c r="O451" s="184">
        <v>43921</v>
      </c>
      <c r="P451" s="178">
        <f t="shared" si="119"/>
        <v>33</v>
      </c>
      <c r="Q451" s="151" t="s">
        <v>310</v>
      </c>
      <c r="R451" s="151" t="s">
        <v>2314</v>
      </c>
      <c r="S451" s="151">
        <v>1</v>
      </c>
      <c r="T451" s="184"/>
      <c r="U451" s="161">
        <f t="shared" si="120"/>
        <v>-1464.0333333333333</v>
      </c>
      <c r="V451" s="124">
        <f t="shared" si="121"/>
        <v>100</v>
      </c>
      <c r="W451" s="162">
        <f t="shared" si="122"/>
        <v>33</v>
      </c>
      <c r="X451" s="162">
        <f t="shared" si="123"/>
        <v>33</v>
      </c>
      <c r="Y451" s="162">
        <f t="shared" si="124"/>
        <v>33</v>
      </c>
      <c r="Z451" s="151" t="str">
        <f t="shared" si="125"/>
        <v>CUMPLIDA</v>
      </c>
      <c r="AA451" s="151" t="str">
        <f t="shared" si="126"/>
        <v/>
      </c>
      <c r="AB451" s="192" t="s">
        <v>936</v>
      </c>
      <c r="AC451" s="150" t="str">
        <f t="shared" ref="AC451:AC514" si="129">AI451</f>
        <v>H23AF18</v>
      </c>
      <c r="AD451" s="163">
        <f t="shared" si="127"/>
        <v>2</v>
      </c>
      <c r="AE451" s="163" t="str">
        <f t="shared" ref="AE451:AE514" si="130">CONCATENATE(AC451," - ",AD451)</f>
        <v>H23AF18 - 2</v>
      </c>
      <c r="AF451" s="164">
        <f t="shared" ref="AF451:AF514" si="131">IF(Z451="VENCIDA",1,IF(Z451="PRÓXIMA A VENCER",2,IF(Z451="EN TERMINO",3,IF(Z451="CON AVANCE",4,IF(Z451="CUMPLIDA",5,)))))</f>
        <v>5</v>
      </c>
      <c r="AG451" s="164">
        <f t="shared" ref="AG451:AG514" si="132">IF(AD452=AD451+1,MIN(AF451,AG452),AF451)</f>
        <v>5</v>
      </c>
      <c r="AH451" s="164" t="str">
        <f t="shared" si="128"/>
        <v>H23AF18.</v>
      </c>
      <c r="AI451" s="164" t="str">
        <f t="shared" ref="AI451:AI514" si="133">IFERROR(MID(AH451,1,FIND(".",AH451,1)-1),AH451)</f>
        <v>H23AF18</v>
      </c>
      <c r="AJ451" s="165"/>
      <c r="AK451" s="166"/>
      <c r="AL451" s="167"/>
    </row>
    <row r="452" spans="1:38" s="11" customFormat="1" ht="371.25" customHeight="1" x14ac:dyDescent="0.2">
      <c r="A452" s="150">
        <f>IF(ISBLANK(F452),"",COUNTA($F$2:F452))</f>
        <v>360</v>
      </c>
      <c r="B452" s="151">
        <f t="shared" si="118"/>
        <v>451</v>
      </c>
      <c r="C452" s="151">
        <v>2019</v>
      </c>
      <c r="D452" s="151" t="s">
        <v>3142</v>
      </c>
      <c r="E452" s="151" t="s">
        <v>637</v>
      </c>
      <c r="F452" s="151" t="s">
        <v>637</v>
      </c>
      <c r="G452" s="152" t="s">
        <v>949</v>
      </c>
      <c r="H452" s="175" t="s">
        <v>3163</v>
      </c>
      <c r="I452" s="175" t="s">
        <v>950</v>
      </c>
      <c r="J452" s="183" t="s">
        <v>951</v>
      </c>
      <c r="K452" s="183" t="s">
        <v>1069</v>
      </c>
      <c r="L452" s="151" t="s">
        <v>952</v>
      </c>
      <c r="M452" s="151">
        <v>29</v>
      </c>
      <c r="N452" s="184">
        <v>43690</v>
      </c>
      <c r="O452" s="184">
        <v>43861</v>
      </c>
      <c r="P452" s="178">
        <f t="shared" si="119"/>
        <v>24.428571428571427</v>
      </c>
      <c r="Q452" s="151" t="s">
        <v>2120</v>
      </c>
      <c r="R452" s="174" t="s">
        <v>2458</v>
      </c>
      <c r="S452" s="150">
        <v>26</v>
      </c>
      <c r="T452" s="190"/>
      <c r="U452" s="161">
        <f t="shared" si="120"/>
        <v>-1462.0333333333333</v>
      </c>
      <c r="V452" s="124">
        <f t="shared" si="121"/>
        <v>89.65517241379311</v>
      </c>
      <c r="W452" s="162">
        <f t="shared" si="122"/>
        <v>21.901477832512313</v>
      </c>
      <c r="X452" s="162">
        <f t="shared" si="123"/>
        <v>21.901477832512313</v>
      </c>
      <c r="Y452" s="162">
        <f t="shared" si="124"/>
        <v>24.428571428571427</v>
      </c>
      <c r="Z452" s="151" t="str">
        <f t="shared" si="125"/>
        <v>VENCIDA</v>
      </c>
      <c r="AA452" s="151" t="str">
        <f t="shared" si="126"/>
        <v>VENCIDO</v>
      </c>
      <c r="AB452" s="192" t="s">
        <v>936</v>
      </c>
      <c r="AC452" s="150" t="str">
        <f t="shared" si="129"/>
        <v>H30AF18</v>
      </c>
      <c r="AD452" s="163">
        <f t="shared" si="127"/>
        <v>1</v>
      </c>
      <c r="AE452" s="163" t="str">
        <f t="shared" si="130"/>
        <v>H30AF18 - 1</v>
      </c>
      <c r="AF452" s="164">
        <f t="shared" si="131"/>
        <v>1</v>
      </c>
      <c r="AG452" s="164">
        <f t="shared" si="132"/>
        <v>1</v>
      </c>
      <c r="AH452" s="164" t="str">
        <f t="shared" si="128"/>
        <v>H30AF18.</v>
      </c>
      <c r="AI452" s="164" t="str">
        <f t="shared" si="133"/>
        <v>H30AF18</v>
      </c>
      <c r="AJ452" s="165"/>
      <c r="AK452" s="166"/>
      <c r="AL452" s="167"/>
    </row>
    <row r="453" spans="1:38" s="11" customFormat="1" ht="350.1" customHeight="1" x14ac:dyDescent="0.2">
      <c r="A453" s="150">
        <f>IF(ISBLANK(F453),"",COUNTA($F$2:F453))</f>
        <v>361</v>
      </c>
      <c r="B453" s="151">
        <f t="shared" si="118"/>
        <v>452</v>
      </c>
      <c r="C453" s="151">
        <v>2019</v>
      </c>
      <c r="D453" s="151" t="s">
        <v>3143</v>
      </c>
      <c r="E453" s="151" t="s">
        <v>3107</v>
      </c>
      <c r="F453" s="151" t="s">
        <v>1172</v>
      </c>
      <c r="G453" s="152" t="s">
        <v>953</v>
      </c>
      <c r="H453" s="183" t="s">
        <v>1434</v>
      </c>
      <c r="I453" s="183" t="s">
        <v>954</v>
      </c>
      <c r="J453" s="183" t="s">
        <v>1433</v>
      </c>
      <c r="K453" s="183" t="s">
        <v>1433</v>
      </c>
      <c r="L453" s="151" t="s">
        <v>1387</v>
      </c>
      <c r="M453" s="151">
        <v>1</v>
      </c>
      <c r="N453" s="184">
        <v>44407</v>
      </c>
      <c r="O453" s="184">
        <v>44561</v>
      </c>
      <c r="P453" s="178">
        <f t="shared" si="119"/>
        <v>22</v>
      </c>
      <c r="Q453" s="151" t="s">
        <v>1487</v>
      </c>
      <c r="R453" s="174" t="s">
        <v>2347</v>
      </c>
      <c r="S453" s="151">
        <v>1</v>
      </c>
      <c r="T453" s="184">
        <v>44962</v>
      </c>
      <c r="U453" s="161">
        <f t="shared" si="120"/>
        <v>13.366666666666667</v>
      </c>
      <c r="V453" s="124">
        <f t="shared" si="121"/>
        <v>100</v>
      </c>
      <c r="W453" s="162">
        <f t="shared" si="122"/>
        <v>22</v>
      </c>
      <c r="X453" s="162">
        <f t="shared" si="123"/>
        <v>22</v>
      </c>
      <c r="Y453" s="162">
        <f t="shared" si="124"/>
        <v>22</v>
      </c>
      <c r="Z453" s="151" t="str">
        <f t="shared" si="125"/>
        <v>CUMPLIDA</v>
      </c>
      <c r="AA453" s="151" t="str">
        <f t="shared" si="126"/>
        <v>CUMPLIDO</v>
      </c>
      <c r="AB453" s="192" t="s">
        <v>936</v>
      </c>
      <c r="AC453" s="150" t="str">
        <f t="shared" si="129"/>
        <v>H31AF18</v>
      </c>
      <c r="AD453" s="163">
        <f t="shared" si="127"/>
        <v>1</v>
      </c>
      <c r="AE453" s="163" t="str">
        <f t="shared" si="130"/>
        <v>H31AF18 - 1</v>
      </c>
      <c r="AF453" s="164">
        <f t="shared" si="131"/>
        <v>5</v>
      </c>
      <c r="AG453" s="164">
        <f t="shared" si="132"/>
        <v>5</v>
      </c>
      <c r="AH453" s="164" t="str">
        <f t="shared" si="128"/>
        <v>H31AF18.</v>
      </c>
      <c r="AI453" s="164" t="str">
        <f t="shared" si="133"/>
        <v>H31AF18</v>
      </c>
      <c r="AJ453" s="165"/>
      <c r="AK453" s="166"/>
      <c r="AL453" s="167"/>
    </row>
    <row r="454" spans="1:38" s="11" customFormat="1" ht="350.1" customHeight="1" x14ac:dyDescent="0.2">
      <c r="A454" s="150">
        <f>IF(ISBLANK(F454),"",COUNTA($F$2:F454))</f>
        <v>362</v>
      </c>
      <c r="B454" s="151">
        <f t="shared" si="118"/>
        <v>453</v>
      </c>
      <c r="C454" s="151">
        <v>2019</v>
      </c>
      <c r="D454" s="151" t="s">
        <v>3146</v>
      </c>
      <c r="E454" s="151" t="s">
        <v>904</v>
      </c>
      <c r="F454" s="151" t="s">
        <v>636</v>
      </c>
      <c r="G454" s="152" t="s">
        <v>953</v>
      </c>
      <c r="H454" s="175" t="s">
        <v>1462</v>
      </c>
      <c r="I454" s="175" t="s">
        <v>955</v>
      </c>
      <c r="J454" s="175" t="s">
        <v>956</v>
      </c>
      <c r="K454" s="175" t="s">
        <v>957</v>
      </c>
      <c r="L454" s="175" t="s">
        <v>958</v>
      </c>
      <c r="M454" s="193">
        <v>1</v>
      </c>
      <c r="N454" s="190">
        <v>43690</v>
      </c>
      <c r="O454" s="190">
        <v>44055</v>
      </c>
      <c r="P454" s="178">
        <f t="shared" si="119"/>
        <v>52.142857142857146</v>
      </c>
      <c r="Q454" s="151" t="s">
        <v>1487</v>
      </c>
      <c r="R454" s="174" t="s">
        <v>2347</v>
      </c>
      <c r="S454" s="151">
        <v>100</v>
      </c>
      <c r="T454" s="190">
        <v>44434</v>
      </c>
      <c r="U454" s="161">
        <f t="shared" si="120"/>
        <v>12.633333333333333</v>
      </c>
      <c r="V454" s="124">
        <f t="shared" si="121"/>
        <v>100</v>
      </c>
      <c r="W454" s="162">
        <f t="shared" si="122"/>
        <v>52.142857142857146</v>
      </c>
      <c r="X454" s="162">
        <f t="shared" si="123"/>
        <v>52.142857142857146</v>
      </c>
      <c r="Y454" s="162">
        <f t="shared" si="124"/>
        <v>52.142857142857146</v>
      </c>
      <c r="Z454" s="151" t="str">
        <f t="shared" si="125"/>
        <v>CUMPLIDA</v>
      </c>
      <c r="AA454" s="151" t="str">
        <f t="shared" si="126"/>
        <v>VENCIDO</v>
      </c>
      <c r="AB454" s="192" t="s">
        <v>936</v>
      </c>
      <c r="AC454" s="150" t="str">
        <f t="shared" si="129"/>
        <v>H32AF18</v>
      </c>
      <c r="AD454" s="163">
        <f t="shared" si="127"/>
        <v>1</v>
      </c>
      <c r="AE454" s="163" t="str">
        <f t="shared" si="130"/>
        <v>H32AF18 - 1</v>
      </c>
      <c r="AF454" s="164">
        <f t="shared" si="131"/>
        <v>5</v>
      </c>
      <c r="AG454" s="164">
        <f t="shared" si="132"/>
        <v>1</v>
      </c>
      <c r="AH454" s="164" t="str">
        <f t="shared" si="128"/>
        <v>H32AF18.</v>
      </c>
      <c r="AI454" s="164" t="str">
        <f t="shared" si="133"/>
        <v>H32AF18</v>
      </c>
      <c r="AJ454" s="165"/>
      <c r="AK454" s="166"/>
      <c r="AL454" s="167"/>
    </row>
    <row r="455" spans="1:38" s="11" customFormat="1" ht="350.1" customHeight="1" x14ac:dyDescent="0.2">
      <c r="A455" s="150" t="str">
        <f>IF(ISBLANK(F455),"",COUNTA($F$2:F455))</f>
        <v/>
      </c>
      <c r="B455" s="151">
        <f t="shared" si="118"/>
        <v>454</v>
      </c>
      <c r="C455" s="151">
        <v>2019</v>
      </c>
      <c r="D455" s="151" t="s">
        <v>3146</v>
      </c>
      <c r="E455" s="151"/>
      <c r="F455" s="151"/>
      <c r="G455" s="152" t="s">
        <v>953</v>
      </c>
      <c r="H455" s="175" t="s">
        <v>1463</v>
      </c>
      <c r="I455" s="175" t="s">
        <v>955</v>
      </c>
      <c r="J455" s="175" t="s">
        <v>959</v>
      </c>
      <c r="K455" s="175" t="s">
        <v>1070</v>
      </c>
      <c r="L455" s="150" t="s">
        <v>960</v>
      </c>
      <c r="M455" s="150">
        <v>2</v>
      </c>
      <c r="N455" s="190">
        <v>43690</v>
      </c>
      <c r="O455" s="190">
        <v>44055</v>
      </c>
      <c r="P455" s="178">
        <f t="shared" si="119"/>
        <v>52.142857142857146</v>
      </c>
      <c r="Q455" s="151" t="s">
        <v>1487</v>
      </c>
      <c r="R455" s="174" t="s">
        <v>2347</v>
      </c>
      <c r="S455" s="151">
        <v>1</v>
      </c>
      <c r="T455" s="190"/>
      <c r="U455" s="161">
        <f t="shared" si="120"/>
        <v>-1468.5</v>
      </c>
      <c r="V455" s="124">
        <f t="shared" si="121"/>
        <v>50</v>
      </c>
      <c r="W455" s="162">
        <f t="shared" si="122"/>
        <v>26.071428571428573</v>
      </c>
      <c r="X455" s="162">
        <f t="shared" si="123"/>
        <v>26.071428571428573</v>
      </c>
      <c r="Y455" s="162">
        <f t="shared" si="124"/>
        <v>52.142857142857146</v>
      </c>
      <c r="Z455" s="151" t="str">
        <f t="shared" si="125"/>
        <v>VENCIDA</v>
      </c>
      <c r="AA455" s="151" t="str">
        <f t="shared" si="126"/>
        <v/>
      </c>
      <c r="AB455" s="192" t="s">
        <v>936</v>
      </c>
      <c r="AC455" s="150" t="str">
        <f t="shared" si="129"/>
        <v>H32AF18</v>
      </c>
      <c r="AD455" s="163">
        <f t="shared" si="127"/>
        <v>2</v>
      </c>
      <c r="AE455" s="163" t="str">
        <f t="shared" si="130"/>
        <v>H32AF18 - 2</v>
      </c>
      <c r="AF455" s="164">
        <f t="shared" si="131"/>
        <v>1</v>
      </c>
      <c r="AG455" s="164">
        <f t="shared" si="132"/>
        <v>1</v>
      </c>
      <c r="AH455" s="164" t="str">
        <f t="shared" si="128"/>
        <v>H32AF18.</v>
      </c>
      <c r="AI455" s="164" t="str">
        <f t="shared" si="133"/>
        <v>H32AF18</v>
      </c>
      <c r="AJ455" s="165"/>
      <c r="AK455" s="166"/>
      <c r="AL455" s="167"/>
    </row>
    <row r="456" spans="1:38" s="11" customFormat="1" ht="350.1" customHeight="1" x14ac:dyDescent="0.2">
      <c r="A456" s="150">
        <f>IF(ISBLANK(F456),"",COUNTA($F$2:F456))</f>
        <v>363</v>
      </c>
      <c r="B456" s="151">
        <f t="shared" si="118"/>
        <v>455</v>
      </c>
      <c r="C456" s="151">
        <v>2019</v>
      </c>
      <c r="D456" s="151" t="s">
        <v>3141</v>
      </c>
      <c r="E456" s="151" t="s">
        <v>3107</v>
      </c>
      <c r="F456" s="151" t="s">
        <v>721</v>
      </c>
      <c r="G456" s="152" t="s">
        <v>961</v>
      </c>
      <c r="H456" s="175" t="s">
        <v>1184</v>
      </c>
      <c r="I456" s="175" t="s">
        <v>962</v>
      </c>
      <c r="J456" s="175" t="s">
        <v>963</v>
      </c>
      <c r="K456" s="175" t="s">
        <v>964</v>
      </c>
      <c r="L456" s="175" t="s">
        <v>965</v>
      </c>
      <c r="M456" s="150">
        <v>1</v>
      </c>
      <c r="N456" s="190">
        <v>43690</v>
      </c>
      <c r="O456" s="190">
        <v>43768</v>
      </c>
      <c r="P456" s="178">
        <f t="shared" si="119"/>
        <v>11.142857142857142</v>
      </c>
      <c r="Q456" s="150" t="s">
        <v>1489</v>
      </c>
      <c r="R456" s="174" t="s">
        <v>2367</v>
      </c>
      <c r="S456" s="151">
        <v>1</v>
      </c>
      <c r="T456" s="190">
        <v>44693</v>
      </c>
      <c r="U456" s="161">
        <f t="shared" si="120"/>
        <v>30.833333333333332</v>
      </c>
      <c r="V456" s="124">
        <f t="shared" si="121"/>
        <v>100</v>
      </c>
      <c r="W456" s="162">
        <f t="shared" si="122"/>
        <v>11.142857142857142</v>
      </c>
      <c r="X456" s="162">
        <f t="shared" si="123"/>
        <v>11.142857142857142</v>
      </c>
      <c r="Y456" s="162">
        <f t="shared" si="124"/>
        <v>11.142857142857142</v>
      </c>
      <c r="Z456" s="151" t="str">
        <f t="shared" si="125"/>
        <v>CUMPLIDA</v>
      </c>
      <c r="AA456" s="151" t="str">
        <f t="shared" si="126"/>
        <v>CUMPLIDO</v>
      </c>
      <c r="AB456" s="192" t="s">
        <v>936</v>
      </c>
      <c r="AC456" s="150" t="str">
        <f t="shared" si="129"/>
        <v>H33AF18</v>
      </c>
      <c r="AD456" s="163">
        <f t="shared" si="127"/>
        <v>1</v>
      </c>
      <c r="AE456" s="163" t="str">
        <f t="shared" si="130"/>
        <v>H33AF18 - 1</v>
      </c>
      <c r="AF456" s="164">
        <f t="shared" si="131"/>
        <v>5</v>
      </c>
      <c r="AG456" s="164">
        <f t="shared" si="132"/>
        <v>5</v>
      </c>
      <c r="AH456" s="164" t="str">
        <f t="shared" si="128"/>
        <v>H33AF18.</v>
      </c>
      <c r="AI456" s="164" t="str">
        <f t="shared" si="133"/>
        <v>H33AF18</v>
      </c>
      <c r="AJ456" s="165"/>
      <c r="AK456" s="166"/>
      <c r="AL456" s="167"/>
    </row>
    <row r="457" spans="1:38" s="11" customFormat="1" ht="350.1" customHeight="1" x14ac:dyDescent="0.2">
      <c r="A457" s="150">
        <f>IF(ISBLANK(F457),"",COUNTA($F$2:F457))</f>
        <v>364</v>
      </c>
      <c r="B457" s="151">
        <f t="shared" si="118"/>
        <v>456</v>
      </c>
      <c r="C457" s="151">
        <v>2019</v>
      </c>
      <c r="D457" s="151" t="s">
        <v>3141</v>
      </c>
      <c r="E457" s="151" t="s">
        <v>637</v>
      </c>
      <c r="F457" s="151" t="s">
        <v>637</v>
      </c>
      <c r="G457" s="152" t="s">
        <v>961</v>
      </c>
      <c r="H457" s="175" t="s">
        <v>1185</v>
      </c>
      <c r="I457" s="175" t="s">
        <v>966</v>
      </c>
      <c r="J457" s="194" t="s">
        <v>967</v>
      </c>
      <c r="K457" s="195" t="s">
        <v>1331</v>
      </c>
      <c r="L457" s="196" t="s">
        <v>1330</v>
      </c>
      <c r="M457" s="197">
        <v>1</v>
      </c>
      <c r="N457" s="198">
        <v>43709</v>
      </c>
      <c r="O457" s="198">
        <v>43799</v>
      </c>
      <c r="P457" s="178">
        <f t="shared" si="119"/>
        <v>12.857142857142858</v>
      </c>
      <c r="Q457" s="151" t="s">
        <v>1485</v>
      </c>
      <c r="R457" s="174" t="s">
        <v>2374</v>
      </c>
      <c r="S457" s="151">
        <v>0</v>
      </c>
      <c r="T457" s="190"/>
      <c r="U457" s="161">
        <f t="shared" si="120"/>
        <v>-1459.9666666666667</v>
      </c>
      <c r="V457" s="124">
        <f t="shared" si="121"/>
        <v>0</v>
      </c>
      <c r="W457" s="162">
        <f t="shared" si="122"/>
        <v>0</v>
      </c>
      <c r="X457" s="162">
        <f t="shared" si="123"/>
        <v>0</v>
      </c>
      <c r="Y457" s="162">
        <f t="shared" si="124"/>
        <v>12.857142857142858</v>
      </c>
      <c r="Z457" s="151" t="str">
        <f t="shared" si="125"/>
        <v>VENCIDA</v>
      </c>
      <c r="AA457" s="151" t="str">
        <f t="shared" si="126"/>
        <v>VENCIDO</v>
      </c>
      <c r="AB457" s="192" t="s">
        <v>936</v>
      </c>
      <c r="AC457" s="150" t="str">
        <f t="shared" si="129"/>
        <v>H35AF18</v>
      </c>
      <c r="AD457" s="163">
        <f t="shared" si="127"/>
        <v>1</v>
      </c>
      <c r="AE457" s="163" t="str">
        <f t="shared" si="130"/>
        <v>H35AF18 - 1</v>
      </c>
      <c r="AF457" s="164">
        <f t="shared" si="131"/>
        <v>1</v>
      </c>
      <c r="AG457" s="164">
        <f t="shared" si="132"/>
        <v>1</v>
      </c>
      <c r="AH457" s="164" t="str">
        <f t="shared" si="128"/>
        <v>H35AF18.</v>
      </c>
      <c r="AI457" s="164" t="str">
        <f t="shared" si="133"/>
        <v>H35AF18</v>
      </c>
      <c r="AJ457" s="165"/>
      <c r="AK457" s="166"/>
      <c r="AL457" s="167"/>
    </row>
    <row r="458" spans="1:38" s="11" customFormat="1" ht="350.1" customHeight="1" x14ac:dyDescent="0.2">
      <c r="A458" s="150" t="str">
        <f>IF(ISBLANK(F458),"",COUNTA($F$2:F458))</f>
        <v/>
      </c>
      <c r="B458" s="151">
        <f t="shared" si="118"/>
        <v>457</v>
      </c>
      <c r="C458" s="151">
        <v>2019</v>
      </c>
      <c r="D458" s="151" t="s">
        <v>3141</v>
      </c>
      <c r="E458" s="151"/>
      <c r="F458" s="151"/>
      <c r="G458" s="152" t="s">
        <v>961</v>
      </c>
      <c r="H458" s="175" t="s">
        <v>1186</v>
      </c>
      <c r="I458" s="175" t="s">
        <v>966</v>
      </c>
      <c r="J458" s="194" t="s">
        <v>968</v>
      </c>
      <c r="K458" s="194" t="s">
        <v>969</v>
      </c>
      <c r="L458" s="194" t="s">
        <v>1332</v>
      </c>
      <c r="M458" s="197">
        <v>8</v>
      </c>
      <c r="N458" s="198">
        <v>43718</v>
      </c>
      <c r="O458" s="198">
        <v>44012</v>
      </c>
      <c r="P458" s="178">
        <f t="shared" si="119"/>
        <v>42</v>
      </c>
      <c r="Q458" s="151" t="s">
        <v>1485</v>
      </c>
      <c r="R458" s="174" t="s">
        <v>2374</v>
      </c>
      <c r="S458" s="151">
        <v>8</v>
      </c>
      <c r="T458" s="190"/>
      <c r="U458" s="161">
        <f t="shared" si="120"/>
        <v>-1467.0666666666666</v>
      </c>
      <c r="V458" s="124">
        <f t="shared" si="121"/>
        <v>100</v>
      </c>
      <c r="W458" s="162">
        <f t="shared" si="122"/>
        <v>42</v>
      </c>
      <c r="X458" s="162">
        <f t="shared" si="123"/>
        <v>42</v>
      </c>
      <c r="Y458" s="162">
        <f t="shared" si="124"/>
        <v>42</v>
      </c>
      <c r="Z458" s="151" t="str">
        <f t="shared" si="125"/>
        <v>CUMPLIDA</v>
      </c>
      <c r="AA458" s="151" t="str">
        <f t="shared" si="126"/>
        <v/>
      </c>
      <c r="AB458" s="192" t="s">
        <v>936</v>
      </c>
      <c r="AC458" s="150" t="str">
        <f t="shared" si="129"/>
        <v>H35AF18</v>
      </c>
      <c r="AD458" s="163">
        <f t="shared" si="127"/>
        <v>2</v>
      </c>
      <c r="AE458" s="163" t="str">
        <f t="shared" si="130"/>
        <v>H35AF18 - 2</v>
      </c>
      <c r="AF458" s="164">
        <f t="shared" si="131"/>
        <v>5</v>
      </c>
      <c r="AG458" s="164">
        <f t="shared" si="132"/>
        <v>5</v>
      </c>
      <c r="AH458" s="164" t="str">
        <f t="shared" si="128"/>
        <v>H35AF18.</v>
      </c>
      <c r="AI458" s="164" t="str">
        <f t="shared" si="133"/>
        <v>H35AF18</v>
      </c>
      <c r="AJ458" s="165"/>
      <c r="AK458" s="166"/>
      <c r="AL458" s="167"/>
    </row>
    <row r="459" spans="1:38" s="11" customFormat="1" ht="350.1" customHeight="1" x14ac:dyDescent="0.2">
      <c r="A459" s="150" t="str">
        <f>IF(ISBLANK(F459),"",COUNTA($F$2:F459))</f>
        <v/>
      </c>
      <c r="B459" s="151">
        <f t="shared" si="118"/>
        <v>458</v>
      </c>
      <c r="C459" s="151">
        <v>2019</v>
      </c>
      <c r="D459" s="151" t="s">
        <v>3141</v>
      </c>
      <c r="E459" s="151"/>
      <c r="F459" s="151"/>
      <c r="G459" s="152" t="s">
        <v>961</v>
      </c>
      <c r="H459" s="175" t="s">
        <v>1187</v>
      </c>
      <c r="I459" s="175" t="s">
        <v>966</v>
      </c>
      <c r="J459" s="194" t="s">
        <v>970</v>
      </c>
      <c r="K459" s="195" t="s">
        <v>971</v>
      </c>
      <c r="L459" s="195" t="s">
        <v>1071</v>
      </c>
      <c r="M459" s="197">
        <v>1</v>
      </c>
      <c r="N459" s="198">
        <v>43713</v>
      </c>
      <c r="O459" s="198">
        <v>43830</v>
      </c>
      <c r="P459" s="178">
        <f t="shared" si="119"/>
        <v>16.714285714285715</v>
      </c>
      <c r="Q459" s="151" t="s">
        <v>1485</v>
      </c>
      <c r="R459" s="174" t="s">
        <v>2374</v>
      </c>
      <c r="S459" s="150">
        <v>1</v>
      </c>
      <c r="T459" s="190"/>
      <c r="U459" s="161">
        <f t="shared" si="120"/>
        <v>-1461</v>
      </c>
      <c r="V459" s="124">
        <f t="shared" si="121"/>
        <v>100</v>
      </c>
      <c r="W459" s="162">
        <f t="shared" si="122"/>
        <v>16.714285714285715</v>
      </c>
      <c r="X459" s="162">
        <f t="shared" si="123"/>
        <v>16.714285714285715</v>
      </c>
      <c r="Y459" s="162">
        <f t="shared" si="124"/>
        <v>16.714285714285715</v>
      </c>
      <c r="Z459" s="151" t="str">
        <f t="shared" si="125"/>
        <v>CUMPLIDA</v>
      </c>
      <c r="AA459" s="151" t="str">
        <f t="shared" si="126"/>
        <v/>
      </c>
      <c r="AB459" s="192" t="s">
        <v>936</v>
      </c>
      <c r="AC459" s="150" t="str">
        <f t="shared" si="129"/>
        <v>H35AF18</v>
      </c>
      <c r="AD459" s="163">
        <f t="shared" si="127"/>
        <v>3</v>
      </c>
      <c r="AE459" s="163" t="str">
        <f t="shared" si="130"/>
        <v>H35AF18 - 3</v>
      </c>
      <c r="AF459" s="164">
        <f t="shared" si="131"/>
        <v>5</v>
      </c>
      <c r="AG459" s="164">
        <f t="shared" si="132"/>
        <v>5</v>
      </c>
      <c r="AH459" s="164" t="str">
        <f t="shared" si="128"/>
        <v>H35AF18.</v>
      </c>
      <c r="AI459" s="164" t="str">
        <f t="shared" si="133"/>
        <v>H35AF18</v>
      </c>
      <c r="AJ459" s="165"/>
      <c r="AK459" s="166"/>
      <c r="AL459" s="167"/>
    </row>
    <row r="460" spans="1:38" s="11" customFormat="1" ht="350.1" customHeight="1" x14ac:dyDescent="0.2">
      <c r="A460" s="150">
        <f>IF(ISBLANK(F460),"",COUNTA($F$2:F460))</f>
        <v>365</v>
      </c>
      <c r="B460" s="151">
        <f t="shared" si="118"/>
        <v>459</v>
      </c>
      <c r="C460" s="151">
        <v>2019</v>
      </c>
      <c r="D460" s="151" t="s">
        <v>3143</v>
      </c>
      <c r="E460" s="151" t="s">
        <v>3107</v>
      </c>
      <c r="F460" s="151" t="s">
        <v>1173</v>
      </c>
      <c r="G460" s="152" t="s">
        <v>961</v>
      </c>
      <c r="H460" s="175" t="s">
        <v>1188</v>
      </c>
      <c r="I460" s="175" t="s">
        <v>972</v>
      </c>
      <c r="J460" s="175" t="s">
        <v>963</v>
      </c>
      <c r="K460" s="175" t="s">
        <v>964</v>
      </c>
      <c r="L460" s="175" t="s">
        <v>965</v>
      </c>
      <c r="M460" s="150">
        <v>1</v>
      </c>
      <c r="N460" s="190">
        <v>43690</v>
      </c>
      <c r="O460" s="190">
        <v>43768</v>
      </c>
      <c r="P460" s="178">
        <f t="shared" si="119"/>
        <v>11.142857142857142</v>
      </c>
      <c r="Q460" s="150" t="s">
        <v>1489</v>
      </c>
      <c r="R460" s="174" t="s">
        <v>2367</v>
      </c>
      <c r="S460" s="151">
        <v>1</v>
      </c>
      <c r="T460" s="190">
        <v>44693</v>
      </c>
      <c r="U460" s="161">
        <f t="shared" si="120"/>
        <v>30.833333333333332</v>
      </c>
      <c r="V460" s="124">
        <f t="shared" si="121"/>
        <v>100</v>
      </c>
      <c r="W460" s="162">
        <f t="shared" si="122"/>
        <v>11.142857142857142</v>
      </c>
      <c r="X460" s="162">
        <f t="shared" si="123"/>
        <v>11.142857142857142</v>
      </c>
      <c r="Y460" s="162">
        <f t="shared" si="124"/>
        <v>11.142857142857142</v>
      </c>
      <c r="Z460" s="151" t="str">
        <f t="shared" si="125"/>
        <v>CUMPLIDA</v>
      </c>
      <c r="AA460" s="151" t="str">
        <f t="shared" si="126"/>
        <v>CUMPLIDO</v>
      </c>
      <c r="AB460" s="192" t="s">
        <v>936</v>
      </c>
      <c r="AC460" s="150" t="str">
        <f t="shared" si="129"/>
        <v>H37AF18</v>
      </c>
      <c r="AD460" s="163">
        <f t="shared" si="127"/>
        <v>1</v>
      </c>
      <c r="AE460" s="163" t="str">
        <f t="shared" si="130"/>
        <v>H37AF18 - 1</v>
      </c>
      <c r="AF460" s="164">
        <f t="shared" si="131"/>
        <v>5</v>
      </c>
      <c r="AG460" s="164">
        <f t="shared" si="132"/>
        <v>5</v>
      </c>
      <c r="AH460" s="164" t="str">
        <f t="shared" si="128"/>
        <v>H37AF18.</v>
      </c>
      <c r="AI460" s="164" t="str">
        <f t="shared" si="133"/>
        <v>H37AF18</v>
      </c>
      <c r="AJ460" s="165"/>
      <c r="AK460" s="166"/>
      <c r="AL460" s="167"/>
    </row>
    <row r="461" spans="1:38" s="11" customFormat="1" ht="350.1" customHeight="1" x14ac:dyDescent="0.2">
      <c r="A461" s="150">
        <f>IF(ISBLANK(F461),"",COUNTA($F$2:F461))</f>
        <v>366</v>
      </c>
      <c r="B461" s="151">
        <f t="shared" ref="B461:B524" si="134">ROW()-1</f>
        <v>460</v>
      </c>
      <c r="C461" s="151">
        <v>2019</v>
      </c>
      <c r="D461" s="151" t="s">
        <v>3143</v>
      </c>
      <c r="E461" s="151" t="s">
        <v>3107</v>
      </c>
      <c r="F461" s="151" t="s">
        <v>1174</v>
      </c>
      <c r="G461" s="152" t="s">
        <v>961</v>
      </c>
      <c r="H461" s="175" t="s">
        <v>1189</v>
      </c>
      <c r="I461" s="175" t="s">
        <v>973</v>
      </c>
      <c r="J461" s="175" t="s">
        <v>963</v>
      </c>
      <c r="K461" s="175" t="s">
        <v>964</v>
      </c>
      <c r="L461" s="175" t="s">
        <v>965</v>
      </c>
      <c r="M461" s="150">
        <v>1</v>
      </c>
      <c r="N461" s="190">
        <v>43690</v>
      </c>
      <c r="O461" s="190">
        <v>43768</v>
      </c>
      <c r="P461" s="178">
        <f t="shared" si="119"/>
        <v>11.142857142857142</v>
      </c>
      <c r="Q461" s="150" t="s">
        <v>1489</v>
      </c>
      <c r="R461" s="174" t="s">
        <v>2367</v>
      </c>
      <c r="S461" s="151">
        <v>1</v>
      </c>
      <c r="T461" s="190">
        <v>44693</v>
      </c>
      <c r="U461" s="161">
        <f t="shared" si="120"/>
        <v>30.833333333333332</v>
      </c>
      <c r="V461" s="124">
        <f t="shared" si="121"/>
        <v>100</v>
      </c>
      <c r="W461" s="162">
        <f t="shared" si="122"/>
        <v>11.142857142857142</v>
      </c>
      <c r="X461" s="162">
        <f t="shared" si="123"/>
        <v>11.142857142857142</v>
      </c>
      <c r="Y461" s="162">
        <f t="shared" si="124"/>
        <v>11.142857142857142</v>
      </c>
      <c r="Z461" s="151" t="str">
        <f t="shared" si="125"/>
        <v>CUMPLIDA</v>
      </c>
      <c r="AA461" s="151" t="str">
        <f t="shared" si="126"/>
        <v>CUMPLIDO</v>
      </c>
      <c r="AB461" s="192" t="s">
        <v>936</v>
      </c>
      <c r="AC461" s="150" t="str">
        <f t="shared" si="129"/>
        <v>H38AF18</v>
      </c>
      <c r="AD461" s="163">
        <f t="shared" si="127"/>
        <v>1</v>
      </c>
      <c r="AE461" s="163" t="str">
        <f t="shared" si="130"/>
        <v>H38AF18 - 1</v>
      </c>
      <c r="AF461" s="164">
        <f t="shared" si="131"/>
        <v>5</v>
      </c>
      <c r="AG461" s="164">
        <f t="shared" si="132"/>
        <v>5</v>
      </c>
      <c r="AH461" s="164" t="str">
        <f t="shared" si="128"/>
        <v>H38AF18.</v>
      </c>
      <c r="AI461" s="164" t="str">
        <f t="shared" si="133"/>
        <v>H38AF18</v>
      </c>
      <c r="AJ461" s="165"/>
      <c r="AK461" s="166"/>
      <c r="AL461" s="167"/>
    </row>
    <row r="462" spans="1:38" s="11" customFormat="1" ht="350.1" customHeight="1" x14ac:dyDescent="0.2">
      <c r="A462" s="150">
        <f>IF(ISBLANK(F462),"",COUNTA($F$2:F462))</f>
        <v>367</v>
      </c>
      <c r="B462" s="151">
        <f t="shared" si="134"/>
        <v>461</v>
      </c>
      <c r="C462" s="151">
        <v>2019</v>
      </c>
      <c r="D462" s="151" t="s">
        <v>3143</v>
      </c>
      <c r="E462" s="151" t="s">
        <v>3107</v>
      </c>
      <c r="F462" s="151" t="s">
        <v>721</v>
      </c>
      <c r="G462" s="152" t="s">
        <v>961</v>
      </c>
      <c r="H462" s="175" t="s">
        <v>1190</v>
      </c>
      <c r="I462" s="175" t="s">
        <v>974</v>
      </c>
      <c r="J462" s="194" t="s">
        <v>1221</v>
      </c>
      <c r="K462" s="199" t="s">
        <v>1222</v>
      </c>
      <c r="L462" s="197" t="s">
        <v>975</v>
      </c>
      <c r="M462" s="197">
        <v>1</v>
      </c>
      <c r="N462" s="198">
        <v>43690</v>
      </c>
      <c r="O462" s="198">
        <v>43830</v>
      </c>
      <c r="P462" s="178">
        <f t="shared" si="119"/>
        <v>20</v>
      </c>
      <c r="Q462" s="150" t="s">
        <v>1494</v>
      </c>
      <c r="R462" s="151" t="s">
        <v>2455</v>
      </c>
      <c r="S462" s="151">
        <v>1</v>
      </c>
      <c r="T462" s="190">
        <v>44186</v>
      </c>
      <c r="U462" s="161">
        <f t="shared" si="120"/>
        <v>11.866666666666667</v>
      </c>
      <c r="V462" s="124">
        <f t="shared" si="121"/>
        <v>100</v>
      </c>
      <c r="W462" s="162">
        <f t="shared" si="122"/>
        <v>20</v>
      </c>
      <c r="X462" s="162">
        <f t="shared" si="123"/>
        <v>20</v>
      </c>
      <c r="Y462" s="162">
        <f t="shared" si="124"/>
        <v>20</v>
      </c>
      <c r="Z462" s="151" t="str">
        <f t="shared" si="125"/>
        <v>CUMPLIDA</v>
      </c>
      <c r="AA462" s="151" t="str">
        <f t="shared" si="126"/>
        <v>VENCIDO</v>
      </c>
      <c r="AB462" s="192" t="s">
        <v>936</v>
      </c>
      <c r="AC462" s="150" t="str">
        <f t="shared" si="129"/>
        <v>H39AF18</v>
      </c>
      <c r="AD462" s="163">
        <f t="shared" si="127"/>
        <v>1</v>
      </c>
      <c r="AE462" s="163" t="str">
        <f t="shared" si="130"/>
        <v>H39AF18 - 1</v>
      </c>
      <c r="AF462" s="164">
        <f t="shared" si="131"/>
        <v>5</v>
      </c>
      <c r="AG462" s="164">
        <f t="shared" si="132"/>
        <v>1</v>
      </c>
      <c r="AH462" s="164" t="str">
        <f t="shared" si="128"/>
        <v>H39AF18.</v>
      </c>
      <c r="AI462" s="164" t="str">
        <f t="shared" si="133"/>
        <v>H39AF18</v>
      </c>
      <c r="AJ462" s="165"/>
      <c r="AK462" s="166"/>
      <c r="AL462" s="167"/>
    </row>
    <row r="463" spans="1:38" s="11" customFormat="1" ht="350.1" customHeight="1" x14ac:dyDescent="0.2">
      <c r="A463" s="150" t="str">
        <f>IF(ISBLANK(F463),"",COUNTA($F$2:F463))</f>
        <v/>
      </c>
      <c r="B463" s="151">
        <f t="shared" si="134"/>
        <v>462</v>
      </c>
      <c r="C463" s="151">
        <v>2019</v>
      </c>
      <c r="D463" s="151" t="s">
        <v>3143</v>
      </c>
      <c r="E463" s="151"/>
      <c r="F463" s="151"/>
      <c r="G463" s="152" t="s">
        <v>961</v>
      </c>
      <c r="H463" s="175" t="s">
        <v>1191</v>
      </c>
      <c r="I463" s="175" t="s">
        <v>974</v>
      </c>
      <c r="J463" s="194" t="s">
        <v>1223</v>
      </c>
      <c r="K463" s="200" t="s">
        <v>1224</v>
      </c>
      <c r="L463" s="196" t="s">
        <v>1072</v>
      </c>
      <c r="M463" s="196">
        <v>1</v>
      </c>
      <c r="N463" s="198">
        <v>43690</v>
      </c>
      <c r="O463" s="198">
        <v>43830</v>
      </c>
      <c r="P463" s="178">
        <f t="shared" si="119"/>
        <v>20</v>
      </c>
      <c r="Q463" s="151" t="s">
        <v>1485</v>
      </c>
      <c r="R463" s="174" t="s">
        <v>2374</v>
      </c>
      <c r="S463" s="151">
        <v>0.2</v>
      </c>
      <c r="T463" s="190"/>
      <c r="U463" s="161">
        <f t="shared" si="120"/>
        <v>-1461</v>
      </c>
      <c r="V463" s="124">
        <f t="shared" si="121"/>
        <v>20</v>
      </c>
      <c r="W463" s="162">
        <f t="shared" si="122"/>
        <v>4</v>
      </c>
      <c r="X463" s="162">
        <f t="shared" si="123"/>
        <v>4</v>
      </c>
      <c r="Y463" s="162">
        <f t="shared" si="124"/>
        <v>20</v>
      </c>
      <c r="Z463" s="151" t="str">
        <f t="shared" si="125"/>
        <v>VENCIDA</v>
      </c>
      <c r="AA463" s="151" t="str">
        <f t="shared" si="126"/>
        <v/>
      </c>
      <c r="AB463" s="192" t="s">
        <v>936</v>
      </c>
      <c r="AC463" s="150" t="str">
        <f t="shared" si="129"/>
        <v>H39AF18</v>
      </c>
      <c r="AD463" s="163">
        <f t="shared" si="127"/>
        <v>2</v>
      </c>
      <c r="AE463" s="163" t="str">
        <f t="shared" si="130"/>
        <v>H39AF18 - 2</v>
      </c>
      <c r="AF463" s="164">
        <f t="shared" si="131"/>
        <v>1</v>
      </c>
      <c r="AG463" s="164">
        <f t="shared" si="132"/>
        <v>1</v>
      </c>
      <c r="AH463" s="164" t="str">
        <f t="shared" si="128"/>
        <v>H39AF18.</v>
      </c>
      <c r="AI463" s="164" t="str">
        <f t="shared" si="133"/>
        <v>H39AF18</v>
      </c>
      <c r="AJ463" s="165"/>
      <c r="AK463" s="166"/>
      <c r="AL463" s="167"/>
    </row>
    <row r="464" spans="1:38" s="11" customFormat="1" ht="350.1" customHeight="1" x14ac:dyDescent="0.2">
      <c r="A464" s="150">
        <f>IF(ISBLANK(F464),"",COUNTA($F$2:F464))</f>
        <v>368</v>
      </c>
      <c r="B464" s="151">
        <f t="shared" si="134"/>
        <v>463</v>
      </c>
      <c r="C464" s="151">
        <v>2019</v>
      </c>
      <c r="D464" s="151" t="s">
        <v>3141</v>
      </c>
      <c r="E464" s="151" t="s">
        <v>637</v>
      </c>
      <c r="F464" s="151" t="s">
        <v>637</v>
      </c>
      <c r="G464" s="152" t="s">
        <v>961</v>
      </c>
      <c r="H464" s="175" t="s">
        <v>1192</v>
      </c>
      <c r="I464" s="175" t="s">
        <v>976</v>
      </c>
      <c r="J464" s="194" t="s">
        <v>1075</v>
      </c>
      <c r="K464" s="195" t="s">
        <v>1073</v>
      </c>
      <c r="L464" s="196" t="s">
        <v>1074</v>
      </c>
      <c r="M464" s="197">
        <v>1</v>
      </c>
      <c r="N464" s="198">
        <v>43718</v>
      </c>
      <c r="O464" s="198">
        <v>44012</v>
      </c>
      <c r="P464" s="178">
        <f t="shared" si="119"/>
        <v>42</v>
      </c>
      <c r="Q464" s="151" t="s">
        <v>1485</v>
      </c>
      <c r="R464" s="174" t="s">
        <v>2374</v>
      </c>
      <c r="S464" s="151">
        <v>0</v>
      </c>
      <c r="T464" s="190"/>
      <c r="U464" s="161">
        <f t="shared" si="120"/>
        <v>-1467.0666666666666</v>
      </c>
      <c r="V464" s="124">
        <f t="shared" si="121"/>
        <v>0</v>
      </c>
      <c r="W464" s="162">
        <f t="shared" si="122"/>
        <v>0</v>
      </c>
      <c r="X464" s="162">
        <f t="shared" si="123"/>
        <v>0</v>
      </c>
      <c r="Y464" s="162">
        <f t="shared" si="124"/>
        <v>42</v>
      </c>
      <c r="Z464" s="151" t="str">
        <f t="shared" si="125"/>
        <v>VENCIDA</v>
      </c>
      <c r="AA464" s="151" t="str">
        <f t="shared" si="126"/>
        <v>VENCIDO</v>
      </c>
      <c r="AB464" s="192" t="s">
        <v>936</v>
      </c>
      <c r="AC464" s="150" t="str">
        <f t="shared" si="129"/>
        <v>H45AF18</v>
      </c>
      <c r="AD464" s="163">
        <f t="shared" si="127"/>
        <v>1</v>
      </c>
      <c r="AE464" s="163" t="str">
        <f t="shared" si="130"/>
        <v>H45AF18 - 1</v>
      </c>
      <c r="AF464" s="164">
        <f t="shared" si="131"/>
        <v>1</v>
      </c>
      <c r="AG464" s="164">
        <f t="shared" si="132"/>
        <v>1</v>
      </c>
      <c r="AH464" s="164" t="str">
        <f t="shared" si="128"/>
        <v>H45AF18.</v>
      </c>
      <c r="AI464" s="164" t="str">
        <f t="shared" si="133"/>
        <v>H45AF18</v>
      </c>
      <c r="AJ464" s="165"/>
      <c r="AK464" s="166"/>
      <c r="AL464" s="167"/>
    </row>
    <row r="465" spans="1:38" s="11" customFormat="1" ht="350.1" customHeight="1" x14ac:dyDescent="0.2">
      <c r="A465" s="150" t="str">
        <f>IF(ISBLANK(F465),"",COUNTA($F$2:F465))</f>
        <v/>
      </c>
      <c r="B465" s="151">
        <f t="shared" si="134"/>
        <v>464</v>
      </c>
      <c r="C465" s="151">
        <v>2019</v>
      </c>
      <c r="D465" s="151" t="s">
        <v>3141</v>
      </c>
      <c r="E465" s="151"/>
      <c r="F465" s="151"/>
      <c r="G465" s="152" t="s">
        <v>961</v>
      </c>
      <c r="H465" s="175" t="s">
        <v>1193</v>
      </c>
      <c r="I465" s="175" t="s">
        <v>976</v>
      </c>
      <c r="J465" s="194" t="s">
        <v>1000</v>
      </c>
      <c r="K465" s="195" t="s">
        <v>1076</v>
      </c>
      <c r="L465" s="195" t="s">
        <v>1077</v>
      </c>
      <c r="M465" s="197">
        <v>1</v>
      </c>
      <c r="N465" s="198">
        <v>43690</v>
      </c>
      <c r="O465" s="198">
        <v>43830</v>
      </c>
      <c r="P465" s="178">
        <f t="shared" si="119"/>
        <v>20</v>
      </c>
      <c r="Q465" s="151" t="s">
        <v>1485</v>
      </c>
      <c r="R465" s="174" t="s">
        <v>2374</v>
      </c>
      <c r="S465" s="151">
        <v>0</v>
      </c>
      <c r="T465" s="190"/>
      <c r="U465" s="161">
        <f t="shared" si="120"/>
        <v>-1461</v>
      </c>
      <c r="V465" s="124">
        <f t="shared" si="121"/>
        <v>0</v>
      </c>
      <c r="W465" s="162">
        <f t="shared" si="122"/>
        <v>0</v>
      </c>
      <c r="X465" s="162">
        <f t="shared" si="123"/>
        <v>0</v>
      </c>
      <c r="Y465" s="162">
        <f t="shared" si="124"/>
        <v>20</v>
      </c>
      <c r="Z465" s="151" t="str">
        <f t="shared" si="125"/>
        <v>VENCIDA</v>
      </c>
      <c r="AA465" s="151" t="str">
        <f t="shared" si="126"/>
        <v/>
      </c>
      <c r="AB465" s="192" t="s">
        <v>936</v>
      </c>
      <c r="AC465" s="150" t="str">
        <f t="shared" si="129"/>
        <v>H45AF18</v>
      </c>
      <c r="AD465" s="163">
        <f t="shared" si="127"/>
        <v>2</v>
      </c>
      <c r="AE465" s="163" t="str">
        <f t="shared" si="130"/>
        <v>H45AF18 - 2</v>
      </c>
      <c r="AF465" s="164">
        <f t="shared" si="131"/>
        <v>1</v>
      </c>
      <c r="AG465" s="164">
        <f t="shared" si="132"/>
        <v>1</v>
      </c>
      <c r="AH465" s="164" t="str">
        <f t="shared" si="128"/>
        <v>H45AF18.</v>
      </c>
      <c r="AI465" s="164" t="str">
        <f t="shared" si="133"/>
        <v>H45AF18</v>
      </c>
      <c r="AJ465" s="165"/>
      <c r="AK465" s="166"/>
      <c r="AL465" s="167"/>
    </row>
    <row r="466" spans="1:38" s="11" customFormat="1" ht="350.1" customHeight="1" x14ac:dyDescent="0.2">
      <c r="A466" s="150" t="str">
        <f>IF(ISBLANK(F466),"",COUNTA($F$2:F466))</f>
        <v/>
      </c>
      <c r="B466" s="151">
        <f t="shared" si="134"/>
        <v>465</v>
      </c>
      <c r="C466" s="151">
        <v>2019</v>
      </c>
      <c r="D466" s="151" t="s">
        <v>3141</v>
      </c>
      <c r="E466" s="151"/>
      <c r="F466" s="151"/>
      <c r="G466" s="152" t="s">
        <v>961</v>
      </c>
      <c r="H466" s="175" t="s">
        <v>1194</v>
      </c>
      <c r="I466" s="175" t="s">
        <v>976</v>
      </c>
      <c r="J466" s="194" t="s">
        <v>1078</v>
      </c>
      <c r="K466" s="194" t="s">
        <v>1079</v>
      </c>
      <c r="L466" s="197" t="s">
        <v>977</v>
      </c>
      <c r="M466" s="201" t="s">
        <v>978</v>
      </c>
      <c r="N466" s="198">
        <v>43690</v>
      </c>
      <c r="O466" s="198">
        <v>43830</v>
      </c>
      <c r="P466" s="178">
        <f t="shared" si="119"/>
        <v>20</v>
      </c>
      <c r="Q466" s="151" t="s">
        <v>1485</v>
      </c>
      <c r="R466" s="174" t="s">
        <v>2374</v>
      </c>
      <c r="S466" s="151">
        <v>0</v>
      </c>
      <c r="T466" s="190"/>
      <c r="U466" s="161">
        <f t="shared" si="120"/>
        <v>-1461</v>
      </c>
      <c r="V466" s="124">
        <f t="shared" si="121"/>
        <v>0</v>
      </c>
      <c r="W466" s="162">
        <f t="shared" si="122"/>
        <v>0</v>
      </c>
      <c r="X466" s="162">
        <f t="shared" si="123"/>
        <v>0</v>
      </c>
      <c r="Y466" s="162">
        <f t="shared" si="124"/>
        <v>20</v>
      </c>
      <c r="Z466" s="151" t="str">
        <f t="shared" si="125"/>
        <v>VENCIDA</v>
      </c>
      <c r="AA466" s="151" t="str">
        <f t="shared" si="126"/>
        <v/>
      </c>
      <c r="AB466" s="192" t="s">
        <v>936</v>
      </c>
      <c r="AC466" s="150" t="str">
        <f t="shared" si="129"/>
        <v>H45AF18</v>
      </c>
      <c r="AD466" s="163">
        <f t="shared" si="127"/>
        <v>3</v>
      </c>
      <c r="AE466" s="163" t="str">
        <f t="shared" si="130"/>
        <v>H45AF18 - 3</v>
      </c>
      <c r="AF466" s="164">
        <f t="shared" si="131"/>
        <v>1</v>
      </c>
      <c r="AG466" s="164">
        <f t="shared" si="132"/>
        <v>1</v>
      </c>
      <c r="AH466" s="164" t="str">
        <f t="shared" si="128"/>
        <v>H45AF18.</v>
      </c>
      <c r="AI466" s="164" t="str">
        <f t="shared" si="133"/>
        <v>H45AF18</v>
      </c>
      <c r="AJ466" s="165"/>
      <c r="AK466" s="166"/>
      <c r="AL466" s="167"/>
    </row>
    <row r="467" spans="1:38" s="11" customFormat="1" ht="350.1" customHeight="1" x14ac:dyDescent="0.2">
      <c r="A467" s="150">
        <f>IF(ISBLANK(F467),"",COUNTA($F$2:F467))</f>
        <v>369</v>
      </c>
      <c r="B467" s="151">
        <f t="shared" si="134"/>
        <v>466</v>
      </c>
      <c r="C467" s="151">
        <v>2019</v>
      </c>
      <c r="D467" s="151" t="s">
        <v>3141</v>
      </c>
      <c r="E467" s="151" t="s">
        <v>637</v>
      </c>
      <c r="F467" s="151" t="s">
        <v>637</v>
      </c>
      <c r="G467" s="152" t="s">
        <v>961</v>
      </c>
      <c r="H467" s="175" t="s">
        <v>1195</v>
      </c>
      <c r="I467" s="175" t="s">
        <v>1208</v>
      </c>
      <c r="J467" s="194" t="s">
        <v>1211</v>
      </c>
      <c r="K467" s="194" t="s">
        <v>1209</v>
      </c>
      <c r="L467" s="194" t="s">
        <v>1210</v>
      </c>
      <c r="M467" s="197">
        <v>8</v>
      </c>
      <c r="N467" s="198">
        <v>43718</v>
      </c>
      <c r="O467" s="198">
        <v>44012</v>
      </c>
      <c r="P467" s="178">
        <f t="shared" si="119"/>
        <v>42</v>
      </c>
      <c r="Q467" s="151" t="s">
        <v>1485</v>
      </c>
      <c r="R467" s="174" t="s">
        <v>2374</v>
      </c>
      <c r="S467" s="151">
        <v>8</v>
      </c>
      <c r="T467" s="190"/>
      <c r="U467" s="161">
        <f t="shared" si="120"/>
        <v>-1467.0666666666666</v>
      </c>
      <c r="V467" s="124">
        <f t="shared" si="121"/>
        <v>100</v>
      </c>
      <c r="W467" s="162">
        <f t="shared" si="122"/>
        <v>42</v>
      </c>
      <c r="X467" s="162">
        <f t="shared" si="123"/>
        <v>42</v>
      </c>
      <c r="Y467" s="162">
        <f t="shared" si="124"/>
        <v>42</v>
      </c>
      <c r="Z467" s="151" t="str">
        <f t="shared" si="125"/>
        <v>CUMPLIDA</v>
      </c>
      <c r="AA467" s="151" t="str">
        <f t="shared" si="126"/>
        <v>CUMPLIDO</v>
      </c>
      <c r="AB467" s="192" t="s">
        <v>936</v>
      </c>
      <c r="AC467" s="150" t="str">
        <f t="shared" si="129"/>
        <v>H46AF18</v>
      </c>
      <c r="AD467" s="163">
        <f t="shared" si="127"/>
        <v>1</v>
      </c>
      <c r="AE467" s="163" t="str">
        <f t="shared" si="130"/>
        <v>H46AF18 - 1</v>
      </c>
      <c r="AF467" s="164">
        <f t="shared" si="131"/>
        <v>5</v>
      </c>
      <c r="AG467" s="164">
        <f t="shared" si="132"/>
        <v>5</v>
      </c>
      <c r="AH467" s="164" t="str">
        <f t="shared" si="128"/>
        <v>H46AF18.</v>
      </c>
      <c r="AI467" s="164" t="str">
        <f t="shared" si="133"/>
        <v>H46AF18</v>
      </c>
      <c r="AJ467" s="165"/>
      <c r="AK467" s="166"/>
      <c r="AL467" s="167"/>
    </row>
    <row r="468" spans="1:38" s="11" customFormat="1" ht="350.1" customHeight="1" x14ac:dyDescent="0.2">
      <c r="A468" s="150">
        <f>IF(ISBLANK(F468),"",COUNTA($F$2:F468))</f>
        <v>370</v>
      </c>
      <c r="B468" s="151">
        <f t="shared" si="134"/>
        <v>467</v>
      </c>
      <c r="C468" s="151">
        <v>2019</v>
      </c>
      <c r="D468" s="151" t="s">
        <v>3141</v>
      </c>
      <c r="E468" s="151" t="s">
        <v>904</v>
      </c>
      <c r="F468" s="151" t="s">
        <v>636</v>
      </c>
      <c r="G468" s="152" t="s">
        <v>961</v>
      </c>
      <c r="H468" s="175" t="s">
        <v>1196</v>
      </c>
      <c r="I468" s="175" t="s">
        <v>979</v>
      </c>
      <c r="J468" s="194" t="s">
        <v>1081</v>
      </c>
      <c r="K468" s="194" t="s">
        <v>1333</v>
      </c>
      <c r="L468" s="197" t="s">
        <v>1080</v>
      </c>
      <c r="M468" s="201" t="s">
        <v>978</v>
      </c>
      <c r="N468" s="198">
        <v>43690</v>
      </c>
      <c r="O468" s="198">
        <v>43830</v>
      </c>
      <c r="P468" s="178">
        <f t="shared" si="119"/>
        <v>20</v>
      </c>
      <c r="Q468" s="151" t="s">
        <v>1485</v>
      </c>
      <c r="R468" s="174" t="s">
        <v>2374</v>
      </c>
      <c r="S468" s="151">
        <v>0</v>
      </c>
      <c r="T468" s="190"/>
      <c r="U468" s="161">
        <f t="shared" si="120"/>
        <v>-1461</v>
      </c>
      <c r="V468" s="124">
        <f t="shared" si="121"/>
        <v>0</v>
      </c>
      <c r="W468" s="162">
        <f t="shared" si="122"/>
        <v>0</v>
      </c>
      <c r="X468" s="162">
        <f t="shared" si="123"/>
        <v>0</v>
      </c>
      <c r="Y468" s="162">
        <f t="shared" si="124"/>
        <v>20</v>
      </c>
      <c r="Z468" s="151" t="str">
        <f t="shared" si="125"/>
        <v>VENCIDA</v>
      </c>
      <c r="AA468" s="151" t="str">
        <f t="shared" si="126"/>
        <v>VENCIDO</v>
      </c>
      <c r="AB468" s="192" t="s">
        <v>936</v>
      </c>
      <c r="AC468" s="150" t="str">
        <f t="shared" si="129"/>
        <v>H48AF18</v>
      </c>
      <c r="AD468" s="163">
        <f t="shared" si="127"/>
        <v>1</v>
      </c>
      <c r="AE468" s="163" t="str">
        <f t="shared" si="130"/>
        <v>H48AF18 - 1</v>
      </c>
      <c r="AF468" s="164">
        <f t="shared" si="131"/>
        <v>1</v>
      </c>
      <c r="AG468" s="164">
        <f t="shared" si="132"/>
        <v>1</v>
      </c>
      <c r="AH468" s="164" t="str">
        <f t="shared" si="128"/>
        <v>H48AF18.</v>
      </c>
      <c r="AI468" s="164" t="str">
        <f t="shared" si="133"/>
        <v>H48AF18</v>
      </c>
      <c r="AJ468" s="165"/>
      <c r="AK468" s="166"/>
      <c r="AL468" s="167"/>
    </row>
    <row r="469" spans="1:38" s="11" customFormat="1" ht="350.1" customHeight="1" x14ac:dyDescent="0.2">
      <c r="A469" s="150" t="str">
        <f>IF(ISBLANK(F469),"",COUNTA($F$2:F469))</f>
        <v/>
      </c>
      <c r="B469" s="151">
        <f t="shared" si="134"/>
        <v>468</v>
      </c>
      <c r="C469" s="151">
        <v>2019</v>
      </c>
      <c r="D469" s="151" t="s">
        <v>3141</v>
      </c>
      <c r="E469" s="151"/>
      <c r="F469" s="151"/>
      <c r="G469" s="152" t="s">
        <v>961</v>
      </c>
      <c r="H469" s="175" t="s">
        <v>1197</v>
      </c>
      <c r="I469" s="175" t="s">
        <v>979</v>
      </c>
      <c r="J469" s="194" t="s">
        <v>980</v>
      </c>
      <c r="K469" s="194" t="s">
        <v>981</v>
      </c>
      <c r="L469" s="197" t="s">
        <v>9</v>
      </c>
      <c r="M469" s="201" t="s">
        <v>978</v>
      </c>
      <c r="N469" s="198">
        <v>43690</v>
      </c>
      <c r="O469" s="198">
        <v>43830</v>
      </c>
      <c r="P469" s="178">
        <f t="shared" si="119"/>
        <v>20</v>
      </c>
      <c r="Q469" s="151" t="s">
        <v>1485</v>
      </c>
      <c r="R469" s="174" t="s">
        <v>2374</v>
      </c>
      <c r="S469" s="151">
        <v>0</v>
      </c>
      <c r="T469" s="190"/>
      <c r="U469" s="161">
        <f t="shared" si="120"/>
        <v>-1461</v>
      </c>
      <c r="V469" s="124">
        <f t="shared" si="121"/>
        <v>0</v>
      </c>
      <c r="W469" s="162">
        <f t="shared" si="122"/>
        <v>0</v>
      </c>
      <c r="X469" s="162">
        <f t="shared" si="123"/>
        <v>0</v>
      </c>
      <c r="Y469" s="162">
        <f t="shared" si="124"/>
        <v>20</v>
      </c>
      <c r="Z469" s="151" t="str">
        <f t="shared" si="125"/>
        <v>VENCIDA</v>
      </c>
      <c r="AA469" s="151" t="str">
        <f t="shared" si="126"/>
        <v/>
      </c>
      <c r="AB469" s="192" t="s">
        <v>936</v>
      </c>
      <c r="AC469" s="150" t="str">
        <f t="shared" si="129"/>
        <v>H48AF18</v>
      </c>
      <c r="AD469" s="163">
        <f t="shared" si="127"/>
        <v>2</v>
      </c>
      <c r="AE469" s="163" t="str">
        <f t="shared" si="130"/>
        <v>H48AF18 - 2</v>
      </c>
      <c r="AF469" s="164">
        <f t="shared" si="131"/>
        <v>1</v>
      </c>
      <c r="AG469" s="164">
        <f t="shared" si="132"/>
        <v>1</v>
      </c>
      <c r="AH469" s="164" t="str">
        <f t="shared" si="128"/>
        <v>H48AF18.</v>
      </c>
      <c r="AI469" s="164" t="str">
        <f t="shared" si="133"/>
        <v>H48AF18</v>
      </c>
      <c r="AJ469" s="165"/>
      <c r="AK469" s="166"/>
      <c r="AL469" s="167"/>
    </row>
    <row r="470" spans="1:38" s="11" customFormat="1" ht="350.1" customHeight="1" x14ac:dyDescent="0.2">
      <c r="A470" s="150">
        <f>IF(ISBLANK(F470),"",COUNTA($F$2:F470))</f>
        <v>371</v>
      </c>
      <c r="B470" s="151">
        <f t="shared" si="134"/>
        <v>469</v>
      </c>
      <c r="C470" s="151">
        <v>2019</v>
      </c>
      <c r="D470" s="151" t="s">
        <v>3141</v>
      </c>
      <c r="E470" s="151" t="s">
        <v>3107</v>
      </c>
      <c r="F470" s="151" t="s">
        <v>720</v>
      </c>
      <c r="G470" s="152" t="s">
        <v>961</v>
      </c>
      <c r="H470" s="175" t="s">
        <v>3154</v>
      </c>
      <c r="I470" s="175" t="s">
        <v>982</v>
      </c>
      <c r="J470" s="175" t="s">
        <v>1083</v>
      </c>
      <c r="K470" s="175" t="s">
        <v>983</v>
      </c>
      <c r="L470" s="175" t="s">
        <v>1082</v>
      </c>
      <c r="M470" s="150">
        <v>2</v>
      </c>
      <c r="N470" s="190">
        <v>43690</v>
      </c>
      <c r="O470" s="190">
        <v>44055</v>
      </c>
      <c r="P470" s="178">
        <f t="shared" si="119"/>
        <v>52.142857142857146</v>
      </c>
      <c r="Q470" s="150" t="s">
        <v>1950</v>
      </c>
      <c r="R470" s="174" t="s">
        <v>2367</v>
      </c>
      <c r="S470" s="151">
        <v>2</v>
      </c>
      <c r="T470" s="190">
        <v>44834</v>
      </c>
      <c r="U470" s="161">
        <f t="shared" si="120"/>
        <v>25.966666666666665</v>
      </c>
      <c r="V470" s="124">
        <f t="shared" si="121"/>
        <v>100</v>
      </c>
      <c r="W470" s="162">
        <f t="shared" si="122"/>
        <v>52.142857142857146</v>
      </c>
      <c r="X470" s="162">
        <f t="shared" si="123"/>
        <v>52.142857142857146</v>
      </c>
      <c r="Y470" s="162">
        <f t="shared" si="124"/>
        <v>52.142857142857146</v>
      </c>
      <c r="Z470" s="151" t="str">
        <f t="shared" si="125"/>
        <v>CUMPLIDA</v>
      </c>
      <c r="AA470" s="151" t="str">
        <f t="shared" si="126"/>
        <v>CUMPLIDO</v>
      </c>
      <c r="AB470" s="192" t="s">
        <v>936</v>
      </c>
      <c r="AC470" s="150" t="str">
        <f t="shared" si="129"/>
        <v>H50AF18</v>
      </c>
      <c r="AD470" s="163">
        <f t="shared" si="127"/>
        <v>1</v>
      </c>
      <c r="AE470" s="163" t="str">
        <f t="shared" si="130"/>
        <v>H50AF18 - 1</v>
      </c>
      <c r="AF470" s="164">
        <f t="shared" si="131"/>
        <v>5</v>
      </c>
      <c r="AG470" s="164">
        <f t="shared" si="132"/>
        <v>5</v>
      </c>
      <c r="AH470" s="164" t="str">
        <f t="shared" si="128"/>
        <v>H50AF18.</v>
      </c>
      <c r="AI470" s="164" t="str">
        <f t="shared" si="133"/>
        <v>H50AF18</v>
      </c>
      <c r="AJ470" s="165"/>
      <c r="AK470" s="166"/>
      <c r="AL470" s="167"/>
    </row>
    <row r="471" spans="1:38" s="11" customFormat="1" ht="350.1" customHeight="1" x14ac:dyDescent="0.2">
      <c r="A471" s="150" t="str">
        <f>IF(ISBLANK(F471),"",COUNTA($F$2:F471))</f>
        <v/>
      </c>
      <c r="B471" s="151">
        <f t="shared" si="134"/>
        <v>470</v>
      </c>
      <c r="C471" s="151">
        <v>2019</v>
      </c>
      <c r="D471" s="151" t="s">
        <v>3141</v>
      </c>
      <c r="E471" s="151"/>
      <c r="F471" s="151"/>
      <c r="G471" s="152" t="s">
        <v>961</v>
      </c>
      <c r="H471" s="175" t="s">
        <v>1198</v>
      </c>
      <c r="I471" s="175" t="s">
        <v>982</v>
      </c>
      <c r="J471" s="175" t="s">
        <v>984</v>
      </c>
      <c r="K471" s="175" t="s">
        <v>985</v>
      </c>
      <c r="L471" s="150" t="s">
        <v>986</v>
      </c>
      <c r="M471" s="150">
        <v>40</v>
      </c>
      <c r="N471" s="190">
        <v>43690</v>
      </c>
      <c r="O471" s="190">
        <v>44012</v>
      </c>
      <c r="P471" s="178">
        <f t="shared" si="119"/>
        <v>46</v>
      </c>
      <c r="Q471" s="150" t="s">
        <v>1950</v>
      </c>
      <c r="R471" s="174" t="s">
        <v>2367</v>
      </c>
      <c r="S471" s="150">
        <v>40</v>
      </c>
      <c r="T471" s="190">
        <v>44162</v>
      </c>
      <c r="U471" s="161">
        <f t="shared" si="120"/>
        <v>5</v>
      </c>
      <c r="V471" s="124">
        <f t="shared" si="121"/>
        <v>100</v>
      </c>
      <c r="W471" s="162">
        <f t="shared" si="122"/>
        <v>46</v>
      </c>
      <c r="X471" s="162">
        <f t="shared" si="123"/>
        <v>46</v>
      </c>
      <c r="Y471" s="162">
        <f t="shared" si="124"/>
        <v>46</v>
      </c>
      <c r="Z471" s="151" t="str">
        <f t="shared" si="125"/>
        <v>CUMPLIDA</v>
      </c>
      <c r="AA471" s="151" t="str">
        <f t="shared" si="126"/>
        <v/>
      </c>
      <c r="AB471" s="192" t="s">
        <v>936</v>
      </c>
      <c r="AC471" s="150" t="str">
        <f t="shared" si="129"/>
        <v>H50AF18</v>
      </c>
      <c r="AD471" s="163">
        <f t="shared" si="127"/>
        <v>2</v>
      </c>
      <c r="AE471" s="163" t="str">
        <f t="shared" si="130"/>
        <v>H50AF18 - 2</v>
      </c>
      <c r="AF471" s="164">
        <f t="shared" si="131"/>
        <v>5</v>
      </c>
      <c r="AG471" s="164">
        <f t="shared" si="132"/>
        <v>5</v>
      </c>
      <c r="AH471" s="164" t="str">
        <f t="shared" si="128"/>
        <v>H50AF18.</v>
      </c>
      <c r="AI471" s="164" t="str">
        <f t="shared" si="133"/>
        <v>H50AF18</v>
      </c>
      <c r="AJ471" s="165"/>
      <c r="AK471" s="166"/>
      <c r="AL471" s="167"/>
    </row>
    <row r="472" spans="1:38" s="11" customFormat="1" ht="350.1" customHeight="1" x14ac:dyDescent="0.2">
      <c r="A472" s="150">
        <f>IF(ISBLANK(F472),"",COUNTA($F$2:F472))</f>
        <v>372</v>
      </c>
      <c r="B472" s="151">
        <f t="shared" si="134"/>
        <v>471</v>
      </c>
      <c r="C472" s="151">
        <v>2019</v>
      </c>
      <c r="D472" s="151" t="s">
        <v>3141</v>
      </c>
      <c r="E472" s="151" t="s">
        <v>904</v>
      </c>
      <c r="F472" s="151" t="s">
        <v>948</v>
      </c>
      <c r="G472" s="152" t="s">
        <v>961</v>
      </c>
      <c r="H472" s="175" t="s">
        <v>3164</v>
      </c>
      <c r="I472" s="175" t="s">
        <v>987</v>
      </c>
      <c r="J472" s="175" t="s">
        <v>1083</v>
      </c>
      <c r="K472" s="175" t="s">
        <v>983</v>
      </c>
      <c r="L472" s="175" t="s">
        <v>1082</v>
      </c>
      <c r="M472" s="150">
        <v>2</v>
      </c>
      <c r="N472" s="190">
        <v>43690</v>
      </c>
      <c r="O472" s="190">
        <v>44055</v>
      </c>
      <c r="P472" s="178">
        <f t="shared" si="119"/>
        <v>52.142857142857146</v>
      </c>
      <c r="Q472" s="150" t="s">
        <v>1950</v>
      </c>
      <c r="R472" s="174" t="s">
        <v>2367</v>
      </c>
      <c r="S472" s="151">
        <v>2</v>
      </c>
      <c r="T472" s="190">
        <v>44834</v>
      </c>
      <c r="U472" s="161">
        <f t="shared" si="120"/>
        <v>25.966666666666665</v>
      </c>
      <c r="V472" s="124">
        <f t="shared" si="121"/>
        <v>100</v>
      </c>
      <c r="W472" s="162">
        <f t="shared" si="122"/>
        <v>52.142857142857146</v>
      </c>
      <c r="X472" s="162">
        <f t="shared" si="123"/>
        <v>52.142857142857146</v>
      </c>
      <c r="Y472" s="162">
        <f t="shared" si="124"/>
        <v>52.142857142857146</v>
      </c>
      <c r="Z472" s="151" t="str">
        <f t="shared" si="125"/>
        <v>CUMPLIDA</v>
      </c>
      <c r="AA472" s="151" t="str">
        <f t="shared" si="126"/>
        <v>CUMPLIDO</v>
      </c>
      <c r="AB472" s="192" t="s">
        <v>936</v>
      </c>
      <c r="AC472" s="150" t="str">
        <f t="shared" si="129"/>
        <v>H51AF18</v>
      </c>
      <c r="AD472" s="163">
        <f t="shared" si="127"/>
        <v>1</v>
      </c>
      <c r="AE472" s="163" t="str">
        <f t="shared" si="130"/>
        <v>H51AF18 - 1</v>
      </c>
      <c r="AF472" s="164">
        <f t="shared" si="131"/>
        <v>5</v>
      </c>
      <c r="AG472" s="164">
        <f t="shared" si="132"/>
        <v>5</v>
      </c>
      <c r="AH472" s="164" t="str">
        <f t="shared" si="128"/>
        <v>H51AF18.</v>
      </c>
      <c r="AI472" s="164" t="str">
        <f t="shared" si="133"/>
        <v>H51AF18</v>
      </c>
      <c r="AJ472" s="165"/>
      <c r="AK472" s="166"/>
      <c r="AL472" s="167"/>
    </row>
    <row r="473" spans="1:38" s="11" customFormat="1" ht="350.1" customHeight="1" x14ac:dyDescent="0.2">
      <c r="A473" s="150">
        <f>IF(ISBLANK(F473),"",COUNTA($F$2:F473))</f>
        <v>373</v>
      </c>
      <c r="B473" s="151">
        <f t="shared" si="134"/>
        <v>472</v>
      </c>
      <c r="C473" s="151">
        <v>2019</v>
      </c>
      <c r="D473" s="151" t="s">
        <v>3142</v>
      </c>
      <c r="E473" s="151" t="s">
        <v>637</v>
      </c>
      <c r="F473" s="151" t="s">
        <v>637</v>
      </c>
      <c r="G473" s="152" t="s">
        <v>961</v>
      </c>
      <c r="H473" s="175" t="s">
        <v>1199</v>
      </c>
      <c r="I473" s="175" t="s">
        <v>988</v>
      </c>
      <c r="J473" s="175" t="s">
        <v>989</v>
      </c>
      <c r="K473" s="175" t="s">
        <v>990</v>
      </c>
      <c r="L473" s="175" t="s">
        <v>991</v>
      </c>
      <c r="M473" s="150">
        <v>1</v>
      </c>
      <c r="N473" s="190">
        <v>43690</v>
      </c>
      <c r="O473" s="190">
        <v>44012</v>
      </c>
      <c r="P473" s="178">
        <f t="shared" si="119"/>
        <v>46</v>
      </c>
      <c r="Q473" s="150" t="s">
        <v>1950</v>
      </c>
      <c r="R473" s="174" t="s">
        <v>2367</v>
      </c>
      <c r="S473" s="151">
        <v>1</v>
      </c>
      <c r="T473" s="190">
        <v>44693</v>
      </c>
      <c r="U473" s="161">
        <f t="shared" si="120"/>
        <v>22.7</v>
      </c>
      <c r="V473" s="124">
        <f t="shared" si="121"/>
        <v>100</v>
      </c>
      <c r="W473" s="162">
        <f t="shared" si="122"/>
        <v>46</v>
      </c>
      <c r="X473" s="162">
        <f t="shared" si="123"/>
        <v>46</v>
      </c>
      <c r="Y473" s="162">
        <f t="shared" si="124"/>
        <v>46</v>
      </c>
      <c r="Z473" s="151" t="str">
        <f t="shared" si="125"/>
        <v>CUMPLIDA</v>
      </c>
      <c r="AA473" s="151" t="str">
        <f t="shared" si="126"/>
        <v>CUMPLIDO</v>
      </c>
      <c r="AB473" s="192" t="s">
        <v>936</v>
      </c>
      <c r="AC473" s="150" t="str">
        <f t="shared" si="129"/>
        <v>H52AF18</v>
      </c>
      <c r="AD473" s="163">
        <f t="shared" si="127"/>
        <v>1</v>
      </c>
      <c r="AE473" s="163" t="str">
        <f t="shared" si="130"/>
        <v>H52AF18 - 1</v>
      </c>
      <c r="AF473" s="164">
        <f t="shared" si="131"/>
        <v>5</v>
      </c>
      <c r="AG473" s="164">
        <f t="shared" si="132"/>
        <v>5</v>
      </c>
      <c r="AH473" s="164" t="str">
        <f t="shared" si="128"/>
        <v>H52AF18.</v>
      </c>
      <c r="AI473" s="164" t="str">
        <f t="shared" si="133"/>
        <v>H52AF18</v>
      </c>
      <c r="AJ473" s="165"/>
      <c r="AK473" s="166"/>
      <c r="AL473" s="167"/>
    </row>
    <row r="474" spans="1:38" s="11" customFormat="1" ht="350.1" customHeight="1" x14ac:dyDescent="0.2">
      <c r="A474" s="150">
        <f>IF(ISBLANK(F474),"",COUNTA($F$2:F474))</f>
        <v>374</v>
      </c>
      <c r="B474" s="151">
        <f t="shared" si="134"/>
        <v>473</v>
      </c>
      <c r="C474" s="151">
        <v>2019</v>
      </c>
      <c r="D474" s="151" t="s">
        <v>3141</v>
      </c>
      <c r="E474" s="151" t="s">
        <v>904</v>
      </c>
      <c r="F474" s="151" t="s">
        <v>636</v>
      </c>
      <c r="G474" s="152" t="s">
        <v>961</v>
      </c>
      <c r="H474" s="183" t="s">
        <v>1200</v>
      </c>
      <c r="I474" s="183" t="s">
        <v>992</v>
      </c>
      <c r="J474" s="202" t="s">
        <v>993</v>
      </c>
      <c r="K474" s="183" t="s">
        <v>1334</v>
      </c>
      <c r="L474" s="183" t="s">
        <v>1335</v>
      </c>
      <c r="M474" s="151">
        <v>1</v>
      </c>
      <c r="N474" s="184">
        <v>43690</v>
      </c>
      <c r="O474" s="184">
        <v>43830</v>
      </c>
      <c r="P474" s="178">
        <f t="shared" si="119"/>
        <v>20</v>
      </c>
      <c r="Q474" s="151" t="s">
        <v>1490</v>
      </c>
      <c r="R474" s="151" t="s">
        <v>2374</v>
      </c>
      <c r="S474" s="151">
        <v>0</v>
      </c>
      <c r="T474" s="190"/>
      <c r="U474" s="161">
        <f t="shared" si="120"/>
        <v>-1461</v>
      </c>
      <c r="V474" s="124">
        <f t="shared" si="121"/>
        <v>0</v>
      </c>
      <c r="W474" s="162">
        <f t="shared" si="122"/>
        <v>0</v>
      </c>
      <c r="X474" s="162">
        <f t="shared" si="123"/>
        <v>0</v>
      </c>
      <c r="Y474" s="162">
        <f t="shared" si="124"/>
        <v>20</v>
      </c>
      <c r="Z474" s="151" t="str">
        <f t="shared" si="125"/>
        <v>VENCIDA</v>
      </c>
      <c r="AA474" s="151" t="str">
        <f t="shared" si="126"/>
        <v>VENCIDO</v>
      </c>
      <c r="AB474" s="192" t="s">
        <v>936</v>
      </c>
      <c r="AC474" s="150" t="str">
        <f t="shared" si="129"/>
        <v>H53AF18</v>
      </c>
      <c r="AD474" s="163">
        <f t="shared" si="127"/>
        <v>1</v>
      </c>
      <c r="AE474" s="163" t="str">
        <f t="shared" si="130"/>
        <v>H53AF18 - 1</v>
      </c>
      <c r="AF474" s="164">
        <f t="shared" si="131"/>
        <v>1</v>
      </c>
      <c r="AG474" s="164">
        <f t="shared" si="132"/>
        <v>1</v>
      </c>
      <c r="AH474" s="164" t="str">
        <f t="shared" si="128"/>
        <v>H53AF18.</v>
      </c>
      <c r="AI474" s="164" t="str">
        <f t="shared" si="133"/>
        <v>H53AF18</v>
      </c>
      <c r="AJ474" s="165"/>
      <c r="AK474" s="166"/>
      <c r="AL474" s="167"/>
    </row>
    <row r="475" spans="1:38" s="11" customFormat="1" ht="350.1" customHeight="1" x14ac:dyDescent="0.2">
      <c r="A475" s="150">
        <f>IF(ISBLANK(F475),"",COUNTA($F$2:F475))</f>
        <v>375</v>
      </c>
      <c r="B475" s="151">
        <f t="shared" si="134"/>
        <v>474</v>
      </c>
      <c r="C475" s="151">
        <v>2019</v>
      </c>
      <c r="D475" s="151" t="s">
        <v>3146</v>
      </c>
      <c r="E475" s="151" t="s">
        <v>904</v>
      </c>
      <c r="F475" s="151" t="s">
        <v>636</v>
      </c>
      <c r="G475" s="152" t="s">
        <v>961</v>
      </c>
      <c r="H475" s="183" t="s">
        <v>1201</v>
      </c>
      <c r="I475" s="183" t="s">
        <v>994</v>
      </c>
      <c r="J475" s="195" t="s">
        <v>2723</v>
      </c>
      <c r="K475" s="195" t="s">
        <v>2724</v>
      </c>
      <c r="L475" s="196" t="s">
        <v>2725</v>
      </c>
      <c r="M475" s="196">
        <v>1</v>
      </c>
      <c r="N475" s="203">
        <v>45176</v>
      </c>
      <c r="O475" s="203">
        <v>45230</v>
      </c>
      <c r="P475" s="178">
        <f t="shared" si="119"/>
        <v>7.7142857142857144</v>
      </c>
      <c r="Q475" s="151" t="s">
        <v>1485</v>
      </c>
      <c r="R475" s="174" t="s">
        <v>2728</v>
      </c>
      <c r="S475" s="150">
        <v>0</v>
      </c>
      <c r="T475" s="190"/>
      <c r="U475" s="161">
        <f t="shared" si="120"/>
        <v>-1507.6666666666667</v>
      </c>
      <c r="V475" s="124">
        <f t="shared" si="121"/>
        <v>0</v>
      </c>
      <c r="W475" s="162">
        <f t="shared" si="122"/>
        <v>0</v>
      </c>
      <c r="X475" s="162">
        <f t="shared" si="123"/>
        <v>0</v>
      </c>
      <c r="Y475" s="162">
        <f t="shared" si="124"/>
        <v>7.7142857142857144</v>
      </c>
      <c r="Z475" s="151" t="str">
        <f t="shared" si="125"/>
        <v>VENCIDA</v>
      </c>
      <c r="AA475" s="151" t="str">
        <f t="shared" si="126"/>
        <v>VENCIDO</v>
      </c>
      <c r="AB475" s="192" t="s">
        <v>936</v>
      </c>
      <c r="AC475" s="150" t="str">
        <f t="shared" si="129"/>
        <v xml:space="preserve">
H54AF18</v>
      </c>
      <c r="AD475" s="163">
        <f t="shared" si="127"/>
        <v>1</v>
      </c>
      <c r="AE475" s="163" t="str">
        <f t="shared" si="130"/>
        <v xml:space="preserve">
H54AF18 - 1</v>
      </c>
      <c r="AF475" s="164">
        <f t="shared" si="131"/>
        <v>1</v>
      </c>
      <c r="AG475" s="164">
        <f t="shared" si="132"/>
        <v>1</v>
      </c>
      <c r="AH475" s="164" t="str">
        <f t="shared" si="128"/>
        <v xml:space="preserve">
H54AF18.</v>
      </c>
      <c r="AI475" s="164" t="str">
        <f t="shared" si="133"/>
        <v xml:space="preserve">
H54AF18</v>
      </c>
      <c r="AJ475" s="165"/>
      <c r="AK475" s="166"/>
      <c r="AL475" s="167"/>
    </row>
    <row r="476" spans="1:38" s="11" customFormat="1" ht="350.1" customHeight="1" x14ac:dyDescent="0.2">
      <c r="A476" s="150">
        <f>IF(ISBLANK(F476),"",COUNTA($F$2:F476))</f>
        <v>376</v>
      </c>
      <c r="B476" s="151">
        <f t="shared" si="134"/>
        <v>475</v>
      </c>
      <c r="C476" s="151">
        <v>2019</v>
      </c>
      <c r="D476" s="151" t="s">
        <v>3141</v>
      </c>
      <c r="E476" s="151" t="s">
        <v>3104</v>
      </c>
      <c r="F476" s="152" t="s">
        <v>3095</v>
      </c>
      <c r="G476" s="152" t="s">
        <v>961</v>
      </c>
      <c r="H476" s="183" t="s">
        <v>1202</v>
      </c>
      <c r="I476" s="183" t="s">
        <v>995</v>
      </c>
      <c r="J476" s="195" t="s">
        <v>2726</v>
      </c>
      <c r="K476" s="195" t="s">
        <v>2726</v>
      </c>
      <c r="L476" s="196" t="s">
        <v>2727</v>
      </c>
      <c r="M476" s="196">
        <v>1</v>
      </c>
      <c r="N476" s="203">
        <v>45203</v>
      </c>
      <c r="O476" s="203">
        <v>45230</v>
      </c>
      <c r="P476" s="178">
        <f t="shared" si="119"/>
        <v>3.8571428571428572</v>
      </c>
      <c r="Q476" s="151" t="s">
        <v>1485</v>
      </c>
      <c r="R476" s="174" t="s">
        <v>2728</v>
      </c>
      <c r="S476" s="151">
        <v>0</v>
      </c>
      <c r="T476" s="190"/>
      <c r="U476" s="161">
        <f t="shared" si="120"/>
        <v>-1507.6666666666667</v>
      </c>
      <c r="V476" s="124">
        <f t="shared" si="121"/>
        <v>0</v>
      </c>
      <c r="W476" s="162">
        <f t="shared" si="122"/>
        <v>0</v>
      </c>
      <c r="X476" s="162">
        <f t="shared" si="123"/>
        <v>0</v>
      </c>
      <c r="Y476" s="162">
        <f t="shared" si="124"/>
        <v>3.8571428571428572</v>
      </c>
      <c r="Z476" s="151" t="str">
        <f t="shared" si="125"/>
        <v>VENCIDA</v>
      </c>
      <c r="AA476" s="151" t="str">
        <f t="shared" si="126"/>
        <v>VENCIDO</v>
      </c>
      <c r="AB476" s="192" t="s">
        <v>936</v>
      </c>
      <c r="AC476" s="150" t="str">
        <f t="shared" si="129"/>
        <v>H55AF18</v>
      </c>
      <c r="AD476" s="163">
        <f t="shared" si="127"/>
        <v>1</v>
      </c>
      <c r="AE476" s="163" t="str">
        <f t="shared" si="130"/>
        <v>H55AF18 - 1</v>
      </c>
      <c r="AF476" s="164">
        <f t="shared" si="131"/>
        <v>1</v>
      </c>
      <c r="AG476" s="164">
        <f t="shared" si="132"/>
        <v>1</v>
      </c>
      <c r="AH476" s="164" t="str">
        <f t="shared" si="128"/>
        <v>H55AF18.</v>
      </c>
      <c r="AI476" s="164" t="str">
        <f t="shared" si="133"/>
        <v>H55AF18</v>
      </c>
      <c r="AJ476" s="165"/>
      <c r="AK476" s="166"/>
      <c r="AL476" s="167"/>
    </row>
    <row r="477" spans="1:38" s="11" customFormat="1" ht="350.1" customHeight="1" x14ac:dyDescent="0.2">
      <c r="A477" s="150">
        <f>IF(ISBLANK(F477),"",COUNTA($F$2:F477))</f>
        <v>377</v>
      </c>
      <c r="B477" s="151">
        <f t="shared" si="134"/>
        <v>476</v>
      </c>
      <c r="C477" s="151">
        <v>2019</v>
      </c>
      <c r="D477" s="151" t="s">
        <v>3143</v>
      </c>
      <c r="E477" s="151" t="s">
        <v>637</v>
      </c>
      <c r="F477" s="151" t="s">
        <v>637</v>
      </c>
      <c r="G477" s="152" t="s">
        <v>961</v>
      </c>
      <c r="H477" s="175" t="s">
        <v>3155</v>
      </c>
      <c r="I477" s="175" t="s">
        <v>996</v>
      </c>
      <c r="J477" s="175" t="s">
        <v>997</v>
      </c>
      <c r="K477" s="175" t="s">
        <v>998</v>
      </c>
      <c r="L477" s="175" t="s">
        <v>999</v>
      </c>
      <c r="M477" s="150">
        <v>1</v>
      </c>
      <c r="N477" s="190">
        <v>43690</v>
      </c>
      <c r="O477" s="190">
        <v>43753</v>
      </c>
      <c r="P477" s="178">
        <f t="shared" si="119"/>
        <v>9</v>
      </c>
      <c r="Q477" s="150" t="s">
        <v>410</v>
      </c>
      <c r="R477" s="174" t="s">
        <v>2367</v>
      </c>
      <c r="S477" s="150">
        <v>1</v>
      </c>
      <c r="T477" s="190">
        <v>44845</v>
      </c>
      <c r="U477" s="161">
        <f t="shared" si="120"/>
        <v>36.4</v>
      </c>
      <c r="V477" s="124">
        <f t="shared" si="121"/>
        <v>100</v>
      </c>
      <c r="W477" s="162">
        <f t="shared" si="122"/>
        <v>9</v>
      </c>
      <c r="X477" s="162">
        <f t="shared" si="123"/>
        <v>9</v>
      </c>
      <c r="Y477" s="162">
        <f t="shared" si="124"/>
        <v>9</v>
      </c>
      <c r="Z477" s="151" t="str">
        <f t="shared" si="125"/>
        <v>CUMPLIDA</v>
      </c>
      <c r="AA477" s="151" t="str">
        <f t="shared" si="126"/>
        <v>CUMPLIDO</v>
      </c>
      <c r="AB477" s="192" t="s">
        <v>936</v>
      </c>
      <c r="AC477" s="150" t="str">
        <f t="shared" si="129"/>
        <v>H57AF18</v>
      </c>
      <c r="AD477" s="163">
        <f t="shared" si="127"/>
        <v>1</v>
      </c>
      <c r="AE477" s="163" t="str">
        <f t="shared" si="130"/>
        <v>H57AF18 - 1</v>
      </c>
      <c r="AF477" s="164">
        <f t="shared" si="131"/>
        <v>5</v>
      </c>
      <c r="AG477" s="164">
        <f t="shared" si="132"/>
        <v>5</v>
      </c>
      <c r="AH477" s="164" t="str">
        <f t="shared" si="128"/>
        <v>H57AF18.</v>
      </c>
      <c r="AI477" s="164" t="str">
        <f t="shared" si="133"/>
        <v>H57AF18</v>
      </c>
      <c r="AJ477" s="165"/>
      <c r="AK477" s="166"/>
      <c r="AL477" s="167"/>
    </row>
    <row r="478" spans="1:38" s="11" customFormat="1" ht="350.1" customHeight="1" x14ac:dyDescent="0.2">
      <c r="A478" s="150">
        <f>IF(ISBLANK(F478),"",COUNTA($F$2:F478))</f>
        <v>378</v>
      </c>
      <c r="B478" s="151">
        <f t="shared" si="134"/>
        <v>477</v>
      </c>
      <c r="C478" s="151">
        <v>2018</v>
      </c>
      <c r="D478" s="151" t="s">
        <v>3156</v>
      </c>
      <c r="E478" s="151" t="s">
        <v>3111</v>
      </c>
      <c r="F478" s="151" t="s">
        <v>903</v>
      </c>
      <c r="G478" s="152" t="s">
        <v>854</v>
      </c>
      <c r="H478" s="175" t="s">
        <v>920</v>
      </c>
      <c r="I478" s="175" t="s">
        <v>905</v>
      </c>
      <c r="J478" s="183" t="s">
        <v>906</v>
      </c>
      <c r="K478" s="183" t="s">
        <v>907</v>
      </c>
      <c r="L478" s="151" t="s">
        <v>821</v>
      </c>
      <c r="M478" s="151">
        <v>1</v>
      </c>
      <c r="N478" s="184">
        <v>43480</v>
      </c>
      <c r="O478" s="184">
        <v>43524</v>
      </c>
      <c r="P478" s="178">
        <f t="shared" si="119"/>
        <v>6.2857142857142856</v>
      </c>
      <c r="Q478" s="151" t="s">
        <v>410</v>
      </c>
      <c r="R478" s="174" t="s">
        <v>2367</v>
      </c>
      <c r="S478" s="151">
        <v>0.4</v>
      </c>
      <c r="T478" s="190"/>
      <c r="U478" s="161">
        <f t="shared" si="120"/>
        <v>-1450.8</v>
      </c>
      <c r="V478" s="124">
        <f t="shared" si="121"/>
        <v>40</v>
      </c>
      <c r="W478" s="162">
        <f t="shared" si="122"/>
        <v>2.5142857142857142</v>
      </c>
      <c r="X478" s="162">
        <f t="shared" si="123"/>
        <v>2.5142857142857142</v>
      </c>
      <c r="Y478" s="162">
        <f t="shared" si="124"/>
        <v>6.2857142857142856</v>
      </c>
      <c r="Z478" s="151" t="str">
        <f t="shared" si="125"/>
        <v>VENCIDA</v>
      </c>
      <c r="AA478" s="151" t="str">
        <f t="shared" si="126"/>
        <v>VENCIDO</v>
      </c>
      <c r="AB478" s="192" t="s">
        <v>919</v>
      </c>
      <c r="AC478" s="150" t="str">
        <f t="shared" si="129"/>
        <v>H1APCSMF18</v>
      </c>
      <c r="AD478" s="163">
        <f t="shared" si="127"/>
        <v>1</v>
      </c>
      <c r="AE478" s="163" t="str">
        <f t="shared" si="130"/>
        <v>H1APCSMF18 - 1</v>
      </c>
      <c r="AF478" s="164">
        <f t="shared" si="131"/>
        <v>1</v>
      </c>
      <c r="AG478" s="164">
        <f t="shared" si="132"/>
        <v>1</v>
      </c>
      <c r="AH478" s="164" t="str">
        <f t="shared" si="128"/>
        <v>H1APCSMF18.</v>
      </c>
      <c r="AI478" s="164" t="str">
        <f t="shared" si="133"/>
        <v>H1APCSMF18</v>
      </c>
      <c r="AJ478" s="165"/>
      <c r="AK478" s="166"/>
      <c r="AL478" s="167"/>
    </row>
    <row r="479" spans="1:38" s="11" customFormat="1" ht="350.1" customHeight="1" x14ac:dyDescent="0.2">
      <c r="A479" s="150">
        <f>IF(ISBLANK(F479),"",COUNTA($F$2:F479))</f>
        <v>379</v>
      </c>
      <c r="B479" s="151">
        <f t="shared" si="134"/>
        <v>478</v>
      </c>
      <c r="C479" s="151">
        <v>2018</v>
      </c>
      <c r="D479" s="151" t="s">
        <v>3142</v>
      </c>
      <c r="E479" s="151" t="s">
        <v>904</v>
      </c>
      <c r="F479" s="151" t="s">
        <v>904</v>
      </c>
      <c r="G479" s="152" t="s">
        <v>854</v>
      </c>
      <c r="H479" s="175" t="s">
        <v>921</v>
      </c>
      <c r="I479" s="175" t="s">
        <v>908</v>
      </c>
      <c r="J479" s="183" t="s">
        <v>909</v>
      </c>
      <c r="K479" s="183" t="s">
        <v>817</v>
      </c>
      <c r="L479" s="151" t="s">
        <v>821</v>
      </c>
      <c r="M479" s="151">
        <v>1</v>
      </c>
      <c r="N479" s="184">
        <v>43480</v>
      </c>
      <c r="O479" s="184">
        <v>43524</v>
      </c>
      <c r="P479" s="178">
        <f t="shared" si="119"/>
        <v>6.2857142857142856</v>
      </c>
      <c r="Q479" s="151" t="s">
        <v>410</v>
      </c>
      <c r="R479" s="174" t="s">
        <v>2367</v>
      </c>
      <c r="S479" s="151">
        <v>1</v>
      </c>
      <c r="T479" s="190">
        <v>45169</v>
      </c>
      <c r="U479" s="161">
        <f t="shared" si="120"/>
        <v>54.833333333333336</v>
      </c>
      <c r="V479" s="124">
        <f t="shared" si="121"/>
        <v>100</v>
      </c>
      <c r="W479" s="162">
        <f t="shared" si="122"/>
        <v>6.2857142857142856</v>
      </c>
      <c r="X479" s="162">
        <f t="shared" si="123"/>
        <v>6.2857142857142856</v>
      </c>
      <c r="Y479" s="162">
        <f t="shared" si="124"/>
        <v>6.2857142857142856</v>
      </c>
      <c r="Z479" s="151" t="str">
        <f t="shared" si="125"/>
        <v>CUMPLIDA</v>
      </c>
      <c r="AA479" s="151" t="str">
        <f t="shared" si="126"/>
        <v>CUMPLIDO</v>
      </c>
      <c r="AB479" s="192" t="s">
        <v>919</v>
      </c>
      <c r="AC479" s="150" t="str">
        <f t="shared" si="129"/>
        <v>H2APCSMF18</v>
      </c>
      <c r="AD479" s="163">
        <f t="shared" si="127"/>
        <v>1</v>
      </c>
      <c r="AE479" s="163" t="str">
        <f t="shared" si="130"/>
        <v>H2APCSMF18 - 1</v>
      </c>
      <c r="AF479" s="164">
        <f t="shared" si="131"/>
        <v>5</v>
      </c>
      <c r="AG479" s="164">
        <f t="shared" si="132"/>
        <v>5</v>
      </c>
      <c r="AH479" s="164" t="str">
        <f t="shared" si="128"/>
        <v>H2APCSMF18.</v>
      </c>
      <c r="AI479" s="164" t="str">
        <f t="shared" si="133"/>
        <v>H2APCSMF18</v>
      </c>
      <c r="AJ479" s="165"/>
      <c r="AK479" s="166"/>
      <c r="AL479" s="167"/>
    </row>
    <row r="480" spans="1:38" s="11" customFormat="1" ht="350.1" customHeight="1" x14ac:dyDescent="0.2">
      <c r="A480" s="150">
        <f>IF(ISBLANK(F480),"",COUNTA($F$2:F480))</f>
        <v>380</v>
      </c>
      <c r="B480" s="151">
        <f t="shared" si="134"/>
        <v>479</v>
      </c>
      <c r="C480" s="151">
        <v>2018</v>
      </c>
      <c r="D480" s="151" t="s">
        <v>3142</v>
      </c>
      <c r="E480" s="151" t="s">
        <v>637</v>
      </c>
      <c r="F480" s="151" t="s">
        <v>637</v>
      </c>
      <c r="G480" s="152" t="s">
        <v>917</v>
      </c>
      <c r="H480" s="175" t="s">
        <v>3157</v>
      </c>
      <c r="I480" s="175" t="s">
        <v>910</v>
      </c>
      <c r="J480" s="183" t="s">
        <v>911</v>
      </c>
      <c r="K480" s="183" t="s">
        <v>912</v>
      </c>
      <c r="L480" s="151" t="s">
        <v>913</v>
      </c>
      <c r="M480" s="151">
        <v>1</v>
      </c>
      <c r="N480" s="184">
        <v>43480</v>
      </c>
      <c r="O480" s="184">
        <v>43524</v>
      </c>
      <c r="P480" s="178">
        <f t="shared" si="119"/>
        <v>6.2857142857142856</v>
      </c>
      <c r="Q480" s="151" t="s">
        <v>410</v>
      </c>
      <c r="R480" s="174" t="s">
        <v>2367</v>
      </c>
      <c r="S480" s="151">
        <v>1</v>
      </c>
      <c r="T480" s="190">
        <v>44866</v>
      </c>
      <c r="U480" s="161">
        <f t="shared" si="120"/>
        <v>44.733333333333334</v>
      </c>
      <c r="V480" s="124">
        <f t="shared" si="121"/>
        <v>100</v>
      </c>
      <c r="W480" s="162">
        <f t="shared" si="122"/>
        <v>6.2857142857142856</v>
      </c>
      <c r="X480" s="162">
        <f t="shared" si="123"/>
        <v>6.2857142857142856</v>
      </c>
      <c r="Y480" s="162">
        <f t="shared" si="124"/>
        <v>6.2857142857142856</v>
      </c>
      <c r="Z480" s="151" t="str">
        <f t="shared" si="125"/>
        <v>CUMPLIDA</v>
      </c>
      <c r="AA480" s="151" t="str">
        <f t="shared" si="126"/>
        <v>CUMPLIDO</v>
      </c>
      <c r="AB480" s="192" t="s">
        <v>919</v>
      </c>
      <c r="AC480" s="150" t="str">
        <f t="shared" si="129"/>
        <v>H5APCSMF18</v>
      </c>
      <c r="AD480" s="163">
        <f t="shared" si="127"/>
        <v>1</v>
      </c>
      <c r="AE480" s="163" t="str">
        <f t="shared" si="130"/>
        <v>H5APCSMF18 - 1</v>
      </c>
      <c r="AF480" s="164">
        <f t="shared" si="131"/>
        <v>5</v>
      </c>
      <c r="AG480" s="164">
        <f t="shared" si="132"/>
        <v>5</v>
      </c>
      <c r="AH480" s="164" t="str">
        <f t="shared" si="128"/>
        <v>H5APCSMF18.</v>
      </c>
      <c r="AI480" s="164" t="str">
        <f t="shared" si="133"/>
        <v>H5APCSMF18</v>
      </c>
      <c r="AJ480" s="165"/>
      <c r="AK480" s="166"/>
      <c r="AL480" s="167"/>
    </row>
    <row r="481" spans="1:38" s="11" customFormat="1" ht="350.1" customHeight="1" x14ac:dyDescent="0.2">
      <c r="A481" s="150">
        <f>IF(ISBLANK(F481),"",COUNTA($F$2:F481))</f>
        <v>381</v>
      </c>
      <c r="B481" s="151">
        <f t="shared" si="134"/>
        <v>480</v>
      </c>
      <c r="C481" s="151">
        <v>2018</v>
      </c>
      <c r="D481" s="151" t="s">
        <v>3143</v>
      </c>
      <c r="E481" s="151" t="s">
        <v>3111</v>
      </c>
      <c r="F481" s="151" t="s">
        <v>903</v>
      </c>
      <c r="G481" s="152" t="s">
        <v>854</v>
      </c>
      <c r="H481" s="175" t="s">
        <v>3119</v>
      </c>
      <c r="I481" s="175" t="s">
        <v>914</v>
      </c>
      <c r="J481" s="183" t="s">
        <v>915</v>
      </c>
      <c r="K481" s="183" t="s">
        <v>916</v>
      </c>
      <c r="L481" s="151" t="s">
        <v>821</v>
      </c>
      <c r="M481" s="151">
        <v>1</v>
      </c>
      <c r="N481" s="184">
        <v>43480</v>
      </c>
      <c r="O481" s="184">
        <v>43524</v>
      </c>
      <c r="P481" s="178">
        <f t="shared" ref="P481:P544" si="135">(+O481-N481)/7</f>
        <v>6.2857142857142856</v>
      </c>
      <c r="Q481" s="151" t="s">
        <v>410</v>
      </c>
      <c r="R481" s="174" t="s">
        <v>2367</v>
      </c>
      <c r="S481" s="151">
        <v>0.4</v>
      </c>
      <c r="T481" s="190"/>
      <c r="U481" s="161">
        <f t="shared" si="120"/>
        <v>-1450.8</v>
      </c>
      <c r="V481" s="124">
        <f t="shared" si="121"/>
        <v>40</v>
      </c>
      <c r="W481" s="162">
        <f t="shared" si="122"/>
        <v>2.5142857142857142</v>
      </c>
      <c r="X481" s="162">
        <f t="shared" si="123"/>
        <v>2.5142857142857142</v>
      </c>
      <c r="Y481" s="162">
        <f t="shared" si="124"/>
        <v>6.2857142857142856</v>
      </c>
      <c r="Z481" s="151" t="str">
        <f t="shared" si="125"/>
        <v>VENCIDA</v>
      </c>
      <c r="AA481" s="151" t="str">
        <f t="shared" si="126"/>
        <v>VENCIDO</v>
      </c>
      <c r="AB481" s="192" t="s">
        <v>919</v>
      </c>
      <c r="AC481" s="150" t="str">
        <f t="shared" si="129"/>
        <v>H6APCSMF18</v>
      </c>
      <c r="AD481" s="163">
        <f t="shared" si="127"/>
        <v>1</v>
      </c>
      <c r="AE481" s="163" t="str">
        <f t="shared" si="130"/>
        <v>H6APCSMF18 - 1</v>
      </c>
      <c r="AF481" s="164">
        <f t="shared" si="131"/>
        <v>1</v>
      </c>
      <c r="AG481" s="164">
        <f t="shared" si="132"/>
        <v>1</v>
      </c>
      <c r="AH481" s="164" t="str">
        <f t="shared" si="128"/>
        <v>H6APCSMF18.</v>
      </c>
      <c r="AI481" s="164" t="str">
        <f t="shared" si="133"/>
        <v>H6APCSMF18</v>
      </c>
      <c r="AJ481" s="165"/>
      <c r="AK481" s="166"/>
      <c r="AL481" s="167"/>
    </row>
    <row r="482" spans="1:38" s="11" customFormat="1" ht="350.1" customHeight="1" x14ac:dyDescent="0.2">
      <c r="A482" s="150">
        <f>IF(ISBLANK(F482),"",COUNTA($F$2:F482))</f>
        <v>382</v>
      </c>
      <c r="B482" s="151">
        <f t="shared" si="134"/>
        <v>481</v>
      </c>
      <c r="C482" s="151">
        <v>2018</v>
      </c>
      <c r="D482" s="151" t="s">
        <v>3142</v>
      </c>
      <c r="E482" s="151" t="s">
        <v>3107</v>
      </c>
      <c r="F482" s="151" t="s">
        <v>721</v>
      </c>
      <c r="G482" s="152" t="s">
        <v>851</v>
      </c>
      <c r="H482" s="175" t="s">
        <v>773</v>
      </c>
      <c r="I482" s="175" t="s">
        <v>774</v>
      </c>
      <c r="J482" s="183" t="s">
        <v>825</v>
      </c>
      <c r="K482" s="183" t="s">
        <v>816</v>
      </c>
      <c r="L482" s="151" t="s">
        <v>826</v>
      </c>
      <c r="M482" s="151">
        <v>1</v>
      </c>
      <c r="N482" s="184">
        <v>43467</v>
      </c>
      <c r="O482" s="184">
        <v>43524</v>
      </c>
      <c r="P482" s="178">
        <f t="shared" si="135"/>
        <v>8.1428571428571423</v>
      </c>
      <c r="Q482" s="151" t="s">
        <v>1491</v>
      </c>
      <c r="R482" s="174" t="s">
        <v>2367</v>
      </c>
      <c r="S482" s="151">
        <v>1</v>
      </c>
      <c r="T482" s="184">
        <v>45198</v>
      </c>
      <c r="U482" s="161">
        <f t="shared" si="120"/>
        <v>55.8</v>
      </c>
      <c r="V482" s="124">
        <f t="shared" si="121"/>
        <v>100</v>
      </c>
      <c r="W482" s="162">
        <f t="shared" si="122"/>
        <v>8.1428571428571423</v>
      </c>
      <c r="X482" s="162">
        <f t="shared" si="123"/>
        <v>8.1428571428571423</v>
      </c>
      <c r="Y482" s="162">
        <f t="shared" si="124"/>
        <v>8.1428571428571423</v>
      </c>
      <c r="Z482" s="151" t="str">
        <f t="shared" si="125"/>
        <v>CUMPLIDA</v>
      </c>
      <c r="AA482" s="151" t="str">
        <f t="shared" si="126"/>
        <v>CUMPLIDO</v>
      </c>
      <c r="AB482" s="192" t="s">
        <v>824</v>
      </c>
      <c r="AC482" s="150" t="str">
        <f t="shared" si="129"/>
        <v>H1ACSRT17</v>
      </c>
      <c r="AD482" s="163">
        <f t="shared" si="127"/>
        <v>1</v>
      </c>
      <c r="AE482" s="163" t="str">
        <f t="shared" si="130"/>
        <v>H1ACSRT17 - 1</v>
      </c>
      <c r="AF482" s="164">
        <f t="shared" si="131"/>
        <v>5</v>
      </c>
      <c r="AG482" s="164">
        <f t="shared" si="132"/>
        <v>5</v>
      </c>
      <c r="AH482" s="164" t="str">
        <f t="shared" si="128"/>
        <v>H1ACSRT17.</v>
      </c>
      <c r="AI482" s="164" t="str">
        <f t="shared" si="133"/>
        <v>H1ACSRT17</v>
      </c>
      <c r="AJ482" s="165"/>
      <c r="AK482" s="166"/>
      <c r="AL482" s="167"/>
    </row>
    <row r="483" spans="1:38" s="11" customFormat="1" ht="350.1" customHeight="1" x14ac:dyDescent="0.2">
      <c r="A483" s="150">
        <f>IF(ISBLANK(F483),"",COUNTA($F$2:F483))</f>
        <v>383</v>
      </c>
      <c r="B483" s="151">
        <f t="shared" si="134"/>
        <v>482</v>
      </c>
      <c r="C483" s="151">
        <v>2018</v>
      </c>
      <c r="D483" s="151" t="s">
        <v>3143</v>
      </c>
      <c r="E483" s="151" t="s">
        <v>904</v>
      </c>
      <c r="F483" s="151" t="s">
        <v>636</v>
      </c>
      <c r="G483" s="152" t="s">
        <v>853</v>
      </c>
      <c r="H483" s="175" t="s">
        <v>900</v>
      </c>
      <c r="I483" s="175" t="s">
        <v>852</v>
      </c>
      <c r="J483" s="183" t="s">
        <v>827</v>
      </c>
      <c r="K483" s="183" t="s">
        <v>828</v>
      </c>
      <c r="L483" s="151" t="s">
        <v>829</v>
      </c>
      <c r="M483" s="151">
        <v>1</v>
      </c>
      <c r="N483" s="184">
        <v>43467</v>
      </c>
      <c r="O483" s="184">
        <v>43524</v>
      </c>
      <c r="P483" s="178">
        <f t="shared" si="135"/>
        <v>8.1428571428571423</v>
      </c>
      <c r="Q483" s="151" t="s">
        <v>1491</v>
      </c>
      <c r="R483" s="174" t="s">
        <v>2367</v>
      </c>
      <c r="S483" s="151">
        <v>0</v>
      </c>
      <c r="T483" s="184"/>
      <c r="U483" s="161">
        <f t="shared" si="120"/>
        <v>-1450.8</v>
      </c>
      <c r="V483" s="124">
        <f t="shared" si="121"/>
        <v>0</v>
      </c>
      <c r="W483" s="162">
        <f t="shared" si="122"/>
        <v>0</v>
      </c>
      <c r="X483" s="162">
        <f t="shared" si="123"/>
        <v>0</v>
      </c>
      <c r="Y483" s="162">
        <f t="shared" si="124"/>
        <v>8.1428571428571423</v>
      </c>
      <c r="Z483" s="151" t="str">
        <f t="shared" si="125"/>
        <v>VENCIDA</v>
      </c>
      <c r="AA483" s="151" t="str">
        <f t="shared" si="126"/>
        <v>VENCIDO</v>
      </c>
      <c r="AB483" s="192" t="s">
        <v>824</v>
      </c>
      <c r="AC483" s="150" t="str">
        <f t="shared" si="129"/>
        <v>H2ACSRT17</v>
      </c>
      <c r="AD483" s="163">
        <f t="shared" si="127"/>
        <v>1</v>
      </c>
      <c r="AE483" s="163" t="str">
        <f t="shared" si="130"/>
        <v>H2ACSRT17 - 1</v>
      </c>
      <c r="AF483" s="164">
        <f t="shared" si="131"/>
        <v>1</v>
      </c>
      <c r="AG483" s="164">
        <f t="shared" si="132"/>
        <v>1</v>
      </c>
      <c r="AH483" s="164" t="str">
        <f t="shared" si="128"/>
        <v>H2ACSRT17.</v>
      </c>
      <c r="AI483" s="164" t="str">
        <f t="shared" si="133"/>
        <v>H2ACSRT17</v>
      </c>
      <c r="AJ483" s="165"/>
      <c r="AK483" s="166"/>
      <c r="AL483" s="167"/>
    </row>
    <row r="484" spans="1:38" s="11" customFormat="1" ht="350.1" customHeight="1" x14ac:dyDescent="0.2">
      <c r="A484" s="150">
        <f>IF(ISBLANK(F484),"",COUNTA($F$2:F484))</f>
        <v>384</v>
      </c>
      <c r="B484" s="151">
        <f t="shared" si="134"/>
        <v>483</v>
      </c>
      <c r="C484" s="151">
        <v>2018</v>
      </c>
      <c r="D484" s="151" t="s">
        <v>3141</v>
      </c>
      <c r="E484" s="151" t="s">
        <v>904</v>
      </c>
      <c r="F484" s="151" t="s">
        <v>636</v>
      </c>
      <c r="G484" s="152" t="s">
        <v>854</v>
      </c>
      <c r="H484" s="175" t="s">
        <v>3158</v>
      </c>
      <c r="I484" s="175" t="s">
        <v>775</v>
      </c>
      <c r="J484" s="183" t="s">
        <v>827</v>
      </c>
      <c r="K484" s="183" t="s">
        <v>830</v>
      </c>
      <c r="L484" s="151" t="s">
        <v>829</v>
      </c>
      <c r="M484" s="151">
        <v>1</v>
      </c>
      <c r="N484" s="184">
        <v>43467</v>
      </c>
      <c r="O484" s="184">
        <v>43524</v>
      </c>
      <c r="P484" s="178">
        <f t="shared" si="135"/>
        <v>8.1428571428571423</v>
      </c>
      <c r="Q484" s="151" t="s">
        <v>1491</v>
      </c>
      <c r="R484" s="174" t="s">
        <v>2367</v>
      </c>
      <c r="S484" s="151">
        <v>0</v>
      </c>
      <c r="T484" s="184"/>
      <c r="U484" s="161">
        <f t="shared" si="120"/>
        <v>-1450.8</v>
      </c>
      <c r="V484" s="124">
        <f t="shared" si="121"/>
        <v>0</v>
      </c>
      <c r="W484" s="162">
        <f t="shared" si="122"/>
        <v>0</v>
      </c>
      <c r="X484" s="162">
        <f t="shared" si="123"/>
        <v>0</v>
      </c>
      <c r="Y484" s="162">
        <f t="shared" si="124"/>
        <v>8.1428571428571423</v>
      </c>
      <c r="Z484" s="151" t="str">
        <f t="shared" si="125"/>
        <v>VENCIDA</v>
      </c>
      <c r="AA484" s="151" t="str">
        <f t="shared" si="126"/>
        <v>VENCIDO</v>
      </c>
      <c r="AB484" s="192" t="s">
        <v>824</v>
      </c>
      <c r="AC484" s="150" t="str">
        <f t="shared" si="129"/>
        <v>H3ACSRT17</v>
      </c>
      <c r="AD484" s="163">
        <f t="shared" si="127"/>
        <v>1</v>
      </c>
      <c r="AE484" s="163" t="str">
        <f t="shared" si="130"/>
        <v>H3ACSRT17 - 1</v>
      </c>
      <c r="AF484" s="164">
        <f t="shared" si="131"/>
        <v>1</v>
      </c>
      <c r="AG484" s="164">
        <f t="shared" si="132"/>
        <v>1</v>
      </c>
      <c r="AH484" s="164" t="str">
        <f t="shared" si="128"/>
        <v>H3ACSRT17.</v>
      </c>
      <c r="AI484" s="164" t="str">
        <f t="shared" si="133"/>
        <v>H3ACSRT17</v>
      </c>
      <c r="AJ484" s="165"/>
      <c r="AK484" s="166"/>
      <c r="AL484" s="167"/>
    </row>
    <row r="485" spans="1:38" s="11" customFormat="1" ht="350.1" customHeight="1" x14ac:dyDescent="0.2">
      <c r="A485" s="150">
        <f>IF(ISBLANK(F485),"",COUNTA($F$2:F485))</f>
        <v>385</v>
      </c>
      <c r="B485" s="151">
        <f t="shared" si="134"/>
        <v>484</v>
      </c>
      <c r="C485" s="151">
        <v>2018</v>
      </c>
      <c r="D485" s="151" t="s">
        <v>3141</v>
      </c>
      <c r="E485" s="151" t="s">
        <v>904</v>
      </c>
      <c r="F485" s="151" t="s">
        <v>636</v>
      </c>
      <c r="G485" s="152" t="s">
        <v>855</v>
      </c>
      <c r="H485" s="175" t="s">
        <v>776</v>
      </c>
      <c r="I485" s="175" t="s">
        <v>840</v>
      </c>
      <c r="J485" s="183" t="s">
        <v>831</v>
      </c>
      <c r="K485" s="183" t="s">
        <v>832</v>
      </c>
      <c r="L485" s="151" t="s">
        <v>826</v>
      </c>
      <c r="M485" s="151">
        <v>1</v>
      </c>
      <c r="N485" s="184">
        <v>43467</v>
      </c>
      <c r="O485" s="184">
        <v>43524</v>
      </c>
      <c r="P485" s="178">
        <f t="shared" si="135"/>
        <v>8.1428571428571423</v>
      </c>
      <c r="Q485" s="151" t="s">
        <v>1491</v>
      </c>
      <c r="R485" s="174" t="s">
        <v>2367</v>
      </c>
      <c r="S485" s="151">
        <v>1</v>
      </c>
      <c r="T485" s="184">
        <v>45198</v>
      </c>
      <c r="U485" s="161">
        <f t="shared" si="120"/>
        <v>55.8</v>
      </c>
      <c r="V485" s="124">
        <f t="shared" si="121"/>
        <v>100</v>
      </c>
      <c r="W485" s="162">
        <f t="shared" si="122"/>
        <v>8.1428571428571423</v>
      </c>
      <c r="X485" s="162">
        <f t="shared" si="123"/>
        <v>8.1428571428571423</v>
      </c>
      <c r="Y485" s="162">
        <f t="shared" si="124"/>
        <v>8.1428571428571423</v>
      </c>
      <c r="Z485" s="151" t="str">
        <f t="shared" si="125"/>
        <v>CUMPLIDA</v>
      </c>
      <c r="AA485" s="151" t="str">
        <f t="shared" si="126"/>
        <v>CUMPLIDO</v>
      </c>
      <c r="AB485" s="192" t="s">
        <v>824</v>
      </c>
      <c r="AC485" s="150" t="str">
        <f t="shared" si="129"/>
        <v>H4ACSRT17</v>
      </c>
      <c r="AD485" s="163">
        <f t="shared" si="127"/>
        <v>1</v>
      </c>
      <c r="AE485" s="163" t="str">
        <f t="shared" si="130"/>
        <v>H4ACSRT17 - 1</v>
      </c>
      <c r="AF485" s="164">
        <f t="shared" si="131"/>
        <v>5</v>
      </c>
      <c r="AG485" s="164">
        <f t="shared" si="132"/>
        <v>5</v>
      </c>
      <c r="AH485" s="164" t="str">
        <f t="shared" si="128"/>
        <v>H4ACSRT17.</v>
      </c>
      <c r="AI485" s="164" t="str">
        <f t="shared" si="133"/>
        <v>H4ACSRT17</v>
      </c>
      <c r="AJ485" s="165"/>
      <c r="AK485" s="166"/>
      <c r="AL485" s="167"/>
    </row>
    <row r="486" spans="1:38" s="11" customFormat="1" ht="350.1" customHeight="1" x14ac:dyDescent="0.2">
      <c r="A486" s="150">
        <f>IF(ISBLANK(F486),"",COUNTA($F$2:F486))</f>
        <v>386</v>
      </c>
      <c r="B486" s="151">
        <f t="shared" si="134"/>
        <v>485</v>
      </c>
      <c r="C486" s="151">
        <v>2018</v>
      </c>
      <c r="D486" s="151" t="s">
        <v>3141</v>
      </c>
      <c r="E486" s="151" t="s">
        <v>637</v>
      </c>
      <c r="F486" s="151" t="s">
        <v>637</v>
      </c>
      <c r="G486" s="152" t="s">
        <v>857</v>
      </c>
      <c r="H486" s="175" t="s">
        <v>856</v>
      </c>
      <c r="I486" s="175" t="s">
        <v>2686</v>
      </c>
      <c r="J486" s="183" t="s">
        <v>2687</v>
      </c>
      <c r="K486" s="183" t="s">
        <v>2671</v>
      </c>
      <c r="L486" s="151" t="s">
        <v>2644</v>
      </c>
      <c r="M486" s="151">
        <v>1</v>
      </c>
      <c r="N486" s="184">
        <v>45184</v>
      </c>
      <c r="O486" s="184">
        <v>45199</v>
      </c>
      <c r="P486" s="178">
        <f t="shared" si="135"/>
        <v>2.1428571428571428</v>
      </c>
      <c r="Q486" s="151" t="s">
        <v>1491</v>
      </c>
      <c r="R486" s="151" t="s">
        <v>2367</v>
      </c>
      <c r="S486" s="151">
        <v>1</v>
      </c>
      <c r="T486" s="184">
        <v>45321</v>
      </c>
      <c r="U486" s="161">
        <f t="shared" si="120"/>
        <v>4.0666666666666664</v>
      </c>
      <c r="V486" s="124">
        <f t="shared" si="121"/>
        <v>100</v>
      </c>
      <c r="W486" s="162">
        <f t="shared" si="122"/>
        <v>2.1428571428571428</v>
      </c>
      <c r="X486" s="162">
        <f t="shared" si="123"/>
        <v>2.1428571428571428</v>
      </c>
      <c r="Y486" s="162">
        <f t="shared" si="124"/>
        <v>2.1428571428571428</v>
      </c>
      <c r="Z486" s="151" t="str">
        <f t="shared" si="125"/>
        <v>CUMPLIDA</v>
      </c>
      <c r="AA486" s="151" t="str">
        <f t="shared" si="126"/>
        <v>CUMPLIDO</v>
      </c>
      <c r="AB486" s="192" t="s">
        <v>824</v>
      </c>
      <c r="AC486" s="150" t="str">
        <f t="shared" si="129"/>
        <v>H5ACSRT17</v>
      </c>
      <c r="AD486" s="163">
        <f t="shared" si="127"/>
        <v>1</v>
      </c>
      <c r="AE486" s="163" t="str">
        <f t="shared" si="130"/>
        <v>H5ACSRT17 - 1</v>
      </c>
      <c r="AF486" s="164">
        <f t="shared" si="131"/>
        <v>5</v>
      </c>
      <c r="AG486" s="164">
        <f t="shared" si="132"/>
        <v>5</v>
      </c>
      <c r="AH486" s="164" t="str">
        <f t="shared" si="128"/>
        <v>H5ACSRT17.</v>
      </c>
      <c r="AI486" s="164" t="str">
        <f t="shared" si="133"/>
        <v>H5ACSRT17</v>
      </c>
      <c r="AJ486" s="165"/>
      <c r="AK486" s="166"/>
      <c r="AL486" s="167"/>
    </row>
    <row r="487" spans="1:38" s="11" customFormat="1" ht="350.1" customHeight="1" x14ac:dyDescent="0.2">
      <c r="A487" s="150">
        <f>IF(ISBLANK(F487),"",COUNTA($F$2:F487))</f>
        <v>387</v>
      </c>
      <c r="B487" s="151">
        <f t="shared" si="134"/>
        <v>486</v>
      </c>
      <c r="C487" s="151">
        <v>2018</v>
      </c>
      <c r="D487" s="151" t="s">
        <v>3142</v>
      </c>
      <c r="E487" s="151" t="s">
        <v>904</v>
      </c>
      <c r="F487" s="151" t="s">
        <v>636</v>
      </c>
      <c r="G487" s="152" t="s">
        <v>859</v>
      </c>
      <c r="H487" s="175" t="s">
        <v>858</v>
      </c>
      <c r="I487" s="175" t="s">
        <v>777</v>
      </c>
      <c r="J487" s="183" t="s">
        <v>825</v>
      </c>
      <c r="K487" s="183" t="s">
        <v>833</v>
      </c>
      <c r="L487" s="151" t="s">
        <v>826</v>
      </c>
      <c r="M487" s="151">
        <v>1</v>
      </c>
      <c r="N487" s="184">
        <v>43467</v>
      </c>
      <c r="O487" s="184">
        <v>43524</v>
      </c>
      <c r="P487" s="178">
        <f t="shared" si="135"/>
        <v>8.1428571428571423</v>
      </c>
      <c r="Q487" s="151" t="s">
        <v>1491</v>
      </c>
      <c r="R487" s="174" t="s">
        <v>2367</v>
      </c>
      <c r="S487" s="151">
        <v>1</v>
      </c>
      <c r="T487" s="184">
        <v>45198</v>
      </c>
      <c r="U487" s="161">
        <f t="shared" si="120"/>
        <v>55.8</v>
      </c>
      <c r="V487" s="124">
        <f t="shared" si="121"/>
        <v>100</v>
      </c>
      <c r="W487" s="162">
        <f t="shared" si="122"/>
        <v>8.1428571428571423</v>
      </c>
      <c r="X487" s="162">
        <f t="shared" si="123"/>
        <v>8.1428571428571423</v>
      </c>
      <c r="Y487" s="162">
        <f t="shared" si="124"/>
        <v>8.1428571428571423</v>
      </c>
      <c r="Z487" s="151" t="str">
        <f t="shared" si="125"/>
        <v>CUMPLIDA</v>
      </c>
      <c r="AA487" s="151" t="str">
        <f t="shared" si="126"/>
        <v>CUMPLIDO</v>
      </c>
      <c r="AB487" s="192" t="s">
        <v>824</v>
      </c>
      <c r="AC487" s="150" t="str">
        <f t="shared" si="129"/>
        <v>H6ACSRT17</v>
      </c>
      <c r="AD487" s="163">
        <f t="shared" si="127"/>
        <v>1</v>
      </c>
      <c r="AE487" s="163" t="str">
        <f t="shared" si="130"/>
        <v>H6ACSRT17 - 1</v>
      </c>
      <c r="AF487" s="164">
        <f t="shared" si="131"/>
        <v>5</v>
      </c>
      <c r="AG487" s="164">
        <f t="shared" si="132"/>
        <v>5</v>
      </c>
      <c r="AH487" s="164" t="str">
        <f t="shared" si="128"/>
        <v>H6ACSRT17.</v>
      </c>
      <c r="AI487" s="164" t="str">
        <f t="shared" si="133"/>
        <v>H6ACSRT17</v>
      </c>
      <c r="AJ487" s="165"/>
      <c r="AK487" s="166"/>
      <c r="AL487" s="167"/>
    </row>
    <row r="488" spans="1:38" s="11" customFormat="1" ht="350.1" customHeight="1" x14ac:dyDescent="0.2">
      <c r="A488" s="150">
        <f>IF(ISBLANK(F488),"",COUNTA($F$2:F488))</f>
        <v>388</v>
      </c>
      <c r="B488" s="151">
        <f t="shared" si="134"/>
        <v>487</v>
      </c>
      <c r="C488" s="151">
        <v>2018</v>
      </c>
      <c r="D488" s="151" t="s">
        <v>3142</v>
      </c>
      <c r="E488" s="151" t="s">
        <v>904</v>
      </c>
      <c r="F488" s="151" t="s">
        <v>636</v>
      </c>
      <c r="G488" s="152" t="s">
        <v>862</v>
      </c>
      <c r="H488" s="175" t="s">
        <v>861</v>
      </c>
      <c r="I488" s="175" t="s">
        <v>778</v>
      </c>
      <c r="J488" s="183" t="s">
        <v>827</v>
      </c>
      <c r="K488" s="183" t="s">
        <v>830</v>
      </c>
      <c r="L488" s="151" t="s">
        <v>829</v>
      </c>
      <c r="M488" s="151">
        <v>1</v>
      </c>
      <c r="N488" s="184">
        <v>43467</v>
      </c>
      <c r="O488" s="184">
        <v>43524</v>
      </c>
      <c r="P488" s="178">
        <f t="shared" si="135"/>
        <v>8.1428571428571423</v>
      </c>
      <c r="Q488" s="151" t="s">
        <v>1491</v>
      </c>
      <c r="R488" s="174" t="s">
        <v>2367</v>
      </c>
      <c r="S488" s="151">
        <v>0</v>
      </c>
      <c r="T488" s="184"/>
      <c r="U488" s="161">
        <f t="shared" si="120"/>
        <v>-1450.8</v>
      </c>
      <c r="V488" s="124">
        <f t="shared" si="121"/>
        <v>0</v>
      </c>
      <c r="W488" s="162">
        <f t="shared" si="122"/>
        <v>0</v>
      </c>
      <c r="X488" s="162">
        <f t="shared" si="123"/>
        <v>0</v>
      </c>
      <c r="Y488" s="162">
        <f t="shared" si="124"/>
        <v>8.1428571428571423</v>
      </c>
      <c r="Z488" s="151" t="str">
        <f t="shared" si="125"/>
        <v>VENCIDA</v>
      </c>
      <c r="AA488" s="151" t="str">
        <f t="shared" si="126"/>
        <v>VENCIDO</v>
      </c>
      <c r="AB488" s="192" t="s">
        <v>824</v>
      </c>
      <c r="AC488" s="150" t="str">
        <f t="shared" si="129"/>
        <v>H8ACSRT17</v>
      </c>
      <c r="AD488" s="163">
        <f t="shared" si="127"/>
        <v>1</v>
      </c>
      <c r="AE488" s="163" t="str">
        <f t="shared" si="130"/>
        <v>H8ACSRT17 - 1</v>
      </c>
      <c r="AF488" s="164">
        <f t="shared" si="131"/>
        <v>1</v>
      </c>
      <c r="AG488" s="164">
        <f t="shared" si="132"/>
        <v>1</v>
      </c>
      <c r="AH488" s="164" t="str">
        <f t="shared" si="128"/>
        <v>H8ACSRT17.</v>
      </c>
      <c r="AI488" s="164" t="str">
        <f t="shared" si="133"/>
        <v>H8ACSRT17</v>
      </c>
      <c r="AJ488" s="165"/>
      <c r="AK488" s="166"/>
      <c r="AL488" s="167"/>
    </row>
    <row r="489" spans="1:38" s="11" customFormat="1" ht="350.1" customHeight="1" x14ac:dyDescent="0.2">
      <c r="A489" s="150">
        <f>IF(ISBLANK(F489),"",COUNTA($F$2:F489))</f>
        <v>389</v>
      </c>
      <c r="B489" s="151">
        <f t="shared" si="134"/>
        <v>488</v>
      </c>
      <c r="C489" s="151">
        <v>2018</v>
      </c>
      <c r="D489" s="151" t="s">
        <v>3142</v>
      </c>
      <c r="E489" s="151" t="s">
        <v>904</v>
      </c>
      <c r="F489" s="151" t="s">
        <v>636</v>
      </c>
      <c r="G489" s="152" t="s">
        <v>863</v>
      </c>
      <c r="H489" s="175" t="s">
        <v>860</v>
      </c>
      <c r="I489" s="175" t="s">
        <v>779</v>
      </c>
      <c r="J489" s="183" t="s">
        <v>813</v>
      </c>
      <c r="K489" s="183" t="s">
        <v>817</v>
      </c>
      <c r="L489" s="151" t="s">
        <v>826</v>
      </c>
      <c r="M489" s="151">
        <v>1</v>
      </c>
      <c r="N489" s="184">
        <v>43467</v>
      </c>
      <c r="O489" s="184">
        <v>43524</v>
      </c>
      <c r="P489" s="178">
        <f t="shared" si="135"/>
        <v>8.1428571428571423</v>
      </c>
      <c r="Q489" s="151" t="s">
        <v>1491</v>
      </c>
      <c r="R489" s="174" t="s">
        <v>2367</v>
      </c>
      <c r="S489" s="151">
        <v>1</v>
      </c>
      <c r="T489" s="184">
        <v>45198</v>
      </c>
      <c r="U489" s="161">
        <f t="shared" si="120"/>
        <v>55.8</v>
      </c>
      <c r="V489" s="124">
        <f t="shared" si="121"/>
        <v>100</v>
      </c>
      <c r="W489" s="162">
        <f t="shared" si="122"/>
        <v>8.1428571428571423</v>
      </c>
      <c r="X489" s="162">
        <f t="shared" si="123"/>
        <v>8.1428571428571423</v>
      </c>
      <c r="Y489" s="162">
        <f t="shared" si="124"/>
        <v>8.1428571428571423</v>
      </c>
      <c r="Z489" s="151" t="str">
        <f t="shared" si="125"/>
        <v>CUMPLIDA</v>
      </c>
      <c r="AA489" s="151" t="str">
        <f t="shared" si="126"/>
        <v>CUMPLIDO</v>
      </c>
      <c r="AB489" s="192" t="s">
        <v>824</v>
      </c>
      <c r="AC489" s="150" t="str">
        <f t="shared" si="129"/>
        <v>H9ACSRT17</v>
      </c>
      <c r="AD489" s="163">
        <f t="shared" si="127"/>
        <v>1</v>
      </c>
      <c r="AE489" s="163" t="str">
        <f t="shared" si="130"/>
        <v>H9ACSRT17 - 1</v>
      </c>
      <c r="AF489" s="164">
        <f t="shared" si="131"/>
        <v>5</v>
      </c>
      <c r="AG489" s="164">
        <f t="shared" si="132"/>
        <v>5</v>
      </c>
      <c r="AH489" s="164" t="str">
        <f t="shared" si="128"/>
        <v>H9ACSRT17.</v>
      </c>
      <c r="AI489" s="164" t="str">
        <f t="shared" si="133"/>
        <v>H9ACSRT17</v>
      </c>
      <c r="AJ489" s="165"/>
      <c r="AK489" s="166"/>
      <c r="AL489" s="167"/>
    </row>
    <row r="490" spans="1:38" s="11" customFormat="1" ht="350.1" customHeight="1" x14ac:dyDescent="0.2">
      <c r="A490" s="150">
        <f>IF(ISBLANK(F490),"",COUNTA($F$2:F490))</f>
        <v>390</v>
      </c>
      <c r="B490" s="151">
        <f t="shared" si="134"/>
        <v>489</v>
      </c>
      <c r="C490" s="151">
        <v>2018</v>
      </c>
      <c r="D490" s="151" t="s">
        <v>3146</v>
      </c>
      <c r="E490" s="151" t="s">
        <v>904</v>
      </c>
      <c r="F490" s="151" t="s">
        <v>636</v>
      </c>
      <c r="G490" s="152" t="s">
        <v>854</v>
      </c>
      <c r="H490" s="175" t="s">
        <v>780</v>
      </c>
      <c r="I490" s="175" t="s">
        <v>781</v>
      </c>
      <c r="J490" s="183" t="s">
        <v>2668</v>
      </c>
      <c r="K490" s="183" t="s">
        <v>2649</v>
      </c>
      <c r="L490" s="151" t="s">
        <v>2280</v>
      </c>
      <c r="M490" s="151">
        <v>2</v>
      </c>
      <c r="N490" s="184">
        <v>45139</v>
      </c>
      <c r="O490" s="184">
        <v>45230</v>
      </c>
      <c r="P490" s="178">
        <f t="shared" si="135"/>
        <v>13</v>
      </c>
      <c r="Q490" s="151" t="s">
        <v>1491</v>
      </c>
      <c r="R490" s="151" t="s">
        <v>2367</v>
      </c>
      <c r="S490" s="151">
        <v>2</v>
      </c>
      <c r="T490" s="184">
        <v>45289</v>
      </c>
      <c r="U490" s="161">
        <f t="shared" si="120"/>
        <v>1.9666666666666666</v>
      </c>
      <c r="V490" s="124">
        <f t="shared" si="121"/>
        <v>100</v>
      </c>
      <c r="W490" s="162">
        <f t="shared" si="122"/>
        <v>13</v>
      </c>
      <c r="X490" s="162">
        <f t="shared" si="123"/>
        <v>13</v>
      </c>
      <c r="Y490" s="162">
        <f t="shared" si="124"/>
        <v>13</v>
      </c>
      <c r="Z490" s="151" t="str">
        <f t="shared" si="125"/>
        <v>CUMPLIDA</v>
      </c>
      <c r="AA490" s="151" t="str">
        <f t="shared" si="126"/>
        <v>CUMPLIDO</v>
      </c>
      <c r="AB490" s="192" t="s">
        <v>824</v>
      </c>
      <c r="AC490" s="150" t="str">
        <f t="shared" si="129"/>
        <v>H10ACSRT17</v>
      </c>
      <c r="AD490" s="163">
        <f t="shared" si="127"/>
        <v>1</v>
      </c>
      <c r="AE490" s="163" t="str">
        <f t="shared" si="130"/>
        <v>H10ACSRT17 - 1</v>
      </c>
      <c r="AF490" s="164">
        <f t="shared" si="131"/>
        <v>5</v>
      </c>
      <c r="AG490" s="164">
        <f t="shared" si="132"/>
        <v>5</v>
      </c>
      <c r="AH490" s="164" t="str">
        <f t="shared" si="128"/>
        <v>H10ACSRT17.</v>
      </c>
      <c r="AI490" s="164" t="str">
        <f t="shared" si="133"/>
        <v>H10ACSRT17</v>
      </c>
      <c r="AJ490" s="165"/>
      <c r="AK490" s="166"/>
      <c r="AL490" s="167"/>
    </row>
    <row r="491" spans="1:38" s="11" customFormat="1" ht="350.1" customHeight="1" x14ac:dyDescent="0.2">
      <c r="A491" s="150">
        <f>IF(ISBLANK(F491),"",COUNTA($F$2:F491))</f>
        <v>391</v>
      </c>
      <c r="B491" s="151">
        <f t="shared" si="134"/>
        <v>490</v>
      </c>
      <c r="C491" s="151">
        <v>2018</v>
      </c>
      <c r="D491" s="151" t="s">
        <v>3142</v>
      </c>
      <c r="E491" s="151" t="s">
        <v>637</v>
      </c>
      <c r="F491" s="151" t="s">
        <v>637</v>
      </c>
      <c r="G491" s="152" t="s">
        <v>864</v>
      </c>
      <c r="H491" s="175" t="s">
        <v>782</v>
      </c>
      <c r="I491" s="175" t="s">
        <v>783</v>
      </c>
      <c r="J491" s="183" t="s">
        <v>843</v>
      </c>
      <c r="K491" s="183" t="s">
        <v>848</v>
      </c>
      <c r="L491" s="151" t="s">
        <v>821</v>
      </c>
      <c r="M491" s="151">
        <v>2</v>
      </c>
      <c r="N491" s="184">
        <v>43467</v>
      </c>
      <c r="O491" s="184">
        <v>43524</v>
      </c>
      <c r="P491" s="178">
        <f t="shared" si="135"/>
        <v>8.1428571428571423</v>
      </c>
      <c r="Q491" s="151" t="s">
        <v>1491</v>
      </c>
      <c r="R491" s="174" t="s">
        <v>2367</v>
      </c>
      <c r="S491" s="151">
        <v>0</v>
      </c>
      <c r="T491" s="184"/>
      <c r="U491" s="161">
        <f t="shared" si="120"/>
        <v>-1450.8</v>
      </c>
      <c r="V491" s="124">
        <f t="shared" si="121"/>
        <v>0</v>
      </c>
      <c r="W491" s="162">
        <f t="shared" si="122"/>
        <v>0</v>
      </c>
      <c r="X491" s="162">
        <f t="shared" si="123"/>
        <v>0</v>
      </c>
      <c r="Y491" s="162">
        <f t="shared" si="124"/>
        <v>8.1428571428571423</v>
      </c>
      <c r="Z491" s="151" t="str">
        <f t="shared" si="125"/>
        <v>VENCIDA</v>
      </c>
      <c r="AA491" s="151" t="str">
        <f t="shared" si="126"/>
        <v>VENCIDO</v>
      </c>
      <c r="AB491" s="192" t="s">
        <v>824</v>
      </c>
      <c r="AC491" s="150" t="str">
        <f t="shared" si="129"/>
        <v>H11ACSRT17</v>
      </c>
      <c r="AD491" s="163">
        <f t="shared" si="127"/>
        <v>1</v>
      </c>
      <c r="AE491" s="163" t="str">
        <f t="shared" si="130"/>
        <v>H11ACSRT17 - 1</v>
      </c>
      <c r="AF491" s="164">
        <f t="shared" si="131"/>
        <v>1</v>
      </c>
      <c r="AG491" s="164">
        <f t="shared" si="132"/>
        <v>1</v>
      </c>
      <c r="AH491" s="164" t="str">
        <f t="shared" si="128"/>
        <v>H11ACSRT17.</v>
      </c>
      <c r="AI491" s="164" t="str">
        <f t="shared" si="133"/>
        <v>H11ACSRT17</v>
      </c>
      <c r="AJ491" s="165"/>
      <c r="AK491" s="166"/>
      <c r="AL491" s="167"/>
    </row>
    <row r="492" spans="1:38" s="11" customFormat="1" ht="350.1" customHeight="1" x14ac:dyDescent="0.2">
      <c r="A492" s="150">
        <f>IF(ISBLANK(F492),"",COUNTA($F$2:F492))</f>
        <v>392</v>
      </c>
      <c r="B492" s="151">
        <f t="shared" si="134"/>
        <v>491</v>
      </c>
      <c r="C492" s="151">
        <v>2018</v>
      </c>
      <c r="D492" s="151" t="s">
        <v>3141</v>
      </c>
      <c r="E492" s="151" t="s">
        <v>904</v>
      </c>
      <c r="F492" s="151" t="s">
        <v>636</v>
      </c>
      <c r="G492" s="152" t="s">
        <v>865</v>
      </c>
      <c r="H492" s="175" t="s">
        <v>784</v>
      </c>
      <c r="I492" s="175" t="s">
        <v>785</v>
      </c>
      <c r="J492" s="183" t="s">
        <v>844</v>
      </c>
      <c r="K492" s="183" t="s">
        <v>848</v>
      </c>
      <c r="L492" s="151" t="s">
        <v>821</v>
      </c>
      <c r="M492" s="151">
        <v>2</v>
      </c>
      <c r="N492" s="184">
        <v>43467</v>
      </c>
      <c r="O492" s="184">
        <v>43524</v>
      </c>
      <c r="P492" s="178">
        <f t="shared" si="135"/>
        <v>8.1428571428571423</v>
      </c>
      <c r="Q492" s="151" t="s">
        <v>1491</v>
      </c>
      <c r="R492" s="174" t="s">
        <v>2367</v>
      </c>
      <c r="S492" s="151">
        <v>0</v>
      </c>
      <c r="T492" s="184"/>
      <c r="U492" s="161">
        <f t="shared" si="120"/>
        <v>-1450.8</v>
      </c>
      <c r="V492" s="124">
        <f t="shared" si="121"/>
        <v>0</v>
      </c>
      <c r="W492" s="162">
        <f t="shared" si="122"/>
        <v>0</v>
      </c>
      <c r="X492" s="162">
        <f t="shared" si="123"/>
        <v>0</v>
      </c>
      <c r="Y492" s="162">
        <f t="shared" si="124"/>
        <v>8.1428571428571423</v>
      </c>
      <c r="Z492" s="151" t="str">
        <f t="shared" si="125"/>
        <v>VENCIDA</v>
      </c>
      <c r="AA492" s="151" t="str">
        <f t="shared" si="126"/>
        <v>VENCIDO</v>
      </c>
      <c r="AB492" s="192" t="s">
        <v>824</v>
      </c>
      <c r="AC492" s="150" t="str">
        <f t="shared" si="129"/>
        <v>H12ACSRT17</v>
      </c>
      <c r="AD492" s="163">
        <f t="shared" si="127"/>
        <v>1</v>
      </c>
      <c r="AE492" s="163" t="str">
        <f t="shared" si="130"/>
        <v>H12ACSRT17 - 1</v>
      </c>
      <c r="AF492" s="164">
        <f t="shared" si="131"/>
        <v>1</v>
      </c>
      <c r="AG492" s="164">
        <f t="shared" si="132"/>
        <v>1</v>
      </c>
      <c r="AH492" s="164" t="str">
        <f t="shared" si="128"/>
        <v>H12ACSRT17.</v>
      </c>
      <c r="AI492" s="164" t="str">
        <f t="shared" si="133"/>
        <v>H12ACSRT17</v>
      </c>
      <c r="AJ492" s="165"/>
      <c r="AK492" s="166"/>
      <c r="AL492" s="167"/>
    </row>
    <row r="493" spans="1:38" s="11" customFormat="1" ht="350.1" customHeight="1" x14ac:dyDescent="0.2">
      <c r="A493" s="150">
        <f>IF(ISBLANK(F493),"",COUNTA($F$2:F493))</f>
        <v>393</v>
      </c>
      <c r="B493" s="151">
        <f t="shared" si="134"/>
        <v>492</v>
      </c>
      <c r="C493" s="151">
        <v>2018</v>
      </c>
      <c r="D493" s="151" t="s">
        <v>3141</v>
      </c>
      <c r="E493" s="151" t="s">
        <v>637</v>
      </c>
      <c r="F493" s="151" t="s">
        <v>637</v>
      </c>
      <c r="G493" s="152" t="s">
        <v>865</v>
      </c>
      <c r="H493" s="175" t="s">
        <v>786</v>
      </c>
      <c r="I493" s="175" t="s">
        <v>787</v>
      </c>
      <c r="J493" s="183" t="s">
        <v>834</v>
      </c>
      <c r="K493" s="183" t="s">
        <v>818</v>
      </c>
      <c r="L493" s="151" t="s">
        <v>821</v>
      </c>
      <c r="M493" s="151">
        <v>1</v>
      </c>
      <c r="N493" s="184">
        <v>43467</v>
      </c>
      <c r="O493" s="184">
        <v>43524</v>
      </c>
      <c r="P493" s="178">
        <f t="shared" si="135"/>
        <v>8.1428571428571423</v>
      </c>
      <c r="Q493" s="151" t="s">
        <v>1491</v>
      </c>
      <c r="R493" s="174" t="s">
        <v>2367</v>
      </c>
      <c r="S493" s="151">
        <v>0</v>
      </c>
      <c r="T493" s="184"/>
      <c r="U493" s="161">
        <f t="shared" si="120"/>
        <v>-1450.8</v>
      </c>
      <c r="V493" s="124">
        <f t="shared" si="121"/>
        <v>0</v>
      </c>
      <c r="W493" s="162">
        <f t="shared" si="122"/>
        <v>0</v>
      </c>
      <c r="X493" s="162">
        <f t="shared" si="123"/>
        <v>0</v>
      </c>
      <c r="Y493" s="162">
        <f t="shared" si="124"/>
        <v>8.1428571428571423</v>
      </c>
      <c r="Z493" s="151" t="str">
        <f t="shared" si="125"/>
        <v>VENCIDA</v>
      </c>
      <c r="AA493" s="151" t="str">
        <f t="shared" si="126"/>
        <v>VENCIDO</v>
      </c>
      <c r="AB493" s="192" t="s">
        <v>824</v>
      </c>
      <c r="AC493" s="150" t="str">
        <f t="shared" si="129"/>
        <v>H13ACSRT17</v>
      </c>
      <c r="AD493" s="163">
        <f t="shared" si="127"/>
        <v>1</v>
      </c>
      <c r="AE493" s="163" t="str">
        <f t="shared" si="130"/>
        <v>H13ACSRT17 - 1</v>
      </c>
      <c r="AF493" s="164">
        <f t="shared" si="131"/>
        <v>1</v>
      </c>
      <c r="AG493" s="164">
        <f t="shared" si="132"/>
        <v>1</v>
      </c>
      <c r="AH493" s="164" t="str">
        <f t="shared" si="128"/>
        <v>H13ACSRT17.</v>
      </c>
      <c r="AI493" s="164" t="str">
        <f t="shared" si="133"/>
        <v>H13ACSRT17</v>
      </c>
      <c r="AJ493" s="165"/>
      <c r="AK493" s="166"/>
      <c r="AL493" s="167"/>
    </row>
    <row r="494" spans="1:38" s="11" customFormat="1" ht="350.1" customHeight="1" x14ac:dyDescent="0.2">
      <c r="A494" s="150">
        <f>IF(ISBLANK(F494),"",COUNTA($F$2:F494))</f>
        <v>394</v>
      </c>
      <c r="B494" s="151">
        <f t="shared" si="134"/>
        <v>493</v>
      </c>
      <c r="C494" s="151">
        <v>2018</v>
      </c>
      <c r="D494" s="151" t="s">
        <v>3143</v>
      </c>
      <c r="E494" s="151" t="s">
        <v>904</v>
      </c>
      <c r="F494" s="151" t="s">
        <v>636</v>
      </c>
      <c r="G494" s="152" t="s">
        <v>866</v>
      </c>
      <c r="H494" s="175" t="s">
        <v>788</v>
      </c>
      <c r="I494" s="175" t="s">
        <v>3159</v>
      </c>
      <c r="J494" s="183" t="s">
        <v>835</v>
      </c>
      <c r="K494" s="183" t="s">
        <v>828</v>
      </c>
      <c r="L494" s="151" t="s">
        <v>829</v>
      </c>
      <c r="M494" s="151">
        <v>1</v>
      </c>
      <c r="N494" s="184">
        <v>43467</v>
      </c>
      <c r="O494" s="184">
        <v>43524</v>
      </c>
      <c r="P494" s="178">
        <f t="shared" si="135"/>
        <v>8.1428571428571423</v>
      </c>
      <c r="Q494" s="151" t="s">
        <v>1491</v>
      </c>
      <c r="R494" s="174" t="s">
        <v>2367</v>
      </c>
      <c r="S494" s="151">
        <v>0</v>
      </c>
      <c r="T494" s="184"/>
      <c r="U494" s="161">
        <f t="shared" si="120"/>
        <v>-1450.8</v>
      </c>
      <c r="V494" s="124">
        <f t="shared" si="121"/>
        <v>0</v>
      </c>
      <c r="W494" s="162">
        <f t="shared" si="122"/>
        <v>0</v>
      </c>
      <c r="X494" s="162">
        <f t="shared" si="123"/>
        <v>0</v>
      </c>
      <c r="Y494" s="162">
        <f t="shared" si="124"/>
        <v>8.1428571428571423</v>
      </c>
      <c r="Z494" s="151" t="str">
        <f t="shared" si="125"/>
        <v>VENCIDA</v>
      </c>
      <c r="AA494" s="151" t="str">
        <f t="shared" si="126"/>
        <v>VENCIDO</v>
      </c>
      <c r="AB494" s="192" t="s">
        <v>824</v>
      </c>
      <c r="AC494" s="150" t="str">
        <f t="shared" si="129"/>
        <v>H14ACSRT17</v>
      </c>
      <c r="AD494" s="163">
        <f t="shared" si="127"/>
        <v>1</v>
      </c>
      <c r="AE494" s="163" t="str">
        <f t="shared" si="130"/>
        <v>H14ACSRT17 - 1</v>
      </c>
      <c r="AF494" s="164">
        <f t="shared" si="131"/>
        <v>1</v>
      </c>
      <c r="AG494" s="164">
        <f t="shared" si="132"/>
        <v>1</v>
      </c>
      <c r="AH494" s="164" t="str">
        <f t="shared" si="128"/>
        <v>H14ACSRT17.</v>
      </c>
      <c r="AI494" s="164" t="str">
        <f t="shared" si="133"/>
        <v>H14ACSRT17</v>
      </c>
      <c r="AJ494" s="165"/>
      <c r="AK494" s="166"/>
      <c r="AL494" s="167"/>
    </row>
    <row r="495" spans="1:38" s="11" customFormat="1" ht="350.1" customHeight="1" x14ac:dyDescent="0.2">
      <c r="A495" s="150">
        <f>IF(ISBLANK(F495),"",COUNTA($F$2:F495))</f>
        <v>395</v>
      </c>
      <c r="B495" s="151">
        <f t="shared" si="134"/>
        <v>494</v>
      </c>
      <c r="C495" s="151">
        <v>2018</v>
      </c>
      <c r="D495" s="151" t="s">
        <v>3146</v>
      </c>
      <c r="E495" s="151" t="s">
        <v>637</v>
      </c>
      <c r="F495" s="151" t="s">
        <v>637</v>
      </c>
      <c r="G495" s="152" t="s">
        <v>854</v>
      </c>
      <c r="H495" s="175" t="s">
        <v>2688</v>
      </c>
      <c r="I495" s="175" t="s">
        <v>789</v>
      </c>
      <c r="J495" s="183" t="s">
        <v>2690</v>
      </c>
      <c r="K495" s="183" t="s">
        <v>2691</v>
      </c>
      <c r="L495" s="151" t="s">
        <v>2692</v>
      </c>
      <c r="M495" s="151">
        <v>1</v>
      </c>
      <c r="N495" s="184">
        <v>45181</v>
      </c>
      <c r="O495" s="184">
        <v>45230</v>
      </c>
      <c r="P495" s="178">
        <f t="shared" si="135"/>
        <v>7</v>
      </c>
      <c r="Q495" s="151" t="s">
        <v>1491</v>
      </c>
      <c r="R495" s="151" t="s">
        <v>2367</v>
      </c>
      <c r="S495" s="151">
        <v>0</v>
      </c>
      <c r="T495" s="184"/>
      <c r="U495" s="161">
        <f t="shared" si="120"/>
        <v>-1507.6666666666667</v>
      </c>
      <c r="V495" s="124">
        <f t="shared" si="121"/>
        <v>0</v>
      </c>
      <c r="W495" s="162">
        <f t="shared" si="122"/>
        <v>0</v>
      </c>
      <c r="X495" s="162">
        <f t="shared" si="123"/>
        <v>0</v>
      </c>
      <c r="Y495" s="162">
        <f t="shared" si="124"/>
        <v>7</v>
      </c>
      <c r="Z495" s="151" t="str">
        <f t="shared" si="125"/>
        <v>VENCIDA</v>
      </c>
      <c r="AA495" s="151" t="str">
        <f t="shared" si="126"/>
        <v>VENCIDO</v>
      </c>
      <c r="AB495" s="192" t="s">
        <v>824</v>
      </c>
      <c r="AC495" s="150" t="str">
        <f t="shared" si="129"/>
        <v>H15ACSRT17</v>
      </c>
      <c r="AD495" s="163">
        <f t="shared" si="127"/>
        <v>1</v>
      </c>
      <c r="AE495" s="163" t="str">
        <f t="shared" si="130"/>
        <v>H15ACSRT17 - 1</v>
      </c>
      <c r="AF495" s="164">
        <f t="shared" si="131"/>
        <v>1</v>
      </c>
      <c r="AG495" s="164">
        <f t="shared" si="132"/>
        <v>1</v>
      </c>
      <c r="AH495" s="164" t="str">
        <f t="shared" si="128"/>
        <v>H15ACSRT17.</v>
      </c>
      <c r="AI495" s="164" t="str">
        <f t="shared" si="133"/>
        <v>H15ACSRT17</v>
      </c>
      <c r="AJ495" s="165"/>
      <c r="AK495" s="166"/>
      <c r="AL495" s="167"/>
    </row>
    <row r="496" spans="1:38" s="11" customFormat="1" ht="350.1" customHeight="1" x14ac:dyDescent="0.2">
      <c r="A496" s="150" t="str">
        <f>IF(ISBLANK(F496),"",COUNTA($F$2:F496))</f>
        <v/>
      </c>
      <c r="B496" s="151">
        <f t="shared" si="134"/>
        <v>495</v>
      </c>
      <c r="C496" s="151">
        <v>2018</v>
      </c>
      <c r="D496" s="151" t="s">
        <v>3146</v>
      </c>
      <c r="E496" s="151"/>
      <c r="F496" s="151"/>
      <c r="G496" s="152" t="s">
        <v>854</v>
      </c>
      <c r="H496" s="175" t="s">
        <v>2689</v>
      </c>
      <c r="I496" s="175" t="s">
        <v>789</v>
      </c>
      <c r="J496" s="183" t="s">
        <v>2693</v>
      </c>
      <c r="K496" s="183" t="s">
        <v>2694</v>
      </c>
      <c r="L496" s="151" t="s">
        <v>2695</v>
      </c>
      <c r="M496" s="151">
        <v>1</v>
      </c>
      <c r="N496" s="184">
        <v>45181</v>
      </c>
      <c r="O496" s="184">
        <v>45230</v>
      </c>
      <c r="P496" s="178">
        <f t="shared" si="135"/>
        <v>7</v>
      </c>
      <c r="Q496" s="151" t="s">
        <v>1491</v>
      </c>
      <c r="R496" s="151" t="s">
        <v>2367</v>
      </c>
      <c r="S496" s="151">
        <v>0</v>
      </c>
      <c r="T496" s="184"/>
      <c r="U496" s="161">
        <f t="shared" si="120"/>
        <v>-1507.6666666666667</v>
      </c>
      <c r="V496" s="124">
        <f t="shared" si="121"/>
        <v>0</v>
      </c>
      <c r="W496" s="162">
        <f t="shared" si="122"/>
        <v>0</v>
      </c>
      <c r="X496" s="162">
        <f t="shared" si="123"/>
        <v>0</v>
      </c>
      <c r="Y496" s="162">
        <f t="shared" si="124"/>
        <v>7</v>
      </c>
      <c r="Z496" s="151" t="str">
        <f t="shared" si="125"/>
        <v>VENCIDA</v>
      </c>
      <c r="AA496" s="151" t="str">
        <f t="shared" si="126"/>
        <v/>
      </c>
      <c r="AB496" s="192" t="s">
        <v>824</v>
      </c>
      <c r="AC496" s="150" t="str">
        <f t="shared" si="129"/>
        <v>H15ACSRT17</v>
      </c>
      <c r="AD496" s="163">
        <f t="shared" si="127"/>
        <v>2</v>
      </c>
      <c r="AE496" s="163" t="str">
        <f t="shared" si="130"/>
        <v>H15ACSRT17 - 2</v>
      </c>
      <c r="AF496" s="164">
        <f t="shared" si="131"/>
        <v>1</v>
      </c>
      <c r="AG496" s="164">
        <f t="shared" si="132"/>
        <v>1</v>
      </c>
      <c r="AH496" s="164" t="str">
        <f t="shared" si="128"/>
        <v>H15ACSRT17.</v>
      </c>
      <c r="AI496" s="164" t="str">
        <f t="shared" si="133"/>
        <v>H15ACSRT17</v>
      </c>
      <c r="AJ496" s="165"/>
      <c r="AK496" s="166"/>
      <c r="AL496" s="167"/>
    </row>
    <row r="497" spans="1:38" s="11" customFormat="1" ht="350.1" customHeight="1" x14ac:dyDescent="0.2">
      <c r="A497" s="150">
        <f>IF(ISBLANK(F497),"",COUNTA($F$2:F497))</f>
        <v>396</v>
      </c>
      <c r="B497" s="151">
        <f t="shared" si="134"/>
        <v>496</v>
      </c>
      <c r="C497" s="151">
        <v>2018</v>
      </c>
      <c r="D497" s="151" t="s">
        <v>3145</v>
      </c>
      <c r="E497" s="151" t="s">
        <v>637</v>
      </c>
      <c r="F497" s="151" t="s">
        <v>637</v>
      </c>
      <c r="G497" s="152" t="s">
        <v>867</v>
      </c>
      <c r="H497" s="183" t="s">
        <v>790</v>
      </c>
      <c r="I497" s="183" t="s">
        <v>791</v>
      </c>
      <c r="J497" s="183" t="s">
        <v>836</v>
      </c>
      <c r="K497" s="183" t="s">
        <v>837</v>
      </c>
      <c r="L497" s="151" t="s">
        <v>829</v>
      </c>
      <c r="M497" s="151">
        <v>1</v>
      </c>
      <c r="N497" s="184">
        <v>43467</v>
      </c>
      <c r="O497" s="184">
        <v>43524</v>
      </c>
      <c r="P497" s="178">
        <f t="shared" si="135"/>
        <v>8.1428571428571423</v>
      </c>
      <c r="Q497" s="151" t="s">
        <v>1491</v>
      </c>
      <c r="R497" s="174" t="s">
        <v>2367</v>
      </c>
      <c r="S497" s="151">
        <v>0</v>
      </c>
      <c r="T497" s="184"/>
      <c r="U497" s="161">
        <f t="shared" si="120"/>
        <v>-1450.8</v>
      </c>
      <c r="V497" s="124">
        <f t="shared" si="121"/>
        <v>0</v>
      </c>
      <c r="W497" s="162">
        <f t="shared" si="122"/>
        <v>0</v>
      </c>
      <c r="X497" s="162">
        <f t="shared" si="123"/>
        <v>0</v>
      </c>
      <c r="Y497" s="162">
        <f t="shared" si="124"/>
        <v>8.1428571428571423</v>
      </c>
      <c r="Z497" s="151" t="str">
        <f t="shared" si="125"/>
        <v>VENCIDA</v>
      </c>
      <c r="AA497" s="151" t="str">
        <f t="shared" si="126"/>
        <v>VENCIDO</v>
      </c>
      <c r="AB497" s="192" t="s">
        <v>824</v>
      </c>
      <c r="AC497" s="150" t="str">
        <f t="shared" si="129"/>
        <v>H17ACSRT17</v>
      </c>
      <c r="AD497" s="163">
        <f t="shared" si="127"/>
        <v>1</v>
      </c>
      <c r="AE497" s="163" t="str">
        <f t="shared" si="130"/>
        <v>H17ACSRT17 - 1</v>
      </c>
      <c r="AF497" s="164">
        <f t="shared" si="131"/>
        <v>1</v>
      </c>
      <c r="AG497" s="164">
        <f t="shared" si="132"/>
        <v>1</v>
      </c>
      <c r="AH497" s="164" t="str">
        <f t="shared" si="128"/>
        <v>H17ACSRT17.</v>
      </c>
      <c r="AI497" s="164" t="str">
        <f t="shared" si="133"/>
        <v>H17ACSRT17</v>
      </c>
      <c r="AJ497" s="165"/>
      <c r="AK497" s="166"/>
      <c r="AL497" s="167"/>
    </row>
    <row r="498" spans="1:38" s="11" customFormat="1" ht="350.1" customHeight="1" x14ac:dyDescent="0.2">
      <c r="A498" s="150">
        <f>IF(ISBLANK(F498),"",COUNTA($F$2:F498))</f>
        <v>397</v>
      </c>
      <c r="B498" s="151">
        <f t="shared" si="134"/>
        <v>497</v>
      </c>
      <c r="C498" s="151">
        <v>2018</v>
      </c>
      <c r="D498" s="151" t="s">
        <v>3143</v>
      </c>
      <c r="E498" s="151" t="s">
        <v>904</v>
      </c>
      <c r="F498" s="151" t="s">
        <v>636</v>
      </c>
      <c r="G498" s="152" t="s">
        <v>868</v>
      </c>
      <c r="H498" s="175" t="s">
        <v>792</v>
      </c>
      <c r="I498" s="175" t="s">
        <v>793</v>
      </c>
      <c r="J498" s="183" t="s">
        <v>825</v>
      </c>
      <c r="K498" s="183" t="s">
        <v>838</v>
      </c>
      <c r="L498" s="151" t="s">
        <v>829</v>
      </c>
      <c r="M498" s="151">
        <v>1</v>
      </c>
      <c r="N498" s="184">
        <v>43467</v>
      </c>
      <c r="O498" s="184">
        <v>43524</v>
      </c>
      <c r="P498" s="178">
        <f t="shared" si="135"/>
        <v>8.1428571428571423</v>
      </c>
      <c r="Q498" s="151" t="s">
        <v>1491</v>
      </c>
      <c r="R498" s="174" t="s">
        <v>2367</v>
      </c>
      <c r="S498" s="151">
        <v>1</v>
      </c>
      <c r="T498" s="184">
        <v>45198</v>
      </c>
      <c r="U498" s="161">
        <f t="shared" si="120"/>
        <v>55.8</v>
      </c>
      <c r="V498" s="124">
        <f t="shared" si="121"/>
        <v>100</v>
      </c>
      <c r="W498" s="162">
        <f t="shared" si="122"/>
        <v>8.1428571428571423</v>
      </c>
      <c r="X498" s="162">
        <f t="shared" si="123"/>
        <v>8.1428571428571423</v>
      </c>
      <c r="Y498" s="162">
        <f t="shared" si="124"/>
        <v>8.1428571428571423</v>
      </c>
      <c r="Z498" s="151" t="str">
        <f t="shared" si="125"/>
        <v>CUMPLIDA</v>
      </c>
      <c r="AA498" s="151" t="str">
        <f t="shared" si="126"/>
        <v>CUMPLIDO</v>
      </c>
      <c r="AB498" s="192" t="s">
        <v>824</v>
      </c>
      <c r="AC498" s="150" t="str">
        <f t="shared" si="129"/>
        <v>H19ACSRT17</v>
      </c>
      <c r="AD498" s="163">
        <f t="shared" si="127"/>
        <v>1</v>
      </c>
      <c r="AE498" s="163" t="str">
        <f t="shared" si="130"/>
        <v>H19ACSRT17 - 1</v>
      </c>
      <c r="AF498" s="164">
        <f t="shared" si="131"/>
        <v>5</v>
      </c>
      <c r="AG498" s="164">
        <f t="shared" si="132"/>
        <v>5</v>
      </c>
      <c r="AH498" s="164" t="str">
        <f t="shared" si="128"/>
        <v>H19ACSRT17.</v>
      </c>
      <c r="AI498" s="164" t="str">
        <f t="shared" si="133"/>
        <v>H19ACSRT17</v>
      </c>
      <c r="AJ498" s="165"/>
      <c r="AK498" s="166"/>
      <c r="AL498" s="167"/>
    </row>
    <row r="499" spans="1:38" s="11" customFormat="1" ht="350.1" customHeight="1" x14ac:dyDescent="0.2">
      <c r="A499" s="150">
        <f>IF(ISBLANK(F499),"",COUNTA($F$2:F499))</f>
        <v>398</v>
      </c>
      <c r="B499" s="151">
        <f t="shared" si="134"/>
        <v>498</v>
      </c>
      <c r="C499" s="151">
        <v>2018</v>
      </c>
      <c r="D499" s="151" t="s">
        <v>3143</v>
      </c>
      <c r="E499" s="151" t="s">
        <v>904</v>
      </c>
      <c r="F499" s="151" t="s">
        <v>636</v>
      </c>
      <c r="G499" s="152" t="s">
        <v>866</v>
      </c>
      <c r="H499" s="175" t="s">
        <v>794</v>
      </c>
      <c r="I499" s="175" t="s">
        <v>795</v>
      </c>
      <c r="J499" s="183" t="s">
        <v>844</v>
      </c>
      <c r="K499" s="183" t="s">
        <v>848</v>
      </c>
      <c r="L499" s="151" t="s">
        <v>821</v>
      </c>
      <c r="M499" s="151">
        <v>2</v>
      </c>
      <c r="N499" s="184">
        <v>43467</v>
      </c>
      <c r="O499" s="184">
        <v>43524</v>
      </c>
      <c r="P499" s="178">
        <f t="shared" si="135"/>
        <v>8.1428571428571423</v>
      </c>
      <c r="Q499" s="151" t="s">
        <v>1491</v>
      </c>
      <c r="R499" s="174" t="s">
        <v>2367</v>
      </c>
      <c r="S499" s="151">
        <v>0</v>
      </c>
      <c r="T499" s="184"/>
      <c r="U499" s="161">
        <f t="shared" si="120"/>
        <v>-1450.8</v>
      </c>
      <c r="V499" s="124">
        <f t="shared" si="121"/>
        <v>0</v>
      </c>
      <c r="W499" s="162">
        <f t="shared" si="122"/>
        <v>0</v>
      </c>
      <c r="X499" s="162">
        <f t="shared" si="123"/>
        <v>0</v>
      </c>
      <c r="Y499" s="162">
        <f t="shared" si="124"/>
        <v>8.1428571428571423</v>
      </c>
      <c r="Z499" s="151" t="str">
        <f t="shared" si="125"/>
        <v>VENCIDA</v>
      </c>
      <c r="AA499" s="151" t="str">
        <f t="shared" si="126"/>
        <v>VENCIDO</v>
      </c>
      <c r="AB499" s="192" t="s">
        <v>824</v>
      </c>
      <c r="AC499" s="150" t="str">
        <f t="shared" si="129"/>
        <v>H20ACSRT17</v>
      </c>
      <c r="AD499" s="163">
        <f t="shared" si="127"/>
        <v>1</v>
      </c>
      <c r="AE499" s="163" t="str">
        <f t="shared" si="130"/>
        <v>H20ACSRT17 - 1</v>
      </c>
      <c r="AF499" s="164">
        <f t="shared" si="131"/>
        <v>1</v>
      </c>
      <c r="AG499" s="164">
        <f t="shared" si="132"/>
        <v>1</v>
      </c>
      <c r="AH499" s="164" t="str">
        <f t="shared" si="128"/>
        <v>H20ACSRT17.</v>
      </c>
      <c r="AI499" s="164" t="str">
        <f t="shared" si="133"/>
        <v>H20ACSRT17</v>
      </c>
      <c r="AJ499" s="165"/>
      <c r="AK499" s="166"/>
      <c r="AL499" s="167"/>
    </row>
    <row r="500" spans="1:38" s="11" customFormat="1" ht="350.1" customHeight="1" x14ac:dyDescent="0.2">
      <c r="A500" s="150">
        <f>IF(ISBLANK(F500),"",COUNTA($F$2:F500))</f>
        <v>399</v>
      </c>
      <c r="B500" s="151">
        <f t="shared" si="134"/>
        <v>499</v>
      </c>
      <c r="C500" s="151">
        <v>2018</v>
      </c>
      <c r="D500" s="151" t="s">
        <v>3146</v>
      </c>
      <c r="E500" s="151" t="s">
        <v>904</v>
      </c>
      <c r="F500" s="151" t="s">
        <v>636</v>
      </c>
      <c r="G500" s="152" t="s">
        <v>869</v>
      </c>
      <c r="H500" s="175" t="s">
        <v>2696</v>
      </c>
      <c r="I500" s="175" t="s">
        <v>2698</v>
      </c>
      <c r="J500" s="183" t="s">
        <v>2690</v>
      </c>
      <c r="K500" s="183" t="s">
        <v>2691</v>
      </c>
      <c r="L500" s="151" t="s">
        <v>2692</v>
      </c>
      <c r="M500" s="151">
        <v>1</v>
      </c>
      <c r="N500" s="184">
        <v>45181</v>
      </c>
      <c r="O500" s="184">
        <v>45230</v>
      </c>
      <c r="P500" s="178">
        <f t="shared" si="135"/>
        <v>7</v>
      </c>
      <c r="Q500" s="151" t="s">
        <v>1491</v>
      </c>
      <c r="R500" s="151" t="s">
        <v>2367</v>
      </c>
      <c r="S500" s="151">
        <v>0</v>
      </c>
      <c r="T500" s="184"/>
      <c r="U500" s="161">
        <f t="shared" si="120"/>
        <v>-1507.6666666666667</v>
      </c>
      <c r="V500" s="124">
        <f t="shared" si="121"/>
        <v>0</v>
      </c>
      <c r="W500" s="162">
        <f t="shared" si="122"/>
        <v>0</v>
      </c>
      <c r="X500" s="162">
        <f t="shared" si="123"/>
        <v>0</v>
      </c>
      <c r="Y500" s="162">
        <f t="shared" si="124"/>
        <v>7</v>
      </c>
      <c r="Z500" s="151" t="str">
        <f t="shared" si="125"/>
        <v>VENCIDA</v>
      </c>
      <c r="AA500" s="151" t="str">
        <f t="shared" si="126"/>
        <v>VENCIDO</v>
      </c>
      <c r="AB500" s="192" t="s">
        <v>824</v>
      </c>
      <c r="AC500" s="150" t="str">
        <f t="shared" si="129"/>
        <v>H21ACSRT17</v>
      </c>
      <c r="AD500" s="163">
        <f t="shared" si="127"/>
        <v>1</v>
      </c>
      <c r="AE500" s="163" t="str">
        <f t="shared" si="130"/>
        <v>H21ACSRT17 - 1</v>
      </c>
      <c r="AF500" s="164">
        <f t="shared" si="131"/>
        <v>1</v>
      </c>
      <c r="AG500" s="164">
        <f t="shared" si="132"/>
        <v>1</v>
      </c>
      <c r="AH500" s="164" t="str">
        <f t="shared" si="128"/>
        <v>H21ACSRT17.</v>
      </c>
      <c r="AI500" s="164" t="str">
        <f t="shared" si="133"/>
        <v>H21ACSRT17</v>
      </c>
      <c r="AJ500" s="165"/>
      <c r="AK500" s="166"/>
      <c r="AL500" s="167"/>
    </row>
    <row r="501" spans="1:38" s="11" customFormat="1" ht="350.1" customHeight="1" x14ac:dyDescent="0.2">
      <c r="A501" s="150" t="str">
        <f>IF(ISBLANK(F501),"",COUNTA($F$2:F501))</f>
        <v/>
      </c>
      <c r="B501" s="151">
        <f t="shared" si="134"/>
        <v>500</v>
      </c>
      <c r="C501" s="151">
        <v>2018</v>
      </c>
      <c r="D501" s="151" t="s">
        <v>3146</v>
      </c>
      <c r="E501" s="151"/>
      <c r="F501" s="151"/>
      <c r="G501" s="152" t="s">
        <v>869</v>
      </c>
      <c r="H501" s="175" t="s">
        <v>2697</v>
      </c>
      <c r="I501" s="175" t="s">
        <v>2698</v>
      </c>
      <c r="J501" s="183" t="s">
        <v>3176</v>
      </c>
      <c r="K501" s="183" t="s">
        <v>2694</v>
      </c>
      <c r="L501" s="151" t="s">
        <v>2695</v>
      </c>
      <c r="M501" s="151">
        <v>1</v>
      </c>
      <c r="N501" s="184">
        <v>45181</v>
      </c>
      <c r="O501" s="184">
        <v>45230</v>
      </c>
      <c r="P501" s="178">
        <f t="shared" si="135"/>
        <v>7</v>
      </c>
      <c r="Q501" s="151" t="s">
        <v>1491</v>
      </c>
      <c r="R501" s="151" t="s">
        <v>2367</v>
      </c>
      <c r="S501" s="151">
        <v>0</v>
      </c>
      <c r="T501" s="184"/>
      <c r="U501" s="161">
        <f t="shared" si="120"/>
        <v>-1507.6666666666667</v>
      </c>
      <c r="V501" s="124">
        <f t="shared" si="121"/>
        <v>0</v>
      </c>
      <c r="W501" s="162">
        <f t="shared" si="122"/>
        <v>0</v>
      </c>
      <c r="X501" s="162">
        <f t="shared" si="123"/>
        <v>0</v>
      </c>
      <c r="Y501" s="162">
        <f t="shared" si="124"/>
        <v>7</v>
      </c>
      <c r="Z501" s="151" t="str">
        <f t="shared" si="125"/>
        <v>VENCIDA</v>
      </c>
      <c r="AA501" s="151" t="str">
        <f t="shared" si="126"/>
        <v/>
      </c>
      <c r="AB501" s="192" t="s">
        <v>824</v>
      </c>
      <c r="AC501" s="150" t="str">
        <f t="shared" si="129"/>
        <v>H21ACSRT17</v>
      </c>
      <c r="AD501" s="163">
        <f t="shared" si="127"/>
        <v>2</v>
      </c>
      <c r="AE501" s="163" t="str">
        <f t="shared" si="130"/>
        <v>H21ACSRT17 - 2</v>
      </c>
      <c r="AF501" s="164">
        <f t="shared" si="131"/>
        <v>1</v>
      </c>
      <c r="AG501" s="164">
        <f t="shared" si="132"/>
        <v>1</v>
      </c>
      <c r="AH501" s="164" t="str">
        <f t="shared" si="128"/>
        <v>H21ACSRT17.</v>
      </c>
      <c r="AI501" s="164" t="str">
        <f t="shared" si="133"/>
        <v>H21ACSRT17</v>
      </c>
      <c r="AJ501" s="165"/>
      <c r="AK501" s="166"/>
      <c r="AL501" s="167"/>
    </row>
    <row r="502" spans="1:38" s="11" customFormat="1" ht="350.1" customHeight="1" x14ac:dyDescent="0.2">
      <c r="A502" s="150">
        <f>IF(ISBLANK(F502),"",COUNTA($F$2:F502))</f>
        <v>400</v>
      </c>
      <c r="B502" s="151">
        <f t="shared" si="134"/>
        <v>501</v>
      </c>
      <c r="C502" s="151">
        <v>2018</v>
      </c>
      <c r="D502" s="151" t="s">
        <v>3146</v>
      </c>
      <c r="E502" s="151" t="s">
        <v>904</v>
      </c>
      <c r="F502" s="151" t="s">
        <v>636</v>
      </c>
      <c r="G502" s="152" t="s">
        <v>870</v>
      </c>
      <c r="H502" s="175" t="s">
        <v>796</v>
      </c>
      <c r="I502" s="175" t="s">
        <v>797</v>
      </c>
      <c r="J502" s="183" t="s">
        <v>815</v>
      </c>
      <c r="K502" s="183" t="s">
        <v>841</v>
      </c>
      <c r="L502" s="151" t="s">
        <v>822</v>
      </c>
      <c r="M502" s="151">
        <v>12</v>
      </c>
      <c r="N502" s="184">
        <v>43467</v>
      </c>
      <c r="O502" s="184">
        <v>43827</v>
      </c>
      <c r="P502" s="178">
        <f t="shared" si="135"/>
        <v>51.428571428571431</v>
      </c>
      <c r="Q502" s="151" t="s">
        <v>1487</v>
      </c>
      <c r="R502" s="174" t="s">
        <v>2347</v>
      </c>
      <c r="S502" s="151">
        <v>12</v>
      </c>
      <c r="T502" s="184">
        <v>44379</v>
      </c>
      <c r="U502" s="161">
        <f t="shared" si="120"/>
        <v>18.399999999999999</v>
      </c>
      <c r="V502" s="124">
        <f t="shared" si="121"/>
        <v>100</v>
      </c>
      <c r="W502" s="162">
        <f t="shared" si="122"/>
        <v>51.428571428571431</v>
      </c>
      <c r="X502" s="162">
        <f t="shared" si="123"/>
        <v>51.428571428571431</v>
      </c>
      <c r="Y502" s="162">
        <f t="shared" si="124"/>
        <v>51.428571428571431</v>
      </c>
      <c r="Z502" s="151" t="str">
        <f t="shared" si="125"/>
        <v>CUMPLIDA</v>
      </c>
      <c r="AA502" s="151" t="str">
        <f t="shared" si="126"/>
        <v>CUMPLIDO</v>
      </c>
      <c r="AB502" s="192" t="s">
        <v>824</v>
      </c>
      <c r="AC502" s="150" t="str">
        <f t="shared" si="129"/>
        <v>H22ACSRT17</v>
      </c>
      <c r="AD502" s="163">
        <f t="shared" si="127"/>
        <v>1</v>
      </c>
      <c r="AE502" s="163" t="str">
        <f t="shared" si="130"/>
        <v>H22ACSRT17 - 1</v>
      </c>
      <c r="AF502" s="164">
        <f t="shared" si="131"/>
        <v>5</v>
      </c>
      <c r="AG502" s="164">
        <f t="shared" si="132"/>
        <v>5</v>
      </c>
      <c r="AH502" s="164" t="str">
        <f t="shared" si="128"/>
        <v>H22ACSRT17.</v>
      </c>
      <c r="AI502" s="164" t="str">
        <f t="shared" si="133"/>
        <v>H22ACSRT17</v>
      </c>
      <c r="AJ502" s="165"/>
      <c r="AK502" s="166"/>
      <c r="AL502" s="167"/>
    </row>
    <row r="503" spans="1:38" s="11" customFormat="1" ht="350.1" customHeight="1" x14ac:dyDescent="0.2">
      <c r="A503" s="150">
        <f>IF(ISBLANK(F503),"",COUNTA($F$2:F503))</f>
        <v>401</v>
      </c>
      <c r="B503" s="151">
        <f t="shared" si="134"/>
        <v>502</v>
      </c>
      <c r="C503" s="151">
        <v>2018</v>
      </c>
      <c r="D503" s="151" t="s">
        <v>3143</v>
      </c>
      <c r="E503" s="151" t="s">
        <v>637</v>
      </c>
      <c r="F503" s="151" t="s">
        <v>637</v>
      </c>
      <c r="G503" s="152" t="s">
        <v>871</v>
      </c>
      <c r="H503" s="175" t="s">
        <v>798</v>
      </c>
      <c r="I503" s="175" t="s">
        <v>799</v>
      </c>
      <c r="J503" s="183" t="s">
        <v>2699</v>
      </c>
      <c r="K503" s="183" t="s">
        <v>2700</v>
      </c>
      <c r="L503" s="151" t="s">
        <v>2701</v>
      </c>
      <c r="M503" s="151">
        <v>1</v>
      </c>
      <c r="N503" s="184">
        <v>45178</v>
      </c>
      <c r="O503" s="184">
        <v>45230</v>
      </c>
      <c r="P503" s="178">
        <f t="shared" si="135"/>
        <v>7.4285714285714288</v>
      </c>
      <c r="Q503" s="151" t="s">
        <v>1491</v>
      </c>
      <c r="R503" s="151" t="s">
        <v>2367</v>
      </c>
      <c r="S503" s="151">
        <v>0</v>
      </c>
      <c r="T503" s="184"/>
      <c r="U503" s="161">
        <f t="shared" si="120"/>
        <v>-1507.6666666666667</v>
      </c>
      <c r="V503" s="124">
        <f t="shared" si="121"/>
        <v>0</v>
      </c>
      <c r="W503" s="162">
        <f t="shared" si="122"/>
        <v>0</v>
      </c>
      <c r="X503" s="162">
        <f t="shared" si="123"/>
        <v>0</v>
      </c>
      <c r="Y503" s="162">
        <f t="shared" si="124"/>
        <v>7.4285714285714288</v>
      </c>
      <c r="Z503" s="151" t="str">
        <f t="shared" si="125"/>
        <v>VENCIDA</v>
      </c>
      <c r="AA503" s="151" t="str">
        <f t="shared" si="126"/>
        <v>VENCIDO</v>
      </c>
      <c r="AB503" s="192" t="s">
        <v>824</v>
      </c>
      <c r="AC503" s="150" t="str">
        <f t="shared" si="129"/>
        <v>H23ACSRT17</v>
      </c>
      <c r="AD503" s="163">
        <f t="shared" si="127"/>
        <v>1</v>
      </c>
      <c r="AE503" s="163" t="str">
        <f t="shared" si="130"/>
        <v>H23ACSRT17 - 1</v>
      </c>
      <c r="AF503" s="164">
        <f t="shared" si="131"/>
        <v>1</v>
      </c>
      <c r="AG503" s="164">
        <f t="shared" si="132"/>
        <v>1</v>
      </c>
      <c r="AH503" s="164" t="str">
        <f t="shared" si="128"/>
        <v>H23ACSRT17.</v>
      </c>
      <c r="AI503" s="164" t="str">
        <f t="shared" si="133"/>
        <v>H23ACSRT17</v>
      </c>
      <c r="AJ503" s="165"/>
      <c r="AK503" s="166"/>
      <c r="AL503" s="167"/>
    </row>
    <row r="504" spans="1:38" s="11" customFormat="1" ht="350.1" customHeight="1" x14ac:dyDescent="0.2">
      <c r="A504" s="150">
        <f>IF(ISBLANK(F504),"",COUNTA($F$2:F504))</f>
        <v>402</v>
      </c>
      <c r="B504" s="151">
        <f t="shared" si="134"/>
        <v>503</v>
      </c>
      <c r="C504" s="151">
        <v>2018</v>
      </c>
      <c r="D504" s="151" t="s">
        <v>3146</v>
      </c>
      <c r="E504" s="151" t="s">
        <v>904</v>
      </c>
      <c r="F504" s="151" t="s">
        <v>636</v>
      </c>
      <c r="G504" s="152" t="s">
        <v>872</v>
      </c>
      <c r="H504" s="175" t="s">
        <v>800</v>
      </c>
      <c r="I504" s="175" t="s">
        <v>801</v>
      </c>
      <c r="J504" s="183" t="s">
        <v>842</v>
      </c>
      <c r="K504" s="183" t="s">
        <v>849</v>
      </c>
      <c r="L504" s="151" t="s">
        <v>823</v>
      </c>
      <c r="M504" s="151">
        <v>1</v>
      </c>
      <c r="N504" s="184">
        <v>43467</v>
      </c>
      <c r="O504" s="184">
        <v>43524</v>
      </c>
      <c r="P504" s="178">
        <f t="shared" si="135"/>
        <v>8.1428571428571423</v>
      </c>
      <c r="Q504" s="151" t="s">
        <v>1491</v>
      </c>
      <c r="R504" s="174" t="s">
        <v>2367</v>
      </c>
      <c r="S504" s="151">
        <v>0</v>
      </c>
      <c r="T504" s="184"/>
      <c r="U504" s="161">
        <f t="shared" si="120"/>
        <v>-1450.8</v>
      </c>
      <c r="V504" s="124">
        <f t="shared" si="121"/>
        <v>0</v>
      </c>
      <c r="W504" s="162">
        <f t="shared" si="122"/>
        <v>0</v>
      </c>
      <c r="X504" s="162">
        <f t="shared" si="123"/>
        <v>0</v>
      </c>
      <c r="Y504" s="162">
        <f t="shared" si="124"/>
        <v>8.1428571428571423</v>
      </c>
      <c r="Z504" s="151" t="str">
        <f t="shared" si="125"/>
        <v>VENCIDA</v>
      </c>
      <c r="AA504" s="151" t="str">
        <f t="shared" si="126"/>
        <v>VENCIDO</v>
      </c>
      <c r="AB504" s="192" t="s">
        <v>824</v>
      </c>
      <c r="AC504" s="150" t="str">
        <f t="shared" si="129"/>
        <v>H24ACSRT17</v>
      </c>
      <c r="AD504" s="163">
        <f t="shared" si="127"/>
        <v>1</v>
      </c>
      <c r="AE504" s="163" t="str">
        <f t="shared" si="130"/>
        <v>H24ACSRT17 - 1</v>
      </c>
      <c r="AF504" s="164">
        <f t="shared" si="131"/>
        <v>1</v>
      </c>
      <c r="AG504" s="164">
        <f t="shared" si="132"/>
        <v>1</v>
      </c>
      <c r="AH504" s="164" t="str">
        <f t="shared" si="128"/>
        <v>H24ACSRT17.</v>
      </c>
      <c r="AI504" s="164" t="str">
        <f t="shared" si="133"/>
        <v>H24ACSRT17</v>
      </c>
      <c r="AJ504" s="165"/>
      <c r="AK504" s="166"/>
      <c r="AL504" s="167"/>
    </row>
    <row r="505" spans="1:38" s="11" customFormat="1" ht="350.1" customHeight="1" x14ac:dyDescent="0.2">
      <c r="A505" s="150">
        <f>IF(ISBLANK(F505),"",COUNTA($F$2:F505))</f>
        <v>403</v>
      </c>
      <c r="B505" s="151">
        <f t="shared" si="134"/>
        <v>504</v>
      </c>
      <c r="C505" s="151">
        <v>2018</v>
      </c>
      <c r="D505" s="151" t="s">
        <v>3146</v>
      </c>
      <c r="E505" s="151" t="s">
        <v>904</v>
      </c>
      <c r="F505" s="151" t="s">
        <v>636</v>
      </c>
      <c r="G505" s="152" t="s">
        <v>873</v>
      </c>
      <c r="H505" s="175" t="s">
        <v>802</v>
      </c>
      <c r="I505" s="175" t="s">
        <v>803</v>
      </c>
      <c r="J505" s="183" t="s">
        <v>2702</v>
      </c>
      <c r="K505" s="183" t="s">
        <v>2702</v>
      </c>
      <c r="L505" s="151" t="s">
        <v>8</v>
      </c>
      <c r="M505" s="151">
        <v>1</v>
      </c>
      <c r="N505" s="184">
        <v>45178</v>
      </c>
      <c r="O505" s="184">
        <v>45230</v>
      </c>
      <c r="P505" s="178">
        <f t="shared" si="135"/>
        <v>7.4285714285714288</v>
      </c>
      <c r="Q505" s="151" t="s">
        <v>1491</v>
      </c>
      <c r="R505" s="151" t="s">
        <v>2367</v>
      </c>
      <c r="S505" s="151">
        <v>0</v>
      </c>
      <c r="T505" s="184"/>
      <c r="U505" s="161">
        <f t="shared" si="120"/>
        <v>-1507.6666666666667</v>
      </c>
      <c r="V505" s="124">
        <f t="shared" si="121"/>
        <v>0</v>
      </c>
      <c r="W505" s="162">
        <f t="shared" si="122"/>
        <v>0</v>
      </c>
      <c r="X505" s="162">
        <f t="shared" si="123"/>
        <v>0</v>
      </c>
      <c r="Y505" s="162">
        <f t="shared" si="124"/>
        <v>7.4285714285714288</v>
      </c>
      <c r="Z505" s="151" t="str">
        <f t="shared" si="125"/>
        <v>VENCIDA</v>
      </c>
      <c r="AA505" s="151" t="str">
        <f t="shared" si="126"/>
        <v>VENCIDO</v>
      </c>
      <c r="AB505" s="192" t="s">
        <v>824</v>
      </c>
      <c r="AC505" s="150" t="str">
        <f t="shared" si="129"/>
        <v>H25ACSRT17</v>
      </c>
      <c r="AD505" s="163">
        <f t="shared" si="127"/>
        <v>1</v>
      </c>
      <c r="AE505" s="163" t="str">
        <f t="shared" si="130"/>
        <v>H25ACSRT17 - 1</v>
      </c>
      <c r="AF505" s="164">
        <f t="shared" si="131"/>
        <v>1</v>
      </c>
      <c r="AG505" s="164">
        <f t="shared" si="132"/>
        <v>1</v>
      </c>
      <c r="AH505" s="164" t="str">
        <f t="shared" si="128"/>
        <v>H25ACSRT17.</v>
      </c>
      <c r="AI505" s="164" t="str">
        <f t="shared" si="133"/>
        <v>H25ACSRT17</v>
      </c>
      <c r="AJ505" s="165"/>
      <c r="AK505" s="166"/>
      <c r="AL505" s="167"/>
    </row>
    <row r="506" spans="1:38" s="11" customFormat="1" ht="350.1" customHeight="1" x14ac:dyDescent="0.2">
      <c r="A506" s="150">
        <f>IF(ISBLANK(F506),"",COUNTA($F$2:F506))</f>
        <v>404</v>
      </c>
      <c r="B506" s="151">
        <f t="shared" si="134"/>
        <v>505</v>
      </c>
      <c r="C506" s="151">
        <v>2018</v>
      </c>
      <c r="D506" s="151" t="s">
        <v>3141</v>
      </c>
      <c r="E506" s="151" t="s">
        <v>637</v>
      </c>
      <c r="F506" s="151" t="s">
        <v>637</v>
      </c>
      <c r="G506" s="152" t="s">
        <v>874</v>
      </c>
      <c r="H506" s="175" t="s">
        <v>804</v>
      </c>
      <c r="I506" s="175" t="s">
        <v>805</v>
      </c>
      <c r="J506" s="183" t="s">
        <v>845</v>
      </c>
      <c r="K506" s="183" t="s">
        <v>819</v>
      </c>
      <c r="L506" s="151" t="s">
        <v>821</v>
      </c>
      <c r="M506" s="151">
        <v>2</v>
      </c>
      <c r="N506" s="184">
        <v>43467</v>
      </c>
      <c r="O506" s="184">
        <v>43524</v>
      </c>
      <c r="P506" s="178">
        <f t="shared" si="135"/>
        <v>8.1428571428571423</v>
      </c>
      <c r="Q506" s="151" t="s">
        <v>1491</v>
      </c>
      <c r="R506" s="174" t="s">
        <v>2367</v>
      </c>
      <c r="S506" s="151">
        <v>0</v>
      </c>
      <c r="T506" s="184"/>
      <c r="U506" s="161">
        <f t="shared" si="120"/>
        <v>-1450.8</v>
      </c>
      <c r="V506" s="124">
        <f t="shared" si="121"/>
        <v>0</v>
      </c>
      <c r="W506" s="162">
        <f t="shared" si="122"/>
        <v>0</v>
      </c>
      <c r="X506" s="162">
        <f t="shared" si="123"/>
        <v>0</v>
      </c>
      <c r="Y506" s="162">
        <f t="shared" si="124"/>
        <v>8.1428571428571423</v>
      </c>
      <c r="Z506" s="151" t="str">
        <f t="shared" si="125"/>
        <v>VENCIDA</v>
      </c>
      <c r="AA506" s="151" t="str">
        <f t="shared" si="126"/>
        <v>VENCIDO</v>
      </c>
      <c r="AB506" s="192" t="s">
        <v>824</v>
      </c>
      <c r="AC506" s="150" t="str">
        <f t="shared" si="129"/>
        <v>H26ACSRT17</v>
      </c>
      <c r="AD506" s="163">
        <f t="shared" si="127"/>
        <v>1</v>
      </c>
      <c r="AE506" s="163" t="str">
        <f t="shared" si="130"/>
        <v>H26ACSRT17 - 1</v>
      </c>
      <c r="AF506" s="164">
        <f t="shared" si="131"/>
        <v>1</v>
      </c>
      <c r="AG506" s="164">
        <f t="shared" si="132"/>
        <v>1</v>
      </c>
      <c r="AH506" s="164" t="str">
        <f t="shared" si="128"/>
        <v>H26ACSRT17.</v>
      </c>
      <c r="AI506" s="164" t="str">
        <f t="shared" si="133"/>
        <v>H26ACSRT17</v>
      </c>
      <c r="AJ506" s="165"/>
      <c r="AK506" s="166"/>
      <c r="AL506" s="167"/>
    </row>
    <row r="507" spans="1:38" s="11" customFormat="1" ht="350.1" customHeight="1" x14ac:dyDescent="0.2">
      <c r="A507" s="150">
        <f>IF(ISBLANK(F507),"",COUNTA($F$2:F507))</f>
        <v>405</v>
      </c>
      <c r="B507" s="151">
        <f t="shared" si="134"/>
        <v>506</v>
      </c>
      <c r="C507" s="151">
        <v>2018</v>
      </c>
      <c r="D507" s="151" t="s">
        <v>3143</v>
      </c>
      <c r="E507" s="151" t="s">
        <v>637</v>
      </c>
      <c r="F507" s="151" t="s">
        <v>637</v>
      </c>
      <c r="G507" s="152" t="s">
        <v>871</v>
      </c>
      <c r="H507" s="175" t="s">
        <v>806</v>
      </c>
      <c r="I507" s="175" t="s">
        <v>807</v>
      </c>
      <c r="J507" s="183" t="s">
        <v>846</v>
      </c>
      <c r="K507" s="183" t="s">
        <v>850</v>
      </c>
      <c r="L507" s="151" t="s">
        <v>821</v>
      </c>
      <c r="M507" s="151">
        <v>2</v>
      </c>
      <c r="N507" s="184">
        <v>43467</v>
      </c>
      <c r="O507" s="184">
        <v>43524</v>
      </c>
      <c r="P507" s="178">
        <f t="shared" si="135"/>
        <v>8.1428571428571423</v>
      </c>
      <c r="Q507" s="151" t="s">
        <v>1491</v>
      </c>
      <c r="R507" s="174" t="s">
        <v>2367</v>
      </c>
      <c r="S507" s="151">
        <v>0</v>
      </c>
      <c r="T507" s="184"/>
      <c r="U507" s="161">
        <f t="shared" si="120"/>
        <v>-1450.8</v>
      </c>
      <c r="V507" s="124">
        <f t="shared" si="121"/>
        <v>0</v>
      </c>
      <c r="W507" s="162">
        <f t="shared" si="122"/>
        <v>0</v>
      </c>
      <c r="X507" s="162">
        <f t="shared" si="123"/>
        <v>0</v>
      </c>
      <c r="Y507" s="162">
        <f t="shared" si="124"/>
        <v>8.1428571428571423</v>
      </c>
      <c r="Z507" s="151" t="str">
        <f t="shared" si="125"/>
        <v>VENCIDA</v>
      </c>
      <c r="AA507" s="151" t="str">
        <f t="shared" si="126"/>
        <v>VENCIDO</v>
      </c>
      <c r="AB507" s="192" t="s">
        <v>824</v>
      </c>
      <c r="AC507" s="150" t="str">
        <f t="shared" si="129"/>
        <v>H27ACSRT17</v>
      </c>
      <c r="AD507" s="163">
        <f t="shared" si="127"/>
        <v>1</v>
      </c>
      <c r="AE507" s="163" t="str">
        <f t="shared" si="130"/>
        <v>H27ACSRT17 - 1</v>
      </c>
      <c r="AF507" s="164">
        <f t="shared" si="131"/>
        <v>1</v>
      </c>
      <c r="AG507" s="164">
        <f t="shared" si="132"/>
        <v>1</v>
      </c>
      <c r="AH507" s="164" t="str">
        <f t="shared" si="128"/>
        <v>H27ACSRT17.</v>
      </c>
      <c r="AI507" s="164" t="str">
        <f t="shared" si="133"/>
        <v>H27ACSRT17</v>
      </c>
      <c r="AJ507" s="165"/>
      <c r="AK507" s="166"/>
      <c r="AL507" s="167"/>
    </row>
    <row r="508" spans="1:38" s="11" customFormat="1" ht="350.1" customHeight="1" x14ac:dyDescent="0.2">
      <c r="A508" s="150">
        <f>IF(ISBLANK(F508),"",COUNTA($F$2:F508))</f>
        <v>406</v>
      </c>
      <c r="B508" s="151">
        <f t="shared" si="134"/>
        <v>507</v>
      </c>
      <c r="C508" s="151">
        <v>2018</v>
      </c>
      <c r="D508" s="151" t="s">
        <v>3146</v>
      </c>
      <c r="E508" s="151" t="s">
        <v>904</v>
      </c>
      <c r="F508" s="151" t="s">
        <v>636</v>
      </c>
      <c r="G508" s="152" t="s">
        <v>875</v>
      </c>
      <c r="H508" s="175" t="s">
        <v>808</v>
      </c>
      <c r="I508" s="175" t="s">
        <v>847</v>
      </c>
      <c r="J508" s="183" t="s">
        <v>815</v>
      </c>
      <c r="K508" s="183" t="s">
        <v>841</v>
      </c>
      <c r="L508" s="151" t="s">
        <v>822</v>
      </c>
      <c r="M508" s="151">
        <v>12</v>
      </c>
      <c r="N508" s="184">
        <v>43467</v>
      </c>
      <c r="O508" s="184">
        <v>43827</v>
      </c>
      <c r="P508" s="178">
        <f t="shared" si="135"/>
        <v>51.428571428571431</v>
      </c>
      <c r="Q508" s="151" t="s">
        <v>1487</v>
      </c>
      <c r="R508" s="174" t="s">
        <v>2347</v>
      </c>
      <c r="S508" s="151">
        <v>12</v>
      </c>
      <c r="T508" s="184">
        <v>44379</v>
      </c>
      <c r="U508" s="161">
        <f t="shared" si="120"/>
        <v>18.399999999999999</v>
      </c>
      <c r="V508" s="124">
        <f t="shared" si="121"/>
        <v>100</v>
      </c>
      <c r="W508" s="162">
        <f t="shared" si="122"/>
        <v>51.428571428571431</v>
      </c>
      <c r="X508" s="162">
        <f t="shared" si="123"/>
        <v>51.428571428571431</v>
      </c>
      <c r="Y508" s="162">
        <f t="shared" si="124"/>
        <v>51.428571428571431</v>
      </c>
      <c r="Z508" s="151" t="str">
        <f t="shared" si="125"/>
        <v>CUMPLIDA</v>
      </c>
      <c r="AA508" s="151" t="str">
        <f t="shared" si="126"/>
        <v>CUMPLIDO</v>
      </c>
      <c r="AB508" s="192" t="s">
        <v>824</v>
      </c>
      <c r="AC508" s="150" t="str">
        <f t="shared" si="129"/>
        <v>H28ACSRT17</v>
      </c>
      <c r="AD508" s="163">
        <f t="shared" si="127"/>
        <v>1</v>
      </c>
      <c r="AE508" s="163" t="str">
        <f t="shared" si="130"/>
        <v>H28ACSRT17 - 1</v>
      </c>
      <c r="AF508" s="164">
        <f t="shared" si="131"/>
        <v>5</v>
      </c>
      <c r="AG508" s="164">
        <f t="shared" si="132"/>
        <v>5</v>
      </c>
      <c r="AH508" s="164" t="str">
        <f t="shared" si="128"/>
        <v>H28ACSRT17.</v>
      </c>
      <c r="AI508" s="164" t="str">
        <f t="shared" si="133"/>
        <v>H28ACSRT17</v>
      </c>
      <c r="AJ508" s="165"/>
      <c r="AK508" s="166"/>
      <c r="AL508" s="167"/>
    </row>
    <row r="509" spans="1:38" s="11" customFormat="1" ht="350.1" customHeight="1" x14ac:dyDescent="0.2">
      <c r="A509" s="150">
        <f>IF(ISBLANK(F509),"",COUNTA($F$2:F509))</f>
        <v>407</v>
      </c>
      <c r="B509" s="151">
        <f t="shared" si="134"/>
        <v>508</v>
      </c>
      <c r="C509" s="151">
        <v>2018</v>
      </c>
      <c r="D509" s="151" t="s">
        <v>3146</v>
      </c>
      <c r="E509" s="151" t="s">
        <v>904</v>
      </c>
      <c r="F509" s="151" t="s">
        <v>636</v>
      </c>
      <c r="G509" s="152" t="s">
        <v>854</v>
      </c>
      <c r="H509" s="175" t="s">
        <v>3160</v>
      </c>
      <c r="I509" s="175" t="s">
        <v>3161</v>
      </c>
      <c r="J509" s="183" t="s">
        <v>814</v>
      </c>
      <c r="K509" s="183" t="s">
        <v>820</v>
      </c>
      <c r="L509" s="151" t="s">
        <v>829</v>
      </c>
      <c r="M509" s="151">
        <v>1</v>
      </c>
      <c r="N509" s="184">
        <v>43467</v>
      </c>
      <c r="O509" s="184">
        <v>43524</v>
      </c>
      <c r="P509" s="178">
        <f t="shared" si="135"/>
        <v>8.1428571428571423</v>
      </c>
      <c r="Q509" s="151" t="s">
        <v>1491</v>
      </c>
      <c r="R509" s="174" t="s">
        <v>2367</v>
      </c>
      <c r="S509" s="151">
        <v>0</v>
      </c>
      <c r="T509" s="184"/>
      <c r="U509" s="161">
        <f t="shared" si="120"/>
        <v>-1450.8</v>
      </c>
      <c r="V509" s="124">
        <f t="shared" si="121"/>
        <v>0</v>
      </c>
      <c r="W509" s="162">
        <f t="shared" si="122"/>
        <v>0</v>
      </c>
      <c r="X509" s="162">
        <f t="shared" si="123"/>
        <v>0</v>
      </c>
      <c r="Y509" s="162">
        <f t="shared" si="124"/>
        <v>8.1428571428571423</v>
      </c>
      <c r="Z509" s="151" t="str">
        <f t="shared" si="125"/>
        <v>VENCIDA</v>
      </c>
      <c r="AA509" s="151" t="str">
        <f t="shared" si="126"/>
        <v>VENCIDO</v>
      </c>
      <c r="AB509" s="192" t="s">
        <v>824</v>
      </c>
      <c r="AC509" s="150" t="str">
        <f t="shared" si="129"/>
        <v>H29ACSRT17</v>
      </c>
      <c r="AD509" s="163">
        <f t="shared" si="127"/>
        <v>1</v>
      </c>
      <c r="AE509" s="163" t="str">
        <f t="shared" si="130"/>
        <v>H29ACSRT17 - 1</v>
      </c>
      <c r="AF509" s="164">
        <f t="shared" si="131"/>
        <v>1</v>
      </c>
      <c r="AG509" s="164">
        <f t="shared" si="132"/>
        <v>1</v>
      </c>
      <c r="AH509" s="164" t="str">
        <f t="shared" si="128"/>
        <v>H29ACSRT17.</v>
      </c>
      <c r="AI509" s="164" t="str">
        <f t="shared" si="133"/>
        <v>H29ACSRT17</v>
      </c>
      <c r="AJ509" s="165"/>
      <c r="AK509" s="166"/>
      <c r="AL509" s="167"/>
    </row>
    <row r="510" spans="1:38" s="11" customFormat="1" ht="350.1" customHeight="1" x14ac:dyDescent="0.2">
      <c r="A510" s="150">
        <f>IF(ISBLANK(F510),"",COUNTA($F$2:F510))</f>
        <v>408</v>
      </c>
      <c r="B510" s="151">
        <f t="shared" si="134"/>
        <v>509</v>
      </c>
      <c r="C510" s="151">
        <v>2018</v>
      </c>
      <c r="D510" s="151" t="s">
        <v>3146</v>
      </c>
      <c r="E510" s="151" t="s">
        <v>637</v>
      </c>
      <c r="F510" s="151" t="s">
        <v>637</v>
      </c>
      <c r="G510" s="152" t="s">
        <v>867</v>
      </c>
      <c r="H510" s="175" t="s">
        <v>809</v>
      </c>
      <c r="I510" s="175" t="s">
        <v>810</v>
      </c>
      <c r="J510" s="183" t="s">
        <v>815</v>
      </c>
      <c r="K510" s="183" t="s">
        <v>841</v>
      </c>
      <c r="L510" s="151" t="s">
        <v>822</v>
      </c>
      <c r="M510" s="151">
        <v>12</v>
      </c>
      <c r="N510" s="184">
        <v>43467</v>
      </c>
      <c r="O510" s="184">
        <v>43827</v>
      </c>
      <c r="P510" s="178">
        <f t="shared" si="135"/>
        <v>51.428571428571431</v>
      </c>
      <c r="Q510" s="151" t="s">
        <v>1487</v>
      </c>
      <c r="R510" s="174" t="s">
        <v>2347</v>
      </c>
      <c r="S510" s="151">
        <v>12</v>
      </c>
      <c r="T510" s="184"/>
      <c r="U510" s="161">
        <f t="shared" si="120"/>
        <v>-1460.9</v>
      </c>
      <c r="V510" s="124">
        <f t="shared" si="121"/>
        <v>100</v>
      </c>
      <c r="W510" s="162">
        <f t="shared" si="122"/>
        <v>51.428571428571431</v>
      </c>
      <c r="X510" s="162">
        <f t="shared" si="123"/>
        <v>51.428571428571431</v>
      </c>
      <c r="Y510" s="162">
        <f t="shared" si="124"/>
        <v>51.428571428571431</v>
      </c>
      <c r="Z510" s="151" t="str">
        <f t="shared" si="125"/>
        <v>CUMPLIDA</v>
      </c>
      <c r="AA510" s="151" t="str">
        <f t="shared" si="126"/>
        <v>CUMPLIDO</v>
      </c>
      <c r="AB510" s="192" t="s">
        <v>824</v>
      </c>
      <c r="AC510" s="150" t="str">
        <f t="shared" si="129"/>
        <v>H30ACSRT17</v>
      </c>
      <c r="AD510" s="163">
        <f t="shared" si="127"/>
        <v>1</v>
      </c>
      <c r="AE510" s="163" t="str">
        <f t="shared" si="130"/>
        <v>H30ACSRT17 - 1</v>
      </c>
      <c r="AF510" s="164">
        <f t="shared" si="131"/>
        <v>5</v>
      </c>
      <c r="AG510" s="164">
        <f t="shared" si="132"/>
        <v>5</v>
      </c>
      <c r="AH510" s="164" t="str">
        <f t="shared" si="128"/>
        <v>H30ACSRT17.</v>
      </c>
      <c r="AI510" s="164" t="str">
        <f t="shared" si="133"/>
        <v>H30ACSRT17</v>
      </c>
      <c r="AJ510" s="165"/>
      <c r="AK510" s="166"/>
      <c r="AL510" s="167"/>
    </row>
    <row r="511" spans="1:38" s="11" customFormat="1" ht="350.1" customHeight="1" x14ac:dyDescent="0.2">
      <c r="A511" s="150">
        <f>IF(ISBLANK(F511),"",COUNTA($F$2:F511))</f>
        <v>409</v>
      </c>
      <c r="B511" s="151">
        <f t="shared" si="134"/>
        <v>510</v>
      </c>
      <c r="C511" s="151">
        <v>2018</v>
      </c>
      <c r="D511" s="151" t="s">
        <v>3143</v>
      </c>
      <c r="E511" s="151" t="s">
        <v>637</v>
      </c>
      <c r="F511" s="151" t="s">
        <v>637</v>
      </c>
      <c r="G511" s="152" t="s">
        <v>866</v>
      </c>
      <c r="H511" s="175" t="s">
        <v>811</v>
      </c>
      <c r="I511" s="175" t="s">
        <v>812</v>
      </c>
      <c r="J511" s="183" t="s">
        <v>835</v>
      </c>
      <c r="K511" s="183" t="s">
        <v>839</v>
      </c>
      <c r="L511" s="151" t="s">
        <v>829</v>
      </c>
      <c r="M511" s="151">
        <v>1</v>
      </c>
      <c r="N511" s="184">
        <v>43467</v>
      </c>
      <c r="O511" s="184">
        <v>43524</v>
      </c>
      <c r="P511" s="178">
        <f t="shared" si="135"/>
        <v>8.1428571428571423</v>
      </c>
      <c r="Q511" s="151" t="s">
        <v>1491</v>
      </c>
      <c r="R511" s="174" t="s">
        <v>2367</v>
      </c>
      <c r="S511" s="151">
        <v>0</v>
      </c>
      <c r="T511" s="184"/>
      <c r="U511" s="161">
        <f t="shared" si="120"/>
        <v>-1450.8</v>
      </c>
      <c r="V511" s="124">
        <f t="shared" si="121"/>
        <v>0</v>
      </c>
      <c r="W511" s="162">
        <f t="shared" si="122"/>
        <v>0</v>
      </c>
      <c r="X511" s="162">
        <f t="shared" si="123"/>
        <v>0</v>
      </c>
      <c r="Y511" s="162">
        <f t="shared" si="124"/>
        <v>8.1428571428571423</v>
      </c>
      <c r="Z511" s="151" t="str">
        <f t="shared" si="125"/>
        <v>VENCIDA</v>
      </c>
      <c r="AA511" s="151" t="str">
        <f t="shared" si="126"/>
        <v>VENCIDO</v>
      </c>
      <c r="AB511" s="192" t="s">
        <v>824</v>
      </c>
      <c r="AC511" s="150" t="str">
        <f t="shared" si="129"/>
        <v>H31ACSRT17</v>
      </c>
      <c r="AD511" s="163">
        <f t="shared" si="127"/>
        <v>1</v>
      </c>
      <c r="AE511" s="163" t="str">
        <f t="shared" si="130"/>
        <v>H31ACSRT17 - 1</v>
      </c>
      <c r="AF511" s="164">
        <f t="shared" si="131"/>
        <v>1</v>
      </c>
      <c r="AG511" s="164">
        <f t="shared" si="132"/>
        <v>1</v>
      </c>
      <c r="AH511" s="164" t="str">
        <f t="shared" si="128"/>
        <v>H31ACSRT17.</v>
      </c>
      <c r="AI511" s="164" t="str">
        <f t="shared" si="133"/>
        <v>H31ACSRT17</v>
      </c>
      <c r="AJ511" s="165"/>
      <c r="AK511" s="166"/>
      <c r="AL511" s="167"/>
    </row>
    <row r="512" spans="1:38" s="11" customFormat="1" ht="350.1" customHeight="1" x14ac:dyDescent="0.2">
      <c r="A512" s="150">
        <f>IF(ISBLANK(F512),"",COUNTA($F$2:F512))</f>
        <v>410</v>
      </c>
      <c r="B512" s="151">
        <f t="shared" si="134"/>
        <v>511</v>
      </c>
      <c r="C512" s="151">
        <v>2018</v>
      </c>
      <c r="D512" s="151"/>
      <c r="E512" s="151" t="s">
        <v>3107</v>
      </c>
      <c r="F512" s="151" t="s">
        <v>720</v>
      </c>
      <c r="G512" s="152" t="s">
        <v>16</v>
      </c>
      <c r="H512" s="175" t="s">
        <v>932</v>
      </c>
      <c r="I512" s="175" t="s">
        <v>761</v>
      </c>
      <c r="J512" s="175" t="s">
        <v>1038</v>
      </c>
      <c r="K512" s="175" t="s">
        <v>1037</v>
      </c>
      <c r="L512" s="150" t="s">
        <v>1050</v>
      </c>
      <c r="M512" s="150">
        <v>1</v>
      </c>
      <c r="N512" s="190">
        <v>43858</v>
      </c>
      <c r="O512" s="190">
        <v>44165</v>
      </c>
      <c r="P512" s="178">
        <f t="shared" si="135"/>
        <v>43.857142857142854</v>
      </c>
      <c r="Q512" s="151" t="s">
        <v>1946</v>
      </c>
      <c r="R512" s="174" t="s">
        <v>2374</v>
      </c>
      <c r="S512" s="151">
        <v>1</v>
      </c>
      <c r="T512" s="190">
        <v>45322</v>
      </c>
      <c r="U512" s="161">
        <f t="shared" si="120"/>
        <v>38.56666666666667</v>
      </c>
      <c r="V512" s="124">
        <f t="shared" si="121"/>
        <v>100</v>
      </c>
      <c r="W512" s="162">
        <f t="shared" si="122"/>
        <v>43.857142857142854</v>
      </c>
      <c r="X512" s="162">
        <f t="shared" si="123"/>
        <v>43.857142857142854</v>
      </c>
      <c r="Y512" s="162">
        <f t="shared" si="124"/>
        <v>43.857142857142854</v>
      </c>
      <c r="Z512" s="151" t="str">
        <f t="shared" si="125"/>
        <v>CUMPLIDA</v>
      </c>
      <c r="AA512" s="151" t="str">
        <f t="shared" si="126"/>
        <v>CUMPLIDO</v>
      </c>
      <c r="AB512" s="192" t="s">
        <v>762</v>
      </c>
      <c r="AC512" s="150" t="str">
        <f t="shared" si="129"/>
        <v>H2DP17</v>
      </c>
      <c r="AD512" s="163">
        <f t="shared" si="127"/>
        <v>1</v>
      </c>
      <c r="AE512" s="163" t="str">
        <f t="shared" si="130"/>
        <v>H2DP17 - 1</v>
      </c>
      <c r="AF512" s="164">
        <f t="shared" si="131"/>
        <v>5</v>
      </c>
      <c r="AG512" s="164">
        <f t="shared" si="132"/>
        <v>5</v>
      </c>
      <c r="AH512" s="164" t="str">
        <f t="shared" si="128"/>
        <v>H2DP17.</v>
      </c>
      <c r="AI512" s="164" t="str">
        <f t="shared" si="133"/>
        <v>H2DP17</v>
      </c>
      <c r="AJ512" s="165"/>
      <c r="AK512" s="166"/>
      <c r="AL512" s="167"/>
    </row>
    <row r="513" spans="1:38" s="11" customFormat="1" ht="350.1" customHeight="1" x14ac:dyDescent="0.2">
      <c r="A513" s="150">
        <f>IF(ISBLANK(F513),"",COUNTA($F$2:F513))</f>
        <v>411</v>
      </c>
      <c r="B513" s="151">
        <f t="shared" si="134"/>
        <v>512</v>
      </c>
      <c r="C513" s="151">
        <v>2018</v>
      </c>
      <c r="D513" s="151"/>
      <c r="E513" s="151" t="s">
        <v>3107</v>
      </c>
      <c r="F513" s="151" t="s">
        <v>720</v>
      </c>
      <c r="G513" s="152" t="s">
        <v>16</v>
      </c>
      <c r="H513" s="175" t="s">
        <v>934</v>
      </c>
      <c r="I513" s="175" t="s">
        <v>761</v>
      </c>
      <c r="J513" s="175" t="s">
        <v>764</v>
      </c>
      <c r="K513" s="175" t="s">
        <v>765</v>
      </c>
      <c r="L513" s="150" t="s">
        <v>763</v>
      </c>
      <c r="M513" s="150">
        <v>4</v>
      </c>
      <c r="N513" s="190">
        <v>43361</v>
      </c>
      <c r="O513" s="190">
        <v>43434</v>
      </c>
      <c r="P513" s="178">
        <f t="shared" si="135"/>
        <v>10.428571428571429</v>
      </c>
      <c r="Q513" s="151" t="s">
        <v>1946</v>
      </c>
      <c r="R513" s="174" t="s">
        <v>2374</v>
      </c>
      <c r="S513" s="150">
        <v>4</v>
      </c>
      <c r="T513" s="190"/>
      <c r="U513" s="161">
        <f t="shared" si="120"/>
        <v>-1447.8</v>
      </c>
      <c r="V513" s="124">
        <f t="shared" si="121"/>
        <v>100</v>
      </c>
      <c r="W513" s="162">
        <f t="shared" si="122"/>
        <v>10.428571428571429</v>
      </c>
      <c r="X513" s="162">
        <f t="shared" si="123"/>
        <v>10.428571428571429</v>
      </c>
      <c r="Y513" s="162">
        <f t="shared" si="124"/>
        <v>10.428571428571429</v>
      </c>
      <c r="Z513" s="151" t="str">
        <f t="shared" si="125"/>
        <v>CUMPLIDA</v>
      </c>
      <c r="AA513" s="151" t="str">
        <f t="shared" si="126"/>
        <v>CUMPLIDO</v>
      </c>
      <c r="AB513" s="192" t="s">
        <v>762</v>
      </c>
      <c r="AC513" s="150" t="str">
        <f t="shared" si="129"/>
        <v>H3DP17</v>
      </c>
      <c r="AD513" s="163">
        <f t="shared" si="127"/>
        <v>1</v>
      </c>
      <c r="AE513" s="163" t="str">
        <f t="shared" si="130"/>
        <v>H3DP17 - 1</v>
      </c>
      <c r="AF513" s="164">
        <f t="shared" si="131"/>
        <v>5</v>
      </c>
      <c r="AG513" s="164">
        <f t="shared" si="132"/>
        <v>5</v>
      </c>
      <c r="AH513" s="164" t="str">
        <f t="shared" si="128"/>
        <v>H3DP17.</v>
      </c>
      <c r="AI513" s="164" t="str">
        <f t="shared" si="133"/>
        <v>H3DP17</v>
      </c>
      <c r="AJ513" s="165"/>
      <c r="AK513" s="166"/>
      <c r="AL513" s="167"/>
    </row>
    <row r="514" spans="1:38" s="11" customFormat="1" ht="350.1" customHeight="1" x14ac:dyDescent="0.2">
      <c r="A514" s="150" t="str">
        <f>IF(ISBLANK(F514),"",COUNTA($F$2:F514))</f>
        <v/>
      </c>
      <c r="B514" s="151">
        <f t="shared" si="134"/>
        <v>513</v>
      </c>
      <c r="C514" s="151">
        <v>2018</v>
      </c>
      <c r="D514" s="151"/>
      <c r="E514" s="151"/>
      <c r="F514" s="151"/>
      <c r="G514" s="152" t="s">
        <v>16</v>
      </c>
      <c r="H514" s="175" t="s">
        <v>933</v>
      </c>
      <c r="I514" s="175" t="s">
        <v>761</v>
      </c>
      <c r="J514" s="175" t="s">
        <v>768</v>
      </c>
      <c r="K514" s="175" t="s">
        <v>766</v>
      </c>
      <c r="L514" s="150" t="s">
        <v>767</v>
      </c>
      <c r="M514" s="150">
        <v>2</v>
      </c>
      <c r="N514" s="190">
        <v>43361</v>
      </c>
      <c r="O514" s="190">
        <v>43434</v>
      </c>
      <c r="P514" s="178">
        <f t="shared" si="135"/>
        <v>10.428571428571429</v>
      </c>
      <c r="Q514" s="151" t="s">
        <v>1946</v>
      </c>
      <c r="R514" s="174" t="s">
        <v>2374</v>
      </c>
      <c r="S514" s="151">
        <v>2</v>
      </c>
      <c r="T514" s="190">
        <v>45322</v>
      </c>
      <c r="U514" s="161">
        <f t="shared" ref="U514:U577" si="136">(T514-O514)/30</f>
        <v>62.93333333333333</v>
      </c>
      <c r="V514" s="124">
        <f t="shared" ref="V514:V577" si="137">IF(S514/M514&gt;1,100,+S514/M514*100)</f>
        <v>100</v>
      </c>
      <c r="W514" s="162">
        <f t="shared" ref="W514:W577" si="138">+P514*V514/100</f>
        <v>10.428571428571429</v>
      </c>
      <c r="X514" s="162">
        <f t="shared" ref="X514:X577" si="139">IF(O514&lt;=$AK$1,W514,0)</f>
        <v>10.428571428571429</v>
      </c>
      <c r="Y514" s="162">
        <f t="shared" ref="Y514:Y577" si="140">IF($AK$1&gt;=O514,P514,0)</f>
        <v>10.428571428571429</v>
      </c>
      <c r="Z514" s="151" t="str">
        <f t="shared" ref="Z514:Z577" si="141">IF(V514=100,"CUMPLIDA",IF(O514-$AK$1&lt;0,"VENCIDA",IF(O514-$AK$1&lt;=30,"PRÓXIMA A VENCER",IF(V514&gt;0,"CON AVANCE","EN TERMINO"))))</f>
        <v>CUMPLIDA</v>
      </c>
      <c r="AA514" s="151" t="str">
        <f t="shared" ref="AA514:AA577" si="142">IF(A514&lt;&gt;"",IF(AG514=1,"VENCIDO",IF(AG514=2,"PRÓXIMO A VENCER",IF(AG514=3,"EN TERMINO",IF(AG514=4,"CON AVANCE",IF(AG514=5,"CUMPLIDO",))))),"")</f>
        <v/>
      </c>
      <c r="AB514" s="192" t="s">
        <v>762</v>
      </c>
      <c r="AC514" s="150" t="str">
        <f t="shared" si="129"/>
        <v>H3DP17</v>
      </c>
      <c r="AD514" s="163">
        <f t="shared" ref="AD514:AD577" si="143">IF(A514&lt;&gt;"",1,AD513+1)</f>
        <v>2</v>
      </c>
      <c r="AE514" s="163" t="str">
        <f t="shared" si="130"/>
        <v>H3DP17 - 2</v>
      </c>
      <c r="AF514" s="164">
        <f t="shared" si="131"/>
        <v>5</v>
      </c>
      <c r="AG514" s="164">
        <f t="shared" si="132"/>
        <v>5</v>
      </c>
      <c r="AH514" s="164" t="str">
        <f t="shared" ref="AH514:AH577" si="144">IF(A514&lt;&gt;"",MID(H514,1,FIND(" ",H514,1)-1),AH513)</f>
        <v>H3DP17.</v>
      </c>
      <c r="AI514" s="164" t="str">
        <f t="shared" si="133"/>
        <v>H3DP17</v>
      </c>
      <c r="AJ514" s="165"/>
      <c r="AK514" s="166"/>
      <c r="AL514" s="167"/>
    </row>
    <row r="515" spans="1:38" s="11" customFormat="1" ht="350.1" customHeight="1" x14ac:dyDescent="0.2">
      <c r="A515" s="150">
        <f>IF(ISBLANK(F515),"",COUNTA($F$2:F515))</f>
        <v>412</v>
      </c>
      <c r="B515" s="151">
        <f t="shared" si="134"/>
        <v>514</v>
      </c>
      <c r="C515" s="151">
        <v>2018</v>
      </c>
      <c r="D515" s="151"/>
      <c r="E515" s="151" t="s">
        <v>3107</v>
      </c>
      <c r="F515" s="151" t="s">
        <v>720</v>
      </c>
      <c r="G515" s="152" t="s">
        <v>16</v>
      </c>
      <c r="H515" s="175" t="s">
        <v>3165</v>
      </c>
      <c r="I515" s="175" t="s">
        <v>761</v>
      </c>
      <c r="J515" s="175" t="s">
        <v>1038</v>
      </c>
      <c r="K515" s="175" t="s">
        <v>1037</v>
      </c>
      <c r="L515" s="150" t="s">
        <v>1050</v>
      </c>
      <c r="M515" s="150">
        <v>1</v>
      </c>
      <c r="N515" s="190">
        <v>43858</v>
      </c>
      <c r="O515" s="190">
        <v>44165</v>
      </c>
      <c r="P515" s="178">
        <f t="shared" si="135"/>
        <v>43.857142857142854</v>
      </c>
      <c r="Q515" s="151" t="s">
        <v>1946</v>
      </c>
      <c r="R515" s="174" t="s">
        <v>2374</v>
      </c>
      <c r="S515" s="151">
        <v>1</v>
      </c>
      <c r="T515" s="190">
        <v>45322</v>
      </c>
      <c r="U515" s="161">
        <f t="shared" si="136"/>
        <v>38.56666666666667</v>
      </c>
      <c r="V515" s="124">
        <f t="shared" si="137"/>
        <v>100</v>
      </c>
      <c r="W515" s="162">
        <f t="shared" si="138"/>
        <v>43.857142857142854</v>
      </c>
      <c r="X515" s="162">
        <f t="shared" si="139"/>
        <v>43.857142857142854</v>
      </c>
      <c r="Y515" s="162">
        <f t="shared" si="140"/>
        <v>43.857142857142854</v>
      </c>
      <c r="Z515" s="151" t="str">
        <f t="shared" si="141"/>
        <v>CUMPLIDA</v>
      </c>
      <c r="AA515" s="151" t="str">
        <f t="shared" si="142"/>
        <v>CUMPLIDO</v>
      </c>
      <c r="AB515" s="192" t="s">
        <v>762</v>
      </c>
      <c r="AC515" s="150" t="str">
        <f t="shared" ref="AC515:AC578" si="145">AI515</f>
        <v>H4DP17</v>
      </c>
      <c r="AD515" s="163">
        <f t="shared" si="143"/>
        <v>1</v>
      </c>
      <c r="AE515" s="163" t="str">
        <f t="shared" ref="AE515:AE578" si="146">CONCATENATE(AC515," - ",AD515)</f>
        <v>H4DP17 - 1</v>
      </c>
      <c r="AF515" s="164">
        <f t="shared" ref="AF515:AF578" si="147">IF(Z515="VENCIDA",1,IF(Z515="PRÓXIMA A VENCER",2,IF(Z515="EN TERMINO",3,IF(Z515="CON AVANCE",4,IF(Z515="CUMPLIDA",5,)))))</f>
        <v>5</v>
      </c>
      <c r="AG515" s="164">
        <f t="shared" ref="AG515:AG578" si="148">IF(AD516=AD515+1,MIN(AF515,AG516),AF515)</f>
        <v>5</v>
      </c>
      <c r="AH515" s="164" t="str">
        <f t="shared" si="144"/>
        <v>H4DP17.</v>
      </c>
      <c r="AI515" s="164" t="str">
        <f t="shared" ref="AI515:AI578" si="149">IFERROR(MID(AH515,1,FIND(".",AH515,1)-1),AH515)</f>
        <v>H4DP17</v>
      </c>
      <c r="AJ515" s="165"/>
      <c r="AK515" s="166"/>
      <c r="AL515" s="167"/>
    </row>
    <row r="516" spans="1:38" s="11" customFormat="1" ht="350.1" customHeight="1" x14ac:dyDescent="0.2">
      <c r="A516" s="150">
        <f>IF(ISBLANK(F516),"",COUNTA($F$2:F516))</f>
        <v>413</v>
      </c>
      <c r="B516" s="151">
        <f t="shared" si="134"/>
        <v>515</v>
      </c>
      <c r="C516" s="151">
        <v>2018</v>
      </c>
      <c r="D516" s="151"/>
      <c r="E516" s="151" t="s">
        <v>3107</v>
      </c>
      <c r="F516" s="151" t="s">
        <v>720</v>
      </c>
      <c r="G516" s="152" t="s">
        <v>16</v>
      </c>
      <c r="H516" s="175" t="s">
        <v>3166</v>
      </c>
      <c r="I516" s="175" t="s">
        <v>761</v>
      </c>
      <c r="J516" s="175" t="s">
        <v>1039</v>
      </c>
      <c r="K516" s="175" t="s">
        <v>1037</v>
      </c>
      <c r="L516" s="150" t="s">
        <v>1050</v>
      </c>
      <c r="M516" s="150">
        <v>1</v>
      </c>
      <c r="N516" s="190">
        <v>43858</v>
      </c>
      <c r="O516" s="190">
        <v>44165</v>
      </c>
      <c r="P516" s="178">
        <f t="shared" si="135"/>
        <v>43.857142857142854</v>
      </c>
      <c r="Q516" s="151" t="s">
        <v>1946</v>
      </c>
      <c r="R516" s="174" t="s">
        <v>2374</v>
      </c>
      <c r="S516" s="151">
        <v>1</v>
      </c>
      <c r="T516" s="190">
        <v>45322</v>
      </c>
      <c r="U516" s="161">
        <f t="shared" si="136"/>
        <v>38.56666666666667</v>
      </c>
      <c r="V516" s="124">
        <f t="shared" si="137"/>
        <v>100</v>
      </c>
      <c r="W516" s="162">
        <f t="shared" si="138"/>
        <v>43.857142857142854</v>
      </c>
      <c r="X516" s="162">
        <f t="shared" si="139"/>
        <v>43.857142857142854</v>
      </c>
      <c r="Y516" s="162">
        <f t="shared" si="140"/>
        <v>43.857142857142854</v>
      </c>
      <c r="Z516" s="151" t="str">
        <f t="shared" si="141"/>
        <v>CUMPLIDA</v>
      </c>
      <c r="AA516" s="151" t="str">
        <f t="shared" si="142"/>
        <v>CUMPLIDO</v>
      </c>
      <c r="AB516" s="192" t="s">
        <v>762</v>
      </c>
      <c r="AC516" s="150" t="str">
        <f t="shared" si="145"/>
        <v>H7DP17</v>
      </c>
      <c r="AD516" s="163">
        <f t="shared" si="143"/>
        <v>1</v>
      </c>
      <c r="AE516" s="163" t="str">
        <f t="shared" si="146"/>
        <v>H7DP17 - 1</v>
      </c>
      <c r="AF516" s="164">
        <f t="shared" si="147"/>
        <v>5</v>
      </c>
      <c r="AG516" s="164">
        <f t="shared" si="148"/>
        <v>5</v>
      </c>
      <c r="AH516" s="164" t="str">
        <f t="shared" si="144"/>
        <v>H7DP17.</v>
      </c>
      <c r="AI516" s="164" t="str">
        <f t="shared" si="149"/>
        <v>H7DP17</v>
      </c>
      <c r="AJ516" s="165"/>
      <c r="AK516" s="166"/>
      <c r="AL516" s="167"/>
    </row>
    <row r="517" spans="1:38" s="11" customFormat="1" ht="350.1" customHeight="1" x14ac:dyDescent="0.2">
      <c r="A517" s="150">
        <f>IF(ISBLANK(F517),"",COUNTA($F$2:F517))</f>
        <v>414</v>
      </c>
      <c r="B517" s="151">
        <f t="shared" si="134"/>
        <v>516</v>
      </c>
      <c r="C517" s="151">
        <v>2018</v>
      </c>
      <c r="D517" s="151"/>
      <c r="E517" s="151" t="s">
        <v>904</v>
      </c>
      <c r="F517" s="151" t="s">
        <v>722</v>
      </c>
      <c r="G517" s="152" t="s">
        <v>72</v>
      </c>
      <c r="H517" s="183" t="s">
        <v>1024</v>
      </c>
      <c r="I517" s="183" t="s">
        <v>700</v>
      </c>
      <c r="J517" s="183" t="s">
        <v>1035</v>
      </c>
      <c r="K517" s="183" t="s">
        <v>1025</v>
      </c>
      <c r="L517" s="151" t="s">
        <v>1026</v>
      </c>
      <c r="M517" s="151">
        <v>4</v>
      </c>
      <c r="N517" s="184">
        <v>43859</v>
      </c>
      <c r="O517" s="184">
        <v>44224</v>
      </c>
      <c r="P517" s="178">
        <f t="shared" si="135"/>
        <v>52.142857142857146</v>
      </c>
      <c r="Q517" s="151" t="s">
        <v>296</v>
      </c>
      <c r="R517" s="151" t="s">
        <v>2314</v>
      </c>
      <c r="S517" s="151">
        <v>4</v>
      </c>
      <c r="T517" s="190">
        <v>44803</v>
      </c>
      <c r="U517" s="161">
        <f t="shared" si="136"/>
        <v>19.3</v>
      </c>
      <c r="V517" s="124">
        <f t="shared" si="137"/>
        <v>100</v>
      </c>
      <c r="W517" s="162">
        <f t="shared" si="138"/>
        <v>52.142857142857146</v>
      </c>
      <c r="X517" s="162">
        <f t="shared" si="139"/>
        <v>52.142857142857146</v>
      </c>
      <c r="Y517" s="162">
        <f t="shared" si="140"/>
        <v>52.142857142857146</v>
      </c>
      <c r="Z517" s="151" t="str">
        <f t="shared" si="141"/>
        <v>CUMPLIDA</v>
      </c>
      <c r="AA517" s="151" t="str">
        <f t="shared" si="142"/>
        <v>CUMPLIDO</v>
      </c>
      <c r="AB517" s="192" t="s">
        <v>724</v>
      </c>
      <c r="AC517" s="150" t="str">
        <f t="shared" si="145"/>
        <v>H3AF17</v>
      </c>
      <c r="AD517" s="163">
        <f t="shared" si="143"/>
        <v>1</v>
      </c>
      <c r="AE517" s="163" t="str">
        <f t="shared" si="146"/>
        <v>H3AF17 - 1</v>
      </c>
      <c r="AF517" s="164">
        <f t="shared" si="147"/>
        <v>5</v>
      </c>
      <c r="AG517" s="164">
        <f t="shared" si="148"/>
        <v>5</v>
      </c>
      <c r="AH517" s="164" t="str">
        <f t="shared" si="144"/>
        <v>H3AF17.</v>
      </c>
      <c r="AI517" s="164" t="str">
        <f t="shared" si="149"/>
        <v>H3AF17</v>
      </c>
      <c r="AJ517" s="165"/>
      <c r="AK517" s="166"/>
      <c r="AL517" s="167"/>
    </row>
    <row r="518" spans="1:38" s="11" customFormat="1" ht="350.1" customHeight="1" x14ac:dyDescent="0.2">
      <c r="A518" s="150">
        <f>IF(ISBLANK(F518),"",COUNTA($F$2:F518))</f>
        <v>415</v>
      </c>
      <c r="B518" s="151">
        <f t="shared" si="134"/>
        <v>517</v>
      </c>
      <c r="C518" s="151">
        <v>2018</v>
      </c>
      <c r="D518" s="151"/>
      <c r="E518" s="151" t="s">
        <v>904</v>
      </c>
      <c r="F518" s="151" t="s">
        <v>722</v>
      </c>
      <c r="G518" s="152" t="s">
        <v>72</v>
      </c>
      <c r="H518" s="183" t="s">
        <v>701</v>
      </c>
      <c r="I518" s="183" t="s">
        <v>702</v>
      </c>
      <c r="J518" s="183" t="s">
        <v>703</v>
      </c>
      <c r="K518" s="183" t="s">
        <v>876</v>
      </c>
      <c r="L518" s="151" t="s">
        <v>704</v>
      </c>
      <c r="M518" s="151">
        <v>3</v>
      </c>
      <c r="N518" s="184">
        <v>43313</v>
      </c>
      <c r="O518" s="184">
        <v>43497</v>
      </c>
      <c r="P518" s="178">
        <f t="shared" si="135"/>
        <v>26.285714285714285</v>
      </c>
      <c r="Q518" s="151" t="s">
        <v>1505</v>
      </c>
      <c r="R518" s="151" t="s">
        <v>2374</v>
      </c>
      <c r="S518" s="151">
        <v>3</v>
      </c>
      <c r="T518" s="190"/>
      <c r="U518" s="161">
        <f t="shared" si="136"/>
        <v>-1449.9</v>
      </c>
      <c r="V518" s="124">
        <f t="shared" si="137"/>
        <v>100</v>
      </c>
      <c r="W518" s="162">
        <f t="shared" si="138"/>
        <v>26.285714285714285</v>
      </c>
      <c r="X518" s="162">
        <f t="shared" si="139"/>
        <v>26.285714285714285</v>
      </c>
      <c r="Y518" s="162">
        <f t="shared" si="140"/>
        <v>26.285714285714285</v>
      </c>
      <c r="Z518" s="151" t="str">
        <f t="shared" si="141"/>
        <v>CUMPLIDA</v>
      </c>
      <c r="AA518" s="151" t="str">
        <f t="shared" si="142"/>
        <v>CUMPLIDO</v>
      </c>
      <c r="AB518" s="192" t="s">
        <v>724</v>
      </c>
      <c r="AC518" s="150" t="str">
        <f t="shared" si="145"/>
        <v>H7AF17</v>
      </c>
      <c r="AD518" s="163">
        <f t="shared" si="143"/>
        <v>1</v>
      </c>
      <c r="AE518" s="163" t="str">
        <f t="shared" si="146"/>
        <v>H7AF17 - 1</v>
      </c>
      <c r="AF518" s="164">
        <f t="shared" si="147"/>
        <v>5</v>
      </c>
      <c r="AG518" s="164">
        <f t="shared" si="148"/>
        <v>5</v>
      </c>
      <c r="AH518" s="164" t="str">
        <f t="shared" si="144"/>
        <v>H7AF17.</v>
      </c>
      <c r="AI518" s="164" t="str">
        <f t="shared" si="149"/>
        <v>H7AF17</v>
      </c>
      <c r="AJ518" s="165"/>
      <c r="AK518" s="166"/>
      <c r="AL518" s="167"/>
    </row>
    <row r="519" spans="1:38" s="11" customFormat="1" ht="350.1" customHeight="1" x14ac:dyDescent="0.2">
      <c r="A519" s="150">
        <f>IF(ISBLANK(F519),"",COUNTA($F$2:F519))</f>
        <v>416</v>
      </c>
      <c r="B519" s="151">
        <f t="shared" si="134"/>
        <v>518</v>
      </c>
      <c r="C519" s="151">
        <v>2018</v>
      </c>
      <c r="D519" s="151"/>
      <c r="E519" s="151" t="s">
        <v>637</v>
      </c>
      <c r="F519" s="151" t="s">
        <v>637</v>
      </c>
      <c r="G519" s="152" t="s">
        <v>82</v>
      </c>
      <c r="H519" s="183" t="s">
        <v>705</v>
      </c>
      <c r="I519" s="183" t="s">
        <v>706</v>
      </c>
      <c r="J519" s="183" t="s">
        <v>707</v>
      </c>
      <c r="K519" s="183" t="s">
        <v>877</v>
      </c>
      <c r="L519" s="151" t="s">
        <v>708</v>
      </c>
      <c r="M519" s="151">
        <v>1</v>
      </c>
      <c r="N519" s="184">
        <v>43405</v>
      </c>
      <c r="O519" s="184">
        <v>43554</v>
      </c>
      <c r="P519" s="178">
        <f t="shared" si="135"/>
        <v>21.285714285714285</v>
      </c>
      <c r="Q519" s="151" t="s">
        <v>310</v>
      </c>
      <c r="R519" s="151" t="s">
        <v>2314</v>
      </c>
      <c r="S519" s="151">
        <v>1</v>
      </c>
      <c r="T519" s="184"/>
      <c r="U519" s="161">
        <f t="shared" si="136"/>
        <v>-1451.8</v>
      </c>
      <c r="V519" s="124">
        <f t="shared" si="137"/>
        <v>100</v>
      </c>
      <c r="W519" s="162">
        <f t="shared" si="138"/>
        <v>21.285714285714285</v>
      </c>
      <c r="X519" s="162">
        <f t="shared" si="139"/>
        <v>21.285714285714285</v>
      </c>
      <c r="Y519" s="162">
        <f t="shared" si="140"/>
        <v>21.285714285714285</v>
      </c>
      <c r="Z519" s="151" t="str">
        <f t="shared" si="141"/>
        <v>CUMPLIDA</v>
      </c>
      <c r="AA519" s="151" t="str">
        <f t="shared" si="142"/>
        <v>CUMPLIDO</v>
      </c>
      <c r="AB519" s="192" t="s">
        <v>724</v>
      </c>
      <c r="AC519" s="150" t="str">
        <f t="shared" si="145"/>
        <v>H18AF17</v>
      </c>
      <c r="AD519" s="163">
        <f t="shared" si="143"/>
        <v>1</v>
      </c>
      <c r="AE519" s="163" t="str">
        <f t="shared" si="146"/>
        <v>H18AF17 - 1</v>
      </c>
      <c r="AF519" s="164">
        <f t="shared" si="147"/>
        <v>5</v>
      </c>
      <c r="AG519" s="164">
        <f t="shared" si="148"/>
        <v>5</v>
      </c>
      <c r="AH519" s="164" t="str">
        <f t="shared" si="144"/>
        <v>H18AF17.</v>
      </c>
      <c r="AI519" s="164" t="str">
        <f t="shared" si="149"/>
        <v>H18AF17</v>
      </c>
      <c r="AJ519" s="165"/>
      <c r="AK519" s="166"/>
      <c r="AL519" s="167"/>
    </row>
    <row r="520" spans="1:38" s="11" customFormat="1" ht="350.1" customHeight="1" x14ac:dyDescent="0.2">
      <c r="A520" s="150">
        <f>IF(ISBLANK(F520),"",COUNTA($F$2:F520))</f>
        <v>417</v>
      </c>
      <c r="B520" s="151">
        <f t="shared" si="134"/>
        <v>519</v>
      </c>
      <c r="C520" s="151">
        <v>2018</v>
      </c>
      <c r="D520" s="151"/>
      <c r="E520" s="151" t="s">
        <v>904</v>
      </c>
      <c r="F520" s="151" t="s">
        <v>722</v>
      </c>
      <c r="G520" s="192" t="s">
        <v>30</v>
      </c>
      <c r="H520" s="183" t="s">
        <v>2467</v>
      </c>
      <c r="I520" s="183" t="s">
        <v>2468</v>
      </c>
      <c r="J520" s="183" t="s">
        <v>2363</v>
      </c>
      <c r="K520" s="183" t="s">
        <v>2364</v>
      </c>
      <c r="L520" s="151" t="s">
        <v>2460</v>
      </c>
      <c r="M520" s="151">
        <v>2</v>
      </c>
      <c r="N520" s="184">
        <v>45139</v>
      </c>
      <c r="O520" s="184">
        <v>45230</v>
      </c>
      <c r="P520" s="178">
        <f t="shared" si="135"/>
        <v>13</v>
      </c>
      <c r="Q520" s="151" t="s">
        <v>410</v>
      </c>
      <c r="R520" s="174" t="s">
        <v>2367</v>
      </c>
      <c r="S520" s="151">
        <v>2</v>
      </c>
      <c r="T520" s="190">
        <v>45343</v>
      </c>
      <c r="U520" s="161">
        <f t="shared" si="136"/>
        <v>3.7666666666666666</v>
      </c>
      <c r="V520" s="124">
        <f t="shared" si="137"/>
        <v>100</v>
      </c>
      <c r="W520" s="162">
        <f t="shared" si="138"/>
        <v>13</v>
      </c>
      <c r="X520" s="162">
        <f t="shared" si="139"/>
        <v>13</v>
      </c>
      <c r="Y520" s="162">
        <f t="shared" si="140"/>
        <v>13</v>
      </c>
      <c r="Z520" s="151" t="str">
        <f t="shared" si="141"/>
        <v>CUMPLIDA</v>
      </c>
      <c r="AA520" s="151" t="str">
        <f t="shared" si="142"/>
        <v>CUMPLIDO</v>
      </c>
      <c r="AB520" s="192" t="s">
        <v>724</v>
      </c>
      <c r="AC520" s="150" t="str">
        <f t="shared" si="145"/>
        <v>H24AF17</v>
      </c>
      <c r="AD520" s="163">
        <f t="shared" si="143"/>
        <v>1</v>
      </c>
      <c r="AE520" s="163" t="str">
        <f t="shared" si="146"/>
        <v>H24AF17 - 1</v>
      </c>
      <c r="AF520" s="164">
        <f t="shared" si="147"/>
        <v>5</v>
      </c>
      <c r="AG520" s="164">
        <f t="shared" si="148"/>
        <v>5</v>
      </c>
      <c r="AH520" s="164" t="str">
        <f t="shared" si="144"/>
        <v>H24AF17.</v>
      </c>
      <c r="AI520" s="164" t="str">
        <f t="shared" si="149"/>
        <v>H24AF17</v>
      </c>
      <c r="AJ520" s="165"/>
      <c r="AK520" s="166"/>
      <c r="AL520" s="167"/>
    </row>
    <row r="521" spans="1:38" s="2" customFormat="1" ht="350.1" customHeight="1" x14ac:dyDescent="0.2">
      <c r="A521" s="150">
        <f>IF(ISBLANK(F521),"",COUNTA($F$2:F521))</f>
        <v>418</v>
      </c>
      <c r="B521" s="151">
        <f t="shared" si="134"/>
        <v>520</v>
      </c>
      <c r="C521" s="151">
        <v>2018</v>
      </c>
      <c r="D521" s="151"/>
      <c r="E521" s="151" t="s">
        <v>904</v>
      </c>
      <c r="F521" s="151" t="s">
        <v>722</v>
      </c>
      <c r="G521" s="192" t="s">
        <v>30</v>
      </c>
      <c r="H521" s="183" t="s">
        <v>2469</v>
      </c>
      <c r="I521" s="183" t="s">
        <v>709</v>
      </c>
      <c r="J521" s="183" t="s">
        <v>2456</v>
      </c>
      <c r="K521" s="183" t="s">
        <v>2364</v>
      </c>
      <c r="L521" s="151" t="s">
        <v>2365</v>
      </c>
      <c r="M521" s="151">
        <v>2</v>
      </c>
      <c r="N521" s="184">
        <v>45108</v>
      </c>
      <c r="O521" s="184">
        <v>45230</v>
      </c>
      <c r="P521" s="178">
        <f t="shared" si="135"/>
        <v>17.428571428571427</v>
      </c>
      <c r="Q521" s="151" t="s">
        <v>1485</v>
      </c>
      <c r="R521" s="174" t="s">
        <v>2374</v>
      </c>
      <c r="S521" s="151">
        <v>2</v>
      </c>
      <c r="T521" s="190">
        <v>45212</v>
      </c>
      <c r="U521" s="161">
        <f t="shared" si="136"/>
        <v>-0.6</v>
      </c>
      <c r="V521" s="124">
        <f t="shared" si="137"/>
        <v>100</v>
      </c>
      <c r="W521" s="162">
        <f t="shared" si="138"/>
        <v>17.428571428571427</v>
      </c>
      <c r="X521" s="162">
        <f t="shared" si="139"/>
        <v>17.428571428571427</v>
      </c>
      <c r="Y521" s="162">
        <f t="shared" si="140"/>
        <v>17.428571428571427</v>
      </c>
      <c r="Z521" s="151" t="str">
        <f t="shared" si="141"/>
        <v>CUMPLIDA</v>
      </c>
      <c r="AA521" s="151" t="str">
        <f t="shared" si="142"/>
        <v>CUMPLIDO</v>
      </c>
      <c r="AB521" s="192" t="s">
        <v>724</v>
      </c>
      <c r="AC521" s="150" t="str">
        <f t="shared" si="145"/>
        <v>H25AF17</v>
      </c>
      <c r="AD521" s="163">
        <f t="shared" si="143"/>
        <v>1</v>
      </c>
      <c r="AE521" s="163" t="str">
        <f t="shared" si="146"/>
        <v>H25AF17 - 1</v>
      </c>
      <c r="AF521" s="164">
        <f t="shared" si="147"/>
        <v>5</v>
      </c>
      <c r="AG521" s="164">
        <f t="shared" si="148"/>
        <v>5</v>
      </c>
      <c r="AH521" s="164" t="str">
        <f t="shared" si="144"/>
        <v>H25AF17.</v>
      </c>
      <c r="AI521" s="164" t="str">
        <f t="shared" si="149"/>
        <v>H25AF17</v>
      </c>
      <c r="AJ521" s="204"/>
      <c r="AK521" s="204"/>
    </row>
    <row r="522" spans="1:38" s="2" customFormat="1" ht="350.1" customHeight="1" x14ac:dyDescent="0.2">
      <c r="A522" s="150">
        <f>IF(ISBLANK(F522),"",COUNTA($F$2:F522))</f>
        <v>419</v>
      </c>
      <c r="B522" s="151">
        <f t="shared" si="134"/>
        <v>521</v>
      </c>
      <c r="C522" s="151">
        <v>2018</v>
      </c>
      <c r="D522" s="151"/>
      <c r="E522" s="151" t="s">
        <v>904</v>
      </c>
      <c r="F522" s="151" t="s">
        <v>722</v>
      </c>
      <c r="G522" s="192" t="s">
        <v>30</v>
      </c>
      <c r="H522" s="183" t="s">
        <v>2470</v>
      </c>
      <c r="I522" s="183" t="s">
        <v>709</v>
      </c>
      <c r="J522" s="183" t="s">
        <v>2363</v>
      </c>
      <c r="K522" s="183" t="s">
        <v>2364</v>
      </c>
      <c r="L522" s="151" t="s">
        <v>2365</v>
      </c>
      <c r="M522" s="151">
        <v>2</v>
      </c>
      <c r="N522" s="184">
        <v>45139</v>
      </c>
      <c r="O522" s="184">
        <v>45230</v>
      </c>
      <c r="P522" s="178">
        <f t="shared" si="135"/>
        <v>13</v>
      </c>
      <c r="Q522" s="151" t="s">
        <v>1950</v>
      </c>
      <c r="R522" s="174" t="s">
        <v>2367</v>
      </c>
      <c r="S522" s="151">
        <v>2</v>
      </c>
      <c r="T522" s="190">
        <v>45370</v>
      </c>
      <c r="U522" s="161">
        <f t="shared" si="136"/>
        <v>4.666666666666667</v>
      </c>
      <c r="V522" s="124">
        <f t="shared" si="137"/>
        <v>100</v>
      </c>
      <c r="W522" s="162">
        <f t="shared" si="138"/>
        <v>13</v>
      </c>
      <c r="X522" s="162">
        <f t="shared" si="139"/>
        <v>13</v>
      </c>
      <c r="Y522" s="162">
        <f t="shared" si="140"/>
        <v>13</v>
      </c>
      <c r="Z522" s="151" t="str">
        <f t="shared" si="141"/>
        <v>CUMPLIDA</v>
      </c>
      <c r="AA522" s="151" t="str">
        <f t="shared" si="142"/>
        <v>CUMPLIDO</v>
      </c>
      <c r="AB522" s="192" t="s">
        <v>724</v>
      </c>
      <c r="AC522" s="150" t="str">
        <f t="shared" si="145"/>
        <v>H26AF17</v>
      </c>
      <c r="AD522" s="163">
        <f t="shared" si="143"/>
        <v>1</v>
      </c>
      <c r="AE522" s="163" t="str">
        <f t="shared" si="146"/>
        <v>H26AF17 - 1</v>
      </c>
      <c r="AF522" s="164">
        <f t="shared" si="147"/>
        <v>5</v>
      </c>
      <c r="AG522" s="164">
        <f t="shared" si="148"/>
        <v>5</v>
      </c>
      <c r="AH522" s="164" t="str">
        <f t="shared" si="144"/>
        <v>H26AF17.</v>
      </c>
      <c r="AI522" s="164" t="str">
        <f t="shared" si="149"/>
        <v>H26AF17</v>
      </c>
      <c r="AJ522" s="204"/>
      <c r="AK522" s="204"/>
    </row>
    <row r="523" spans="1:38" s="2" customFormat="1" ht="350.1" customHeight="1" x14ac:dyDescent="0.2">
      <c r="A523" s="150">
        <f>IF(ISBLANK(F523),"",COUNTA($F$2:F523))</f>
        <v>420</v>
      </c>
      <c r="B523" s="151">
        <f t="shared" si="134"/>
        <v>522</v>
      </c>
      <c r="C523" s="151">
        <v>2018</v>
      </c>
      <c r="D523" s="151"/>
      <c r="E523" s="151" t="s">
        <v>904</v>
      </c>
      <c r="F523" s="151" t="s">
        <v>722</v>
      </c>
      <c r="G523" s="192" t="s">
        <v>30</v>
      </c>
      <c r="H523" s="183" t="s">
        <v>2471</v>
      </c>
      <c r="I523" s="183" t="s">
        <v>709</v>
      </c>
      <c r="J523" s="183" t="s">
        <v>2456</v>
      </c>
      <c r="K523" s="183" t="s">
        <v>2364</v>
      </c>
      <c r="L523" s="151" t="s">
        <v>2365</v>
      </c>
      <c r="M523" s="151">
        <v>2</v>
      </c>
      <c r="N523" s="184">
        <v>45108</v>
      </c>
      <c r="O523" s="184">
        <v>45230</v>
      </c>
      <c r="P523" s="178">
        <f t="shared" si="135"/>
        <v>17.428571428571427</v>
      </c>
      <c r="Q523" s="151" t="s">
        <v>1485</v>
      </c>
      <c r="R523" s="174" t="s">
        <v>2374</v>
      </c>
      <c r="S523" s="151">
        <v>2</v>
      </c>
      <c r="T523" s="190">
        <v>45212</v>
      </c>
      <c r="U523" s="161">
        <f t="shared" si="136"/>
        <v>-0.6</v>
      </c>
      <c r="V523" s="124">
        <f t="shared" si="137"/>
        <v>100</v>
      </c>
      <c r="W523" s="162">
        <f t="shared" si="138"/>
        <v>17.428571428571427</v>
      </c>
      <c r="X523" s="162">
        <f t="shared" si="139"/>
        <v>17.428571428571427</v>
      </c>
      <c r="Y523" s="162">
        <f t="shared" si="140"/>
        <v>17.428571428571427</v>
      </c>
      <c r="Z523" s="151" t="str">
        <f t="shared" si="141"/>
        <v>CUMPLIDA</v>
      </c>
      <c r="AA523" s="151" t="str">
        <f t="shared" si="142"/>
        <v>CUMPLIDO</v>
      </c>
      <c r="AB523" s="192" t="s">
        <v>724</v>
      </c>
      <c r="AC523" s="150" t="str">
        <f t="shared" si="145"/>
        <v>H27AF17</v>
      </c>
      <c r="AD523" s="163">
        <f t="shared" si="143"/>
        <v>1</v>
      </c>
      <c r="AE523" s="163" t="str">
        <f t="shared" si="146"/>
        <v>H27AF17 - 1</v>
      </c>
      <c r="AF523" s="164">
        <f t="shared" si="147"/>
        <v>5</v>
      </c>
      <c r="AG523" s="164">
        <f t="shared" si="148"/>
        <v>5</v>
      </c>
      <c r="AH523" s="164" t="str">
        <f t="shared" si="144"/>
        <v>H27AF17.</v>
      </c>
      <c r="AI523" s="164" t="str">
        <f t="shared" si="149"/>
        <v>H27AF17</v>
      </c>
      <c r="AJ523" s="204"/>
      <c r="AK523" s="204"/>
    </row>
    <row r="524" spans="1:38" s="2" customFormat="1" ht="350.1" customHeight="1" x14ac:dyDescent="0.2">
      <c r="A524" s="150">
        <f>IF(ISBLANK(F524),"",COUNTA($F$2:F524))</f>
        <v>421</v>
      </c>
      <c r="B524" s="151">
        <f t="shared" si="134"/>
        <v>523</v>
      </c>
      <c r="C524" s="151">
        <v>2018</v>
      </c>
      <c r="D524" s="151"/>
      <c r="E524" s="151" t="s">
        <v>904</v>
      </c>
      <c r="F524" s="151" t="s">
        <v>722</v>
      </c>
      <c r="G524" s="192" t="s">
        <v>30</v>
      </c>
      <c r="H524" s="183" t="s">
        <v>2472</v>
      </c>
      <c r="I524" s="183" t="s">
        <v>709</v>
      </c>
      <c r="J524" s="183" t="s">
        <v>2456</v>
      </c>
      <c r="K524" s="183" t="s">
        <v>2364</v>
      </c>
      <c r="L524" s="151" t="s">
        <v>2365</v>
      </c>
      <c r="M524" s="151">
        <v>2</v>
      </c>
      <c r="N524" s="184">
        <v>45108</v>
      </c>
      <c r="O524" s="184">
        <v>45230</v>
      </c>
      <c r="P524" s="178">
        <f t="shared" si="135"/>
        <v>17.428571428571427</v>
      </c>
      <c r="Q524" s="151" t="s">
        <v>1485</v>
      </c>
      <c r="R524" s="174" t="s">
        <v>2374</v>
      </c>
      <c r="S524" s="151">
        <v>2</v>
      </c>
      <c r="T524" s="190">
        <v>45212</v>
      </c>
      <c r="U524" s="161">
        <f t="shared" si="136"/>
        <v>-0.6</v>
      </c>
      <c r="V524" s="124">
        <f t="shared" si="137"/>
        <v>100</v>
      </c>
      <c r="W524" s="162">
        <f t="shared" si="138"/>
        <v>17.428571428571427</v>
      </c>
      <c r="X524" s="162">
        <f t="shared" si="139"/>
        <v>17.428571428571427</v>
      </c>
      <c r="Y524" s="162">
        <f t="shared" si="140"/>
        <v>17.428571428571427</v>
      </c>
      <c r="Z524" s="151" t="str">
        <f t="shared" si="141"/>
        <v>CUMPLIDA</v>
      </c>
      <c r="AA524" s="151" t="str">
        <f t="shared" si="142"/>
        <v>CUMPLIDO</v>
      </c>
      <c r="AB524" s="192" t="s">
        <v>724</v>
      </c>
      <c r="AC524" s="150" t="str">
        <f t="shared" si="145"/>
        <v>H28AF17</v>
      </c>
      <c r="AD524" s="163">
        <f t="shared" si="143"/>
        <v>1</v>
      </c>
      <c r="AE524" s="163" t="str">
        <f t="shared" si="146"/>
        <v>H28AF17 - 1</v>
      </c>
      <c r="AF524" s="164">
        <f t="shared" si="147"/>
        <v>5</v>
      </c>
      <c r="AG524" s="164">
        <f t="shared" si="148"/>
        <v>5</v>
      </c>
      <c r="AH524" s="164" t="str">
        <f t="shared" si="144"/>
        <v>H28AF17.</v>
      </c>
      <c r="AI524" s="164" t="str">
        <f t="shared" si="149"/>
        <v>H28AF17</v>
      </c>
      <c r="AJ524" s="204"/>
      <c r="AK524" s="204"/>
    </row>
    <row r="525" spans="1:38" s="2" customFormat="1" ht="350.1" customHeight="1" x14ac:dyDescent="0.2">
      <c r="A525" s="150">
        <f>IF(ISBLANK(F525),"",COUNTA($F$2:F525))</f>
        <v>422</v>
      </c>
      <c r="B525" s="151">
        <f t="shared" ref="B525:B588" si="150">ROW()-1</f>
        <v>524</v>
      </c>
      <c r="C525" s="151">
        <v>2018</v>
      </c>
      <c r="D525" s="151"/>
      <c r="E525" s="151" t="s">
        <v>904</v>
      </c>
      <c r="F525" s="151" t="s">
        <v>722</v>
      </c>
      <c r="G525" s="192" t="s">
        <v>30</v>
      </c>
      <c r="H525" s="183" t="s">
        <v>2473</v>
      </c>
      <c r="I525" s="183" t="s">
        <v>709</v>
      </c>
      <c r="J525" s="183" t="s">
        <v>2363</v>
      </c>
      <c r="K525" s="183" t="s">
        <v>2364</v>
      </c>
      <c r="L525" s="151" t="s">
        <v>2365</v>
      </c>
      <c r="M525" s="151">
        <v>2</v>
      </c>
      <c r="N525" s="184">
        <v>45139</v>
      </c>
      <c r="O525" s="184">
        <v>45230</v>
      </c>
      <c r="P525" s="178">
        <f t="shared" si="135"/>
        <v>13</v>
      </c>
      <c r="Q525" s="151" t="s">
        <v>1950</v>
      </c>
      <c r="R525" s="174" t="s">
        <v>2367</v>
      </c>
      <c r="S525" s="151">
        <v>2</v>
      </c>
      <c r="T525" s="190">
        <v>45350</v>
      </c>
      <c r="U525" s="161">
        <f t="shared" si="136"/>
        <v>4</v>
      </c>
      <c r="V525" s="124">
        <f t="shared" si="137"/>
        <v>100</v>
      </c>
      <c r="W525" s="162">
        <f t="shared" si="138"/>
        <v>13</v>
      </c>
      <c r="X525" s="162">
        <f t="shared" si="139"/>
        <v>13</v>
      </c>
      <c r="Y525" s="162">
        <f t="shared" si="140"/>
        <v>13</v>
      </c>
      <c r="Z525" s="151" t="str">
        <f t="shared" si="141"/>
        <v>CUMPLIDA</v>
      </c>
      <c r="AA525" s="151" t="str">
        <f t="shared" si="142"/>
        <v>CUMPLIDO</v>
      </c>
      <c r="AB525" s="192" t="s">
        <v>724</v>
      </c>
      <c r="AC525" s="150" t="str">
        <f t="shared" si="145"/>
        <v>H29AF17</v>
      </c>
      <c r="AD525" s="163">
        <f t="shared" si="143"/>
        <v>1</v>
      </c>
      <c r="AE525" s="163" t="str">
        <f t="shared" si="146"/>
        <v>H29AF17 - 1</v>
      </c>
      <c r="AF525" s="164">
        <f t="shared" si="147"/>
        <v>5</v>
      </c>
      <c r="AG525" s="164">
        <f t="shared" si="148"/>
        <v>5</v>
      </c>
      <c r="AH525" s="164" t="str">
        <f t="shared" si="144"/>
        <v>H29AF17.</v>
      </c>
      <c r="AI525" s="164" t="str">
        <f t="shared" si="149"/>
        <v>H29AF17</v>
      </c>
      <c r="AJ525" s="204"/>
      <c r="AK525" s="204"/>
    </row>
    <row r="526" spans="1:38" s="2" customFormat="1" ht="350.1" customHeight="1" x14ac:dyDescent="0.2">
      <c r="A526" s="150">
        <f>IF(ISBLANK(F526),"",COUNTA($F$2:F526))</f>
        <v>423</v>
      </c>
      <c r="B526" s="151">
        <f t="shared" si="150"/>
        <v>525</v>
      </c>
      <c r="C526" s="151">
        <v>2018</v>
      </c>
      <c r="D526" s="151"/>
      <c r="E526" s="151" t="s">
        <v>904</v>
      </c>
      <c r="F526" s="151" t="s">
        <v>722</v>
      </c>
      <c r="G526" s="192" t="s">
        <v>30</v>
      </c>
      <c r="H526" s="183" t="s">
        <v>2474</v>
      </c>
      <c r="I526" s="183" t="s">
        <v>709</v>
      </c>
      <c r="J526" s="183" t="s">
        <v>2363</v>
      </c>
      <c r="K526" s="183" t="s">
        <v>2364</v>
      </c>
      <c r="L526" s="151" t="s">
        <v>2365</v>
      </c>
      <c r="M526" s="151">
        <v>2</v>
      </c>
      <c r="N526" s="184">
        <v>45139</v>
      </c>
      <c r="O526" s="184">
        <v>45230</v>
      </c>
      <c r="P526" s="178">
        <f t="shared" si="135"/>
        <v>13</v>
      </c>
      <c r="Q526" s="151" t="s">
        <v>1489</v>
      </c>
      <c r="R526" s="174" t="s">
        <v>2367</v>
      </c>
      <c r="S526" s="151">
        <v>2</v>
      </c>
      <c r="T526" s="190">
        <v>45344</v>
      </c>
      <c r="U526" s="161">
        <f t="shared" si="136"/>
        <v>3.8</v>
      </c>
      <c r="V526" s="124">
        <f t="shared" si="137"/>
        <v>100</v>
      </c>
      <c r="W526" s="162">
        <f t="shared" si="138"/>
        <v>13</v>
      </c>
      <c r="X526" s="162">
        <f t="shared" si="139"/>
        <v>13</v>
      </c>
      <c r="Y526" s="162">
        <f t="shared" si="140"/>
        <v>13</v>
      </c>
      <c r="Z526" s="151" t="str">
        <f t="shared" si="141"/>
        <v>CUMPLIDA</v>
      </c>
      <c r="AA526" s="151" t="str">
        <f t="shared" si="142"/>
        <v>CUMPLIDO</v>
      </c>
      <c r="AB526" s="192" t="s">
        <v>724</v>
      </c>
      <c r="AC526" s="150" t="str">
        <f t="shared" si="145"/>
        <v>H30AF17</v>
      </c>
      <c r="AD526" s="163">
        <f t="shared" si="143"/>
        <v>1</v>
      </c>
      <c r="AE526" s="163" t="str">
        <f t="shared" si="146"/>
        <v>H30AF17 - 1</v>
      </c>
      <c r="AF526" s="164">
        <f t="shared" si="147"/>
        <v>5</v>
      </c>
      <c r="AG526" s="164">
        <f t="shared" si="148"/>
        <v>5</v>
      </c>
      <c r="AH526" s="164" t="str">
        <f t="shared" si="144"/>
        <v>H30AF17.</v>
      </c>
      <c r="AI526" s="164" t="str">
        <f t="shared" si="149"/>
        <v>H30AF17</v>
      </c>
      <c r="AJ526" s="204"/>
      <c r="AK526" s="204"/>
    </row>
    <row r="527" spans="1:38" s="2" customFormat="1" ht="350.1" customHeight="1" x14ac:dyDescent="0.2">
      <c r="A527" s="150">
        <f>IF(ISBLANK(F527),"",COUNTA($F$2:F527))</f>
        <v>424</v>
      </c>
      <c r="B527" s="151">
        <f t="shared" si="150"/>
        <v>526</v>
      </c>
      <c r="C527" s="151">
        <v>2018</v>
      </c>
      <c r="D527" s="151"/>
      <c r="E527" s="151" t="s">
        <v>904</v>
      </c>
      <c r="F527" s="151" t="s">
        <v>722</v>
      </c>
      <c r="G527" s="192" t="s">
        <v>30</v>
      </c>
      <c r="H527" s="183" t="s">
        <v>2475</v>
      </c>
      <c r="I527" s="183" t="s">
        <v>709</v>
      </c>
      <c r="J527" s="183" t="s">
        <v>2363</v>
      </c>
      <c r="K527" s="183" t="s">
        <v>2364</v>
      </c>
      <c r="L527" s="151" t="s">
        <v>2365</v>
      </c>
      <c r="M527" s="151">
        <v>2</v>
      </c>
      <c r="N527" s="184">
        <v>45139</v>
      </c>
      <c r="O527" s="184">
        <v>45230</v>
      </c>
      <c r="P527" s="178">
        <f t="shared" si="135"/>
        <v>13</v>
      </c>
      <c r="Q527" s="151" t="s">
        <v>1489</v>
      </c>
      <c r="R527" s="174" t="s">
        <v>2367</v>
      </c>
      <c r="S527" s="151">
        <v>2</v>
      </c>
      <c r="T527" s="190">
        <v>45344</v>
      </c>
      <c r="U527" s="161">
        <f t="shared" si="136"/>
        <v>3.8</v>
      </c>
      <c r="V527" s="124">
        <f t="shared" si="137"/>
        <v>100</v>
      </c>
      <c r="W527" s="162">
        <f t="shared" si="138"/>
        <v>13</v>
      </c>
      <c r="X527" s="162">
        <f t="shared" si="139"/>
        <v>13</v>
      </c>
      <c r="Y527" s="162">
        <f t="shared" si="140"/>
        <v>13</v>
      </c>
      <c r="Z527" s="151" t="str">
        <f t="shared" si="141"/>
        <v>CUMPLIDA</v>
      </c>
      <c r="AA527" s="151" t="str">
        <f t="shared" si="142"/>
        <v>CUMPLIDO</v>
      </c>
      <c r="AB527" s="192" t="s">
        <v>724</v>
      </c>
      <c r="AC527" s="150" t="str">
        <f t="shared" si="145"/>
        <v>H31AF17</v>
      </c>
      <c r="AD527" s="163">
        <f t="shared" si="143"/>
        <v>1</v>
      </c>
      <c r="AE527" s="163" t="str">
        <f t="shared" si="146"/>
        <v>H31AF17 - 1</v>
      </c>
      <c r="AF527" s="164">
        <f t="shared" si="147"/>
        <v>5</v>
      </c>
      <c r="AG527" s="164">
        <f t="shared" si="148"/>
        <v>5</v>
      </c>
      <c r="AH527" s="164" t="str">
        <f t="shared" si="144"/>
        <v>H31AF17.</v>
      </c>
      <c r="AI527" s="164" t="str">
        <f t="shared" si="149"/>
        <v>H31AF17</v>
      </c>
      <c r="AJ527" s="204"/>
      <c r="AK527" s="204"/>
    </row>
    <row r="528" spans="1:38" s="2" customFormat="1" ht="350.1" customHeight="1" x14ac:dyDescent="0.2">
      <c r="A528" s="150">
        <f>IF(ISBLANK(F528),"",COUNTA($F$2:F528))</f>
        <v>425</v>
      </c>
      <c r="B528" s="151">
        <f t="shared" si="150"/>
        <v>527</v>
      </c>
      <c r="C528" s="151">
        <v>2018</v>
      </c>
      <c r="D528" s="151"/>
      <c r="E528" s="151" t="s">
        <v>904</v>
      </c>
      <c r="F528" s="151" t="s">
        <v>722</v>
      </c>
      <c r="G528" s="192" t="s">
        <v>30</v>
      </c>
      <c r="H528" s="183" t="s">
        <v>2476</v>
      </c>
      <c r="I528" s="183" t="s">
        <v>709</v>
      </c>
      <c r="J528" s="183" t="s">
        <v>2363</v>
      </c>
      <c r="K528" s="183" t="s">
        <v>2364</v>
      </c>
      <c r="L528" s="151" t="s">
        <v>2365</v>
      </c>
      <c r="M528" s="151">
        <v>2</v>
      </c>
      <c r="N528" s="184">
        <v>45139</v>
      </c>
      <c r="O528" s="184">
        <v>45230</v>
      </c>
      <c r="P528" s="178">
        <f t="shared" si="135"/>
        <v>13</v>
      </c>
      <c r="Q528" s="151" t="s">
        <v>2477</v>
      </c>
      <c r="R528" s="174" t="s">
        <v>2367</v>
      </c>
      <c r="S528" s="151">
        <v>2</v>
      </c>
      <c r="T528" s="190">
        <v>45344</v>
      </c>
      <c r="U528" s="161">
        <f t="shared" si="136"/>
        <v>3.8</v>
      </c>
      <c r="V528" s="124">
        <f t="shared" si="137"/>
        <v>100</v>
      </c>
      <c r="W528" s="162">
        <f t="shared" si="138"/>
        <v>13</v>
      </c>
      <c r="X528" s="162">
        <f t="shared" si="139"/>
        <v>13</v>
      </c>
      <c r="Y528" s="162">
        <f t="shared" si="140"/>
        <v>13</v>
      </c>
      <c r="Z528" s="151" t="str">
        <f t="shared" si="141"/>
        <v>CUMPLIDA</v>
      </c>
      <c r="AA528" s="151" t="str">
        <f t="shared" si="142"/>
        <v>CUMPLIDO</v>
      </c>
      <c r="AB528" s="192" t="s">
        <v>724</v>
      </c>
      <c r="AC528" s="150" t="str">
        <f t="shared" si="145"/>
        <v>H32AF17</v>
      </c>
      <c r="AD528" s="163">
        <f t="shared" si="143"/>
        <v>1</v>
      </c>
      <c r="AE528" s="163" t="str">
        <f t="shared" si="146"/>
        <v>H32AF17 - 1</v>
      </c>
      <c r="AF528" s="164">
        <f t="shared" si="147"/>
        <v>5</v>
      </c>
      <c r="AG528" s="164">
        <f t="shared" si="148"/>
        <v>5</v>
      </c>
      <c r="AH528" s="164" t="str">
        <f t="shared" si="144"/>
        <v>H32AF17.</v>
      </c>
      <c r="AI528" s="164" t="str">
        <f t="shared" si="149"/>
        <v>H32AF17</v>
      </c>
      <c r="AJ528" s="204"/>
      <c r="AK528" s="204"/>
    </row>
    <row r="529" spans="1:37" s="2" customFormat="1" ht="350.1" customHeight="1" x14ac:dyDescent="0.2">
      <c r="A529" s="150">
        <f>IF(ISBLANK(F529),"",COUNTA($F$2:F529))</f>
        <v>426</v>
      </c>
      <c r="B529" s="151">
        <f t="shared" si="150"/>
        <v>528</v>
      </c>
      <c r="C529" s="151">
        <v>2018</v>
      </c>
      <c r="D529" s="151"/>
      <c r="E529" s="151" t="s">
        <v>904</v>
      </c>
      <c r="F529" s="151" t="s">
        <v>722</v>
      </c>
      <c r="G529" s="192" t="s">
        <v>30</v>
      </c>
      <c r="H529" s="183" t="s">
        <v>2478</v>
      </c>
      <c r="I529" s="183" t="s">
        <v>709</v>
      </c>
      <c r="J529" s="183" t="s">
        <v>2363</v>
      </c>
      <c r="K529" s="183" t="s">
        <v>2364</v>
      </c>
      <c r="L529" s="151" t="s">
        <v>2365</v>
      </c>
      <c r="M529" s="151">
        <v>2</v>
      </c>
      <c r="N529" s="184">
        <v>45139</v>
      </c>
      <c r="O529" s="184">
        <v>45230</v>
      </c>
      <c r="P529" s="178">
        <f t="shared" si="135"/>
        <v>13</v>
      </c>
      <c r="Q529" s="151" t="s">
        <v>1489</v>
      </c>
      <c r="R529" s="174" t="s">
        <v>2367</v>
      </c>
      <c r="S529" s="151">
        <v>2</v>
      </c>
      <c r="T529" s="190">
        <v>45344</v>
      </c>
      <c r="U529" s="161">
        <f t="shared" si="136"/>
        <v>3.8</v>
      </c>
      <c r="V529" s="124">
        <f t="shared" si="137"/>
        <v>100</v>
      </c>
      <c r="W529" s="162">
        <f t="shared" si="138"/>
        <v>13</v>
      </c>
      <c r="X529" s="162">
        <f t="shared" si="139"/>
        <v>13</v>
      </c>
      <c r="Y529" s="162">
        <f t="shared" si="140"/>
        <v>13</v>
      </c>
      <c r="Z529" s="151" t="str">
        <f t="shared" si="141"/>
        <v>CUMPLIDA</v>
      </c>
      <c r="AA529" s="151" t="str">
        <f t="shared" si="142"/>
        <v>CUMPLIDO</v>
      </c>
      <c r="AB529" s="192" t="s">
        <v>724</v>
      </c>
      <c r="AC529" s="150" t="str">
        <f t="shared" si="145"/>
        <v>H33AF17</v>
      </c>
      <c r="AD529" s="163">
        <f t="shared" si="143"/>
        <v>1</v>
      </c>
      <c r="AE529" s="163" t="str">
        <f t="shared" si="146"/>
        <v>H33AF17 - 1</v>
      </c>
      <c r="AF529" s="164">
        <f t="shared" si="147"/>
        <v>5</v>
      </c>
      <c r="AG529" s="164">
        <f t="shared" si="148"/>
        <v>5</v>
      </c>
      <c r="AH529" s="164" t="str">
        <f t="shared" si="144"/>
        <v>H33AF17.</v>
      </c>
      <c r="AI529" s="164" t="str">
        <f t="shared" si="149"/>
        <v>H33AF17</v>
      </c>
      <c r="AJ529" s="204"/>
      <c r="AK529" s="204"/>
    </row>
    <row r="530" spans="1:37" s="2" customFormat="1" ht="350.1" customHeight="1" x14ac:dyDescent="0.2">
      <c r="A530" s="150">
        <f>IF(ISBLANK(F530),"",COUNTA($F$2:F530))</f>
        <v>427</v>
      </c>
      <c r="B530" s="151">
        <f t="shared" si="150"/>
        <v>529</v>
      </c>
      <c r="C530" s="151">
        <v>2018</v>
      </c>
      <c r="D530" s="151"/>
      <c r="E530" s="151" t="s">
        <v>904</v>
      </c>
      <c r="F530" s="151" t="s">
        <v>722</v>
      </c>
      <c r="G530" s="192" t="s">
        <v>30</v>
      </c>
      <c r="H530" s="183" t="s">
        <v>2479</v>
      </c>
      <c r="I530" s="183" t="s">
        <v>709</v>
      </c>
      <c r="J530" s="183" t="s">
        <v>2363</v>
      </c>
      <c r="K530" s="183" t="s">
        <v>2364</v>
      </c>
      <c r="L530" s="151" t="s">
        <v>2365</v>
      </c>
      <c r="M530" s="151">
        <v>2</v>
      </c>
      <c r="N530" s="184">
        <v>45139</v>
      </c>
      <c r="O530" s="184">
        <v>45230</v>
      </c>
      <c r="P530" s="178">
        <f t="shared" si="135"/>
        <v>13</v>
      </c>
      <c r="Q530" s="151" t="s">
        <v>1489</v>
      </c>
      <c r="R530" s="174" t="s">
        <v>2367</v>
      </c>
      <c r="S530" s="151">
        <v>2</v>
      </c>
      <c r="T530" s="190">
        <v>45344</v>
      </c>
      <c r="U530" s="161">
        <f t="shared" si="136"/>
        <v>3.8</v>
      </c>
      <c r="V530" s="124">
        <f t="shared" si="137"/>
        <v>100</v>
      </c>
      <c r="W530" s="162">
        <f t="shared" si="138"/>
        <v>13</v>
      </c>
      <c r="X530" s="162">
        <f t="shared" si="139"/>
        <v>13</v>
      </c>
      <c r="Y530" s="162">
        <f t="shared" si="140"/>
        <v>13</v>
      </c>
      <c r="Z530" s="151" t="str">
        <f t="shared" si="141"/>
        <v>CUMPLIDA</v>
      </c>
      <c r="AA530" s="151" t="str">
        <f t="shared" si="142"/>
        <v>CUMPLIDO</v>
      </c>
      <c r="AB530" s="192" t="s">
        <v>724</v>
      </c>
      <c r="AC530" s="150" t="str">
        <f t="shared" si="145"/>
        <v>H34AF17</v>
      </c>
      <c r="AD530" s="163">
        <f t="shared" si="143"/>
        <v>1</v>
      </c>
      <c r="AE530" s="163" t="str">
        <f t="shared" si="146"/>
        <v>H34AF17 - 1</v>
      </c>
      <c r="AF530" s="164">
        <f t="shared" si="147"/>
        <v>5</v>
      </c>
      <c r="AG530" s="164">
        <f t="shared" si="148"/>
        <v>5</v>
      </c>
      <c r="AH530" s="164" t="str">
        <f t="shared" si="144"/>
        <v>H34AF17.</v>
      </c>
      <c r="AI530" s="164" t="str">
        <f t="shared" si="149"/>
        <v>H34AF17</v>
      </c>
      <c r="AJ530" s="204"/>
      <c r="AK530" s="204"/>
    </row>
    <row r="531" spans="1:37" s="2" customFormat="1" ht="350.1" customHeight="1" x14ac:dyDescent="0.2">
      <c r="A531" s="150">
        <f>IF(ISBLANK(F531),"",COUNTA($F$2:F531))</f>
        <v>428</v>
      </c>
      <c r="B531" s="151">
        <f t="shared" si="150"/>
        <v>530</v>
      </c>
      <c r="C531" s="151">
        <v>2018</v>
      </c>
      <c r="D531" s="151"/>
      <c r="E531" s="151" t="s">
        <v>904</v>
      </c>
      <c r="F531" s="151" t="s">
        <v>722</v>
      </c>
      <c r="G531" s="192" t="s">
        <v>30</v>
      </c>
      <c r="H531" s="183" t="s">
        <v>2480</v>
      </c>
      <c r="I531" s="183" t="s">
        <v>709</v>
      </c>
      <c r="J531" s="183" t="s">
        <v>2363</v>
      </c>
      <c r="K531" s="183" t="s">
        <v>2364</v>
      </c>
      <c r="L531" s="151" t="s">
        <v>2365</v>
      </c>
      <c r="M531" s="151">
        <v>2</v>
      </c>
      <c r="N531" s="184">
        <v>45139</v>
      </c>
      <c r="O531" s="184">
        <v>45230</v>
      </c>
      <c r="P531" s="178">
        <f t="shared" si="135"/>
        <v>13</v>
      </c>
      <c r="Q531" s="151" t="s">
        <v>1489</v>
      </c>
      <c r="R531" s="174" t="s">
        <v>2367</v>
      </c>
      <c r="S531" s="151">
        <v>2</v>
      </c>
      <c r="T531" s="190">
        <v>45344</v>
      </c>
      <c r="U531" s="161">
        <f t="shared" si="136"/>
        <v>3.8</v>
      </c>
      <c r="V531" s="124">
        <f t="shared" si="137"/>
        <v>100</v>
      </c>
      <c r="W531" s="162">
        <f t="shared" si="138"/>
        <v>13</v>
      </c>
      <c r="X531" s="162">
        <f t="shared" si="139"/>
        <v>13</v>
      </c>
      <c r="Y531" s="162">
        <f t="shared" si="140"/>
        <v>13</v>
      </c>
      <c r="Z531" s="151" t="str">
        <f t="shared" si="141"/>
        <v>CUMPLIDA</v>
      </c>
      <c r="AA531" s="151" t="str">
        <f t="shared" si="142"/>
        <v>CUMPLIDO</v>
      </c>
      <c r="AB531" s="192" t="s">
        <v>724</v>
      </c>
      <c r="AC531" s="150" t="str">
        <f t="shared" si="145"/>
        <v>H35AF17</v>
      </c>
      <c r="AD531" s="163">
        <f t="shared" si="143"/>
        <v>1</v>
      </c>
      <c r="AE531" s="163" t="str">
        <f t="shared" si="146"/>
        <v>H35AF17 - 1</v>
      </c>
      <c r="AF531" s="164">
        <f t="shared" si="147"/>
        <v>5</v>
      </c>
      <c r="AG531" s="164">
        <f t="shared" si="148"/>
        <v>5</v>
      </c>
      <c r="AH531" s="164" t="str">
        <f t="shared" si="144"/>
        <v>H35AF17.</v>
      </c>
      <c r="AI531" s="164" t="str">
        <f t="shared" si="149"/>
        <v>H35AF17</v>
      </c>
      <c r="AJ531" s="204"/>
      <c r="AK531" s="204"/>
    </row>
    <row r="532" spans="1:37" s="2" customFormat="1" ht="350.1" customHeight="1" x14ac:dyDescent="0.2">
      <c r="A532" s="150">
        <f>IF(ISBLANK(F532),"",COUNTA($F$2:F532))</f>
        <v>429</v>
      </c>
      <c r="B532" s="151">
        <f t="shared" si="150"/>
        <v>531</v>
      </c>
      <c r="C532" s="151">
        <v>2018</v>
      </c>
      <c r="D532" s="151"/>
      <c r="E532" s="151" t="s">
        <v>904</v>
      </c>
      <c r="F532" s="151" t="s">
        <v>722</v>
      </c>
      <c r="G532" s="192" t="s">
        <v>30</v>
      </c>
      <c r="H532" s="183" t="s">
        <v>2481</v>
      </c>
      <c r="I532" s="183" t="s">
        <v>709</v>
      </c>
      <c r="J532" s="183" t="s">
        <v>2456</v>
      </c>
      <c r="K532" s="183" t="s">
        <v>2364</v>
      </c>
      <c r="L532" s="151" t="s">
        <v>2365</v>
      </c>
      <c r="M532" s="151">
        <v>2</v>
      </c>
      <c r="N532" s="184">
        <v>45108</v>
      </c>
      <c r="O532" s="184">
        <v>45230</v>
      </c>
      <c r="P532" s="178">
        <f t="shared" si="135"/>
        <v>17.428571428571427</v>
      </c>
      <c r="Q532" s="151" t="s">
        <v>1737</v>
      </c>
      <c r="R532" s="151" t="s">
        <v>2374</v>
      </c>
      <c r="S532" s="151">
        <v>2</v>
      </c>
      <c r="T532" s="190">
        <v>45211</v>
      </c>
      <c r="U532" s="161">
        <f t="shared" si="136"/>
        <v>-0.6333333333333333</v>
      </c>
      <c r="V532" s="124">
        <f t="shared" si="137"/>
        <v>100</v>
      </c>
      <c r="W532" s="162">
        <f t="shared" si="138"/>
        <v>17.428571428571427</v>
      </c>
      <c r="X532" s="162">
        <f t="shared" si="139"/>
        <v>17.428571428571427</v>
      </c>
      <c r="Y532" s="162">
        <f t="shared" si="140"/>
        <v>17.428571428571427</v>
      </c>
      <c r="Z532" s="151" t="str">
        <f t="shared" si="141"/>
        <v>CUMPLIDA</v>
      </c>
      <c r="AA532" s="151" t="str">
        <f t="shared" si="142"/>
        <v>CUMPLIDO</v>
      </c>
      <c r="AB532" s="192" t="s">
        <v>724</v>
      </c>
      <c r="AC532" s="150" t="str">
        <f t="shared" si="145"/>
        <v>H36AF17</v>
      </c>
      <c r="AD532" s="163">
        <f t="shared" si="143"/>
        <v>1</v>
      </c>
      <c r="AE532" s="163" t="str">
        <f t="shared" si="146"/>
        <v>H36AF17 - 1</v>
      </c>
      <c r="AF532" s="164">
        <f t="shared" si="147"/>
        <v>5</v>
      </c>
      <c r="AG532" s="164">
        <f t="shared" si="148"/>
        <v>5</v>
      </c>
      <c r="AH532" s="164" t="str">
        <f t="shared" si="144"/>
        <v>H36AF17.</v>
      </c>
      <c r="AI532" s="164" t="str">
        <f t="shared" si="149"/>
        <v>H36AF17</v>
      </c>
      <c r="AJ532" s="204"/>
      <c r="AK532" s="204"/>
    </row>
    <row r="533" spans="1:37" s="2" customFormat="1" ht="350.1" customHeight="1" x14ac:dyDescent="0.2">
      <c r="A533" s="150">
        <f>IF(ISBLANK(F533),"",COUNTA($F$2:F533))</f>
        <v>430</v>
      </c>
      <c r="B533" s="151">
        <f t="shared" si="150"/>
        <v>532</v>
      </c>
      <c r="C533" s="151">
        <v>2018</v>
      </c>
      <c r="D533" s="151"/>
      <c r="E533" s="151" t="s">
        <v>904</v>
      </c>
      <c r="F533" s="151" t="s">
        <v>722</v>
      </c>
      <c r="G533" s="192" t="s">
        <v>30</v>
      </c>
      <c r="H533" s="183" t="s">
        <v>2482</v>
      </c>
      <c r="I533" s="183" t="s">
        <v>709</v>
      </c>
      <c r="J533" s="183" t="s">
        <v>2456</v>
      </c>
      <c r="K533" s="183" t="s">
        <v>2364</v>
      </c>
      <c r="L533" s="151" t="s">
        <v>2365</v>
      </c>
      <c r="M533" s="151">
        <v>2</v>
      </c>
      <c r="N533" s="184">
        <v>45108</v>
      </c>
      <c r="O533" s="184">
        <v>45230</v>
      </c>
      <c r="P533" s="178">
        <f t="shared" si="135"/>
        <v>17.428571428571427</v>
      </c>
      <c r="Q533" s="151" t="s">
        <v>1485</v>
      </c>
      <c r="R533" s="174" t="s">
        <v>2374</v>
      </c>
      <c r="S533" s="151">
        <v>2</v>
      </c>
      <c r="T533" s="190">
        <v>45216</v>
      </c>
      <c r="U533" s="161">
        <f t="shared" si="136"/>
        <v>-0.46666666666666667</v>
      </c>
      <c r="V533" s="124">
        <f t="shared" si="137"/>
        <v>100</v>
      </c>
      <c r="W533" s="162">
        <f t="shared" si="138"/>
        <v>17.428571428571427</v>
      </c>
      <c r="X533" s="162">
        <f t="shared" si="139"/>
        <v>17.428571428571427</v>
      </c>
      <c r="Y533" s="162">
        <f t="shared" si="140"/>
        <v>17.428571428571427</v>
      </c>
      <c r="Z533" s="151" t="str">
        <f t="shared" si="141"/>
        <v>CUMPLIDA</v>
      </c>
      <c r="AA533" s="151" t="str">
        <f t="shared" si="142"/>
        <v>CUMPLIDO</v>
      </c>
      <c r="AB533" s="192" t="s">
        <v>724</v>
      </c>
      <c r="AC533" s="150" t="str">
        <f t="shared" si="145"/>
        <v>H37AF17</v>
      </c>
      <c r="AD533" s="163">
        <f t="shared" si="143"/>
        <v>1</v>
      </c>
      <c r="AE533" s="163" t="str">
        <f t="shared" si="146"/>
        <v>H37AF17 - 1</v>
      </c>
      <c r="AF533" s="164">
        <f t="shared" si="147"/>
        <v>5</v>
      </c>
      <c r="AG533" s="164">
        <f t="shared" si="148"/>
        <v>5</v>
      </c>
      <c r="AH533" s="164" t="str">
        <f t="shared" si="144"/>
        <v>H37AF17.</v>
      </c>
      <c r="AI533" s="164" t="str">
        <f t="shared" si="149"/>
        <v>H37AF17</v>
      </c>
      <c r="AJ533" s="204"/>
      <c r="AK533" s="204"/>
    </row>
    <row r="534" spans="1:37" s="2" customFormat="1" ht="350.1" customHeight="1" x14ac:dyDescent="0.2">
      <c r="A534" s="150">
        <f>IF(ISBLANK(F534),"",COUNTA($F$2:F534))</f>
        <v>431</v>
      </c>
      <c r="B534" s="151">
        <f t="shared" si="150"/>
        <v>533</v>
      </c>
      <c r="C534" s="151">
        <v>2018</v>
      </c>
      <c r="D534" s="151"/>
      <c r="E534" s="151" t="s">
        <v>3107</v>
      </c>
      <c r="F534" s="151" t="s">
        <v>721</v>
      </c>
      <c r="G534" s="192" t="s">
        <v>20</v>
      </c>
      <c r="H534" s="183" t="s">
        <v>1064</v>
      </c>
      <c r="I534" s="183" t="s">
        <v>710</v>
      </c>
      <c r="J534" s="183" t="s">
        <v>1433</v>
      </c>
      <c r="K534" s="183" t="s">
        <v>1433</v>
      </c>
      <c r="L534" s="151" t="s">
        <v>1387</v>
      </c>
      <c r="M534" s="151">
        <v>1</v>
      </c>
      <c r="N534" s="184">
        <v>44407</v>
      </c>
      <c r="O534" s="184">
        <v>44561</v>
      </c>
      <c r="P534" s="178">
        <f t="shared" si="135"/>
        <v>22</v>
      </c>
      <c r="Q534" s="151" t="s">
        <v>1487</v>
      </c>
      <c r="R534" s="174" t="s">
        <v>2347</v>
      </c>
      <c r="S534" s="151">
        <v>1</v>
      </c>
      <c r="T534" s="184">
        <v>44962</v>
      </c>
      <c r="U534" s="161">
        <f t="shared" si="136"/>
        <v>13.366666666666667</v>
      </c>
      <c r="V534" s="124">
        <f t="shared" si="137"/>
        <v>100</v>
      </c>
      <c r="W534" s="162">
        <f t="shared" si="138"/>
        <v>22</v>
      </c>
      <c r="X534" s="162">
        <f t="shared" si="139"/>
        <v>22</v>
      </c>
      <c r="Y534" s="162">
        <f t="shared" si="140"/>
        <v>22</v>
      </c>
      <c r="Z534" s="151" t="str">
        <f t="shared" si="141"/>
        <v>CUMPLIDA</v>
      </c>
      <c r="AA534" s="151" t="str">
        <f t="shared" si="142"/>
        <v>CUMPLIDO</v>
      </c>
      <c r="AB534" s="192" t="s">
        <v>724</v>
      </c>
      <c r="AC534" s="150" t="str">
        <f t="shared" si="145"/>
        <v>H38AF17</v>
      </c>
      <c r="AD534" s="163">
        <f t="shared" si="143"/>
        <v>1</v>
      </c>
      <c r="AE534" s="163" t="str">
        <f t="shared" si="146"/>
        <v>H38AF17 - 1</v>
      </c>
      <c r="AF534" s="164">
        <f t="shared" si="147"/>
        <v>5</v>
      </c>
      <c r="AG534" s="164">
        <f t="shared" si="148"/>
        <v>5</v>
      </c>
      <c r="AH534" s="164" t="str">
        <f t="shared" si="144"/>
        <v>H38AF17.</v>
      </c>
      <c r="AI534" s="164" t="str">
        <f t="shared" si="149"/>
        <v>H38AF17</v>
      </c>
      <c r="AJ534" s="204"/>
      <c r="AK534" s="204"/>
    </row>
    <row r="535" spans="1:37" s="2" customFormat="1" ht="350.1" customHeight="1" x14ac:dyDescent="0.2">
      <c r="A535" s="150">
        <f>IF(ISBLANK(F535),"",COUNTA($F$2:F535))</f>
        <v>432</v>
      </c>
      <c r="B535" s="151">
        <f t="shared" si="150"/>
        <v>534</v>
      </c>
      <c r="C535" s="151">
        <v>2018</v>
      </c>
      <c r="D535" s="151"/>
      <c r="E535" s="151" t="s">
        <v>3104</v>
      </c>
      <c r="F535" s="151" t="s">
        <v>723</v>
      </c>
      <c r="G535" s="192" t="s">
        <v>16</v>
      </c>
      <c r="H535" s="183" t="s">
        <v>712</v>
      </c>
      <c r="I535" s="183" t="s">
        <v>713</v>
      </c>
      <c r="J535" s="183" t="s">
        <v>714</v>
      </c>
      <c r="K535" s="183" t="s">
        <v>715</v>
      </c>
      <c r="L535" s="151" t="s">
        <v>716</v>
      </c>
      <c r="M535" s="151">
        <v>3</v>
      </c>
      <c r="N535" s="184">
        <v>43313</v>
      </c>
      <c r="O535" s="184">
        <v>43496</v>
      </c>
      <c r="P535" s="178">
        <f t="shared" si="135"/>
        <v>26.142857142857142</v>
      </c>
      <c r="Q535" s="151" t="s">
        <v>1497</v>
      </c>
      <c r="R535" s="151" t="s">
        <v>2367</v>
      </c>
      <c r="S535" s="150">
        <v>3</v>
      </c>
      <c r="T535" s="190">
        <v>44748</v>
      </c>
      <c r="U535" s="161">
        <f t="shared" si="136"/>
        <v>41.733333333333334</v>
      </c>
      <c r="V535" s="124">
        <f t="shared" si="137"/>
        <v>100</v>
      </c>
      <c r="W535" s="162">
        <f t="shared" si="138"/>
        <v>26.142857142857142</v>
      </c>
      <c r="X535" s="162">
        <f t="shared" si="139"/>
        <v>26.142857142857142</v>
      </c>
      <c r="Y535" s="162">
        <f t="shared" si="140"/>
        <v>26.142857142857142</v>
      </c>
      <c r="Z535" s="151" t="str">
        <f t="shared" si="141"/>
        <v>CUMPLIDA</v>
      </c>
      <c r="AA535" s="151" t="str">
        <f t="shared" si="142"/>
        <v>CUMPLIDO</v>
      </c>
      <c r="AB535" s="192" t="s">
        <v>724</v>
      </c>
      <c r="AC535" s="150" t="str">
        <f t="shared" si="145"/>
        <v>H43AF17</v>
      </c>
      <c r="AD535" s="163">
        <f t="shared" si="143"/>
        <v>1</v>
      </c>
      <c r="AE535" s="163" t="str">
        <f t="shared" si="146"/>
        <v>H43AF17 - 1</v>
      </c>
      <c r="AF535" s="164">
        <f t="shared" si="147"/>
        <v>5</v>
      </c>
      <c r="AG535" s="164">
        <f t="shared" si="148"/>
        <v>5</v>
      </c>
      <c r="AH535" s="164" t="str">
        <f t="shared" si="144"/>
        <v>H43AF17.</v>
      </c>
      <c r="AI535" s="164" t="str">
        <f t="shared" si="149"/>
        <v>H43AF17</v>
      </c>
      <c r="AJ535" s="204"/>
      <c r="AK535" s="204"/>
    </row>
    <row r="536" spans="1:37" s="2" customFormat="1" ht="350.1" customHeight="1" x14ac:dyDescent="0.2">
      <c r="A536" s="150">
        <f>IF(ISBLANK(F536),"",COUNTA($F$2:F536))</f>
        <v>433</v>
      </c>
      <c r="B536" s="151">
        <f t="shared" si="150"/>
        <v>535</v>
      </c>
      <c r="C536" s="151">
        <v>2018</v>
      </c>
      <c r="D536" s="151"/>
      <c r="E536" s="151" t="s">
        <v>3107</v>
      </c>
      <c r="F536" s="151" t="s">
        <v>720</v>
      </c>
      <c r="G536" s="192" t="s">
        <v>140</v>
      </c>
      <c r="H536" s="183" t="s">
        <v>752</v>
      </c>
      <c r="I536" s="183" t="s">
        <v>717</v>
      </c>
      <c r="J536" s="183" t="s">
        <v>1045</v>
      </c>
      <c r="K536" s="183" t="s">
        <v>1046</v>
      </c>
      <c r="L536" s="151" t="s">
        <v>1041</v>
      </c>
      <c r="M536" s="162">
        <v>1</v>
      </c>
      <c r="N536" s="184">
        <v>43862</v>
      </c>
      <c r="O536" s="184">
        <v>43979</v>
      </c>
      <c r="P536" s="178">
        <f t="shared" si="135"/>
        <v>16.714285714285715</v>
      </c>
      <c r="Q536" s="151" t="s">
        <v>1950</v>
      </c>
      <c r="R536" s="174" t="s">
        <v>2367</v>
      </c>
      <c r="S536" s="151">
        <v>1</v>
      </c>
      <c r="T536" s="190">
        <v>44693</v>
      </c>
      <c r="U536" s="161">
        <f t="shared" si="136"/>
        <v>23.8</v>
      </c>
      <c r="V536" s="124">
        <f t="shared" si="137"/>
        <v>100</v>
      </c>
      <c r="W536" s="162">
        <f t="shared" si="138"/>
        <v>16.714285714285715</v>
      </c>
      <c r="X536" s="162">
        <f t="shared" si="139"/>
        <v>16.714285714285715</v>
      </c>
      <c r="Y536" s="162">
        <f t="shared" si="140"/>
        <v>16.714285714285715</v>
      </c>
      <c r="Z536" s="151" t="str">
        <f t="shared" si="141"/>
        <v>CUMPLIDA</v>
      </c>
      <c r="AA536" s="151" t="str">
        <f t="shared" si="142"/>
        <v>CUMPLIDO</v>
      </c>
      <c r="AB536" s="192" t="s">
        <v>724</v>
      </c>
      <c r="AC536" s="150" t="str">
        <f t="shared" si="145"/>
        <v>H56AF17</v>
      </c>
      <c r="AD536" s="163">
        <f t="shared" si="143"/>
        <v>1</v>
      </c>
      <c r="AE536" s="163" t="str">
        <f t="shared" si="146"/>
        <v>H56AF17 - 1</v>
      </c>
      <c r="AF536" s="164">
        <f t="shared" si="147"/>
        <v>5</v>
      </c>
      <c r="AG536" s="164">
        <f t="shared" si="148"/>
        <v>5</v>
      </c>
      <c r="AH536" s="164" t="str">
        <f t="shared" si="144"/>
        <v>H56AF17.</v>
      </c>
      <c r="AI536" s="164" t="str">
        <f t="shared" si="149"/>
        <v>H56AF17</v>
      </c>
      <c r="AJ536" s="204"/>
      <c r="AK536" s="204"/>
    </row>
    <row r="537" spans="1:37" s="2" customFormat="1" ht="350.1" customHeight="1" x14ac:dyDescent="0.2">
      <c r="A537" s="150">
        <f>IF(ISBLANK(F537),"",COUNTA($F$2:F537))</f>
        <v>434</v>
      </c>
      <c r="B537" s="151">
        <f t="shared" si="150"/>
        <v>536</v>
      </c>
      <c r="C537" s="151">
        <v>2018</v>
      </c>
      <c r="D537" s="151"/>
      <c r="E537" s="151" t="s">
        <v>3107</v>
      </c>
      <c r="F537" s="151" t="s">
        <v>720</v>
      </c>
      <c r="G537" s="192" t="s">
        <v>140</v>
      </c>
      <c r="H537" s="183" t="s">
        <v>718</v>
      </c>
      <c r="I537" s="183" t="s">
        <v>719</v>
      </c>
      <c r="J537" s="183" t="s">
        <v>1045</v>
      </c>
      <c r="K537" s="183" t="s">
        <v>1046</v>
      </c>
      <c r="L537" s="151" t="s">
        <v>1041</v>
      </c>
      <c r="M537" s="162">
        <v>1</v>
      </c>
      <c r="N537" s="184">
        <v>43862</v>
      </c>
      <c r="O537" s="184">
        <v>43979</v>
      </c>
      <c r="P537" s="178">
        <f t="shared" si="135"/>
        <v>16.714285714285715</v>
      </c>
      <c r="Q537" s="151" t="s">
        <v>1950</v>
      </c>
      <c r="R537" s="174" t="s">
        <v>2367</v>
      </c>
      <c r="S537" s="151">
        <v>1</v>
      </c>
      <c r="T537" s="190">
        <v>44693</v>
      </c>
      <c r="U537" s="161">
        <f t="shared" si="136"/>
        <v>23.8</v>
      </c>
      <c r="V537" s="124">
        <f t="shared" si="137"/>
        <v>100</v>
      </c>
      <c r="W537" s="162">
        <f t="shared" si="138"/>
        <v>16.714285714285715</v>
      </c>
      <c r="X537" s="162">
        <f t="shared" si="139"/>
        <v>16.714285714285715</v>
      </c>
      <c r="Y537" s="162">
        <f t="shared" si="140"/>
        <v>16.714285714285715</v>
      </c>
      <c r="Z537" s="151" t="str">
        <f t="shared" si="141"/>
        <v>CUMPLIDA</v>
      </c>
      <c r="AA537" s="151" t="str">
        <f t="shared" si="142"/>
        <v>CUMPLIDO</v>
      </c>
      <c r="AB537" s="192" t="s">
        <v>724</v>
      </c>
      <c r="AC537" s="150" t="str">
        <f t="shared" si="145"/>
        <v>H57AF17</v>
      </c>
      <c r="AD537" s="163">
        <f t="shared" si="143"/>
        <v>1</v>
      </c>
      <c r="AE537" s="163" t="str">
        <f t="shared" si="146"/>
        <v>H57AF17 - 1</v>
      </c>
      <c r="AF537" s="164">
        <f t="shared" si="147"/>
        <v>5</v>
      </c>
      <c r="AG537" s="164">
        <f t="shared" si="148"/>
        <v>5</v>
      </c>
      <c r="AH537" s="164" t="str">
        <f t="shared" si="144"/>
        <v>H57AF17.</v>
      </c>
      <c r="AI537" s="164" t="str">
        <f t="shared" si="149"/>
        <v>H57AF17</v>
      </c>
      <c r="AJ537" s="204"/>
      <c r="AK537" s="204"/>
    </row>
    <row r="538" spans="1:37" s="2" customFormat="1" ht="350.1" customHeight="1" x14ac:dyDescent="0.2">
      <c r="A538" s="150">
        <f>IF(ISBLANK(F538),"",COUNTA($F$2:F538))</f>
        <v>435</v>
      </c>
      <c r="B538" s="151">
        <f t="shared" si="150"/>
        <v>537</v>
      </c>
      <c r="C538" s="151">
        <v>2017</v>
      </c>
      <c r="D538" s="151"/>
      <c r="E538" s="151" t="s">
        <v>904</v>
      </c>
      <c r="F538" s="151" t="s">
        <v>636</v>
      </c>
      <c r="G538" s="152" t="s">
        <v>72</v>
      </c>
      <c r="H538" s="183" t="s">
        <v>647</v>
      </c>
      <c r="I538" s="183" t="s">
        <v>633</v>
      </c>
      <c r="J538" s="183" t="s">
        <v>1027</v>
      </c>
      <c r="K538" s="183" t="s">
        <v>1028</v>
      </c>
      <c r="L538" s="151" t="s">
        <v>1052</v>
      </c>
      <c r="M538" s="151">
        <v>4</v>
      </c>
      <c r="N538" s="184">
        <v>43859</v>
      </c>
      <c r="O538" s="184">
        <v>44224</v>
      </c>
      <c r="P538" s="178">
        <f t="shared" si="135"/>
        <v>52.142857142857146</v>
      </c>
      <c r="Q538" s="151" t="s">
        <v>641</v>
      </c>
      <c r="R538" s="151" t="s">
        <v>2314</v>
      </c>
      <c r="S538" s="151">
        <v>4</v>
      </c>
      <c r="T538" s="184">
        <v>44558</v>
      </c>
      <c r="U538" s="161">
        <f t="shared" si="136"/>
        <v>11.133333333333333</v>
      </c>
      <c r="V538" s="124">
        <f t="shared" si="137"/>
        <v>100</v>
      </c>
      <c r="W538" s="162">
        <f t="shared" si="138"/>
        <v>52.142857142857146</v>
      </c>
      <c r="X538" s="162">
        <f t="shared" si="139"/>
        <v>52.142857142857146</v>
      </c>
      <c r="Y538" s="162">
        <f t="shared" si="140"/>
        <v>52.142857142857146</v>
      </c>
      <c r="Z538" s="151" t="str">
        <f t="shared" si="141"/>
        <v>CUMPLIDA</v>
      </c>
      <c r="AA538" s="151" t="str">
        <f t="shared" si="142"/>
        <v>CUMPLIDO</v>
      </c>
      <c r="AB538" s="192" t="s">
        <v>632</v>
      </c>
      <c r="AC538" s="150" t="str">
        <f t="shared" si="145"/>
        <v>H1AC17</v>
      </c>
      <c r="AD538" s="163">
        <f t="shared" si="143"/>
        <v>1</v>
      </c>
      <c r="AE538" s="163" t="str">
        <f t="shared" si="146"/>
        <v>H1AC17 - 1</v>
      </c>
      <c r="AF538" s="164">
        <f t="shared" si="147"/>
        <v>5</v>
      </c>
      <c r="AG538" s="164">
        <f t="shared" si="148"/>
        <v>5</v>
      </c>
      <c r="AH538" s="164" t="str">
        <f t="shared" si="144"/>
        <v>H1AC17.</v>
      </c>
      <c r="AI538" s="164" t="str">
        <f t="shared" si="149"/>
        <v>H1AC17</v>
      </c>
      <c r="AJ538" s="204"/>
      <c r="AK538" s="204"/>
    </row>
    <row r="539" spans="1:37" s="2" customFormat="1" ht="350.1" customHeight="1" x14ac:dyDescent="0.2">
      <c r="A539" s="150">
        <f>IF(ISBLANK(F539),"",COUNTA($F$2:F539))</f>
        <v>436</v>
      </c>
      <c r="B539" s="151">
        <f t="shared" si="150"/>
        <v>538</v>
      </c>
      <c r="C539" s="151">
        <v>2017</v>
      </c>
      <c r="D539" s="151"/>
      <c r="E539" s="151" t="s">
        <v>904</v>
      </c>
      <c r="F539" s="151" t="s">
        <v>636</v>
      </c>
      <c r="G539" s="152" t="s">
        <v>72</v>
      </c>
      <c r="H539" s="183" t="s">
        <v>634</v>
      </c>
      <c r="I539" s="183" t="s">
        <v>635</v>
      </c>
      <c r="J539" s="183" t="s">
        <v>648</v>
      </c>
      <c r="K539" s="183" t="s">
        <v>649</v>
      </c>
      <c r="L539" s="151" t="s">
        <v>18</v>
      </c>
      <c r="M539" s="151">
        <v>4</v>
      </c>
      <c r="N539" s="184">
        <v>43122</v>
      </c>
      <c r="O539" s="184">
        <v>43485</v>
      </c>
      <c r="P539" s="178">
        <f t="shared" si="135"/>
        <v>51.857142857142854</v>
      </c>
      <c r="Q539" s="151" t="s">
        <v>292</v>
      </c>
      <c r="R539" s="151" t="s">
        <v>2314</v>
      </c>
      <c r="S539" s="151">
        <v>4</v>
      </c>
      <c r="T539" s="184"/>
      <c r="U539" s="161">
        <f t="shared" si="136"/>
        <v>-1449.5</v>
      </c>
      <c r="V539" s="124">
        <f t="shared" si="137"/>
        <v>100</v>
      </c>
      <c r="W539" s="162">
        <f t="shared" si="138"/>
        <v>51.857142857142854</v>
      </c>
      <c r="X539" s="162">
        <f t="shared" si="139"/>
        <v>51.857142857142854</v>
      </c>
      <c r="Y539" s="162">
        <f t="shared" si="140"/>
        <v>51.857142857142854</v>
      </c>
      <c r="Z539" s="151" t="str">
        <f t="shared" si="141"/>
        <v>CUMPLIDA</v>
      </c>
      <c r="AA539" s="151" t="str">
        <f t="shared" si="142"/>
        <v>CUMPLIDO</v>
      </c>
      <c r="AB539" s="192" t="s">
        <v>632</v>
      </c>
      <c r="AC539" s="150" t="str">
        <f t="shared" si="145"/>
        <v>H2AC17</v>
      </c>
      <c r="AD539" s="163">
        <f t="shared" si="143"/>
        <v>1</v>
      </c>
      <c r="AE539" s="163" t="str">
        <f t="shared" si="146"/>
        <v>H2AC17 - 1</v>
      </c>
      <c r="AF539" s="164">
        <f t="shared" si="147"/>
        <v>5</v>
      </c>
      <c r="AG539" s="164">
        <f t="shared" si="148"/>
        <v>5</v>
      </c>
      <c r="AH539" s="164" t="str">
        <f t="shared" si="144"/>
        <v>H2AC17.</v>
      </c>
      <c r="AI539" s="164" t="str">
        <f t="shared" si="149"/>
        <v>H2AC17</v>
      </c>
      <c r="AJ539" s="204"/>
      <c r="AK539" s="204"/>
    </row>
    <row r="540" spans="1:37" s="2" customFormat="1" ht="350.1" customHeight="1" x14ac:dyDescent="0.2">
      <c r="A540" s="150">
        <f>IF(ISBLANK(F540),"",COUNTA($F$2:F540))</f>
        <v>437</v>
      </c>
      <c r="B540" s="151">
        <f t="shared" si="150"/>
        <v>539</v>
      </c>
      <c r="C540" s="151">
        <v>2017</v>
      </c>
      <c r="D540" s="151"/>
      <c r="E540" s="151" t="s">
        <v>637</v>
      </c>
      <c r="F540" s="151" t="s">
        <v>637</v>
      </c>
      <c r="G540" s="152" t="s">
        <v>642</v>
      </c>
      <c r="H540" s="183" t="s">
        <v>646</v>
      </c>
      <c r="I540" s="183" t="s">
        <v>645</v>
      </c>
      <c r="J540" s="183" t="s">
        <v>651</v>
      </c>
      <c r="K540" s="183" t="s">
        <v>654</v>
      </c>
      <c r="L540" s="151" t="s">
        <v>650</v>
      </c>
      <c r="M540" s="151">
        <v>2</v>
      </c>
      <c r="N540" s="184">
        <v>43160</v>
      </c>
      <c r="O540" s="184">
        <v>43525</v>
      </c>
      <c r="P540" s="178">
        <f t="shared" si="135"/>
        <v>52.142857142857146</v>
      </c>
      <c r="Q540" s="151" t="s">
        <v>292</v>
      </c>
      <c r="R540" s="151" t="s">
        <v>2314</v>
      </c>
      <c r="S540" s="151">
        <v>1.6</v>
      </c>
      <c r="T540" s="184"/>
      <c r="U540" s="161">
        <f t="shared" si="136"/>
        <v>-1450.8333333333333</v>
      </c>
      <c r="V540" s="124">
        <f t="shared" si="137"/>
        <v>80</v>
      </c>
      <c r="W540" s="162">
        <f t="shared" si="138"/>
        <v>41.714285714285715</v>
      </c>
      <c r="X540" s="162">
        <f t="shared" si="139"/>
        <v>41.714285714285715</v>
      </c>
      <c r="Y540" s="162">
        <f t="shared" si="140"/>
        <v>52.142857142857146</v>
      </c>
      <c r="Z540" s="151" t="str">
        <f t="shared" si="141"/>
        <v>VENCIDA</v>
      </c>
      <c r="AA540" s="151" t="str">
        <f t="shared" si="142"/>
        <v>VENCIDO</v>
      </c>
      <c r="AB540" s="192" t="s">
        <v>632</v>
      </c>
      <c r="AC540" s="150" t="str">
        <f t="shared" si="145"/>
        <v>H5AC17</v>
      </c>
      <c r="AD540" s="163">
        <f t="shared" si="143"/>
        <v>1</v>
      </c>
      <c r="AE540" s="163" t="str">
        <f t="shared" si="146"/>
        <v>H5AC17 - 1</v>
      </c>
      <c r="AF540" s="164">
        <f t="shared" si="147"/>
        <v>1</v>
      </c>
      <c r="AG540" s="164">
        <f t="shared" si="148"/>
        <v>1</v>
      </c>
      <c r="AH540" s="164" t="str">
        <f t="shared" si="144"/>
        <v>H5AC17.</v>
      </c>
      <c r="AI540" s="164" t="str">
        <f t="shared" si="149"/>
        <v>H5AC17</v>
      </c>
      <c r="AJ540" s="204"/>
      <c r="AK540" s="204"/>
    </row>
    <row r="541" spans="1:37" s="2" customFormat="1" ht="350.1" customHeight="1" x14ac:dyDescent="0.2">
      <c r="A541" s="150">
        <f>IF(ISBLANK(F541),"",COUNTA($F$2:F541))</f>
        <v>438</v>
      </c>
      <c r="B541" s="151">
        <f t="shared" si="150"/>
        <v>540</v>
      </c>
      <c r="C541" s="151">
        <v>2017</v>
      </c>
      <c r="D541" s="151"/>
      <c r="E541" s="151" t="s">
        <v>904</v>
      </c>
      <c r="F541" s="151" t="s">
        <v>638</v>
      </c>
      <c r="G541" s="152" t="s">
        <v>140</v>
      </c>
      <c r="H541" s="183" t="s">
        <v>639</v>
      </c>
      <c r="I541" s="183" t="s">
        <v>640</v>
      </c>
      <c r="J541" s="183" t="s">
        <v>666</v>
      </c>
      <c r="K541" s="183" t="s">
        <v>652</v>
      </c>
      <c r="L541" s="151" t="s">
        <v>653</v>
      </c>
      <c r="M541" s="151">
        <v>12</v>
      </c>
      <c r="N541" s="184">
        <v>43115</v>
      </c>
      <c r="O541" s="184">
        <v>43465</v>
      </c>
      <c r="P541" s="178">
        <f t="shared" si="135"/>
        <v>50</v>
      </c>
      <c r="Q541" s="151" t="s">
        <v>326</v>
      </c>
      <c r="R541" s="174" t="s">
        <v>2314</v>
      </c>
      <c r="S541" s="151">
        <v>12</v>
      </c>
      <c r="T541" s="184"/>
      <c r="U541" s="161">
        <f t="shared" si="136"/>
        <v>-1448.8333333333333</v>
      </c>
      <c r="V541" s="124">
        <f t="shared" si="137"/>
        <v>100</v>
      </c>
      <c r="W541" s="162">
        <f t="shared" si="138"/>
        <v>50</v>
      </c>
      <c r="X541" s="162">
        <f t="shared" si="139"/>
        <v>50</v>
      </c>
      <c r="Y541" s="162">
        <f t="shared" si="140"/>
        <v>50</v>
      </c>
      <c r="Z541" s="151" t="str">
        <f t="shared" si="141"/>
        <v>CUMPLIDA</v>
      </c>
      <c r="AA541" s="151" t="str">
        <f t="shared" si="142"/>
        <v>CUMPLIDO</v>
      </c>
      <c r="AB541" s="192" t="s">
        <v>632</v>
      </c>
      <c r="AC541" s="150" t="str">
        <f t="shared" si="145"/>
        <v>H8AC17</v>
      </c>
      <c r="AD541" s="163">
        <f t="shared" si="143"/>
        <v>1</v>
      </c>
      <c r="AE541" s="163" t="str">
        <f t="shared" si="146"/>
        <v>H8AC17 - 1</v>
      </c>
      <c r="AF541" s="164">
        <f t="shared" si="147"/>
        <v>5</v>
      </c>
      <c r="AG541" s="164">
        <f t="shared" si="148"/>
        <v>5</v>
      </c>
      <c r="AH541" s="164" t="str">
        <f t="shared" si="144"/>
        <v>H8AC17.</v>
      </c>
      <c r="AI541" s="164" t="str">
        <f t="shared" si="149"/>
        <v>H8AC17</v>
      </c>
      <c r="AJ541" s="204"/>
      <c r="AK541" s="204"/>
    </row>
    <row r="542" spans="1:37" s="2" customFormat="1" ht="350.1" customHeight="1" x14ac:dyDescent="0.2">
      <c r="A542" s="150">
        <f>IF(ISBLANK(F542),"",COUNTA($F$2:F542))</f>
        <v>439</v>
      </c>
      <c r="B542" s="151">
        <f t="shared" si="150"/>
        <v>541</v>
      </c>
      <c r="C542" s="151">
        <v>2017</v>
      </c>
      <c r="D542" s="151"/>
      <c r="E542" s="151" t="s">
        <v>904</v>
      </c>
      <c r="F542" s="151" t="s">
        <v>636</v>
      </c>
      <c r="G542" s="192">
        <v>1401003</v>
      </c>
      <c r="H542" s="183" t="s">
        <v>1065</v>
      </c>
      <c r="I542" s="183" t="s">
        <v>166</v>
      </c>
      <c r="J542" s="183" t="s">
        <v>1053</v>
      </c>
      <c r="K542" s="183" t="s">
        <v>1040</v>
      </c>
      <c r="L542" s="151" t="s">
        <v>1041</v>
      </c>
      <c r="M542" s="151">
        <v>1</v>
      </c>
      <c r="N542" s="184">
        <v>43858</v>
      </c>
      <c r="O542" s="205">
        <v>44165</v>
      </c>
      <c r="P542" s="178">
        <f t="shared" si="135"/>
        <v>43.857142857142854</v>
      </c>
      <c r="Q542" s="151" t="s">
        <v>1484</v>
      </c>
      <c r="R542" s="151" t="s">
        <v>2367</v>
      </c>
      <c r="S542" s="151">
        <v>1</v>
      </c>
      <c r="T542" s="123">
        <v>44662</v>
      </c>
      <c r="U542" s="161">
        <f t="shared" si="136"/>
        <v>16.566666666666666</v>
      </c>
      <c r="V542" s="124">
        <f t="shared" si="137"/>
        <v>100</v>
      </c>
      <c r="W542" s="162">
        <f t="shared" si="138"/>
        <v>43.857142857142854</v>
      </c>
      <c r="X542" s="162">
        <f t="shared" si="139"/>
        <v>43.857142857142854</v>
      </c>
      <c r="Y542" s="162">
        <f t="shared" si="140"/>
        <v>43.857142857142854</v>
      </c>
      <c r="Z542" s="151" t="str">
        <f t="shared" si="141"/>
        <v>CUMPLIDA</v>
      </c>
      <c r="AA542" s="151" t="str">
        <f t="shared" si="142"/>
        <v>CUMPLIDO</v>
      </c>
      <c r="AB542" s="192" t="s">
        <v>212</v>
      </c>
      <c r="AC542" s="150" t="str">
        <f t="shared" si="145"/>
        <v>H1R16</v>
      </c>
      <c r="AD542" s="163">
        <f t="shared" si="143"/>
        <v>1</v>
      </c>
      <c r="AE542" s="163" t="str">
        <f t="shared" si="146"/>
        <v>H1R16 - 1</v>
      </c>
      <c r="AF542" s="164">
        <f t="shared" si="147"/>
        <v>5</v>
      </c>
      <c r="AG542" s="164">
        <f t="shared" si="148"/>
        <v>5</v>
      </c>
      <c r="AH542" s="164" t="str">
        <f t="shared" si="144"/>
        <v>H1R16.</v>
      </c>
      <c r="AI542" s="164" t="str">
        <f t="shared" si="149"/>
        <v>H1R16</v>
      </c>
      <c r="AJ542" s="204"/>
      <c r="AK542" s="204"/>
    </row>
    <row r="543" spans="1:37" s="2" customFormat="1" ht="350.1" customHeight="1" x14ac:dyDescent="0.2">
      <c r="A543" s="150" t="str">
        <f>IF(ISBLANK(F543),"",COUNTA($F$2:F543))</f>
        <v/>
      </c>
      <c r="B543" s="151">
        <f t="shared" si="150"/>
        <v>542</v>
      </c>
      <c r="C543" s="151">
        <v>2017</v>
      </c>
      <c r="D543" s="151"/>
      <c r="E543" s="151"/>
      <c r="F543" s="151"/>
      <c r="G543" s="192">
        <v>1401003</v>
      </c>
      <c r="H543" s="183" t="s">
        <v>1066</v>
      </c>
      <c r="I543" s="183" t="s">
        <v>166</v>
      </c>
      <c r="J543" s="183" t="s">
        <v>450</v>
      </c>
      <c r="K543" s="151" t="s">
        <v>238</v>
      </c>
      <c r="L543" s="151" t="s">
        <v>298</v>
      </c>
      <c r="M543" s="151">
        <v>3</v>
      </c>
      <c r="N543" s="184">
        <v>43040</v>
      </c>
      <c r="O543" s="205">
        <v>43403</v>
      </c>
      <c r="P543" s="178">
        <f t="shared" si="135"/>
        <v>51.857142857142854</v>
      </c>
      <c r="Q543" s="151" t="s">
        <v>1485</v>
      </c>
      <c r="R543" s="174" t="s">
        <v>2374</v>
      </c>
      <c r="S543" s="151">
        <v>3</v>
      </c>
      <c r="T543" s="184"/>
      <c r="U543" s="161">
        <f t="shared" si="136"/>
        <v>-1446.7666666666667</v>
      </c>
      <c r="V543" s="124">
        <f t="shared" si="137"/>
        <v>100</v>
      </c>
      <c r="W543" s="162">
        <f t="shared" si="138"/>
        <v>51.857142857142854</v>
      </c>
      <c r="X543" s="162">
        <f t="shared" si="139"/>
        <v>51.857142857142854</v>
      </c>
      <c r="Y543" s="162">
        <f t="shared" si="140"/>
        <v>51.857142857142854</v>
      </c>
      <c r="Z543" s="151" t="str">
        <f t="shared" si="141"/>
        <v>CUMPLIDA</v>
      </c>
      <c r="AA543" s="151" t="str">
        <f t="shared" si="142"/>
        <v/>
      </c>
      <c r="AB543" s="192" t="s">
        <v>212</v>
      </c>
      <c r="AC543" s="150" t="str">
        <f t="shared" si="145"/>
        <v>H1R16</v>
      </c>
      <c r="AD543" s="163">
        <f t="shared" si="143"/>
        <v>2</v>
      </c>
      <c r="AE543" s="163" t="str">
        <f t="shared" si="146"/>
        <v>H1R16 - 2</v>
      </c>
      <c r="AF543" s="164">
        <f t="shared" si="147"/>
        <v>5</v>
      </c>
      <c r="AG543" s="164">
        <f t="shared" si="148"/>
        <v>5</v>
      </c>
      <c r="AH543" s="164" t="str">
        <f t="shared" si="144"/>
        <v>H1R16.</v>
      </c>
      <c r="AI543" s="164" t="str">
        <f t="shared" si="149"/>
        <v>H1R16</v>
      </c>
      <c r="AJ543" s="204"/>
      <c r="AK543" s="204"/>
    </row>
    <row r="544" spans="1:37" s="2" customFormat="1" ht="350.1" customHeight="1" x14ac:dyDescent="0.2">
      <c r="A544" s="150">
        <f>IF(ISBLANK(F544),"",COUNTA($F$2:F544))</f>
        <v>440</v>
      </c>
      <c r="B544" s="151">
        <f t="shared" si="150"/>
        <v>543</v>
      </c>
      <c r="C544" s="151">
        <v>2017</v>
      </c>
      <c r="D544" s="151"/>
      <c r="E544" s="151" t="s">
        <v>3107</v>
      </c>
      <c r="F544" s="151" t="s">
        <v>720</v>
      </c>
      <c r="G544" s="192">
        <v>1401003</v>
      </c>
      <c r="H544" s="183" t="s">
        <v>615</v>
      </c>
      <c r="I544" s="183" t="s">
        <v>167</v>
      </c>
      <c r="J544" s="206" t="s">
        <v>442</v>
      </c>
      <c r="K544" s="206" t="s">
        <v>439</v>
      </c>
      <c r="L544" s="207" t="s">
        <v>440</v>
      </c>
      <c r="M544" s="207">
        <v>1</v>
      </c>
      <c r="N544" s="205">
        <v>43040</v>
      </c>
      <c r="O544" s="205">
        <v>43159</v>
      </c>
      <c r="P544" s="178">
        <f t="shared" si="135"/>
        <v>17</v>
      </c>
      <c r="Q544" s="150" t="s">
        <v>1489</v>
      </c>
      <c r="R544" s="174" t="s">
        <v>2367</v>
      </c>
      <c r="S544" s="151">
        <v>1</v>
      </c>
      <c r="T544" s="184"/>
      <c r="U544" s="161">
        <f t="shared" si="136"/>
        <v>-1438.6333333333334</v>
      </c>
      <c r="V544" s="124">
        <f t="shared" si="137"/>
        <v>100</v>
      </c>
      <c r="W544" s="162">
        <f t="shared" si="138"/>
        <v>17</v>
      </c>
      <c r="X544" s="162">
        <f t="shared" si="139"/>
        <v>17</v>
      </c>
      <c r="Y544" s="162">
        <f t="shared" si="140"/>
        <v>17</v>
      </c>
      <c r="Z544" s="151" t="str">
        <f t="shared" si="141"/>
        <v>CUMPLIDA</v>
      </c>
      <c r="AA544" s="151" t="str">
        <f t="shared" si="142"/>
        <v>CUMPLIDO</v>
      </c>
      <c r="AB544" s="192" t="s">
        <v>212</v>
      </c>
      <c r="AC544" s="150" t="str">
        <f t="shared" si="145"/>
        <v>H7R16</v>
      </c>
      <c r="AD544" s="163">
        <f t="shared" si="143"/>
        <v>1</v>
      </c>
      <c r="AE544" s="163" t="str">
        <f t="shared" si="146"/>
        <v>H7R16 - 1</v>
      </c>
      <c r="AF544" s="164">
        <f t="shared" si="147"/>
        <v>5</v>
      </c>
      <c r="AG544" s="164">
        <f t="shared" si="148"/>
        <v>5</v>
      </c>
      <c r="AH544" s="164" t="str">
        <f t="shared" si="144"/>
        <v>H7R16.</v>
      </c>
      <c r="AI544" s="164" t="str">
        <f t="shared" si="149"/>
        <v>H7R16</v>
      </c>
      <c r="AJ544" s="204"/>
      <c r="AK544" s="204"/>
    </row>
    <row r="545" spans="1:37" s="2" customFormat="1" ht="350.1" customHeight="1" x14ac:dyDescent="0.2">
      <c r="A545" s="150">
        <f>IF(ISBLANK(F545),"",COUNTA($F$2:F545))</f>
        <v>441</v>
      </c>
      <c r="B545" s="151">
        <f t="shared" si="150"/>
        <v>544</v>
      </c>
      <c r="C545" s="151">
        <v>2017</v>
      </c>
      <c r="D545" s="151"/>
      <c r="E545" s="151" t="s">
        <v>3107</v>
      </c>
      <c r="F545" s="151" t="s">
        <v>720</v>
      </c>
      <c r="G545" s="192">
        <v>1401013</v>
      </c>
      <c r="H545" s="183" t="s">
        <v>168</v>
      </c>
      <c r="I545" s="183" t="s">
        <v>169</v>
      </c>
      <c r="J545" s="206" t="s">
        <v>599</v>
      </c>
      <c r="K545" s="206" t="s">
        <v>443</v>
      </c>
      <c r="L545" s="207" t="s">
        <v>441</v>
      </c>
      <c r="M545" s="207">
        <v>1</v>
      </c>
      <c r="N545" s="205">
        <v>43040</v>
      </c>
      <c r="O545" s="205">
        <v>43099</v>
      </c>
      <c r="P545" s="178">
        <f t="shared" ref="P545:P608" si="151">(+O545-N545)/7</f>
        <v>8.4285714285714288</v>
      </c>
      <c r="Q545" s="150" t="s">
        <v>1489</v>
      </c>
      <c r="R545" s="174" t="s">
        <v>2367</v>
      </c>
      <c r="S545" s="151">
        <v>1</v>
      </c>
      <c r="T545" s="184"/>
      <c r="U545" s="161">
        <f t="shared" si="136"/>
        <v>-1436.6333333333334</v>
      </c>
      <c r="V545" s="124">
        <f t="shared" si="137"/>
        <v>100</v>
      </c>
      <c r="W545" s="162">
        <f t="shared" si="138"/>
        <v>8.4285714285714288</v>
      </c>
      <c r="X545" s="162">
        <f t="shared" si="139"/>
        <v>8.4285714285714288</v>
      </c>
      <c r="Y545" s="162">
        <f t="shared" si="140"/>
        <v>8.4285714285714288</v>
      </c>
      <c r="Z545" s="151" t="str">
        <f t="shared" si="141"/>
        <v>CUMPLIDA</v>
      </c>
      <c r="AA545" s="151" t="str">
        <f t="shared" si="142"/>
        <v>CUMPLIDO</v>
      </c>
      <c r="AB545" s="192" t="s">
        <v>212</v>
      </c>
      <c r="AC545" s="150" t="str">
        <f t="shared" si="145"/>
        <v>H8R16</v>
      </c>
      <c r="AD545" s="163">
        <f t="shared" si="143"/>
        <v>1</v>
      </c>
      <c r="AE545" s="163" t="str">
        <f t="shared" si="146"/>
        <v>H8R16 - 1</v>
      </c>
      <c r="AF545" s="164">
        <f t="shared" si="147"/>
        <v>5</v>
      </c>
      <c r="AG545" s="164">
        <f t="shared" si="148"/>
        <v>5</v>
      </c>
      <c r="AH545" s="164" t="str">
        <f t="shared" si="144"/>
        <v>H8R16.</v>
      </c>
      <c r="AI545" s="164" t="str">
        <f t="shared" si="149"/>
        <v>H8R16</v>
      </c>
      <c r="AJ545" s="204"/>
      <c r="AK545" s="204"/>
    </row>
    <row r="546" spans="1:37" s="2" customFormat="1" ht="350.1" customHeight="1" x14ac:dyDescent="0.2">
      <c r="A546" s="150">
        <f>IF(ISBLANK(F546),"",COUNTA($F$2:F546))</f>
        <v>442</v>
      </c>
      <c r="B546" s="151">
        <f t="shared" si="150"/>
        <v>545</v>
      </c>
      <c r="C546" s="151">
        <v>2017</v>
      </c>
      <c r="D546" s="151"/>
      <c r="E546" s="151" t="s">
        <v>3107</v>
      </c>
      <c r="F546" s="151" t="s">
        <v>720</v>
      </c>
      <c r="G546" s="192">
        <v>1403001</v>
      </c>
      <c r="H546" s="183" t="s">
        <v>614</v>
      </c>
      <c r="I546" s="183" t="s">
        <v>170</v>
      </c>
      <c r="J546" s="206" t="s">
        <v>262</v>
      </c>
      <c r="K546" s="206" t="s">
        <v>263</v>
      </c>
      <c r="L546" s="207" t="s">
        <v>8</v>
      </c>
      <c r="M546" s="207">
        <v>1</v>
      </c>
      <c r="N546" s="205">
        <v>43040</v>
      </c>
      <c r="O546" s="205">
        <v>43130</v>
      </c>
      <c r="P546" s="178">
        <f t="shared" si="151"/>
        <v>12.857142857142858</v>
      </c>
      <c r="Q546" s="151" t="s">
        <v>1950</v>
      </c>
      <c r="R546" s="174" t="s">
        <v>2367</v>
      </c>
      <c r="S546" s="151">
        <v>1</v>
      </c>
      <c r="T546" s="184"/>
      <c r="U546" s="161">
        <f t="shared" si="136"/>
        <v>-1437.6666666666667</v>
      </c>
      <c r="V546" s="124">
        <f t="shared" si="137"/>
        <v>100</v>
      </c>
      <c r="W546" s="162">
        <f t="shared" si="138"/>
        <v>12.857142857142858</v>
      </c>
      <c r="X546" s="162">
        <f t="shared" si="139"/>
        <v>12.857142857142858</v>
      </c>
      <c r="Y546" s="162">
        <f t="shared" si="140"/>
        <v>12.857142857142858</v>
      </c>
      <c r="Z546" s="151" t="str">
        <f t="shared" si="141"/>
        <v>CUMPLIDA</v>
      </c>
      <c r="AA546" s="151" t="str">
        <f t="shared" si="142"/>
        <v>CUMPLIDO</v>
      </c>
      <c r="AB546" s="192" t="s">
        <v>212</v>
      </c>
      <c r="AC546" s="150" t="str">
        <f t="shared" si="145"/>
        <v>H9R16</v>
      </c>
      <c r="AD546" s="163">
        <f t="shared" si="143"/>
        <v>1</v>
      </c>
      <c r="AE546" s="163" t="str">
        <f t="shared" si="146"/>
        <v>H9R16 - 1</v>
      </c>
      <c r="AF546" s="164">
        <f t="shared" si="147"/>
        <v>5</v>
      </c>
      <c r="AG546" s="164">
        <f t="shared" si="148"/>
        <v>5</v>
      </c>
      <c r="AH546" s="164" t="str">
        <f t="shared" si="144"/>
        <v>H9R16.</v>
      </c>
      <c r="AI546" s="164" t="str">
        <f t="shared" si="149"/>
        <v>H9R16</v>
      </c>
      <c r="AJ546" s="204"/>
      <c r="AK546" s="204"/>
    </row>
    <row r="547" spans="1:37" s="2" customFormat="1" ht="350.1" customHeight="1" x14ac:dyDescent="0.2">
      <c r="A547" s="150">
        <f>IF(ISBLANK(F547),"",COUNTA($F$2:F547))</f>
        <v>443</v>
      </c>
      <c r="B547" s="151">
        <f t="shared" si="150"/>
        <v>546</v>
      </c>
      <c r="C547" s="151">
        <v>2017</v>
      </c>
      <c r="D547" s="151"/>
      <c r="E547" s="151" t="s">
        <v>637</v>
      </c>
      <c r="F547" s="151" t="s">
        <v>637</v>
      </c>
      <c r="G547" s="192">
        <v>1405003</v>
      </c>
      <c r="H547" s="183" t="s">
        <v>265</v>
      </c>
      <c r="I547" s="183" t="s">
        <v>171</v>
      </c>
      <c r="J547" s="206" t="s">
        <v>583</v>
      </c>
      <c r="K547" s="206" t="s">
        <v>266</v>
      </c>
      <c r="L547" s="207" t="s">
        <v>268</v>
      </c>
      <c r="M547" s="207">
        <v>2</v>
      </c>
      <c r="N547" s="205">
        <v>43040</v>
      </c>
      <c r="O547" s="205">
        <v>43099</v>
      </c>
      <c r="P547" s="178">
        <f t="shared" si="151"/>
        <v>8.4285714285714288</v>
      </c>
      <c r="Q547" s="151" t="s">
        <v>1950</v>
      </c>
      <c r="R547" s="174" t="s">
        <v>2367</v>
      </c>
      <c r="S547" s="151">
        <v>2</v>
      </c>
      <c r="T547" s="184"/>
      <c r="U547" s="161">
        <f t="shared" si="136"/>
        <v>-1436.6333333333334</v>
      </c>
      <c r="V547" s="124">
        <f t="shared" si="137"/>
        <v>100</v>
      </c>
      <c r="W547" s="162">
        <f t="shared" si="138"/>
        <v>8.4285714285714288</v>
      </c>
      <c r="X547" s="162">
        <f t="shared" si="139"/>
        <v>8.4285714285714288</v>
      </c>
      <c r="Y547" s="162">
        <f t="shared" si="140"/>
        <v>8.4285714285714288</v>
      </c>
      <c r="Z547" s="151" t="str">
        <f t="shared" si="141"/>
        <v>CUMPLIDA</v>
      </c>
      <c r="AA547" s="151" t="str">
        <f t="shared" si="142"/>
        <v>CUMPLIDO</v>
      </c>
      <c r="AB547" s="192" t="s">
        <v>212</v>
      </c>
      <c r="AC547" s="150" t="str">
        <f t="shared" si="145"/>
        <v>H10R16</v>
      </c>
      <c r="AD547" s="163">
        <f t="shared" si="143"/>
        <v>1</v>
      </c>
      <c r="AE547" s="163" t="str">
        <f t="shared" si="146"/>
        <v>H10R16 - 1</v>
      </c>
      <c r="AF547" s="164">
        <f t="shared" si="147"/>
        <v>5</v>
      </c>
      <c r="AG547" s="164">
        <f t="shared" si="148"/>
        <v>5</v>
      </c>
      <c r="AH547" s="164" t="str">
        <f t="shared" si="144"/>
        <v>H10R16.</v>
      </c>
      <c r="AI547" s="164" t="str">
        <f t="shared" si="149"/>
        <v>H10R16</v>
      </c>
      <c r="AJ547" s="204"/>
      <c r="AK547" s="204"/>
    </row>
    <row r="548" spans="1:37" s="2" customFormat="1" ht="350.1" customHeight="1" x14ac:dyDescent="0.2">
      <c r="A548" s="150" t="str">
        <f>IF(ISBLANK(F548),"",COUNTA($F$2:F548))</f>
        <v/>
      </c>
      <c r="B548" s="151">
        <f t="shared" si="150"/>
        <v>547</v>
      </c>
      <c r="C548" s="151">
        <v>2017</v>
      </c>
      <c r="D548" s="151"/>
      <c r="E548" s="151"/>
      <c r="F548" s="151"/>
      <c r="G548" s="192">
        <v>1405003</v>
      </c>
      <c r="H548" s="183" t="s">
        <v>264</v>
      </c>
      <c r="I548" s="183" t="s">
        <v>171</v>
      </c>
      <c r="J548" s="206" t="s">
        <v>584</v>
      </c>
      <c r="K548" s="206" t="s">
        <v>267</v>
      </c>
      <c r="L548" s="207" t="s">
        <v>269</v>
      </c>
      <c r="M548" s="207">
        <v>2</v>
      </c>
      <c r="N548" s="205">
        <v>43040</v>
      </c>
      <c r="O548" s="205">
        <v>43403</v>
      </c>
      <c r="P548" s="178">
        <f t="shared" si="151"/>
        <v>51.857142857142854</v>
      </c>
      <c r="Q548" s="151" t="s">
        <v>1950</v>
      </c>
      <c r="R548" s="174" t="s">
        <v>2367</v>
      </c>
      <c r="S548" s="151">
        <v>2</v>
      </c>
      <c r="T548" s="184"/>
      <c r="U548" s="161">
        <f t="shared" si="136"/>
        <v>-1446.7666666666667</v>
      </c>
      <c r="V548" s="124">
        <f t="shared" si="137"/>
        <v>100</v>
      </c>
      <c r="W548" s="162">
        <f t="shared" si="138"/>
        <v>51.857142857142854</v>
      </c>
      <c r="X548" s="162">
        <f t="shared" si="139"/>
        <v>51.857142857142854</v>
      </c>
      <c r="Y548" s="162">
        <f t="shared" si="140"/>
        <v>51.857142857142854</v>
      </c>
      <c r="Z548" s="151" t="str">
        <f t="shared" si="141"/>
        <v>CUMPLIDA</v>
      </c>
      <c r="AA548" s="151" t="str">
        <f t="shared" si="142"/>
        <v/>
      </c>
      <c r="AB548" s="192" t="s">
        <v>212</v>
      </c>
      <c r="AC548" s="150" t="str">
        <f t="shared" si="145"/>
        <v>H10R16</v>
      </c>
      <c r="AD548" s="163">
        <f t="shared" si="143"/>
        <v>2</v>
      </c>
      <c r="AE548" s="163" t="str">
        <f t="shared" si="146"/>
        <v>H10R16 - 2</v>
      </c>
      <c r="AF548" s="164">
        <f t="shared" si="147"/>
        <v>5</v>
      </c>
      <c r="AG548" s="164">
        <f t="shared" si="148"/>
        <v>5</v>
      </c>
      <c r="AH548" s="164" t="str">
        <f t="shared" si="144"/>
        <v>H10R16.</v>
      </c>
      <c r="AI548" s="164" t="str">
        <f t="shared" si="149"/>
        <v>H10R16</v>
      </c>
      <c r="AJ548" s="204"/>
      <c r="AK548" s="204"/>
    </row>
    <row r="549" spans="1:37" s="2" customFormat="1" ht="350.1" customHeight="1" x14ac:dyDescent="0.2">
      <c r="A549" s="150">
        <f>IF(ISBLANK(F549),"",COUNTA($F$2:F549))</f>
        <v>444</v>
      </c>
      <c r="B549" s="151">
        <f t="shared" si="150"/>
        <v>548</v>
      </c>
      <c r="C549" s="151">
        <v>2017</v>
      </c>
      <c r="D549" s="151"/>
      <c r="E549" s="151" t="s">
        <v>3107</v>
      </c>
      <c r="F549" s="151" t="s">
        <v>1143</v>
      </c>
      <c r="G549" s="192">
        <v>1404005</v>
      </c>
      <c r="H549" s="183" t="s">
        <v>172</v>
      </c>
      <c r="I549" s="183" t="s">
        <v>173</v>
      </c>
      <c r="J549" s="183" t="s">
        <v>436</v>
      </c>
      <c r="K549" s="183" t="s">
        <v>437</v>
      </c>
      <c r="L549" s="151" t="s">
        <v>438</v>
      </c>
      <c r="M549" s="151">
        <v>1</v>
      </c>
      <c r="N549" s="184">
        <v>43040</v>
      </c>
      <c r="O549" s="184">
        <v>43099</v>
      </c>
      <c r="P549" s="178">
        <f t="shared" si="151"/>
        <v>8.4285714285714288</v>
      </c>
      <c r="Q549" s="151" t="s">
        <v>1490</v>
      </c>
      <c r="R549" s="151" t="s">
        <v>2374</v>
      </c>
      <c r="S549" s="151">
        <v>1</v>
      </c>
      <c r="T549" s="184">
        <v>44886</v>
      </c>
      <c r="U549" s="161">
        <f t="shared" si="136"/>
        <v>59.56666666666667</v>
      </c>
      <c r="V549" s="124">
        <f t="shared" si="137"/>
        <v>100</v>
      </c>
      <c r="W549" s="162">
        <f t="shared" si="138"/>
        <v>8.4285714285714288</v>
      </c>
      <c r="X549" s="162">
        <f t="shared" si="139"/>
        <v>8.4285714285714288</v>
      </c>
      <c r="Y549" s="162">
        <f t="shared" si="140"/>
        <v>8.4285714285714288</v>
      </c>
      <c r="Z549" s="151" t="str">
        <f t="shared" si="141"/>
        <v>CUMPLIDA</v>
      </c>
      <c r="AA549" s="151" t="str">
        <f t="shared" si="142"/>
        <v>CUMPLIDO</v>
      </c>
      <c r="AB549" s="192" t="s">
        <v>212</v>
      </c>
      <c r="AC549" s="150" t="str">
        <f t="shared" si="145"/>
        <v>H13R16</v>
      </c>
      <c r="AD549" s="163">
        <f t="shared" si="143"/>
        <v>1</v>
      </c>
      <c r="AE549" s="163" t="str">
        <f t="shared" si="146"/>
        <v>H13R16 - 1</v>
      </c>
      <c r="AF549" s="164">
        <f t="shared" si="147"/>
        <v>5</v>
      </c>
      <c r="AG549" s="164">
        <f t="shared" si="148"/>
        <v>5</v>
      </c>
      <c r="AH549" s="164" t="str">
        <f t="shared" si="144"/>
        <v>H13R16.</v>
      </c>
      <c r="AI549" s="164" t="str">
        <f t="shared" si="149"/>
        <v>H13R16</v>
      </c>
      <c r="AJ549" s="204"/>
      <c r="AK549" s="204"/>
    </row>
    <row r="550" spans="1:37" s="2" customFormat="1" ht="350.1" customHeight="1" x14ac:dyDescent="0.2">
      <c r="A550" s="150">
        <f>IF(ISBLANK(F550),"",COUNTA($F$2:F550))</f>
        <v>445</v>
      </c>
      <c r="B550" s="151">
        <f t="shared" si="150"/>
        <v>549</v>
      </c>
      <c r="C550" s="151">
        <v>2017</v>
      </c>
      <c r="D550" s="151"/>
      <c r="E550" s="151" t="s">
        <v>904</v>
      </c>
      <c r="F550" s="151" t="s">
        <v>636</v>
      </c>
      <c r="G550" s="192">
        <v>1405004</v>
      </c>
      <c r="H550" s="183" t="s">
        <v>616</v>
      </c>
      <c r="I550" s="183" t="s">
        <v>174</v>
      </c>
      <c r="J550" s="183" t="s">
        <v>329</v>
      </c>
      <c r="K550" s="183" t="s">
        <v>327</v>
      </c>
      <c r="L550" s="151" t="s">
        <v>328</v>
      </c>
      <c r="M550" s="151">
        <v>2</v>
      </c>
      <c r="N550" s="184">
        <v>43040</v>
      </c>
      <c r="O550" s="184">
        <v>43403</v>
      </c>
      <c r="P550" s="178">
        <f t="shared" si="151"/>
        <v>51.857142857142854</v>
      </c>
      <c r="Q550" s="151" t="s">
        <v>1486</v>
      </c>
      <c r="R550" s="151" t="s">
        <v>2374</v>
      </c>
      <c r="S550" s="151">
        <v>2</v>
      </c>
      <c r="T550" s="184"/>
      <c r="U550" s="161">
        <f t="shared" si="136"/>
        <v>-1446.7666666666667</v>
      </c>
      <c r="V550" s="124">
        <f t="shared" si="137"/>
        <v>100</v>
      </c>
      <c r="W550" s="162">
        <f t="shared" si="138"/>
        <v>51.857142857142854</v>
      </c>
      <c r="X550" s="162">
        <f t="shared" si="139"/>
        <v>51.857142857142854</v>
      </c>
      <c r="Y550" s="162">
        <f t="shared" si="140"/>
        <v>51.857142857142854</v>
      </c>
      <c r="Z550" s="151" t="str">
        <f t="shared" si="141"/>
        <v>CUMPLIDA</v>
      </c>
      <c r="AA550" s="151" t="str">
        <f t="shared" si="142"/>
        <v>CUMPLIDO</v>
      </c>
      <c r="AB550" s="192" t="s">
        <v>212</v>
      </c>
      <c r="AC550" s="150" t="str">
        <f t="shared" si="145"/>
        <v>H22R16</v>
      </c>
      <c r="AD550" s="163">
        <f t="shared" si="143"/>
        <v>1</v>
      </c>
      <c r="AE550" s="163" t="str">
        <f t="shared" si="146"/>
        <v>H22R16 - 1</v>
      </c>
      <c r="AF550" s="164">
        <f t="shared" si="147"/>
        <v>5</v>
      </c>
      <c r="AG550" s="164">
        <f t="shared" si="148"/>
        <v>5</v>
      </c>
      <c r="AH550" s="164" t="str">
        <f t="shared" si="144"/>
        <v>H22R16.</v>
      </c>
      <c r="AI550" s="164" t="str">
        <f t="shared" si="149"/>
        <v>H22R16</v>
      </c>
      <c r="AJ550" s="204"/>
      <c r="AK550" s="204"/>
    </row>
    <row r="551" spans="1:37" s="2" customFormat="1" ht="350.1" customHeight="1" x14ac:dyDescent="0.2">
      <c r="A551" s="150" t="str">
        <f>IF(ISBLANK(F551),"",COUNTA($F$2:F551))</f>
        <v/>
      </c>
      <c r="B551" s="151">
        <f t="shared" si="150"/>
        <v>550</v>
      </c>
      <c r="C551" s="151">
        <v>2017</v>
      </c>
      <c r="D551" s="151"/>
      <c r="E551" s="151"/>
      <c r="F551" s="151"/>
      <c r="G551" s="192">
        <v>1405004</v>
      </c>
      <c r="H551" s="183" t="s">
        <v>1423</v>
      </c>
      <c r="I551" s="183" t="s">
        <v>174</v>
      </c>
      <c r="J551" s="183" t="s">
        <v>561</v>
      </c>
      <c r="K551" s="183" t="s">
        <v>330</v>
      </c>
      <c r="L551" s="151" t="s">
        <v>331</v>
      </c>
      <c r="M551" s="151">
        <v>1</v>
      </c>
      <c r="N551" s="184">
        <v>43040</v>
      </c>
      <c r="O551" s="184">
        <v>43250</v>
      </c>
      <c r="P551" s="178">
        <f t="shared" si="151"/>
        <v>30</v>
      </c>
      <c r="Q551" s="151" t="s">
        <v>1486</v>
      </c>
      <c r="R551" s="151" t="s">
        <v>2374</v>
      </c>
      <c r="S551" s="151">
        <v>1</v>
      </c>
      <c r="T551" s="184"/>
      <c r="U551" s="161">
        <f t="shared" si="136"/>
        <v>-1441.6666666666667</v>
      </c>
      <c r="V551" s="124">
        <f t="shared" si="137"/>
        <v>100</v>
      </c>
      <c r="W551" s="162">
        <f t="shared" si="138"/>
        <v>30</v>
      </c>
      <c r="X551" s="162">
        <f t="shared" si="139"/>
        <v>30</v>
      </c>
      <c r="Y551" s="162">
        <f t="shared" si="140"/>
        <v>30</v>
      </c>
      <c r="Z551" s="151" t="str">
        <f t="shared" si="141"/>
        <v>CUMPLIDA</v>
      </c>
      <c r="AA551" s="151" t="str">
        <f t="shared" si="142"/>
        <v/>
      </c>
      <c r="AB551" s="192" t="s">
        <v>212</v>
      </c>
      <c r="AC551" s="150" t="str">
        <f t="shared" si="145"/>
        <v>H22R16</v>
      </c>
      <c r="AD551" s="163">
        <f t="shared" si="143"/>
        <v>2</v>
      </c>
      <c r="AE551" s="163" t="str">
        <f t="shared" si="146"/>
        <v>H22R16 - 2</v>
      </c>
      <c r="AF551" s="164">
        <f t="shared" si="147"/>
        <v>5</v>
      </c>
      <c r="AG551" s="164">
        <f t="shared" si="148"/>
        <v>5</v>
      </c>
      <c r="AH551" s="164" t="str">
        <f t="shared" si="144"/>
        <v>H22R16.</v>
      </c>
      <c r="AI551" s="164" t="str">
        <f t="shared" si="149"/>
        <v>H22R16</v>
      </c>
      <c r="AJ551" s="204"/>
      <c r="AK551" s="204"/>
    </row>
    <row r="552" spans="1:37" s="2" customFormat="1" ht="350.1" customHeight="1" x14ac:dyDescent="0.2">
      <c r="A552" s="150">
        <f>IF(ISBLANK(F552),"",COUNTA($F$2:F552))</f>
        <v>446</v>
      </c>
      <c r="B552" s="151">
        <f t="shared" si="150"/>
        <v>551</v>
      </c>
      <c r="C552" s="151">
        <v>2017</v>
      </c>
      <c r="D552" s="151"/>
      <c r="E552" s="151" t="s">
        <v>904</v>
      </c>
      <c r="F552" s="151" t="s">
        <v>636</v>
      </c>
      <c r="G552" s="192">
        <v>1404001</v>
      </c>
      <c r="H552" s="183" t="s">
        <v>617</v>
      </c>
      <c r="I552" s="183" t="s">
        <v>175</v>
      </c>
      <c r="J552" s="183" t="s">
        <v>413</v>
      </c>
      <c r="K552" s="183" t="s">
        <v>411</v>
      </c>
      <c r="L552" s="151" t="s">
        <v>311</v>
      </c>
      <c r="M552" s="151">
        <v>2</v>
      </c>
      <c r="N552" s="184">
        <v>43040</v>
      </c>
      <c r="O552" s="184">
        <v>43388</v>
      </c>
      <c r="P552" s="178">
        <f t="shared" si="151"/>
        <v>49.714285714285715</v>
      </c>
      <c r="Q552" s="151" t="s">
        <v>410</v>
      </c>
      <c r="R552" s="174" t="s">
        <v>2367</v>
      </c>
      <c r="S552" s="151">
        <v>2</v>
      </c>
      <c r="T552" s="184"/>
      <c r="U552" s="161">
        <f t="shared" si="136"/>
        <v>-1446.2666666666667</v>
      </c>
      <c r="V552" s="124">
        <f t="shared" si="137"/>
        <v>100</v>
      </c>
      <c r="W552" s="162">
        <f t="shared" si="138"/>
        <v>49.714285714285715</v>
      </c>
      <c r="X552" s="162">
        <f t="shared" si="139"/>
        <v>49.714285714285715</v>
      </c>
      <c r="Y552" s="162">
        <f t="shared" si="140"/>
        <v>49.714285714285715</v>
      </c>
      <c r="Z552" s="151" t="str">
        <f t="shared" si="141"/>
        <v>CUMPLIDA</v>
      </c>
      <c r="AA552" s="151" t="str">
        <f t="shared" si="142"/>
        <v>CUMPLIDO</v>
      </c>
      <c r="AB552" s="192" t="s">
        <v>212</v>
      </c>
      <c r="AC552" s="150" t="str">
        <f t="shared" si="145"/>
        <v>H27R16</v>
      </c>
      <c r="AD552" s="163">
        <f t="shared" si="143"/>
        <v>1</v>
      </c>
      <c r="AE552" s="163" t="str">
        <f t="shared" si="146"/>
        <v>H27R16 - 1</v>
      </c>
      <c r="AF552" s="164">
        <f t="shared" si="147"/>
        <v>5</v>
      </c>
      <c r="AG552" s="164">
        <f t="shared" si="148"/>
        <v>5</v>
      </c>
      <c r="AH552" s="164" t="str">
        <f t="shared" si="144"/>
        <v>H27R16.</v>
      </c>
      <c r="AI552" s="164" t="str">
        <f t="shared" si="149"/>
        <v>H27R16</v>
      </c>
      <c r="AJ552" s="204"/>
      <c r="AK552" s="204"/>
    </row>
    <row r="553" spans="1:37" s="2" customFormat="1" ht="350.1" customHeight="1" x14ac:dyDescent="0.2">
      <c r="A553" s="150">
        <f>IF(ISBLANK(F553),"",COUNTA($F$2:F553))</f>
        <v>447</v>
      </c>
      <c r="B553" s="151">
        <f t="shared" si="150"/>
        <v>552</v>
      </c>
      <c r="C553" s="151">
        <v>2017</v>
      </c>
      <c r="D553" s="151"/>
      <c r="E553" s="151" t="s">
        <v>904</v>
      </c>
      <c r="F553" s="151" t="s">
        <v>636</v>
      </c>
      <c r="G553" s="192">
        <v>1405004</v>
      </c>
      <c r="H553" s="183" t="s">
        <v>176</v>
      </c>
      <c r="I553" s="183" t="s">
        <v>177</v>
      </c>
      <c r="J553" s="183" t="s">
        <v>2668</v>
      </c>
      <c r="K553" s="183" t="s">
        <v>2649</v>
      </c>
      <c r="L553" s="151" t="s">
        <v>2280</v>
      </c>
      <c r="M553" s="151">
        <v>2</v>
      </c>
      <c r="N553" s="184">
        <v>45139</v>
      </c>
      <c r="O553" s="184">
        <v>45230</v>
      </c>
      <c r="P553" s="178">
        <f t="shared" si="151"/>
        <v>13</v>
      </c>
      <c r="Q553" s="151" t="s">
        <v>1491</v>
      </c>
      <c r="R553" s="151" t="s">
        <v>2367</v>
      </c>
      <c r="S553" s="151">
        <v>2</v>
      </c>
      <c r="T553" s="184">
        <v>45289</v>
      </c>
      <c r="U553" s="161">
        <f t="shared" si="136"/>
        <v>1.9666666666666666</v>
      </c>
      <c r="V553" s="124">
        <f t="shared" si="137"/>
        <v>100</v>
      </c>
      <c r="W553" s="162">
        <f t="shared" si="138"/>
        <v>13</v>
      </c>
      <c r="X553" s="162">
        <f t="shared" si="139"/>
        <v>13</v>
      </c>
      <c r="Y553" s="162">
        <f t="shared" si="140"/>
        <v>13</v>
      </c>
      <c r="Z553" s="151" t="str">
        <f t="shared" si="141"/>
        <v>CUMPLIDA</v>
      </c>
      <c r="AA553" s="151" t="str">
        <f t="shared" si="142"/>
        <v>CUMPLIDO</v>
      </c>
      <c r="AB553" s="192" t="s">
        <v>212</v>
      </c>
      <c r="AC553" s="150" t="str">
        <f t="shared" si="145"/>
        <v>H32R16</v>
      </c>
      <c r="AD553" s="163">
        <f t="shared" si="143"/>
        <v>1</v>
      </c>
      <c r="AE553" s="163" t="str">
        <f t="shared" si="146"/>
        <v>H32R16 - 1</v>
      </c>
      <c r="AF553" s="164">
        <f t="shared" si="147"/>
        <v>5</v>
      </c>
      <c r="AG553" s="164">
        <f t="shared" si="148"/>
        <v>5</v>
      </c>
      <c r="AH553" s="164" t="str">
        <f t="shared" si="144"/>
        <v>H32R16.</v>
      </c>
      <c r="AI553" s="164" t="str">
        <f t="shared" si="149"/>
        <v>H32R16</v>
      </c>
      <c r="AJ553" s="204"/>
      <c r="AK553" s="204"/>
    </row>
    <row r="554" spans="1:37" s="2" customFormat="1" ht="350.1" customHeight="1" x14ac:dyDescent="0.2">
      <c r="A554" s="150">
        <f>IF(ISBLANK(F554),"",COUNTA($F$2:F554))</f>
        <v>448</v>
      </c>
      <c r="B554" s="151">
        <f t="shared" si="150"/>
        <v>553</v>
      </c>
      <c r="C554" s="151">
        <v>2017</v>
      </c>
      <c r="D554" s="151"/>
      <c r="E554" s="151" t="s">
        <v>904</v>
      </c>
      <c r="F554" s="151" t="s">
        <v>636</v>
      </c>
      <c r="G554" s="192">
        <v>1404004</v>
      </c>
      <c r="H554" s="183" t="s">
        <v>178</v>
      </c>
      <c r="I554" s="183" t="s">
        <v>179</v>
      </c>
      <c r="J554" s="183" t="s">
        <v>511</v>
      </c>
      <c r="K554" s="183" t="s">
        <v>512</v>
      </c>
      <c r="L554" s="151" t="s">
        <v>513</v>
      </c>
      <c r="M554" s="151">
        <v>2</v>
      </c>
      <c r="N554" s="184">
        <v>43040</v>
      </c>
      <c r="O554" s="184">
        <v>43403</v>
      </c>
      <c r="P554" s="178">
        <f t="shared" si="151"/>
        <v>51.857142857142854</v>
      </c>
      <c r="Q554" s="151" t="s">
        <v>1491</v>
      </c>
      <c r="R554" s="174" t="s">
        <v>2367</v>
      </c>
      <c r="S554" s="151">
        <v>0.6</v>
      </c>
      <c r="T554" s="184"/>
      <c r="U554" s="161">
        <f t="shared" si="136"/>
        <v>-1446.7666666666667</v>
      </c>
      <c r="V554" s="124">
        <f t="shared" si="137"/>
        <v>30</v>
      </c>
      <c r="W554" s="162">
        <f t="shared" si="138"/>
        <v>15.557142857142855</v>
      </c>
      <c r="X554" s="162">
        <f t="shared" si="139"/>
        <v>15.557142857142855</v>
      </c>
      <c r="Y554" s="162">
        <f t="shared" si="140"/>
        <v>51.857142857142854</v>
      </c>
      <c r="Z554" s="151" t="str">
        <f t="shared" si="141"/>
        <v>VENCIDA</v>
      </c>
      <c r="AA554" s="151" t="str">
        <f t="shared" si="142"/>
        <v>VENCIDO</v>
      </c>
      <c r="AB554" s="192" t="s">
        <v>212</v>
      </c>
      <c r="AC554" s="150" t="str">
        <f t="shared" si="145"/>
        <v>H33R16</v>
      </c>
      <c r="AD554" s="163">
        <f t="shared" si="143"/>
        <v>1</v>
      </c>
      <c r="AE554" s="163" t="str">
        <f t="shared" si="146"/>
        <v>H33R16 - 1</v>
      </c>
      <c r="AF554" s="164">
        <f t="shared" si="147"/>
        <v>1</v>
      </c>
      <c r="AG554" s="164">
        <f t="shared" si="148"/>
        <v>1</v>
      </c>
      <c r="AH554" s="164" t="str">
        <f t="shared" si="144"/>
        <v>H33R16.</v>
      </c>
      <c r="AI554" s="164" t="str">
        <f t="shared" si="149"/>
        <v>H33R16</v>
      </c>
      <c r="AJ554" s="204"/>
      <c r="AK554" s="204"/>
    </row>
    <row r="555" spans="1:37" s="2" customFormat="1" ht="350.1" customHeight="1" x14ac:dyDescent="0.2">
      <c r="A555" s="150">
        <f>IF(ISBLANK(F555),"",COUNTA($F$2:F555))</f>
        <v>449</v>
      </c>
      <c r="B555" s="151">
        <f t="shared" si="150"/>
        <v>554</v>
      </c>
      <c r="C555" s="151">
        <v>2017</v>
      </c>
      <c r="D555" s="151"/>
      <c r="E555" s="151" t="s">
        <v>904</v>
      </c>
      <c r="F555" s="151" t="s">
        <v>636</v>
      </c>
      <c r="G555" s="192">
        <v>1405004</v>
      </c>
      <c r="H555" s="183" t="s">
        <v>3167</v>
      </c>
      <c r="I555" s="183" t="s">
        <v>579</v>
      </c>
      <c r="J555" s="183" t="s">
        <v>3168</v>
      </c>
      <c r="K555" s="183" t="s">
        <v>332</v>
      </c>
      <c r="L555" s="151" t="s">
        <v>333</v>
      </c>
      <c r="M555" s="151">
        <v>3</v>
      </c>
      <c r="N555" s="184">
        <v>43040</v>
      </c>
      <c r="O555" s="184">
        <v>43403</v>
      </c>
      <c r="P555" s="178">
        <f t="shared" si="151"/>
        <v>51.857142857142854</v>
      </c>
      <c r="Q555" s="151" t="s">
        <v>1486</v>
      </c>
      <c r="R555" s="151" t="s">
        <v>2374</v>
      </c>
      <c r="S555" s="151">
        <v>3</v>
      </c>
      <c r="T555" s="184"/>
      <c r="U555" s="161">
        <f t="shared" si="136"/>
        <v>-1446.7666666666667</v>
      </c>
      <c r="V555" s="124">
        <f t="shared" si="137"/>
        <v>100</v>
      </c>
      <c r="W555" s="162">
        <f t="shared" si="138"/>
        <v>51.857142857142854</v>
      </c>
      <c r="X555" s="162">
        <f t="shared" si="139"/>
        <v>51.857142857142854</v>
      </c>
      <c r="Y555" s="162">
        <f t="shared" si="140"/>
        <v>51.857142857142854</v>
      </c>
      <c r="Z555" s="151" t="str">
        <f t="shared" si="141"/>
        <v>CUMPLIDA</v>
      </c>
      <c r="AA555" s="151" t="str">
        <f t="shared" si="142"/>
        <v>CUMPLIDO</v>
      </c>
      <c r="AB555" s="192" t="s">
        <v>212</v>
      </c>
      <c r="AC555" s="150" t="str">
        <f t="shared" si="145"/>
        <v>H36R16</v>
      </c>
      <c r="AD555" s="163">
        <f t="shared" si="143"/>
        <v>1</v>
      </c>
      <c r="AE555" s="163" t="str">
        <f t="shared" si="146"/>
        <v>H36R16 - 1</v>
      </c>
      <c r="AF555" s="164">
        <f t="shared" si="147"/>
        <v>5</v>
      </c>
      <c r="AG555" s="164">
        <f t="shared" si="148"/>
        <v>5</v>
      </c>
      <c r="AH555" s="164" t="str">
        <f t="shared" si="144"/>
        <v>H36R16.</v>
      </c>
      <c r="AI555" s="164" t="str">
        <f t="shared" si="149"/>
        <v>H36R16</v>
      </c>
      <c r="AJ555" s="204"/>
      <c r="AK555" s="204"/>
    </row>
    <row r="556" spans="1:37" s="2" customFormat="1" ht="350.1" customHeight="1" x14ac:dyDescent="0.2">
      <c r="A556" s="150">
        <f>IF(ISBLANK(F556),"",COUNTA($F$2:F556))</f>
        <v>450</v>
      </c>
      <c r="B556" s="151">
        <f t="shared" si="150"/>
        <v>555</v>
      </c>
      <c r="C556" s="151">
        <v>2017</v>
      </c>
      <c r="D556" s="151"/>
      <c r="E556" s="151" t="s">
        <v>637</v>
      </c>
      <c r="F556" s="151" t="s">
        <v>637</v>
      </c>
      <c r="G556" s="192">
        <v>1405004</v>
      </c>
      <c r="H556" s="183" t="s">
        <v>180</v>
      </c>
      <c r="I556" s="183" t="s">
        <v>181</v>
      </c>
      <c r="J556" s="183" t="s">
        <v>600</v>
      </c>
      <c r="K556" s="183" t="s">
        <v>601</v>
      </c>
      <c r="L556" s="151" t="s">
        <v>444</v>
      </c>
      <c r="M556" s="151">
        <v>2</v>
      </c>
      <c r="N556" s="184">
        <v>43040</v>
      </c>
      <c r="O556" s="184">
        <v>43281</v>
      </c>
      <c r="P556" s="178">
        <f t="shared" si="151"/>
        <v>34.428571428571431</v>
      </c>
      <c r="Q556" s="150" t="s">
        <v>1489</v>
      </c>
      <c r="R556" s="174" t="s">
        <v>2367</v>
      </c>
      <c r="S556" s="151">
        <v>2</v>
      </c>
      <c r="T556" s="184"/>
      <c r="U556" s="161">
        <f t="shared" si="136"/>
        <v>-1442.7</v>
      </c>
      <c r="V556" s="124">
        <f t="shared" si="137"/>
        <v>100</v>
      </c>
      <c r="W556" s="162">
        <f t="shared" si="138"/>
        <v>34.428571428571431</v>
      </c>
      <c r="X556" s="162">
        <f t="shared" si="139"/>
        <v>34.428571428571431</v>
      </c>
      <c r="Y556" s="162">
        <f t="shared" si="140"/>
        <v>34.428571428571431</v>
      </c>
      <c r="Z556" s="151" t="str">
        <f t="shared" si="141"/>
        <v>CUMPLIDA</v>
      </c>
      <c r="AA556" s="151" t="str">
        <f t="shared" si="142"/>
        <v>CUMPLIDO</v>
      </c>
      <c r="AB556" s="192" t="s">
        <v>212</v>
      </c>
      <c r="AC556" s="150" t="str">
        <f t="shared" si="145"/>
        <v>H37R16</v>
      </c>
      <c r="AD556" s="163">
        <f t="shared" si="143"/>
        <v>1</v>
      </c>
      <c r="AE556" s="163" t="str">
        <f t="shared" si="146"/>
        <v>H37R16 - 1</v>
      </c>
      <c r="AF556" s="164">
        <f t="shared" si="147"/>
        <v>5</v>
      </c>
      <c r="AG556" s="164">
        <f t="shared" si="148"/>
        <v>5</v>
      </c>
      <c r="AH556" s="164" t="str">
        <f t="shared" si="144"/>
        <v>H37R16.</v>
      </c>
      <c r="AI556" s="164" t="str">
        <f t="shared" si="149"/>
        <v>H37R16</v>
      </c>
      <c r="AJ556" s="204"/>
      <c r="AK556" s="204"/>
    </row>
    <row r="557" spans="1:37" s="2" customFormat="1" ht="350.1" customHeight="1" x14ac:dyDescent="0.2">
      <c r="A557" s="150">
        <f>IF(ISBLANK(F557),"",COUNTA($F$2:F557))</f>
        <v>451</v>
      </c>
      <c r="B557" s="151">
        <f t="shared" si="150"/>
        <v>556</v>
      </c>
      <c r="C557" s="151">
        <v>2017</v>
      </c>
      <c r="D557" s="151"/>
      <c r="E557" s="151" t="s">
        <v>3107</v>
      </c>
      <c r="F557" s="151" t="s">
        <v>720</v>
      </c>
      <c r="G557" s="192">
        <v>1405004</v>
      </c>
      <c r="H557" s="183" t="s">
        <v>337</v>
      </c>
      <c r="I557" s="183" t="s">
        <v>182</v>
      </c>
      <c r="J557" s="183" t="s">
        <v>334</v>
      </c>
      <c r="K557" s="183" t="s">
        <v>335</v>
      </c>
      <c r="L557" s="151" t="s">
        <v>336</v>
      </c>
      <c r="M557" s="151">
        <v>1</v>
      </c>
      <c r="N557" s="184">
        <v>43040</v>
      </c>
      <c r="O557" s="184">
        <v>43099</v>
      </c>
      <c r="P557" s="178">
        <f t="shared" si="151"/>
        <v>8.4285714285714288</v>
      </c>
      <c r="Q557" s="151" t="s">
        <v>1486</v>
      </c>
      <c r="R557" s="151" t="s">
        <v>2374</v>
      </c>
      <c r="S557" s="151">
        <v>1</v>
      </c>
      <c r="T557" s="184"/>
      <c r="U557" s="161">
        <f t="shared" si="136"/>
        <v>-1436.6333333333334</v>
      </c>
      <c r="V557" s="124">
        <f t="shared" si="137"/>
        <v>100</v>
      </c>
      <c r="W557" s="162">
        <f t="shared" si="138"/>
        <v>8.4285714285714288</v>
      </c>
      <c r="X557" s="162">
        <f t="shared" si="139"/>
        <v>8.4285714285714288</v>
      </c>
      <c r="Y557" s="162">
        <f t="shared" si="140"/>
        <v>8.4285714285714288</v>
      </c>
      <c r="Z557" s="151" t="str">
        <f t="shared" si="141"/>
        <v>CUMPLIDA</v>
      </c>
      <c r="AA557" s="151" t="str">
        <f t="shared" si="142"/>
        <v>CUMPLIDO</v>
      </c>
      <c r="AB557" s="192" t="s">
        <v>212</v>
      </c>
      <c r="AC557" s="150" t="str">
        <f t="shared" si="145"/>
        <v>H39R16</v>
      </c>
      <c r="AD557" s="163">
        <f t="shared" si="143"/>
        <v>1</v>
      </c>
      <c r="AE557" s="163" t="str">
        <f t="shared" si="146"/>
        <v>H39R16 - 1</v>
      </c>
      <c r="AF557" s="164">
        <f t="shared" si="147"/>
        <v>5</v>
      </c>
      <c r="AG557" s="164">
        <f t="shared" si="148"/>
        <v>5</v>
      </c>
      <c r="AH557" s="164" t="str">
        <f t="shared" si="144"/>
        <v>H39R16.</v>
      </c>
      <c r="AI557" s="164" t="str">
        <f t="shared" si="149"/>
        <v>H39R16</v>
      </c>
      <c r="AJ557" s="204"/>
      <c r="AK557" s="204"/>
    </row>
    <row r="558" spans="1:37" s="2" customFormat="1" ht="350.1" customHeight="1" x14ac:dyDescent="0.2">
      <c r="A558" s="150">
        <f>IF(ISBLANK(F558),"",COUNTA($F$2:F558))</f>
        <v>452</v>
      </c>
      <c r="B558" s="151">
        <f t="shared" si="150"/>
        <v>557</v>
      </c>
      <c r="C558" s="151">
        <v>2017</v>
      </c>
      <c r="D558" s="151"/>
      <c r="E558" s="151" t="s">
        <v>637</v>
      </c>
      <c r="F558" s="151" t="s">
        <v>637</v>
      </c>
      <c r="G558" s="192">
        <v>1405004</v>
      </c>
      <c r="H558" s="183" t="s">
        <v>183</v>
      </c>
      <c r="I558" s="183" t="s">
        <v>184</v>
      </c>
      <c r="J558" s="183" t="s">
        <v>240</v>
      </c>
      <c r="K558" s="183" t="s">
        <v>241</v>
      </c>
      <c r="L558" s="151" t="s">
        <v>63</v>
      </c>
      <c r="M558" s="151">
        <v>1</v>
      </c>
      <c r="N558" s="184">
        <v>43040</v>
      </c>
      <c r="O558" s="184">
        <v>43099</v>
      </c>
      <c r="P558" s="178">
        <f t="shared" si="151"/>
        <v>8.4285714285714288</v>
      </c>
      <c r="Q558" s="151" t="s">
        <v>1485</v>
      </c>
      <c r="R558" s="174" t="s">
        <v>2374</v>
      </c>
      <c r="S558" s="151">
        <v>1</v>
      </c>
      <c r="T558" s="184"/>
      <c r="U558" s="161">
        <f t="shared" si="136"/>
        <v>-1436.6333333333334</v>
      </c>
      <c r="V558" s="124">
        <f t="shared" si="137"/>
        <v>100</v>
      </c>
      <c r="W558" s="162">
        <f t="shared" si="138"/>
        <v>8.4285714285714288</v>
      </c>
      <c r="X558" s="162">
        <f t="shared" si="139"/>
        <v>8.4285714285714288</v>
      </c>
      <c r="Y558" s="162">
        <f t="shared" si="140"/>
        <v>8.4285714285714288</v>
      </c>
      <c r="Z558" s="151" t="str">
        <f t="shared" si="141"/>
        <v>CUMPLIDA</v>
      </c>
      <c r="AA558" s="151" t="str">
        <f t="shared" si="142"/>
        <v>CUMPLIDO</v>
      </c>
      <c r="AB558" s="192" t="s">
        <v>212</v>
      </c>
      <c r="AC558" s="150" t="str">
        <f t="shared" si="145"/>
        <v>H41R16</v>
      </c>
      <c r="AD558" s="163">
        <f t="shared" si="143"/>
        <v>1</v>
      </c>
      <c r="AE558" s="163" t="str">
        <f t="shared" si="146"/>
        <v>H41R16 - 1</v>
      </c>
      <c r="AF558" s="164">
        <f t="shared" si="147"/>
        <v>5</v>
      </c>
      <c r="AG558" s="164">
        <f t="shared" si="148"/>
        <v>5</v>
      </c>
      <c r="AH558" s="164" t="str">
        <f t="shared" si="144"/>
        <v>H41R16.</v>
      </c>
      <c r="AI558" s="164" t="str">
        <f t="shared" si="149"/>
        <v>H41R16</v>
      </c>
      <c r="AJ558" s="204"/>
      <c r="AK558" s="204"/>
    </row>
    <row r="559" spans="1:37" s="2" customFormat="1" ht="350.1" customHeight="1" x14ac:dyDescent="0.2">
      <c r="A559" s="150">
        <f>IF(ISBLANK(F559),"",COUNTA($F$2:F559))</f>
        <v>453</v>
      </c>
      <c r="B559" s="151">
        <f t="shared" si="150"/>
        <v>558</v>
      </c>
      <c r="C559" s="151">
        <v>2017</v>
      </c>
      <c r="D559" s="151"/>
      <c r="E559" s="151" t="s">
        <v>904</v>
      </c>
      <c r="F559" s="151" t="s">
        <v>636</v>
      </c>
      <c r="G559" s="192">
        <v>1405004</v>
      </c>
      <c r="H559" s="183" t="s">
        <v>731</v>
      </c>
      <c r="I559" s="183" t="s">
        <v>185</v>
      </c>
      <c r="J559" s="183" t="s">
        <v>242</v>
      </c>
      <c r="K559" s="183" t="s">
        <v>243</v>
      </c>
      <c r="L559" s="151" t="s">
        <v>244</v>
      </c>
      <c r="M559" s="151">
        <v>1</v>
      </c>
      <c r="N559" s="184">
        <v>43040</v>
      </c>
      <c r="O559" s="184">
        <v>43099</v>
      </c>
      <c r="P559" s="178">
        <f t="shared" si="151"/>
        <v>8.4285714285714288</v>
      </c>
      <c r="Q559" s="151" t="s">
        <v>1485</v>
      </c>
      <c r="R559" s="174" t="s">
        <v>2374</v>
      </c>
      <c r="S559" s="151">
        <v>1</v>
      </c>
      <c r="T559" s="184"/>
      <c r="U559" s="161">
        <f t="shared" si="136"/>
        <v>-1436.6333333333334</v>
      </c>
      <c r="V559" s="124">
        <f t="shared" si="137"/>
        <v>100</v>
      </c>
      <c r="W559" s="162">
        <f t="shared" si="138"/>
        <v>8.4285714285714288</v>
      </c>
      <c r="X559" s="162">
        <f t="shared" si="139"/>
        <v>8.4285714285714288</v>
      </c>
      <c r="Y559" s="162">
        <f t="shared" si="140"/>
        <v>8.4285714285714288</v>
      </c>
      <c r="Z559" s="151" t="str">
        <f t="shared" si="141"/>
        <v>CUMPLIDA</v>
      </c>
      <c r="AA559" s="151" t="str">
        <f t="shared" si="142"/>
        <v>CUMPLIDO</v>
      </c>
      <c r="AB559" s="192" t="s">
        <v>212</v>
      </c>
      <c r="AC559" s="150" t="str">
        <f t="shared" si="145"/>
        <v>H44R16</v>
      </c>
      <c r="AD559" s="163">
        <f t="shared" si="143"/>
        <v>1</v>
      </c>
      <c r="AE559" s="163" t="str">
        <f t="shared" si="146"/>
        <v>H44R16 - 1</v>
      </c>
      <c r="AF559" s="164">
        <f t="shared" si="147"/>
        <v>5</v>
      </c>
      <c r="AG559" s="164">
        <f t="shared" si="148"/>
        <v>5</v>
      </c>
      <c r="AH559" s="164" t="str">
        <f t="shared" si="144"/>
        <v>H44R16.</v>
      </c>
      <c r="AI559" s="164" t="str">
        <f t="shared" si="149"/>
        <v>H44R16</v>
      </c>
      <c r="AJ559" s="204"/>
      <c r="AK559" s="204"/>
    </row>
    <row r="560" spans="1:37" s="2" customFormat="1" ht="350.1" customHeight="1" x14ac:dyDescent="0.2">
      <c r="A560" s="150">
        <f>IF(ISBLANK(F560),"",COUNTA($F$2:F560))</f>
        <v>454</v>
      </c>
      <c r="B560" s="151">
        <f t="shared" si="150"/>
        <v>559</v>
      </c>
      <c r="C560" s="151">
        <v>2017</v>
      </c>
      <c r="D560" s="151"/>
      <c r="E560" s="151" t="s">
        <v>904</v>
      </c>
      <c r="F560" s="151" t="s">
        <v>636</v>
      </c>
      <c r="G560" s="192">
        <v>1405004</v>
      </c>
      <c r="H560" s="183" t="s">
        <v>186</v>
      </c>
      <c r="I560" s="183" t="s">
        <v>187</v>
      </c>
      <c r="J560" s="183" t="s">
        <v>245</v>
      </c>
      <c r="K560" s="183" t="s">
        <v>246</v>
      </c>
      <c r="L560" s="151" t="s">
        <v>244</v>
      </c>
      <c r="M560" s="151">
        <v>1</v>
      </c>
      <c r="N560" s="184">
        <v>43040</v>
      </c>
      <c r="O560" s="184">
        <v>43099</v>
      </c>
      <c r="P560" s="178">
        <f t="shared" si="151"/>
        <v>8.4285714285714288</v>
      </c>
      <c r="Q560" s="151" t="s">
        <v>1485</v>
      </c>
      <c r="R560" s="174" t="s">
        <v>2374</v>
      </c>
      <c r="S560" s="151">
        <v>1</v>
      </c>
      <c r="T560" s="184"/>
      <c r="U560" s="161">
        <f t="shared" si="136"/>
        <v>-1436.6333333333334</v>
      </c>
      <c r="V560" s="124">
        <f t="shared" si="137"/>
        <v>100</v>
      </c>
      <c r="W560" s="162">
        <f t="shared" si="138"/>
        <v>8.4285714285714288</v>
      </c>
      <c r="X560" s="162">
        <f t="shared" si="139"/>
        <v>8.4285714285714288</v>
      </c>
      <c r="Y560" s="162">
        <f t="shared" si="140"/>
        <v>8.4285714285714288</v>
      </c>
      <c r="Z560" s="151" t="str">
        <f t="shared" si="141"/>
        <v>CUMPLIDA</v>
      </c>
      <c r="AA560" s="151" t="str">
        <f t="shared" si="142"/>
        <v>CUMPLIDO</v>
      </c>
      <c r="AB560" s="192" t="s">
        <v>212</v>
      </c>
      <c r="AC560" s="150" t="str">
        <f t="shared" si="145"/>
        <v>H54R16</v>
      </c>
      <c r="AD560" s="163">
        <f t="shared" si="143"/>
        <v>1</v>
      </c>
      <c r="AE560" s="163" t="str">
        <f t="shared" si="146"/>
        <v>H54R16 - 1</v>
      </c>
      <c r="AF560" s="164">
        <f t="shared" si="147"/>
        <v>5</v>
      </c>
      <c r="AG560" s="164">
        <f t="shared" si="148"/>
        <v>5</v>
      </c>
      <c r="AH560" s="164" t="str">
        <f t="shared" si="144"/>
        <v>H54R16.</v>
      </c>
      <c r="AI560" s="164" t="str">
        <f t="shared" si="149"/>
        <v>H54R16</v>
      </c>
      <c r="AJ560" s="204"/>
      <c r="AK560" s="204"/>
    </row>
    <row r="561" spans="1:37" s="2" customFormat="1" ht="350.1" customHeight="1" x14ac:dyDescent="0.2">
      <c r="A561" s="150">
        <f>IF(ISBLANK(F561),"",COUNTA($F$2:F561))</f>
        <v>455</v>
      </c>
      <c r="B561" s="151">
        <f t="shared" si="150"/>
        <v>560</v>
      </c>
      <c r="C561" s="151">
        <v>2017</v>
      </c>
      <c r="D561" s="151"/>
      <c r="E561" s="151" t="s">
        <v>637</v>
      </c>
      <c r="F561" s="151" t="s">
        <v>637</v>
      </c>
      <c r="G561" s="192">
        <v>1405004</v>
      </c>
      <c r="H561" s="183" t="s">
        <v>445</v>
      </c>
      <c r="I561" s="183" t="s">
        <v>446</v>
      </c>
      <c r="J561" s="183" t="s">
        <v>1051</v>
      </c>
      <c r="K561" s="183" t="s">
        <v>1046</v>
      </c>
      <c r="L561" s="151" t="s">
        <v>1041</v>
      </c>
      <c r="M561" s="151">
        <v>1</v>
      </c>
      <c r="N561" s="184">
        <v>43862</v>
      </c>
      <c r="O561" s="184">
        <v>43979</v>
      </c>
      <c r="P561" s="178">
        <f t="shared" si="151"/>
        <v>16.714285714285715</v>
      </c>
      <c r="Q561" s="151" t="s">
        <v>1495</v>
      </c>
      <c r="R561" s="151" t="s">
        <v>2457</v>
      </c>
      <c r="S561" s="151">
        <v>1</v>
      </c>
      <c r="T561" s="123">
        <v>44662</v>
      </c>
      <c r="U561" s="161">
        <f t="shared" si="136"/>
        <v>22.766666666666666</v>
      </c>
      <c r="V561" s="124">
        <f t="shared" si="137"/>
        <v>100</v>
      </c>
      <c r="W561" s="162">
        <f t="shared" si="138"/>
        <v>16.714285714285715</v>
      </c>
      <c r="X561" s="162">
        <f t="shared" si="139"/>
        <v>16.714285714285715</v>
      </c>
      <c r="Y561" s="162">
        <f t="shared" si="140"/>
        <v>16.714285714285715</v>
      </c>
      <c r="Z561" s="151" t="str">
        <f t="shared" si="141"/>
        <v>CUMPLIDA</v>
      </c>
      <c r="AA561" s="151" t="str">
        <f t="shared" si="142"/>
        <v>CUMPLIDO</v>
      </c>
      <c r="AB561" s="192" t="s">
        <v>212</v>
      </c>
      <c r="AC561" s="150" t="str">
        <f t="shared" si="145"/>
        <v>H58R16</v>
      </c>
      <c r="AD561" s="163">
        <f t="shared" si="143"/>
        <v>1</v>
      </c>
      <c r="AE561" s="163" t="str">
        <f t="shared" si="146"/>
        <v>H58R16 - 1</v>
      </c>
      <c r="AF561" s="164">
        <f t="shared" si="147"/>
        <v>5</v>
      </c>
      <c r="AG561" s="164">
        <f t="shared" si="148"/>
        <v>5</v>
      </c>
      <c r="AH561" s="164" t="str">
        <f t="shared" si="144"/>
        <v>H58R16.</v>
      </c>
      <c r="AI561" s="164" t="str">
        <f t="shared" si="149"/>
        <v>H58R16</v>
      </c>
      <c r="AJ561" s="204"/>
      <c r="AK561" s="204"/>
    </row>
    <row r="562" spans="1:37" s="2" customFormat="1" ht="350.1" customHeight="1" x14ac:dyDescent="0.2">
      <c r="A562" s="150">
        <f>IF(ISBLANK(F562),"",COUNTA($F$2:F562))</f>
        <v>456</v>
      </c>
      <c r="B562" s="151">
        <f t="shared" si="150"/>
        <v>561</v>
      </c>
      <c r="C562" s="151">
        <v>2017</v>
      </c>
      <c r="D562" s="151"/>
      <c r="E562" s="151" t="s">
        <v>637</v>
      </c>
      <c r="F562" s="151" t="s">
        <v>637</v>
      </c>
      <c r="G562" s="192">
        <v>1103002</v>
      </c>
      <c r="H562" s="183" t="s">
        <v>247</v>
      </c>
      <c r="I562" s="183" t="s">
        <v>585</v>
      </c>
      <c r="J562" s="195" t="s">
        <v>2723</v>
      </c>
      <c r="K562" s="195" t="s">
        <v>2724</v>
      </c>
      <c r="L562" s="196" t="s">
        <v>2725</v>
      </c>
      <c r="M562" s="151">
        <v>1</v>
      </c>
      <c r="N562" s="184">
        <v>45203</v>
      </c>
      <c r="O562" s="184">
        <v>45230</v>
      </c>
      <c r="P562" s="178">
        <f t="shared" si="151"/>
        <v>3.8571428571428572</v>
      </c>
      <c r="Q562" s="151" t="s">
        <v>1485</v>
      </c>
      <c r="R562" s="174" t="s">
        <v>2728</v>
      </c>
      <c r="S562" s="151">
        <v>0</v>
      </c>
      <c r="T562" s="184"/>
      <c r="U562" s="161">
        <f t="shared" si="136"/>
        <v>-1507.6666666666667</v>
      </c>
      <c r="V562" s="124">
        <f t="shared" si="137"/>
        <v>0</v>
      </c>
      <c r="W562" s="162">
        <f t="shared" si="138"/>
        <v>0</v>
      </c>
      <c r="X562" s="162">
        <f t="shared" si="139"/>
        <v>0</v>
      </c>
      <c r="Y562" s="162">
        <f t="shared" si="140"/>
        <v>3.8571428571428572</v>
      </c>
      <c r="Z562" s="151" t="str">
        <f t="shared" si="141"/>
        <v>VENCIDA</v>
      </c>
      <c r="AA562" s="151" t="str">
        <f t="shared" si="142"/>
        <v>VENCIDO</v>
      </c>
      <c r="AB562" s="192" t="s">
        <v>212</v>
      </c>
      <c r="AC562" s="150" t="str">
        <f t="shared" si="145"/>
        <v>H59R16</v>
      </c>
      <c r="AD562" s="163">
        <f t="shared" si="143"/>
        <v>1</v>
      </c>
      <c r="AE562" s="163" t="str">
        <f t="shared" si="146"/>
        <v>H59R16 - 1</v>
      </c>
      <c r="AF562" s="164">
        <f t="shared" si="147"/>
        <v>1</v>
      </c>
      <c r="AG562" s="164">
        <f t="shared" si="148"/>
        <v>1</v>
      </c>
      <c r="AH562" s="164" t="str">
        <f t="shared" si="144"/>
        <v>H59R16.</v>
      </c>
      <c r="AI562" s="164" t="str">
        <f t="shared" si="149"/>
        <v>H59R16</v>
      </c>
      <c r="AJ562" s="204"/>
      <c r="AK562" s="204"/>
    </row>
    <row r="563" spans="1:37" s="2" customFormat="1" ht="350.1" customHeight="1" x14ac:dyDescent="0.2">
      <c r="A563" s="150">
        <f>IF(ISBLANK(F563),"",COUNTA($F$2:F563))</f>
        <v>457</v>
      </c>
      <c r="B563" s="151">
        <f t="shared" si="150"/>
        <v>562</v>
      </c>
      <c r="C563" s="151">
        <v>2017</v>
      </c>
      <c r="D563" s="151"/>
      <c r="E563" s="151" t="s">
        <v>637</v>
      </c>
      <c r="F563" s="151" t="s">
        <v>637</v>
      </c>
      <c r="G563" s="192">
        <v>1405004</v>
      </c>
      <c r="H563" s="183" t="s">
        <v>252</v>
      </c>
      <c r="I563" s="183" t="s">
        <v>188</v>
      </c>
      <c r="J563" s="183" t="s">
        <v>248</v>
      </c>
      <c r="K563" s="183" t="s">
        <v>249</v>
      </c>
      <c r="L563" s="151" t="s">
        <v>8</v>
      </c>
      <c r="M563" s="151">
        <v>1</v>
      </c>
      <c r="N563" s="184">
        <v>43040</v>
      </c>
      <c r="O563" s="184">
        <v>43159</v>
      </c>
      <c r="P563" s="178">
        <f t="shared" si="151"/>
        <v>17</v>
      </c>
      <c r="Q563" s="151" t="s">
        <v>1485</v>
      </c>
      <c r="R563" s="174" t="s">
        <v>2374</v>
      </c>
      <c r="S563" s="151">
        <v>1</v>
      </c>
      <c r="T563" s="184"/>
      <c r="U563" s="161">
        <f t="shared" si="136"/>
        <v>-1438.6333333333334</v>
      </c>
      <c r="V563" s="124">
        <f t="shared" si="137"/>
        <v>100</v>
      </c>
      <c r="W563" s="162">
        <f t="shared" si="138"/>
        <v>17</v>
      </c>
      <c r="X563" s="162">
        <f t="shared" si="139"/>
        <v>17</v>
      </c>
      <c r="Y563" s="162">
        <f t="shared" si="140"/>
        <v>17</v>
      </c>
      <c r="Z563" s="151" t="str">
        <f t="shared" si="141"/>
        <v>CUMPLIDA</v>
      </c>
      <c r="AA563" s="151" t="str">
        <f t="shared" si="142"/>
        <v>CUMPLIDO</v>
      </c>
      <c r="AB563" s="192" t="s">
        <v>212</v>
      </c>
      <c r="AC563" s="150" t="str">
        <f t="shared" si="145"/>
        <v>H61R16</v>
      </c>
      <c r="AD563" s="163">
        <f t="shared" si="143"/>
        <v>1</v>
      </c>
      <c r="AE563" s="163" t="str">
        <f t="shared" si="146"/>
        <v>H61R16 - 1</v>
      </c>
      <c r="AF563" s="164">
        <f t="shared" si="147"/>
        <v>5</v>
      </c>
      <c r="AG563" s="164">
        <f t="shared" si="148"/>
        <v>5</v>
      </c>
      <c r="AH563" s="164" t="str">
        <f t="shared" si="144"/>
        <v>H61R16.</v>
      </c>
      <c r="AI563" s="164" t="str">
        <f t="shared" si="149"/>
        <v>H61R16</v>
      </c>
      <c r="AJ563" s="204"/>
      <c r="AK563" s="204"/>
    </row>
    <row r="564" spans="1:37" s="2" customFormat="1" ht="350.1" customHeight="1" x14ac:dyDescent="0.2">
      <c r="A564" s="150">
        <f>IF(ISBLANK(F564),"",COUNTA($F$2:F564))</f>
        <v>458</v>
      </c>
      <c r="B564" s="151">
        <f t="shared" si="150"/>
        <v>563</v>
      </c>
      <c r="C564" s="151">
        <v>2017</v>
      </c>
      <c r="D564" s="151"/>
      <c r="E564" s="151" t="s">
        <v>904</v>
      </c>
      <c r="F564" s="151" t="s">
        <v>638</v>
      </c>
      <c r="G564" s="192">
        <v>1103002</v>
      </c>
      <c r="H564" s="183" t="s">
        <v>189</v>
      </c>
      <c r="I564" s="183" t="s">
        <v>190</v>
      </c>
      <c r="J564" s="183" t="s">
        <v>250</v>
      </c>
      <c r="K564" s="183" t="s">
        <v>251</v>
      </c>
      <c r="L564" s="151" t="s">
        <v>253</v>
      </c>
      <c r="M564" s="151">
        <v>1</v>
      </c>
      <c r="N564" s="184">
        <v>43160</v>
      </c>
      <c r="O564" s="184">
        <v>43189</v>
      </c>
      <c r="P564" s="178">
        <f t="shared" si="151"/>
        <v>4.1428571428571432</v>
      </c>
      <c r="Q564" s="151" t="s">
        <v>1485</v>
      </c>
      <c r="R564" s="174" t="s">
        <v>2374</v>
      </c>
      <c r="S564" s="151">
        <v>1</v>
      </c>
      <c r="T564" s="184"/>
      <c r="U564" s="161">
        <f t="shared" si="136"/>
        <v>-1439.6333333333334</v>
      </c>
      <c r="V564" s="124">
        <f t="shared" si="137"/>
        <v>100</v>
      </c>
      <c r="W564" s="162">
        <f t="shared" si="138"/>
        <v>4.1428571428571432</v>
      </c>
      <c r="X564" s="162">
        <f t="shared" si="139"/>
        <v>4.1428571428571432</v>
      </c>
      <c r="Y564" s="162">
        <f t="shared" si="140"/>
        <v>4.1428571428571432</v>
      </c>
      <c r="Z564" s="151" t="str">
        <f t="shared" si="141"/>
        <v>CUMPLIDA</v>
      </c>
      <c r="AA564" s="151" t="str">
        <f t="shared" si="142"/>
        <v>CUMPLIDO</v>
      </c>
      <c r="AB564" s="192" t="s">
        <v>212</v>
      </c>
      <c r="AC564" s="150" t="str">
        <f t="shared" si="145"/>
        <v>H62R16</v>
      </c>
      <c r="AD564" s="163">
        <f t="shared" si="143"/>
        <v>1</v>
      </c>
      <c r="AE564" s="163" t="str">
        <f t="shared" si="146"/>
        <v>H62R16 - 1</v>
      </c>
      <c r="AF564" s="164">
        <f t="shared" si="147"/>
        <v>5</v>
      </c>
      <c r="AG564" s="164">
        <f t="shared" si="148"/>
        <v>5</v>
      </c>
      <c r="AH564" s="164" t="str">
        <f t="shared" si="144"/>
        <v>H62R16.</v>
      </c>
      <c r="AI564" s="164" t="str">
        <f t="shared" si="149"/>
        <v>H62R16</v>
      </c>
      <c r="AJ564" s="204"/>
      <c r="AK564" s="204"/>
    </row>
    <row r="565" spans="1:37" s="2" customFormat="1" ht="350.1" customHeight="1" x14ac:dyDescent="0.2">
      <c r="A565" s="150">
        <f>IF(ISBLANK(F565),"",COUNTA($F$2:F565))</f>
        <v>459</v>
      </c>
      <c r="B565" s="151">
        <f t="shared" si="150"/>
        <v>564</v>
      </c>
      <c r="C565" s="151">
        <v>2017</v>
      </c>
      <c r="D565" s="151"/>
      <c r="E565" s="151" t="s">
        <v>637</v>
      </c>
      <c r="F565" s="151" t="s">
        <v>637</v>
      </c>
      <c r="G565" s="192">
        <v>1405004</v>
      </c>
      <c r="H565" s="183" t="s">
        <v>1954</v>
      </c>
      <c r="I565" s="183" t="s">
        <v>191</v>
      </c>
      <c r="J565" s="183" t="s">
        <v>338</v>
      </c>
      <c r="K565" s="183" t="s">
        <v>339</v>
      </c>
      <c r="L565" s="151" t="s">
        <v>340</v>
      </c>
      <c r="M565" s="151">
        <v>2</v>
      </c>
      <c r="N565" s="184">
        <v>43040</v>
      </c>
      <c r="O565" s="184">
        <v>43250</v>
      </c>
      <c r="P565" s="178">
        <f t="shared" si="151"/>
        <v>30</v>
      </c>
      <c r="Q565" s="151" t="s">
        <v>1486</v>
      </c>
      <c r="R565" s="151" t="s">
        <v>2374</v>
      </c>
      <c r="S565" s="151">
        <v>2</v>
      </c>
      <c r="T565" s="184">
        <v>44775</v>
      </c>
      <c r="U565" s="161">
        <f t="shared" si="136"/>
        <v>50.833333333333336</v>
      </c>
      <c r="V565" s="124">
        <f t="shared" si="137"/>
        <v>100</v>
      </c>
      <c r="W565" s="162">
        <f t="shared" si="138"/>
        <v>30</v>
      </c>
      <c r="X565" s="162">
        <f t="shared" si="139"/>
        <v>30</v>
      </c>
      <c r="Y565" s="162">
        <f t="shared" si="140"/>
        <v>30</v>
      </c>
      <c r="Z565" s="151" t="str">
        <f t="shared" si="141"/>
        <v>CUMPLIDA</v>
      </c>
      <c r="AA565" s="151" t="str">
        <f t="shared" si="142"/>
        <v>CUMPLIDO</v>
      </c>
      <c r="AB565" s="192" t="s">
        <v>212</v>
      </c>
      <c r="AC565" s="150" t="str">
        <f t="shared" si="145"/>
        <v>H63R16</v>
      </c>
      <c r="AD565" s="163">
        <f t="shared" si="143"/>
        <v>1</v>
      </c>
      <c r="AE565" s="163" t="str">
        <f t="shared" si="146"/>
        <v>H63R16 - 1</v>
      </c>
      <c r="AF565" s="164">
        <f t="shared" si="147"/>
        <v>5</v>
      </c>
      <c r="AG565" s="164">
        <f t="shared" si="148"/>
        <v>5</v>
      </c>
      <c r="AH565" s="164" t="str">
        <f t="shared" si="144"/>
        <v>H63R16.</v>
      </c>
      <c r="AI565" s="164" t="str">
        <f t="shared" si="149"/>
        <v>H63R16</v>
      </c>
      <c r="AJ565" s="204"/>
      <c r="AK565" s="204"/>
    </row>
    <row r="566" spans="1:37" s="2" customFormat="1" ht="350.1" customHeight="1" x14ac:dyDescent="0.2">
      <c r="A566" s="150">
        <f>IF(ISBLANK(F566),"",COUNTA($F$2:F566))</f>
        <v>460</v>
      </c>
      <c r="B566" s="151">
        <f t="shared" si="150"/>
        <v>565</v>
      </c>
      <c r="C566" s="151">
        <v>2017</v>
      </c>
      <c r="D566" s="151"/>
      <c r="E566" s="151" t="s">
        <v>904</v>
      </c>
      <c r="F566" s="151" t="s">
        <v>636</v>
      </c>
      <c r="G566" s="192">
        <v>1401003</v>
      </c>
      <c r="H566" s="183" t="s">
        <v>192</v>
      </c>
      <c r="I566" s="183" t="s">
        <v>193</v>
      </c>
      <c r="J566" s="183" t="s">
        <v>447</v>
      </c>
      <c r="K566" s="183" t="s">
        <v>448</v>
      </c>
      <c r="L566" s="151" t="s">
        <v>449</v>
      </c>
      <c r="M566" s="151">
        <v>1</v>
      </c>
      <c r="N566" s="184">
        <v>43040</v>
      </c>
      <c r="O566" s="184">
        <v>43159</v>
      </c>
      <c r="P566" s="178">
        <f t="shared" si="151"/>
        <v>17</v>
      </c>
      <c r="Q566" s="150" t="s">
        <v>1489</v>
      </c>
      <c r="R566" s="174" t="s">
        <v>2367</v>
      </c>
      <c r="S566" s="151">
        <v>1</v>
      </c>
      <c r="T566" s="184"/>
      <c r="U566" s="161">
        <f t="shared" si="136"/>
        <v>-1438.6333333333334</v>
      </c>
      <c r="V566" s="124">
        <f t="shared" si="137"/>
        <v>100</v>
      </c>
      <c r="W566" s="162">
        <f t="shared" si="138"/>
        <v>17</v>
      </c>
      <c r="X566" s="162">
        <f t="shared" si="139"/>
        <v>17</v>
      </c>
      <c r="Y566" s="162">
        <f t="shared" si="140"/>
        <v>17</v>
      </c>
      <c r="Z566" s="151" t="str">
        <f t="shared" si="141"/>
        <v>CUMPLIDA</v>
      </c>
      <c r="AA566" s="151" t="str">
        <f t="shared" si="142"/>
        <v>CUMPLIDO</v>
      </c>
      <c r="AB566" s="192" t="s">
        <v>212</v>
      </c>
      <c r="AC566" s="150" t="str">
        <f t="shared" si="145"/>
        <v>H68R16</v>
      </c>
      <c r="AD566" s="163">
        <f t="shared" si="143"/>
        <v>1</v>
      </c>
      <c r="AE566" s="163" t="str">
        <f t="shared" si="146"/>
        <v>H68R16 - 1</v>
      </c>
      <c r="AF566" s="164">
        <f t="shared" si="147"/>
        <v>5</v>
      </c>
      <c r="AG566" s="164">
        <f t="shared" si="148"/>
        <v>5</v>
      </c>
      <c r="AH566" s="164" t="str">
        <f t="shared" si="144"/>
        <v>H68R16.</v>
      </c>
      <c r="AI566" s="164" t="str">
        <f t="shared" si="149"/>
        <v>H68R16</v>
      </c>
      <c r="AJ566" s="204"/>
      <c r="AK566" s="204"/>
    </row>
    <row r="567" spans="1:37" s="2" customFormat="1" ht="350.1" customHeight="1" x14ac:dyDescent="0.2">
      <c r="A567" s="150">
        <f>IF(ISBLANK(F567),"",COUNTA($F$2:F567))</f>
        <v>461</v>
      </c>
      <c r="B567" s="151">
        <f t="shared" si="150"/>
        <v>566</v>
      </c>
      <c r="C567" s="151">
        <v>2017</v>
      </c>
      <c r="D567" s="151"/>
      <c r="E567" s="151" t="s">
        <v>637</v>
      </c>
      <c r="F567" s="151" t="s">
        <v>637</v>
      </c>
      <c r="G567" s="192">
        <v>1101002</v>
      </c>
      <c r="H567" s="183" t="s">
        <v>282</v>
      </c>
      <c r="I567" s="183" t="s">
        <v>281</v>
      </c>
      <c r="J567" s="183" t="s">
        <v>580</v>
      </c>
      <c r="K567" s="183" t="s">
        <v>284</v>
      </c>
      <c r="L567" s="151" t="s">
        <v>602</v>
      </c>
      <c r="M567" s="151">
        <v>1</v>
      </c>
      <c r="N567" s="184">
        <v>43040</v>
      </c>
      <c r="O567" s="184">
        <v>43084</v>
      </c>
      <c r="P567" s="178">
        <f t="shared" si="151"/>
        <v>6.2857142857142856</v>
      </c>
      <c r="Q567" s="151" t="s">
        <v>283</v>
      </c>
      <c r="R567" s="150" t="s">
        <v>2462</v>
      </c>
      <c r="S567" s="151">
        <v>1</v>
      </c>
      <c r="T567" s="184"/>
      <c r="U567" s="161">
        <f t="shared" si="136"/>
        <v>-1436.1333333333334</v>
      </c>
      <c r="V567" s="124">
        <f t="shared" si="137"/>
        <v>100</v>
      </c>
      <c r="W567" s="162">
        <f t="shared" si="138"/>
        <v>6.2857142857142856</v>
      </c>
      <c r="X567" s="162">
        <f t="shared" si="139"/>
        <v>6.2857142857142856</v>
      </c>
      <c r="Y567" s="162">
        <f t="shared" si="140"/>
        <v>6.2857142857142856</v>
      </c>
      <c r="Z567" s="151" t="str">
        <f t="shared" si="141"/>
        <v>CUMPLIDA</v>
      </c>
      <c r="AA567" s="151" t="str">
        <f t="shared" si="142"/>
        <v>CUMPLIDO</v>
      </c>
      <c r="AB567" s="192" t="s">
        <v>212</v>
      </c>
      <c r="AC567" s="150" t="str">
        <f t="shared" si="145"/>
        <v>H71R16</v>
      </c>
      <c r="AD567" s="163">
        <f t="shared" si="143"/>
        <v>1</v>
      </c>
      <c r="AE567" s="163" t="str">
        <f t="shared" si="146"/>
        <v>H71R16 - 1</v>
      </c>
      <c r="AF567" s="164">
        <f t="shared" si="147"/>
        <v>5</v>
      </c>
      <c r="AG567" s="164">
        <f t="shared" si="148"/>
        <v>5</v>
      </c>
      <c r="AH567" s="164" t="str">
        <f t="shared" si="144"/>
        <v>H71R16.</v>
      </c>
      <c r="AI567" s="164" t="str">
        <f t="shared" si="149"/>
        <v>H71R16</v>
      </c>
      <c r="AJ567" s="204"/>
      <c r="AK567" s="204"/>
    </row>
    <row r="568" spans="1:37" s="2" customFormat="1" ht="350.1" customHeight="1" x14ac:dyDescent="0.2">
      <c r="A568" s="150" t="str">
        <f>IF(ISBLANK(F568),"",COUNTA($F$2:F568))</f>
        <v/>
      </c>
      <c r="B568" s="151">
        <f t="shared" si="150"/>
        <v>567</v>
      </c>
      <c r="C568" s="151">
        <v>2017</v>
      </c>
      <c r="D568" s="151"/>
      <c r="E568" s="151"/>
      <c r="F568" s="151"/>
      <c r="G568" s="192">
        <v>1101002</v>
      </c>
      <c r="H568" s="183" t="s">
        <v>1424</v>
      </c>
      <c r="I568" s="183" t="s">
        <v>281</v>
      </c>
      <c r="J568" s="183" t="s">
        <v>581</v>
      </c>
      <c r="K568" s="183" t="s">
        <v>285</v>
      </c>
      <c r="L568" s="151" t="s">
        <v>286</v>
      </c>
      <c r="M568" s="151">
        <v>1</v>
      </c>
      <c r="N568" s="184">
        <v>43282</v>
      </c>
      <c r="O568" s="184">
        <v>43373</v>
      </c>
      <c r="P568" s="178">
        <f t="shared" si="151"/>
        <v>13</v>
      </c>
      <c r="Q568" s="151" t="s">
        <v>283</v>
      </c>
      <c r="R568" s="150" t="s">
        <v>2462</v>
      </c>
      <c r="S568" s="151">
        <v>1</v>
      </c>
      <c r="T568" s="184"/>
      <c r="U568" s="161">
        <f t="shared" si="136"/>
        <v>-1445.7666666666667</v>
      </c>
      <c r="V568" s="124">
        <f t="shared" si="137"/>
        <v>100</v>
      </c>
      <c r="W568" s="162">
        <f t="shared" si="138"/>
        <v>13</v>
      </c>
      <c r="X568" s="162">
        <f t="shared" si="139"/>
        <v>13</v>
      </c>
      <c r="Y568" s="162">
        <f t="shared" si="140"/>
        <v>13</v>
      </c>
      <c r="Z568" s="151" t="str">
        <f t="shared" si="141"/>
        <v>CUMPLIDA</v>
      </c>
      <c r="AA568" s="151" t="str">
        <f t="shared" si="142"/>
        <v/>
      </c>
      <c r="AB568" s="192" t="s">
        <v>212</v>
      </c>
      <c r="AC568" s="150" t="str">
        <f t="shared" si="145"/>
        <v>H71R16</v>
      </c>
      <c r="AD568" s="163">
        <f t="shared" si="143"/>
        <v>2</v>
      </c>
      <c r="AE568" s="163" t="str">
        <f t="shared" si="146"/>
        <v>H71R16 - 2</v>
      </c>
      <c r="AF568" s="164">
        <f t="shared" si="147"/>
        <v>5</v>
      </c>
      <c r="AG568" s="164">
        <f t="shared" si="148"/>
        <v>5</v>
      </c>
      <c r="AH568" s="164" t="str">
        <f t="shared" si="144"/>
        <v>H71R16.</v>
      </c>
      <c r="AI568" s="164" t="str">
        <f t="shared" si="149"/>
        <v>H71R16</v>
      </c>
      <c r="AJ568" s="204"/>
      <c r="AK568" s="204"/>
    </row>
    <row r="569" spans="1:37" s="2" customFormat="1" ht="350.1" customHeight="1" x14ac:dyDescent="0.2">
      <c r="A569" s="150">
        <f>IF(ISBLANK(F569),"",COUNTA($F$2:F569))</f>
        <v>462</v>
      </c>
      <c r="B569" s="151">
        <f t="shared" si="150"/>
        <v>568</v>
      </c>
      <c r="C569" s="151">
        <v>2017</v>
      </c>
      <c r="D569" s="151"/>
      <c r="E569" s="151" t="s">
        <v>637</v>
      </c>
      <c r="F569" s="151" t="s">
        <v>637</v>
      </c>
      <c r="G569" s="192">
        <v>1101002</v>
      </c>
      <c r="H569" s="183" t="s">
        <v>603</v>
      </c>
      <c r="I569" s="183" t="s">
        <v>194</v>
      </c>
      <c r="J569" s="183" t="s">
        <v>287</v>
      </c>
      <c r="K569" s="183" t="s">
        <v>288</v>
      </c>
      <c r="L569" s="151" t="s">
        <v>289</v>
      </c>
      <c r="M569" s="151">
        <v>1</v>
      </c>
      <c r="N569" s="184">
        <v>43132</v>
      </c>
      <c r="O569" s="184">
        <v>43189</v>
      </c>
      <c r="P569" s="178">
        <f t="shared" si="151"/>
        <v>8.1428571428571423</v>
      </c>
      <c r="Q569" s="151" t="s">
        <v>283</v>
      </c>
      <c r="R569" s="150" t="s">
        <v>2462</v>
      </c>
      <c r="S569" s="151">
        <v>1</v>
      </c>
      <c r="T569" s="184"/>
      <c r="U569" s="161">
        <f t="shared" si="136"/>
        <v>-1439.6333333333334</v>
      </c>
      <c r="V569" s="124">
        <f t="shared" si="137"/>
        <v>100</v>
      </c>
      <c r="W569" s="162">
        <f t="shared" si="138"/>
        <v>8.1428571428571423</v>
      </c>
      <c r="X569" s="162">
        <f t="shared" si="139"/>
        <v>8.1428571428571423</v>
      </c>
      <c r="Y569" s="162">
        <f t="shared" si="140"/>
        <v>8.1428571428571423</v>
      </c>
      <c r="Z569" s="151" t="str">
        <f t="shared" si="141"/>
        <v>CUMPLIDA</v>
      </c>
      <c r="AA569" s="151" t="str">
        <f t="shared" si="142"/>
        <v>CUMPLIDO</v>
      </c>
      <c r="AB569" s="192" t="s">
        <v>212</v>
      </c>
      <c r="AC569" s="150" t="str">
        <f t="shared" si="145"/>
        <v>H72R16</v>
      </c>
      <c r="AD569" s="163">
        <f t="shared" si="143"/>
        <v>1</v>
      </c>
      <c r="AE569" s="163" t="str">
        <f t="shared" si="146"/>
        <v>H72R16 - 1</v>
      </c>
      <c r="AF569" s="164">
        <f t="shared" si="147"/>
        <v>5</v>
      </c>
      <c r="AG569" s="164">
        <f t="shared" si="148"/>
        <v>5</v>
      </c>
      <c r="AH569" s="164" t="str">
        <f t="shared" si="144"/>
        <v>H72R16.</v>
      </c>
      <c r="AI569" s="164" t="str">
        <f t="shared" si="149"/>
        <v>H72R16</v>
      </c>
      <c r="AJ569" s="204"/>
      <c r="AK569" s="204"/>
    </row>
    <row r="570" spans="1:37" s="2" customFormat="1" ht="350.1" customHeight="1" x14ac:dyDescent="0.2">
      <c r="A570" s="150">
        <f>IF(ISBLANK(F570),"",COUNTA($F$2:F570))</f>
        <v>463</v>
      </c>
      <c r="B570" s="151">
        <f t="shared" si="150"/>
        <v>569</v>
      </c>
      <c r="C570" s="151">
        <v>2017</v>
      </c>
      <c r="D570" s="151"/>
      <c r="E570" s="151" t="s">
        <v>904</v>
      </c>
      <c r="F570" s="151" t="s">
        <v>1142</v>
      </c>
      <c r="G570" s="192">
        <v>1405004</v>
      </c>
      <c r="H570" s="183" t="s">
        <v>619</v>
      </c>
      <c r="I570" s="183" t="s">
        <v>195</v>
      </c>
      <c r="J570" s="183" t="s">
        <v>618</v>
      </c>
      <c r="K570" s="183" t="s">
        <v>620</v>
      </c>
      <c r="L570" s="151" t="s">
        <v>621</v>
      </c>
      <c r="M570" s="151">
        <v>2</v>
      </c>
      <c r="N570" s="184">
        <v>43101</v>
      </c>
      <c r="O570" s="184">
        <v>43403</v>
      </c>
      <c r="P570" s="178">
        <f t="shared" si="151"/>
        <v>43.142857142857146</v>
      </c>
      <c r="Q570" s="151" t="s">
        <v>326</v>
      </c>
      <c r="R570" s="174" t="s">
        <v>2314</v>
      </c>
      <c r="S570" s="151">
        <v>2</v>
      </c>
      <c r="T570" s="184"/>
      <c r="U570" s="161">
        <f t="shared" si="136"/>
        <v>-1446.7666666666667</v>
      </c>
      <c r="V570" s="124">
        <f t="shared" si="137"/>
        <v>100</v>
      </c>
      <c r="W570" s="162">
        <f t="shared" si="138"/>
        <v>43.142857142857146</v>
      </c>
      <c r="X570" s="162">
        <f t="shared" si="139"/>
        <v>43.142857142857146</v>
      </c>
      <c r="Y570" s="162">
        <f t="shared" si="140"/>
        <v>43.142857142857146</v>
      </c>
      <c r="Z570" s="151" t="str">
        <f t="shared" si="141"/>
        <v>CUMPLIDA</v>
      </c>
      <c r="AA570" s="151" t="str">
        <f t="shared" si="142"/>
        <v>CUMPLIDO</v>
      </c>
      <c r="AB570" s="192" t="s">
        <v>212</v>
      </c>
      <c r="AC570" s="150" t="str">
        <f t="shared" si="145"/>
        <v>H78R16</v>
      </c>
      <c r="AD570" s="163">
        <f t="shared" si="143"/>
        <v>1</v>
      </c>
      <c r="AE570" s="163" t="str">
        <f t="shared" si="146"/>
        <v>H78R16 - 1</v>
      </c>
      <c r="AF570" s="164">
        <f t="shared" si="147"/>
        <v>5</v>
      </c>
      <c r="AG570" s="164">
        <f t="shared" si="148"/>
        <v>5</v>
      </c>
      <c r="AH570" s="164" t="str">
        <f t="shared" si="144"/>
        <v>H78R16.</v>
      </c>
      <c r="AI570" s="164" t="str">
        <f t="shared" si="149"/>
        <v>H78R16</v>
      </c>
      <c r="AJ570" s="204"/>
      <c r="AK570" s="204"/>
    </row>
    <row r="571" spans="1:37" s="2" customFormat="1" ht="350.1" customHeight="1" x14ac:dyDescent="0.2">
      <c r="A571" s="150">
        <f>IF(ISBLANK(F571),"",COUNTA($F$2:F571))</f>
        <v>464</v>
      </c>
      <c r="B571" s="151">
        <f t="shared" si="150"/>
        <v>570</v>
      </c>
      <c r="C571" s="151">
        <v>2017</v>
      </c>
      <c r="D571" s="151"/>
      <c r="E571" s="151" t="s">
        <v>637</v>
      </c>
      <c r="F571" s="151" t="s">
        <v>637</v>
      </c>
      <c r="G571" s="192">
        <v>1404002</v>
      </c>
      <c r="H571" s="183" t="s">
        <v>901</v>
      </c>
      <c r="I571" s="183" t="s">
        <v>196</v>
      </c>
      <c r="J571" s="183" t="s">
        <v>293</v>
      </c>
      <c r="K571" s="183" t="s">
        <v>294</v>
      </c>
      <c r="L571" s="151" t="s">
        <v>7</v>
      </c>
      <c r="M571" s="151">
        <v>1</v>
      </c>
      <c r="N571" s="184">
        <v>43040</v>
      </c>
      <c r="O571" s="184">
        <v>43099</v>
      </c>
      <c r="P571" s="178">
        <f t="shared" si="151"/>
        <v>8.4285714285714288</v>
      </c>
      <c r="Q571" s="151" t="s">
        <v>292</v>
      </c>
      <c r="R571" s="151" t="s">
        <v>2314</v>
      </c>
      <c r="S571" s="151">
        <v>1</v>
      </c>
      <c r="T571" s="184"/>
      <c r="U571" s="161">
        <f t="shared" si="136"/>
        <v>-1436.6333333333334</v>
      </c>
      <c r="V571" s="124">
        <f t="shared" si="137"/>
        <v>100</v>
      </c>
      <c r="W571" s="162">
        <f t="shared" si="138"/>
        <v>8.4285714285714288</v>
      </c>
      <c r="X571" s="162">
        <f t="shared" si="139"/>
        <v>8.4285714285714288</v>
      </c>
      <c r="Y571" s="162">
        <f t="shared" si="140"/>
        <v>8.4285714285714288</v>
      </c>
      <c r="Z571" s="151" t="str">
        <f t="shared" si="141"/>
        <v>CUMPLIDA</v>
      </c>
      <c r="AA571" s="151" t="str">
        <f t="shared" si="142"/>
        <v>CUMPLIDO</v>
      </c>
      <c r="AB571" s="192" t="s">
        <v>212</v>
      </c>
      <c r="AC571" s="150" t="str">
        <f t="shared" si="145"/>
        <v>H81R16</v>
      </c>
      <c r="AD571" s="163">
        <f t="shared" si="143"/>
        <v>1</v>
      </c>
      <c r="AE571" s="163" t="str">
        <f t="shared" si="146"/>
        <v>H81R16 - 1</v>
      </c>
      <c r="AF571" s="164">
        <f t="shared" si="147"/>
        <v>5</v>
      </c>
      <c r="AG571" s="164">
        <f t="shared" si="148"/>
        <v>5</v>
      </c>
      <c r="AH571" s="164" t="str">
        <f t="shared" si="144"/>
        <v>H81R16.</v>
      </c>
      <c r="AI571" s="164" t="str">
        <f t="shared" si="149"/>
        <v>H81R16</v>
      </c>
      <c r="AJ571" s="204"/>
      <c r="AK571" s="204"/>
    </row>
    <row r="572" spans="1:37" s="2" customFormat="1" ht="350.1" customHeight="1" x14ac:dyDescent="0.2">
      <c r="A572" s="150">
        <f>IF(ISBLANK(F572),"",COUNTA($F$2:F572))</f>
        <v>465</v>
      </c>
      <c r="B572" s="151">
        <f t="shared" si="150"/>
        <v>571</v>
      </c>
      <c r="C572" s="151">
        <v>2017</v>
      </c>
      <c r="D572" s="151"/>
      <c r="E572" s="151" t="s">
        <v>3102</v>
      </c>
      <c r="F572" s="151" t="s">
        <v>1425</v>
      </c>
      <c r="G572" s="192">
        <v>1404002</v>
      </c>
      <c r="H572" s="183" t="s">
        <v>3120</v>
      </c>
      <c r="I572" s="183" t="s">
        <v>197</v>
      </c>
      <c r="J572" s="183" t="s">
        <v>622</v>
      </c>
      <c r="K572" s="183" t="s">
        <v>623</v>
      </c>
      <c r="L572" s="151" t="s">
        <v>624</v>
      </c>
      <c r="M572" s="151">
        <v>1</v>
      </c>
      <c r="N572" s="184">
        <v>43101</v>
      </c>
      <c r="O572" s="184">
        <v>43403</v>
      </c>
      <c r="P572" s="178">
        <f t="shared" si="151"/>
        <v>43.142857142857146</v>
      </c>
      <c r="Q572" s="151" t="s">
        <v>326</v>
      </c>
      <c r="R572" s="174" t="s">
        <v>2314</v>
      </c>
      <c r="S572" s="151">
        <v>1</v>
      </c>
      <c r="T572" s="184"/>
      <c r="U572" s="161">
        <f t="shared" si="136"/>
        <v>-1446.7666666666667</v>
      </c>
      <c r="V572" s="124">
        <f t="shared" si="137"/>
        <v>100</v>
      </c>
      <c r="W572" s="162">
        <f t="shared" si="138"/>
        <v>43.142857142857146</v>
      </c>
      <c r="X572" s="162">
        <f t="shared" si="139"/>
        <v>43.142857142857146</v>
      </c>
      <c r="Y572" s="162">
        <f t="shared" si="140"/>
        <v>43.142857142857146</v>
      </c>
      <c r="Z572" s="151" t="str">
        <f t="shared" si="141"/>
        <v>CUMPLIDA</v>
      </c>
      <c r="AA572" s="151" t="str">
        <f t="shared" si="142"/>
        <v>CUMPLIDO</v>
      </c>
      <c r="AB572" s="192" t="s">
        <v>212</v>
      </c>
      <c r="AC572" s="150" t="str">
        <f t="shared" si="145"/>
        <v>H82R16</v>
      </c>
      <c r="AD572" s="163">
        <f t="shared" si="143"/>
        <v>1</v>
      </c>
      <c r="AE572" s="163" t="str">
        <f t="shared" si="146"/>
        <v>H82R16 - 1</v>
      </c>
      <c r="AF572" s="164">
        <f t="shared" si="147"/>
        <v>5</v>
      </c>
      <c r="AG572" s="164">
        <f t="shared" si="148"/>
        <v>5</v>
      </c>
      <c r="AH572" s="164" t="str">
        <f t="shared" si="144"/>
        <v>H82R16.</v>
      </c>
      <c r="AI572" s="164" t="str">
        <f t="shared" si="149"/>
        <v>H82R16</v>
      </c>
      <c r="AJ572" s="204"/>
      <c r="AK572" s="204"/>
    </row>
    <row r="573" spans="1:37" s="2" customFormat="1" ht="350.1" customHeight="1" x14ac:dyDescent="0.2">
      <c r="A573" s="150">
        <f>IF(ISBLANK(F573),"",COUNTA($F$2:F573))</f>
        <v>466</v>
      </c>
      <c r="B573" s="151">
        <f t="shared" si="150"/>
        <v>572</v>
      </c>
      <c r="C573" s="151">
        <v>2017</v>
      </c>
      <c r="D573" s="151"/>
      <c r="E573" s="151" t="s">
        <v>3107</v>
      </c>
      <c r="F573" s="151" t="s">
        <v>1143</v>
      </c>
      <c r="G573" s="192">
        <v>1401001</v>
      </c>
      <c r="H573" s="183" t="s">
        <v>3169</v>
      </c>
      <c r="I573" s="183" t="s">
        <v>557</v>
      </c>
      <c r="J573" s="183" t="s">
        <v>3170</v>
      </c>
      <c r="K573" s="183" t="s">
        <v>626</v>
      </c>
      <c r="L573" s="151" t="s">
        <v>628</v>
      </c>
      <c r="M573" s="151">
        <v>1</v>
      </c>
      <c r="N573" s="184">
        <v>43101</v>
      </c>
      <c r="O573" s="184">
        <v>43403</v>
      </c>
      <c r="P573" s="178">
        <f t="shared" si="151"/>
        <v>43.142857142857146</v>
      </c>
      <c r="Q573" s="151" t="s">
        <v>326</v>
      </c>
      <c r="R573" s="174" t="s">
        <v>2314</v>
      </c>
      <c r="S573" s="151">
        <v>1</v>
      </c>
      <c r="T573" s="184"/>
      <c r="U573" s="161">
        <f t="shared" si="136"/>
        <v>-1446.7666666666667</v>
      </c>
      <c r="V573" s="124">
        <f t="shared" si="137"/>
        <v>100</v>
      </c>
      <c r="W573" s="162">
        <f t="shared" si="138"/>
        <v>43.142857142857146</v>
      </c>
      <c r="X573" s="162">
        <f t="shared" si="139"/>
        <v>43.142857142857146</v>
      </c>
      <c r="Y573" s="162">
        <f t="shared" si="140"/>
        <v>43.142857142857146</v>
      </c>
      <c r="Z573" s="151" t="str">
        <f t="shared" si="141"/>
        <v>CUMPLIDA</v>
      </c>
      <c r="AA573" s="151" t="str">
        <f t="shared" si="142"/>
        <v>CUMPLIDO</v>
      </c>
      <c r="AB573" s="192" t="s">
        <v>212</v>
      </c>
      <c r="AC573" s="150" t="str">
        <f t="shared" si="145"/>
        <v>H84R16</v>
      </c>
      <c r="AD573" s="163">
        <f t="shared" si="143"/>
        <v>1</v>
      </c>
      <c r="AE573" s="163" t="str">
        <f t="shared" si="146"/>
        <v>H84R16 - 1</v>
      </c>
      <c r="AF573" s="164">
        <f t="shared" si="147"/>
        <v>5</v>
      </c>
      <c r="AG573" s="164">
        <f t="shared" si="148"/>
        <v>5</v>
      </c>
      <c r="AH573" s="164" t="str">
        <f t="shared" si="144"/>
        <v>H84R16.</v>
      </c>
      <c r="AI573" s="164" t="str">
        <f t="shared" si="149"/>
        <v>H84R16</v>
      </c>
      <c r="AJ573" s="204"/>
      <c r="AK573" s="204"/>
    </row>
    <row r="574" spans="1:37" s="2" customFormat="1" ht="350.1" customHeight="1" x14ac:dyDescent="0.2">
      <c r="A574" s="150">
        <f>IF(ISBLANK(F574),"",COUNTA($F$2:F574))</f>
        <v>467</v>
      </c>
      <c r="B574" s="151">
        <f t="shared" si="150"/>
        <v>573</v>
      </c>
      <c r="C574" s="151">
        <v>2017</v>
      </c>
      <c r="D574" s="151"/>
      <c r="E574" s="151" t="s">
        <v>904</v>
      </c>
      <c r="F574" s="151" t="s">
        <v>638</v>
      </c>
      <c r="G574" s="192">
        <v>1401001</v>
      </c>
      <c r="H574" s="183" t="s">
        <v>625</v>
      </c>
      <c r="I574" s="183" t="s">
        <v>198</v>
      </c>
      <c r="J574" s="183" t="s">
        <v>627</v>
      </c>
      <c r="K574" s="183" t="s">
        <v>626</v>
      </c>
      <c r="L574" s="151" t="s">
        <v>628</v>
      </c>
      <c r="M574" s="151">
        <v>1</v>
      </c>
      <c r="N574" s="184">
        <v>43101</v>
      </c>
      <c r="O574" s="184">
        <v>43403</v>
      </c>
      <c r="P574" s="178">
        <f t="shared" si="151"/>
        <v>43.142857142857146</v>
      </c>
      <c r="Q574" s="151" t="s">
        <v>326</v>
      </c>
      <c r="R574" s="174" t="s">
        <v>2314</v>
      </c>
      <c r="S574" s="151">
        <v>1</v>
      </c>
      <c r="T574" s="184"/>
      <c r="U574" s="161">
        <f t="shared" si="136"/>
        <v>-1446.7666666666667</v>
      </c>
      <c r="V574" s="124">
        <f t="shared" si="137"/>
        <v>100</v>
      </c>
      <c r="W574" s="162">
        <f t="shared" si="138"/>
        <v>43.142857142857146</v>
      </c>
      <c r="X574" s="162">
        <f t="shared" si="139"/>
        <v>43.142857142857146</v>
      </c>
      <c r="Y574" s="162">
        <f t="shared" si="140"/>
        <v>43.142857142857146</v>
      </c>
      <c r="Z574" s="151" t="str">
        <f t="shared" si="141"/>
        <v>CUMPLIDA</v>
      </c>
      <c r="AA574" s="151" t="str">
        <f t="shared" si="142"/>
        <v>CUMPLIDO</v>
      </c>
      <c r="AB574" s="192" t="s">
        <v>212</v>
      </c>
      <c r="AC574" s="150" t="str">
        <f t="shared" si="145"/>
        <v>H85R16</v>
      </c>
      <c r="AD574" s="163">
        <f t="shared" si="143"/>
        <v>1</v>
      </c>
      <c r="AE574" s="163" t="str">
        <f t="shared" si="146"/>
        <v>H85R16 - 1</v>
      </c>
      <c r="AF574" s="164">
        <f t="shared" si="147"/>
        <v>5</v>
      </c>
      <c r="AG574" s="164">
        <f t="shared" si="148"/>
        <v>5</v>
      </c>
      <c r="AH574" s="164" t="str">
        <f t="shared" si="144"/>
        <v>H85R16.</v>
      </c>
      <c r="AI574" s="164" t="str">
        <f t="shared" si="149"/>
        <v>H85R16</v>
      </c>
      <c r="AJ574" s="204"/>
      <c r="AK574" s="204"/>
    </row>
    <row r="575" spans="1:37" s="2" customFormat="1" ht="350.1" customHeight="1" x14ac:dyDescent="0.2">
      <c r="A575" s="150">
        <f>IF(ISBLANK(F575),"",COUNTA($F$2:F575))</f>
        <v>468</v>
      </c>
      <c r="B575" s="151">
        <f t="shared" si="150"/>
        <v>574</v>
      </c>
      <c r="C575" s="151">
        <v>2017</v>
      </c>
      <c r="D575" s="151"/>
      <c r="E575" s="151" t="s">
        <v>637</v>
      </c>
      <c r="F575" s="151" t="s">
        <v>637</v>
      </c>
      <c r="G575" s="192">
        <v>1301001</v>
      </c>
      <c r="H575" s="183" t="s">
        <v>1213</v>
      </c>
      <c r="I575" s="183" t="s">
        <v>562</v>
      </c>
      <c r="J575" s="208" t="s">
        <v>878</v>
      </c>
      <c r="K575" s="183" t="s">
        <v>277</v>
      </c>
      <c r="L575" s="183" t="s">
        <v>276</v>
      </c>
      <c r="M575" s="151">
        <v>16</v>
      </c>
      <c r="N575" s="184">
        <v>43040</v>
      </c>
      <c r="O575" s="184">
        <v>43403</v>
      </c>
      <c r="P575" s="178">
        <f t="shared" si="151"/>
        <v>51.857142857142854</v>
      </c>
      <c r="Q575" s="151" t="s">
        <v>1487</v>
      </c>
      <c r="R575" s="174" t="s">
        <v>2347</v>
      </c>
      <c r="S575" s="151">
        <v>16</v>
      </c>
      <c r="T575" s="184">
        <v>44434</v>
      </c>
      <c r="U575" s="161">
        <f t="shared" si="136"/>
        <v>34.366666666666667</v>
      </c>
      <c r="V575" s="124">
        <f t="shared" si="137"/>
        <v>100</v>
      </c>
      <c r="W575" s="162">
        <f t="shared" si="138"/>
        <v>51.857142857142854</v>
      </c>
      <c r="X575" s="162">
        <f t="shared" si="139"/>
        <v>51.857142857142854</v>
      </c>
      <c r="Y575" s="162">
        <f t="shared" si="140"/>
        <v>51.857142857142854</v>
      </c>
      <c r="Z575" s="151" t="str">
        <f t="shared" si="141"/>
        <v>CUMPLIDA</v>
      </c>
      <c r="AA575" s="151" t="str">
        <f t="shared" si="142"/>
        <v>CUMPLIDO</v>
      </c>
      <c r="AB575" s="192" t="s">
        <v>212</v>
      </c>
      <c r="AC575" s="150" t="str">
        <f t="shared" si="145"/>
        <v>H87R16</v>
      </c>
      <c r="AD575" s="163">
        <f t="shared" si="143"/>
        <v>1</v>
      </c>
      <c r="AE575" s="163" t="str">
        <f t="shared" si="146"/>
        <v>H87R16 - 1</v>
      </c>
      <c r="AF575" s="164">
        <f t="shared" si="147"/>
        <v>5</v>
      </c>
      <c r="AG575" s="164">
        <f t="shared" si="148"/>
        <v>5</v>
      </c>
      <c r="AH575" s="164" t="str">
        <f t="shared" si="144"/>
        <v>H87R16.</v>
      </c>
      <c r="AI575" s="164" t="str">
        <f t="shared" si="149"/>
        <v>H87R16</v>
      </c>
      <c r="AJ575" s="204"/>
      <c r="AK575" s="204"/>
    </row>
    <row r="576" spans="1:37" s="2" customFormat="1" ht="350.1" customHeight="1" x14ac:dyDescent="0.2">
      <c r="A576" s="150">
        <f>IF(ISBLANK(F576),"",COUNTA($F$2:F576))</f>
        <v>469</v>
      </c>
      <c r="B576" s="151">
        <f t="shared" si="150"/>
        <v>575</v>
      </c>
      <c r="C576" s="151">
        <v>2017</v>
      </c>
      <c r="D576" s="151"/>
      <c r="E576" s="151" t="s">
        <v>904</v>
      </c>
      <c r="F576" s="151" t="s">
        <v>638</v>
      </c>
      <c r="G576" s="192">
        <v>1301001</v>
      </c>
      <c r="H576" s="183" t="s">
        <v>733</v>
      </c>
      <c r="I576" s="183" t="s">
        <v>199</v>
      </c>
      <c r="J576" s="183" t="s">
        <v>1435</v>
      </c>
      <c r="K576" s="183" t="s">
        <v>1436</v>
      </c>
      <c r="L576" s="151" t="s">
        <v>1437</v>
      </c>
      <c r="M576" s="151">
        <v>2</v>
      </c>
      <c r="N576" s="184">
        <v>44407</v>
      </c>
      <c r="O576" s="184">
        <v>44742</v>
      </c>
      <c r="P576" s="178">
        <f t="shared" si="151"/>
        <v>47.857142857142854</v>
      </c>
      <c r="Q576" s="151" t="s">
        <v>1487</v>
      </c>
      <c r="R576" s="174" t="s">
        <v>2347</v>
      </c>
      <c r="S576" s="151">
        <v>2</v>
      </c>
      <c r="T576" s="184">
        <v>44971</v>
      </c>
      <c r="U576" s="161">
        <f t="shared" si="136"/>
        <v>7.6333333333333337</v>
      </c>
      <c r="V576" s="124">
        <f t="shared" si="137"/>
        <v>100</v>
      </c>
      <c r="W576" s="162">
        <f t="shared" si="138"/>
        <v>47.857142857142854</v>
      </c>
      <c r="X576" s="162">
        <f t="shared" si="139"/>
        <v>47.857142857142854</v>
      </c>
      <c r="Y576" s="162">
        <f t="shared" si="140"/>
        <v>47.857142857142854</v>
      </c>
      <c r="Z576" s="151" t="str">
        <f t="shared" si="141"/>
        <v>CUMPLIDA</v>
      </c>
      <c r="AA576" s="151" t="str">
        <f t="shared" si="142"/>
        <v>CUMPLIDO</v>
      </c>
      <c r="AB576" s="192" t="s">
        <v>212</v>
      </c>
      <c r="AC576" s="150" t="str">
        <f t="shared" si="145"/>
        <v>H88R16</v>
      </c>
      <c r="AD576" s="163">
        <f t="shared" si="143"/>
        <v>1</v>
      </c>
      <c r="AE576" s="163" t="str">
        <f t="shared" si="146"/>
        <v>H88R16 - 1</v>
      </c>
      <c r="AF576" s="164">
        <f t="shared" si="147"/>
        <v>5</v>
      </c>
      <c r="AG576" s="164">
        <f t="shared" si="148"/>
        <v>5</v>
      </c>
      <c r="AH576" s="164" t="str">
        <f t="shared" si="144"/>
        <v>H88R16</v>
      </c>
      <c r="AI576" s="164" t="str">
        <f t="shared" si="149"/>
        <v>H88R16</v>
      </c>
      <c r="AJ576" s="204"/>
      <c r="AK576" s="204"/>
    </row>
    <row r="577" spans="1:37" s="2" customFormat="1" ht="350.1" customHeight="1" x14ac:dyDescent="0.2">
      <c r="A577" s="150">
        <f>IF(ISBLANK(F577),"",COUNTA($F$2:F577))</f>
        <v>470</v>
      </c>
      <c r="B577" s="151">
        <f t="shared" si="150"/>
        <v>576</v>
      </c>
      <c r="C577" s="151">
        <v>2017</v>
      </c>
      <c r="D577" s="151"/>
      <c r="E577" s="151" t="s">
        <v>637</v>
      </c>
      <c r="F577" s="151" t="s">
        <v>637</v>
      </c>
      <c r="G577" s="192">
        <v>1301001</v>
      </c>
      <c r="H577" s="183" t="s">
        <v>732</v>
      </c>
      <c r="I577" s="183" t="s">
        <v>200</v>
      </c>
      <c r="J577" s="183" t="s">
        <v>278</v>
      </c>
      <c r="K577" s="183" t="s">
        <v>279</v>
      </c>
      <c r="L577" s="151" t="s">
        <v>41</v>
      </c>
      <c r="M577" s="151">
        <v>4</v>
      </c>
      <c r="N577" s="184">
        <v>43040</v>
      </c>
      <c r="O577" s="184">
        <v>43403</v>
      </c>
      <c r="P577" s="178">
        <f t="shared" si="151"/>
        <v>51.857142857142854</v>
      </c>
      <c r="Q577" s="151" t="s">
        <v>1487</v>
      </c>
      <c r="R577" s="174" t="s">
        <v>2347</v>
      </c>
      <c r="S577" s="151">
        <v>4</v>
      </c>
      <c r="T577" s="184">
        <v>45008</v>
      </c>
      <c r="U577" s="161">
        <f t="shared" si="136"/>
        <v>53.5</v>
      </c>
      <c r="V577" s="124">
        <f t="shared" si="137"/>
        <v>100</v>
      </c>
      <c r="W577" s="162">
        <f t="shared" si="138"/>
        <v>51.857142857142854</v>
      </c>
      <c r="X577" s="162">
        <f t="shared" si="139"/>
        <v>51.857142857142854</v>
      </c>
      <c r="Y577" s="162">
        <f t="shared" si="140"/>
        <v>51.857142857142854</v>
      </c>
      <c r="Z577" s="151" t="str">
        <f t="shared" si="141"/>
        <v>CUMPLIDA</v>
      </c>
      <c r="AA577" s="151" t="str">
        <f t="shared" si="142"/>
        <v>CUMPLIDO</v>
      </c>
      <c r="AB577" s="192" t="s">
        <v>212</v>
      </c>
      <c r="AC577" s="150" t="str">
        <f t="shared" si="145"/>
        <v>H89R16</v>
      </c>
      <c r="AD577" s="163">
        <f t="shared" si="143"/>
        <v>1</v>
      </c>
      <c r="AE577" s="163" t="str">
        <f t="shared" si="146"/>
        <v>H89R16 - 1</v>
      </c>
      <c r="AF577" s="164">
        <f t="shared" si="147"/>
        <v>5</v>
      </c>
      <c r="AG577" s="164">
        <f t="shared" si="148"/>
        <v>5</v>
      </c>
      <c r="AH577" s="164" t="str">
        <f t="shared" si="144"/>
        <v>H89R16.</v>
      </c>
      <c r="AI577" s="164" t="str">
        <f t="shared" si="149"/>
        <v>H89R16</v>
      </c>
      <c r="AJ577" s="204"/>
      <c r="AK577" s="204"/>
    </row>
    <row r="578" spans="1:37" s="2" customFormat="1" ht="350.1" customHeight="1" x14ac:dyDescent="0.2">
      <c r="A578" s="150">
        <f>IF(ISBLANK(F578),"",COUNTA($F$2:F578))</f>
        <v>471</v>
      </c>
      <c r="B578" s="151">
        <f t="shared" si="150"/>
        <v>577</v>
      </c>
      <c r="C578" s="151">
        <v>2017</v>
      </c>
      <c r="D578" s="151"/>
      <c r="E578" s="151" t="s">
        <v>637</v>
      </c>
      <c r="F578" s="151" t="s">
        <v>637</v>
      </c>
      <c r="G578" s="192">
        <v>1301001</v>
      </c>
      <c r="H578" s="183" t="s">
        <v>744</v>
      </c>
      <c r="I578" s="183" t="s">
        <v>201</v>
      </c>
      <c r="J578" s="183" t="s">
        <v>1438</v>
      </c>
      <c r="K578" s="183" t="s">
        <v>1439</v>
      </c>
      <c r="L578" s="151" t="s">
        <v>1387</v>
      </c>
      <c r="M578" s="151">
        <v>1</v>
      </c>
      <c r="N578" s="184">
        <v>44407</v>
      </c>
      <c r="O578" s="184">
        <v>44561</v>
      </c>
      <c r="P578" s="178">
        <f t="shared" si="151"/>
        <v>22</v>
      </c>
      <c r="Q578" s="151" t="s">
        <v>1487</v>
      </c>
      <c r="R578" s="174" t="s">
        <v>2347</v>
      </c>
      <c r="S578" s="151">
        <v>1</v>
      </c>
      <c r="T578" s="184">
        <v>44962</v>
      </c>
      <c r="U578" s="161">
        <f t="shared" ref="U578:U641" si="152">(T578-O578)/30</f>
        <v>13.366666666666667</v>
      </c>
      <c r="V578" s="124">
        <f t="shared" ref="V578:V641" si="153">IF(S578/M578&gt;1,100,+S578/M578*100)</f>
        <v>100</v>
      </c>
      <c r="W578" s="162">
        <f t="shared" ref="W578:W641" si="154">+P578*V578/100</f>
        <v>22</v>
      </c>
      <c r="X578" s="162">
        <f t="shared" ref="X578:X641" si="155">IF(O578&lt;=$AK$1,W578,0)</f>
        <v>22</v>
      </c>
      <c r="Y578" s="162">
        <f t="shared" ref="Y578:Y641" si="156">IF($AK$1&gt;=O578,P578,0)</f>
        <v>22</v>
      </c>
      <c r="Z578" s="151" t="str">
        <f t="shared" ref="Z578:Z641" si="157">IF(V578=100,"CUMPLIDA",IF(O578-$AK$1&lt;0,"VENCIDA",IF(O578-$AK$1&lt;=30,"PRÓXIMA A VENCER",IF(V578&gt;0,"CON AVANCE","EN TERMINO"))))</f>
        <v>CUMPLIDA</v>
      </c>
      <c r="AA578" s="151" t="str">
        <f t="shared" ref="AA578:AA641" si="158">IF(A578&lt;&gt;"",IF(AG578=1,"VENCIDO",IF(AG578=2,"PRÓXIMO A VENCER",IF(AG578=3,"EN TERMINO",IF(AG578=4,"CON AVANCE",IF(AG578=5,"CUMPLIDO",))))),"")</f>
        <v>CUMPLIDO</v>
      </c>
      <c r="AB578" s="192" t="s">
        <v>212</v>
      </c>
      <c r="AC578" s="150" t="str">
        <f t="shared" si="145"/>
        <v>H90R16</v>
      </c>
      <c r="AD578" s="163">
        <f t="shared" ref="AD578:AD641" si="159">IF(A578&lt;&gt;"",1,AD577+1)</f>
        <v>1</v>
      </c>
      <c r="AE578" s="163" t="str">
        <f t="shared" si="146"/>
        <v>H90R16 - 1</v>
      </c>
      <c r="AF578" s="164">
        <f t="shared" si="147"/>
        <v>5</v>
      </c>
      <c r="AG578" s="164">
        <f t="shared" si="148"/>
        <v>5</v>
      </c>
      <c r="AH578" s="164" t="str">
        <f t="shared" ref="AH578:AH641" si="160">IF(A578&lt;&gt;"",MID(H578,1,FIND(" ",H578,1)-1),AH577)</f>
        <v>H90R16.</v>
      </c>
      <c r="AI578" s="164" t="str">
        <f t="shared" si="149"/>
        <v>H90R16</v>
      </c>
      <c r="AJ578" s="204"/>
      <c r="AK578" s="204"/>
    </row>
    <row r="579" spans="1:37" s="2" customFormat="1" ht="350.1" customHeight="1" x14ac:dyDescent="0.2">
      <c r="A579" s="150">
        <f>IF(ISBLANK(F579),"",COUNTA($F$2:F579))</f>
        <v>472</v>
      </c>
      <c r="B579" s="151">
        <f t="shared" si="150"/>
        <v>578</v>
      </c>
      <c r="C579" s="151">
        <v>2017</v>
      </c>
      <c r="D579" s="151"/>
      <c r="E579" s="151" t="s">
        <v>637</v>
      </c>
      <c r="F579" s="151" t="s">
        <v>637</v>
      </c>
      <c r="G579" s="192">
        <v>1301001</v>
      </c>
      <c r="H579" s="183" t="s">
        <v>1440</v>
      </c>
      <c r="I579" s="183" t="s">
        <v>202</v>
      </c>
      <c r="J579" s="183" t="s">
        <v>1433</v>
      </c>
      <c r="K579" s="183" t="s">
        <v>1441</v>
      </c>
      <c r="L579" s="151" t="s">
        <v>1387</v>
      </c>
      <c r="M579" s="151">
        <v>1</v>
      </c>
      <c r="N579" s="184">
        <v>44407</v>
      </c>
      <c r="O579" s="184">
        <v>44561</v>
      </c>
      <c r="P579" s="178">
        <f t="shared" si="151"/>
        <v>22</v>
      </c>
      <c r="Q579" s="151" t="s">
        <v>1487</v>
      </c>
      <c r="R579" s="174" t="s">
        <v>2347</v>
      </c>
      <c r="S579" s="151">
        <v>1</v>
      </c>
      <c r="T579" s="184">
        <v>44962</v>
      </c>
      <c r="U579" s="161">
        <f t="shared" si="152"/>
        <v>13.366666666666667</v>
      </c>
      <c r="V579" s="124">
        <f t="shared" si="153"/>
        <v>100</v>
      </c>
      <c r="W579" s="162">
        <f t="shared" si="154"/>
        <v>22</v>
      </c>
      <c r="X579" s="162">
        <f t="shared" si="155"/>
        <v>22</v>
      </c>
      <c r="Y579" s="162">
        <f t="shared" si="156"/>
        <v>22</v>
      </c>
      <c r="Z579" s="151" t="str">
        <f t="shared" si="157"/>
        <v>CUMPLIDA</v>
      </c>
      <c r="AA579" s="151" t="str">
        <f t="shared" si="158"/>
        <v>CUMPLIDO</v>
      </c>
      <c r="AB579" s="192" t="s">
        <v>212</v>
      </c>
      <c r="AC579" s="150" t="str">
        <f t="shared" ref="AC579:AC642" si="161">AI579</f>
        <v>H91R16</v>
      </c>
      <c r="AD579" s="163">
        <f t="shared" si="159"/>
        <v>1</v>
      </c>
      <c r="AE579" s="163" t="str">
        <f t="shared" ref="AE579:AE642" si="162">CONCATENATE(AC579," - ",AD579)</f>
        <v>H91R16 - 1</v>
      </c>
      <c r="AF579" s="164">
        <f t="shared" ref="AF579:AF642" si="163">IF(Z579="VENCIDA",1,IF(Z579="PRÓXIMA A VENCER",2,IF(Z579="EN TERMINO",3,IF(Z579="CON AVANCE",4,IF(Z579="CUMPLIDA",5,)))))</f>
        <v>5</v>
      </c>
      <c r="AG579" s="164">
        <f t="shared" ref="AG579:AG642" si="164">IF(AD580=AD579+1,MIN(AF579,AG580),AF579)</f>
        <v>5</v>
      </c>
      <c r="AH579" s="164" t="str">
        <f t="shared" si="160"/>
        <v>H91R16.</v>
      </c>
      <c r="AI579" s="164" t="str">
        <f t="shared" ref="AI579:AI642" si="165">IFERROR(MID(AH579,1,FIND(".",AH579,1)-1),AH579)</f>
        <v>H91R16</v>
      </c>
      <c r="AJ579" s="204"/>
      <c r="AK579" s="204"/>
    </row>
    <row r="580" spans="1:37" s="2" customFormat="1" ht="350.1" customHeight="1" x14ac:dyDescent="0.2">
      <c r="A580" s="150">
        <f>IF(ISBLANK(F580),"",COUNTA($F$2:F580))</f>
        <v>473</v>
      </c>
      <c r="B580" s="151">
        <f t="shared" si="150"/>
        <v>579</v>
      </c>
      <c r="C580" s="151">
        <v>2017</v>
      </c>
      <c r="D580" s="151"/>
      <c r="E580" s="151" t="s">
        <v>637</v>
      </c>
      <c r="F580" s="151" t="s">
        <v>637</v>
      </c>
      <c r="G580" s="192">
        <v>1301001</v>
      </c>
      <c r="H580" s="183" t="s">
        <v>586</v>
      </c>
      <c r="I580" s="183" t="s">
        <v>203</v>
      </c>
      <c r="J580" s="183" t="s">
        <v>1442</v>
      </c>
      <c r="K580" s="183" t="s">
        <v>1443</v>
      </c>
      <c r="L580" s="151" t="s">
        <v>1387</v>
      </c>
      <c r="M580" s="151">
        <v>1</v>
      </c>
      <c r="N580" s="184">
        <v>44407</v>
      </c>
      <c r="O580" s="184">
        <v>44561</v>
      </c>
      <c r="P580" s="178">
        <f t="shared" si="151"/>
        <v>22</v>
      </c>
      <c r="Q580" s="151" t="s">
        <v>1487</v>
      </c>
      <c r="R580" s="174" t="s">
        <v>2347</v>
      </c>
      <c r="S580" s="151">
        <v>1</v>
      </c>
      <c r="T580" s="184">
        <v>45279</v>
      </c>
      <c r="U580" s="161">
        <f t="shared" si="152"/>
        <v>23.933333333333334</v>
      </c>
      <c r="V580" s="124">
        <f t="shared" si="153"/>
        <v>100</v>
      </c>
      <c r="W580" s="162">
        <f t="shared" si="154"/>
        <v>22</v>
      </c>
      <c r="X580" s="162">
        <f t="shared" si="155"/>
        <v>22</v>
      </c>
      <c r="Y580" s="162">
        <f t="shared" si="156"/>
        <v>22</v>
      </c>
      <c r="Z580" s="151" t="str">
        <f t="shared" si="157"/>
        <v>CUMPLIDA</v>
      </c>
      <c r="AA580" s="151" t="str">
        <f t="shared" si="158"/>
        <v>CUMPLIDO</v>
      </c>
      <c r="AB580" s="192" t="s">
        <v>212</v>
      </c>
      <c r="AC580" s="150" t="str">
        <f t="shared" si="161"/>
        <v>H95R16</v>
      </c>
      <c r="AD580" s="163">
        <f t="shared" si="159"/>
        <v>1</v>
      </c>
      <c r="AE580" s="163" t="str">
        <f t="shared" si="162"/>
        <v>H95R16 - 1</v>
      </c>
      <c r="AF580" s="164">
        <f t="shared" si="163"/>
        <v>5</v>
      </c>
      <c r="AG580" s="164">
        <f t="shared" si="164"/>
        <v>5</v>
      </c>
      <c r="AH580" s="164" t="str">
        <f t="shared" si="160"/>
        <v>H95R16.</v>
      </c>
      <c r="AI580" s="164" t="str">
        <f t="shared" si="165"/>
        <v>H95R16</v>
      </c>
      <c r="AJ580" s="204"/>
      <c r="AK580" s="204"/>
    </row>
    <row r="581" spans="1:37" s="2" customFormat="1" ht="350.1" customHeight="1" x14ac:dyDescent="0.2">
      <c r="A581" s="150">
        <f>IF(ISBLANK(F581),"",COUNTA($F$2:F581))</f>
        <v>474</v>
      </c>
      <c r="B581" s="151">
        <f t="shared" si="150"/>
        <v>580</v>
      </c>
      <c r="C581" s="151">
        <v>2017</v>
      </c>
      <c r="D581" s="151"/>
      <c r="E581" s="151" t="s">
        <v>904</v>
      </c>
      <c r="F581" s="151" t="s">
        <v>638</v>
      </c>
      <c r="G581" s="192">
        <v>1801003</v>
      </c>
      <c r="H581" s="183" t="s">
        <v>341</v>
      </c>
      <c r="I581" s="183" t="s">
        <v>343</v>
      </c>
      <c r="J581" s="183" t="s">
        <v>1031</v>
      </c>
      <c r="K581" s="183" t="s">
        <v>1029</v>
      </c>
      <c r="L581" s="151" t="s">
        <v>1030</v>
      </c>
      <c r="M581" s="151">
        <v>1</v>
      </c>
      <c r="N581" s="184">
        <v>43859</v>
      </c>
      <c r="O581" s="184">
        <v>43921</v>
      </c>
      <c r="P581" s="178">
        <f t="shared" si="151"/>
        <v>8.8571428571428577</v>
      </c>
      <c r="Q581" s="151" t="s">
        <v>310</v>
      </c>
      <c r="R581" s="151" t="s">
        <v>2314</v>
      </c>
      <c r="S581" s="151">
        <v>1</v>
      </c>
      <c r="T581" s="184"/>
      <c r="U581" s="161">
        <f t="shared" si="152"/>
        <v>-1464.0333333333333</v>
      </c>
      <c r="V581" s="124">
        <f t="shared" si="153"/>
        <v>100</v>
      </c>
      <c r="W581" s="162">
        <f t="shared" si="154"/>
        <v>8.8571428571428577</v>
      </c>
      <c r="X581" s="162">
        <f t="shared" si="155"/>
        <v>8.8571428571428577</v>
      </c>
      <c r="Y581" s="162">
        <f t="shared" si="156"/>
        <v>8.8571428571428577</v>
      </c>
      <c r="Z581" s="151" t="str">
        <f t="shared" si="157"/>
        <v>CUMPLIDA</v>
      </c>
      <c r="AA581" s="151" t="str">
        <f t="shared" si="158"/>
        <v>CUMPLIDO</v>
      </c>
      <c r="AB581" s="192" t="s">
        <v>212</v>
      </c>
      <c r="AC581" s="150" t="str">
        <f t="shared" si="161"/>
        <v>H101R16</v>
      </c>
      <c r="AD581" s="163">
        <f t="shared" si="159"/>
        <v>1</v>
      </c>
      <c r="AE581" s="163" t="str">
        <f t="shared" si="162"/>
        <v>H101R16 - 1</v>
      </c>
      <c r="AF581" s="164">
        <f t="shared" si="163"/>
        <v>5</v>
      </c>
      <c r="AG581" s="164">
        <f t="shared" si="164"/>
        <v>5</v>
      </c>
      <c r="AH581" s="164" t="str">
        <f t="shared" si="160"/>
        <v>H101R16.</v>
      </c>
      <c r="AI581" s="164" t="str">
        <f t="shared" si="165"/>
        <v>H101R16</v>
      </c>
      <c r="AJ581" s="204"/>
      <c r="AK581" s="204"/>
    </row>
    <row r="582" spans="1:37" s="2" customFormat="1" ht="350.1" customHeight="1" x14ac:dyDescent="0.2">
      <c r="A582" s="150" t="str">
        <f>IF(ISBLANK(F582),"",COUNTA($F$2:F582))</f>
        <v/>
      </c>
      <c r="B582" s="151">
        <f t="shared" si="150"/>
        <v>581</v>
      </c>
      <c r="C582" s="151">
        <v>2017</v>
      </c>
      <c r="D582" s="151"/>
      <c r="E582" s="151"/>
      <c r="F582" s="151"/>
      <c r="G582" s="192">
        <v>1801003</v>
      </c>
      <c r="H582" s="183" t="s">
        <v>342</v>
      </c>
      <c r="I582" s="183" t="s">
        <v>343</v>
      </c>
      <c r="J582" s="183" t="s">
        <v>1763</v>
      </c>
      <c r="K582" s="183" t="s">
        <v>1764</v>
      </c>
      <c r="L582" s="151" t="s">
        <v>1765</v>
      </c>
      <c r="M582" s="151">
        <v>5</v>
      </c>
      <c r="N582" s="184">
        <v>44744</v>
      </c>
      <c r="O582" s="184">
        <v>44926</v>
      </c>
      <c r="P582" s="178">
        <f t="shared" si="151"/>
        <v>26</v>
      </c>
      <c r="Q582" s="151" t="s">
        <v>1486</v>
      </c>
      <c r="R582" s="151" t="s">
        <v>2374</v>
      </c>
      <c r="S582" s="151">
        <v>5</v>
      </c>
      <c r="T582" s="184">
        <v>44953</v>
      </c>
      <c r="U582" s="161">
        <f t="shared" si="152"/>
        <v>0.9</v>
      </c>
      <c r="V582" s="124">
        <f t="shared" si="153"/>
        <v>100</v>
      </c>
      <c r="W582" s="162">
        <f t="shared" si="154"/>
        <v>26</v>
      </c>
      <c r="X582" s="162">
        <f t="shared" si="155"/>
        <v>26</v>
      </c>
      <c r="Y582" s="162">
        <f t="shared" si="156"/>
        <v>26</v>
      </c>
      <c r="Z582" s="151" t="str">
        <f t="shared" si="157"/>
        <v>CUMPLIDA</v>
      </c>
      <c r="AA582" s="151" t="str">
        <f t="shared" si="158"/>
        <v/>
      </c>
      <c r="AB582" s="192" t="s">
        <v>212</v>
      </c>
      <c r="AC582" s="150" t="str">
        <f t="shared" si="161"/>
        <v>H101R16</v>
      </c>
      <c r="AD582" s="163">
        <f t="shared" si="159"/>
        <v>2</v>
      </c>
      <c r="AE582" s="163" t="str">
        <f t="shared" si="162"/>
        <v>H101R16 - 2</v>
      </c>
      <c r="AF582" s="164">
        <f t="shared" si="163"/>
        <v>5</v>
      </c>
      <c r="AG582" s="164">
        <f t="shared" si="164"/>
        <v>5</v>
      </c>
      <c r="AH582" s="164" t="str">
        <f t="shared" si="160"/>
        <v>H101R16.</v>
      </c>
      <c r="AI582" s="164" t="str">
        <f t="shared" si="165"/>
        <v>H101R16</v>
      </c>
      <c r="AJ582" s="204"/>
      <c r="AK582" s="204"/>
    </row>
    <row r="583" spans="1:37" s="2" customFormat="1" ht="350.1" customHeight="1" x14ac:dyDescent="0.2">
      <c r="A583" s="150">
        <f>IF(ISBLANK(F583),"",COUNTA($F$2:F583))</f>
        <v>475</v>
      </c>
      <c r="B583" s="151">
        <f t="shared" si="150"/>
        <v>582</v>
      </c>
      <c r="C583" s="151">
        <v>2017</v>
      </c>
      <c r="D583" s="151"/>
      <c r="E583" s="151" t="s">
        <v>637</v>
      </c>
      <c r="F583" s="151" t="s">
        <v>637</v>
      </c>
      <c r="G583" s="192">
        <v>1801003</v>
      </c>
      <c r="H583" s="183" t="s">
        <v>2483</v>
      </c>
      <c r="I583" s="183" t="s">
        <v>317</v>
      </c>
      <c r="J583" s="183" t="s">
        <v>2408</v>
      </c>
      <c r="K583" s="183" t="s">
        <v>2386</v>
      </c>
      <c r="L583" s="151" t="s">
        <v>2280</v>
      </c>
      <c r="M583" s="151">
        <v>2</v>
      </c>
      <c r="N583" s="184">
        <v>45139</v>
      </c>
      <c r="O583" s="184">
        <v>45230</v>
      </c>
      <c r="P583" s="178">
        <f t="shared" si="151"/>
        <v>13</v>
      </c>
      <c r="Q583" s="150" t="s">
        <v>2484</v>
      </c>
      <c r="R583" s="174" t="s">
        <v>2367</v>
      </c>
      <c r="S583" s="151">
        <v>2</v>
      </c>
      <c r="T583" s="184">
        <v>45289</v>
      </c>
      <c r="U583" s="161">
        <f t="shared" si="152"/>
        <v>1.9666666666666666</v>
      </c>
      <c r="V583" s="124">
        <f t="shared" si="153"/>
        <v>100</v>
      </c>
      <c r="W583" s="162">
        <f t="shared" si="154"/>
        <v>13</v>
      </c>
      <c r="X583" s="162">
        <f t="shared" si="155"/>
        <v>13</v>
      </c>
      <c r="Y583" s="162">
        <f t="shared" si="156"/>
        <v>13</v>
      </c>
      <c r="Z583" s="151" t="str">
        <f t="shared" si="157"/>
        <v>CUMPLIDA</v>
      </c>
      <c r="AA583" s="151" t="str">
        <f t="shared" si="158"/>
        <v>CUMPLIDO</v>
      </c>
      <c r="AB583" s="192" t="s">
        <v>212</v>
      </c>
      <c r="AC583" s="150" t="str">
        <f t="shared" si="161"/>
        <v>H105R16</v>
      </c>
      <c r="AD583" s="163">
        <f t="shared" si="159"/>
        <v>1</v>
      </c>
      <c r="AE583" s="163" t="str">
        <f t="shared" si="162"/>
        <v>H105R16 - 1</v>
      </c>
      <c r="AF583" s="164">
        <f t="shared" si="163"/>
        <v>5</v>
      </c>
      <c r="AG583" s="164">
        <f t="shared" si="164"/>
        <v>5</v>
      </c>
      <c r="AH583" s="164" t="str">
        <f t="shared" si="160"/>
        <v>H105R16.</v>
      </c>
      <c r="AI583" s="164" t="str">
        <f t="shared" si="165"/>
        <v>H105R16</v>
      </c>
      <c r="AJ583" s="204"/>
      <c r="AK583" s="204"/>
    </row>
    <row r="584" spans="1:37" s="2" customFormat="1" ht="350.1" customHeight="1" x14ac:dyDescent="0.2">
      <c r="A584" s="150">
        <f>IF(ISBLANK(F584),"",COUNTA($F$2:F584))</f>
        <v>476</v>
      </c>
      <c r="B584" s="151">
        <f t="shared" si="150"/>
        <v>583</v>
      </c>
      <c r="C584" s="151">
        <v>2017</v>
      </c>
      <c r="D584" s="151"/>
      <c r="E584" s="151" t="s">
        <v>637</v>
      </c>
      <c r="F584" s="151" t="s">
        <v>637</v>
      </c>
      <c r="G584" s="192">
        <v>1801003</v>
      </c>
      <c r="H584" s="183" t="s">
        <v>315</v>
      </c>
      <c r="I584" s="183" t="s">
        <v>316</v>
      </c>
      <c r="J584" s="183" t="s">
        <v>312</v>
      </c>
      <c r="K584" s="183" t="s">
        <v>313</v>
      </c>
      <c r="L584" s="151" t="s">
        <v>314</v>
      </c>
      <c r="M584" s="151">
        <v>1</v>
      </c>
      <c r="N584" s="184">
        <v>43101</v>
      </c>
      <c r="O584" s="184">
        <v>43189</v>
      </c>
      <c r="P584" s="178">
        <f t="shared" si="151"/>
        <v>12.571428571428571</v>
      </c>
      <c r="Q584" s="151" t="s">
        <v>310</v>
      </c>
      <c r="R584" s="151" t="s">
        <v>2314</v>
      </c>
      <c r="S584" s="151">
        <v>1</v>
      </c>
      <c r="T584" s="184"/>
      <c r="U584" s="161">
        <f t="shared" si="152"/>
        <v>-1439.6333333333334</v>
      </c>
      <c r="V584" s="124">
        <f t="shared" si="153"/>
        <v>100</v>
      </c>
      <c r="W584" s="162">
        <f t="shared" si="154"/>
        <v>12.571428571428571</v>
      </c>
      <c r="X584" s="162">
        <f t="shared" si="155"/>
        <v>12.571428571428571</v>
      </c>
      <c r="Y584" s="162">
        <f t="shared" si="156"/>
        <v>12.571428571428571</v>
      </c>
      <c r="Z584" s="151" t="str">
        <f t="shared" si="157"/>
        <v>CUMPLIDA</v>
      </c>
      <c r="AA584" s="151" t="str">
        <f t="shared" si="158"/>
        <v>CUMPLIDO</v>
      </c>
      <c r="AB584" s="192" t="s">
        <v>212</v>
      </c>
      <c r="AC584" s="150" t="str">
        <f t="shared" si="161"/>
        <v>H106R16</v>
      </c>
      <c r="AD584" s="163">
        <f t="shared" si="159"/>
        <v>1</v>
      </c>
      <c r="AE584" s="163" t="str">
        <f t="shared" si="162"/>
        <v>H106R16 - 1</v>
      </c>
      <c r="AF584" s="164">
        <f t="shared" si="163"/>
        <v>5</v>
      </c>
      <c r="AG584" s="164">
        <f t="shared" si="164"/>
        <v>5</v>
      </c>
      <c r="AH584" s="164" t="str">
        <f t="shared" si="160"/>
        <v>H106R16.</v>
      </c>
      <c r="AI584" s="164" t="str">
        <f t="shared" si="165"/>
        <v>H106R16</v>
      </c>
      <c r="AJ584" s="204"/>
      <c r="AK584" s="204"/>
    </row>
    <row r="585" spans="1:37" s="2" customFormat="1" ht="350.1" customHeight="1" x14ac:dyDescent="0.2">
      <c r="A585" s="150">
        <f>IF(ISBLANK(F585),"",COUNTA($F$2:F585))</f>
        <v>477</v>
      </c>
      <c r="B585" s="151">
        <f t="shared" si="150"/>
        <v>584</v>
      </c>
      <c r="C585" s="151">
        <v>2017</v>
      </c>
      <c r="D585" s="151"/>
      <c r="E585" s="151" t="s">
        <v>637</v>
      </c>
      <c r="F585" s="151" t="s">
        <v>637</v>
      </c>
      <c r="G585" s="192">
        <v>1802002</v>
      </c>
      <c r="H585" s="183" t="s">
        <v>656</v>
      </c>
      <c r="I585" s="183" t="s">
        <v>204</v>
      </c>
      <c r="J585" s="183" t="s">
        <v>630</v>
      </c>
      <c r="K585" s="183" t="s">
        <v>629</v>
      </c>
      <c r="L585" s="151" t="s">
        <v>8</v>
      </c>
      <c r="M585" s="151">
        <v>1</v>
      </c>
      <c r="N585" s="184">
        <v>43040</v>
      </c>
      <c r="O585" s="184">
        <v>43099</v>
      </c>
      <c r="P585" s="178">
        <f t="shared" si="151"/>
        <v>8.4285714285714288</v>
      </c>
      <c r="Q585" s="151" t="s">
        <v>310</v>
      </c>
      <c r="R585" s="151" t="s">
        <v>2314</v>
      </c>
      <c r="S585" s="151">
        <v>0.99</v>
      </c>
      <c r="T585" s="184"/>
      <c r="U585" s="161">
        <f t="shared" si="152"/>
        <v>-1436.6333333333334</v>
      </c>
      <c r="V585" s="124">
        <f t="shared" si="153"/>
        <v>99</v>
      </c>
      <c r="W585" s="162">
        <f t="shared" si="154"/>
        <v>8.3442857142857143</v>
      </c>
      <c r="X585" s="162">
        <f t="shared" si="155"/>
        <v>8.3442857142857143</v>
      </c>
      <c r="Y585" s="162">
        <f t="shared" si="156"/>
        <v>8.4285714285714288</v>
      </c>
      <c r="Z585" s="151" t="str">
        <f t="shared" si="157"/>
        <v>VENCIDA</v>
      </c>
      <c r="AA585" s="151" t="str">
        <f t="shared" si="158"/>
        <v>VENCIDO</v>
      </c>
      <c r="AB585" s="192" t="s">
        <v>212</v>
      </c>
      <c r="AC585" s="150" t="str">
        <f t="shared" si="161"/>
        <v>H116R16</v>
      </c>
      <c r="AD585" s="163">
        <f t="shared" si="159"/>
        <v>1</v>
      </c>
      <c r="AE585" s="163" t="str">
        <f t="shared" si="162"/>
        <v>H116R16 - 1</v>
      </c>
      <c r="AF585" s="164">
        <f t="shared" si="163"/>
        <v>1</v>
      </c>
      <c r="AG585" s="164">
        <f t="shared" si="164"/>
        <v>1</v>
      </c>
      <c r="AH585" s="164" t="str">
        <f t="shared" si="160"/>
        <v>H116R16.</v>
      </c>
      <c r="AI585" s="164" t="str">
        <f t="shared" si="165"/>
        <v>H116R16</v>
      </c>
      <c r="AJ585" s="204"/>
      <c r="AK585" s="204"/>
    </row>
    <row r="586" spans="1:37" s="2" customFormat="1" ht="350.1" customHeight="1" x14ac:dyDescent="0.2">
      <c r="A586" s="150">
        <f>IF(ISBLANK(F586),"",COUNTA($F$2:F586))</f>
        <v>478</v>
      </c>
      <c r="B586" s="151">
        <f t="shared" si="150"/>
        <v>585</v>
      </c>
      <c r="C586" s="151">
        <v>2017</v>
      </c>
      <c r="D586" s="151"/>
      <c r="E586" s="151" t="s">
        <v>637</v>
      </c>
      <c r="F586" s="151" t="s">
        <v>637</v>
      </c>
      <c r="G586" s="192">
        <v>1406100</v>
      </c>
      <c r="H586" s="183" t="s">
        <v>655</v>
      </c>
      <c r="I586" s="183" t="s">
        <v>205</v>
      </c>
      <c r="J586" s="183" t="s">
        <v>414</v>
      </c>
      <c r="K586" s="183" t="s">
        <v>415</v>
      </c>
      <c r="L586" s="151" t="s">
        <v>8</v>
      </c>
      <c r="M586" s="151">
        <v>1</v>
      </c>
      <c r="N586" s="184">
        <v>43040</v>
      </c>
      <c r="O586" s="184">
        <v>43221</v>
      </c>
      <c r="P586" s="178">
        <f t="shared" si="151"/>
        <v>25.857142857142858</v>
      </c>
      <c r="Q586" s="151" t="s">
        <v>410</v>
      </c>
      <c r="R586" s="174" t="s">
        <v>2367</v>
      </c>
      <c r="S586" s="151">
        <v>1</v>
      </c>
      <c r="T586" s="184"/>
      <c r="U586" s="161">
        <f t="shared" si="152"/>
        <v>-1440.7</v>
      </c>
      <c r="V586" s="124">
        <f t="shared" si="153"/>
        <v>100</v>
      </c>
      <c r="W586" s="162">
        <f t="shared" si="154"/>
        <v>25.857142857142858</v>
      </c>
      <c r="X586" s="162">
        <f t="shared" si="155"/>
        <v>25.857142857142858</v>
      </c>
      <c r="Y586" s="162">
        <f t="shared" si="156"/>
        <v>25.857142857142858</v>
      </c>
      <c r="Z586" s="151" t="str">
        <f t="shared" si="157"/>
        <v>CUMPLIDA</v>
      </c>
      <c r="AA586" s="151" t="str">
        <f t="shared" si="158"/>
        <v>CUMPLIDO</v>
      </c>
      <c r="AB586" s="192" t="s">
        <v>212</v>
      </c>
      <c r="AC586" s="150" t="str">
        <f t="shared" si="161"/>
        <v>H117R16</v>
      </c>
      <c r="AD586" s="163">
        <f t="shared" si="159"/>
        <v>1</v>
      </c>
      <c r="AE586" s="163" t="str">
        <f t="shared" si="162"/>
        <v>H117R16 - 1</v>
      </c>
      <c r="AF586" s="164">
        <f t="shared" si="163"/>
        <v>5</v>
      </c>
      <c r="AG586" s="164">
        <f t="shared" si="164"/>
        <v>5</v>
      </c>
      <c r="AH586" s="164" t="str">
        <f t="shared" si="160"/>
        <v>H117R16.</v>
      </c>
      <c r="AI586" s="164" t="str">
        <f t="shared" si="165"/>
        <v>H117R16</v>
      </c>
      <c r="AJ586" s="204"/>
      <c r="AK586" s="204"/>
    </row>
    <row r="587" spans="1:37" s="2" customFormat="1" ht="350.1" customHeight="1" x14ac:dyDescent="0.2">
      <c r="A587" s="150">
        <f>IF(ISBLANK(F587),"",COUNTA($F$2:F587))</f>
        <v>479</v>
      </c>
      <c r="B587" s="151">
        <f t="shared" si="150"/>
        <v>586</v>
      </c>
      <c r="C587" s="151">
        <v>2017</v>
      </c>
      <c r="D587" s="151"/>
      <c r="E587" s="151" t="s">
        <v>637</v>
      </c>
      <c r="F587" s="151" t="s">
        <v>637</v>
      </c>
      <c r="G587" s="192">
        <v>1406100</v>
      </c>
      <c r="H587" s="183" t="s">
        <v>657</v>
      </c>
      <c r="I587" s="183" t="s">
        <v>206</v>
      </c>
      <c r="J587" s="183" t="s">
        <v>416</v>
      </c>
      <c r="K587" s="183" t="s">
        <v>417</v>
      </c>
      <c r="L587" s="151" t="s">
        <v>8</v>
      </c>
      <c r="M587" s="151">
        <v>1</v>
      </c>
      <c r="N587" s="184">
        <v>43040</v>
      </c>
      <c r="O587" s="184">
        <v>43250</v>
      </c>
      <c r="P587" s="178">
        <f t="shared" si="151"/>
        <v>30</v>
      </c>
      <c r="Q587" s="151" t="s">
        <v>410</v>
      </c>
      <c r="R587" s="174" t="s">
        <v>2367</v>
      </c>
      <c r="S587" s="151">
        <v>1</v>
      </c>
      <c r="T587" s="184"/>
      <c r="U587" s="161">
        <f t="shared" si="152"/>
        <v>-1441.6666666666667</v>
      </c>
      <c r="V587" s="124">
        <f t="shared" si="153"/>
        <v>100</v>
      </c>
      <c r="W587" s="162">
        <f t="shared" si="154"/>
        <v>30</v>
      </c>
      <c r="X587" s="162">
        <f t="shared" si="155"/>
        <v>30</v>
      </c>
      <c r="Y587" s="162">
        <f t="shared" si="156"/>
        <v>30</v>
      </c>
      <c r="Z587" s="151" t="str">
        <f t="shared" si="157"/>
        <v>CUMPLIDA</v>
      </c>
      <c r="AA587" s="151" t="str">
        <f t="shared" si="158"/>
        <v>CUMPLIDO</v>
      </c>
      <c r="AB587" s="192" t="s">
        <v>212</v>
      </c>
      <c r="AC587" s="150" t="str">
        <f t="shared" si="161"/>
        <v>H119R16</v>
      </c>
      <c r="AD587" s="163">
        <f t="shared" si="159"/>
        <v>1</v>
      </c>
      <c r="AE587" s="163" t="str">
        <f t="shared" si="162"/>
        <v>H119R16 - 1</v>
      </c>
      <c r="AF587" s="164">
        <f t="shared" si="163"/>
        <v>5</v>
      </c>
      <c r="AG587" s="164">
        <f t="shared" si="164"/>
        <v>5</v>
      </c>
      <c r="AH587" s="164" t="str">
        <f t="shared" si="160"/>
        <v>H119R16.</v>
      </c>
      <c r="AI587" s="164" t="str">
        <f t="shared" si="165"/>
        <v>H119R16</v>
      </c>
      <c r="AJ587" s="204"/>
      <c r="AK587" s="204"/>
    </row>
    <row r="588" spans="1:37" s="2" customFormat="1" ht="350.1" customHeight="1" x14ac:dyDescent="0.2">
      <c r="A588" s="150">
        <f>IF(ISBLANK(F588),"",COUNTA($F$2:F588))</f>
        <v>480</v>
      </c>
      <c r="B588" s="151">
        <f t="shared" si="150"/>
        <v>587</v>
      </c>
      <c r="C588" s="151">
        <v>2017</v>
      </c>
      <c r="D588" s="151"/>
      <c r="E588" s="151" t="s">
        <v>637</v>
      </c>
      <c r="F588" s="151" t="s">
        <v>637</v>
      </c>
      <c r="G588" s="192">
        <v>1101001</v>
      </c>
      <c r="H588" s="183" t="s">
        <v>658</v>
      </c>
      <c r="I588" s="183" t="s">
        <v>207</v>
      </c>
      <c r="J588" s="183" t="s">
        <v>418</v>
      </c>
      <c r="K588" s="183" t="s">
        <v>419</v>
      </c>
      <c r="L588" s="151" t="s">
        <v>420</v>
      </c>
      <c r="M588" s="151">
        <v>2</v>
      </c>
      <c r="N588" s="184">
        <v>43040</v>
      </c>
      <c r="O588" s="184">
        <v>43250</v>
      </c>
      <c r="P588" s="178">
        <f t="shared" si="151"/>
        <v>30</v>
      </c>
      <c r="Q588" s="151" t="s">
        <v>410</v>
      </c>
      <c r="R588" s="174" t="s">
        <v>2367</v>
      </c>
      <c r="S588" s="151">
        <v>2</v>
      </c>
      <c r="T588" s="184"/>
      <c r="U588" s="161">
        <f t="shared" si="152"/>
        <v>-1441.6666666666667</v>
      </c>
      <c r="V588" s="124">
        <f t="shared" si="153"/>
        <v>100</v>
      </c>
      <c r="W588" s="162">
        <f t="shared" si="154"/>
        <v>30</v>
      </c>
      <c r="X588" s="162">
        <f t="shared" si="155"/>
        <v>30</v>
      </c>
      <c r="Y588" s="162">
        <f t="shared" si="156"/>
        <v>30</v>
      </c>
      <c r="Z588" s="151" t="str">
        <f t="shared" si="157"/>
        <v>CUMPLIDA</v>
      </c>
      <c r="AA588" s="151" t="str">
        <f t="shared" si="158"/>
        <v>CUMPLIDO</v>
      </c>
      <c r="AB588" s="192" t="s">
        <v>212</v>
      </c>
      <c r="AC588" s="150" t="str">
        <f t="shared" si="161"/>
        <v>H121R16</v>
      </c>
      <c r="AD588" s="163">
        <f t="shared" si="159"/>
        <v>1</v>
      </c>
      <c r="AE588" s="163" t="str">
        <f t="shared" si="162"/>
        <v>H121R16 - 1</v>
      </c>
      <c r="AF588" s="164">
        <f t="shared" si="163"/>
        <v>5</v>
      </c>
      <c r="AG588" s="164">
        <f t="shared" si="164"/>
        <v>5</v>
      </c>
      <c r="AH588" s="164" t="str">
        <f t="shared" si="160"/>
        <v>H121R16.</v>
      </c>
      <c r="AI588" s="164" t="str">
        <f t="shared" si="165"/>
        <v>H121R16</v>
      </c>
      <c r="AJ588" s="204"/>
      <c r="AK588" s="204"/>
    </row>
    <row r="589" spans="1:37" s="2" customFormat="1" ht="350.1" customHeight="1" x14ac:dyDescent="0.2">
      <c r="A589" s="150">
        <f>IF(ISBLANK(F589),"",COUNTA($F$2:F589))</f>
        <v>481</v>
      </c>
      <c r="B589" s="151">
        <f t="shared" ref="B589:B652" si="166">ROW()-1</f>
        <v>588</v>
      </c>
      <c r="C589" s="151">
        <v>2017</v>
      </c>
      <c r="D589" s="151"/>
      <c r="E589" s="151" t="s">
        <v>904</v>
      </c>
      <c r="F589" s="151" t="s">
        <v>638</v>
      </c>
      <c r="G589" s="192">
        <v>1405004</v>
      </c>
      <c r="H589" s="183" t="s">
        <v>659</v>
      </c>
      <c r="I589" s="183" t="s">
        <v>208</v>
      </c>
      <c r="J589" s="183" t="s">
        <v>421</v>
      </c>
      <c r="K589" s="183" t="s">
        <v>422</v>
      </c>
      <c r="L589" s="151" t="s">
        <v>18</v>
      </c>
      <c r="M589" s="151">
        <v>3</v>
      </c>
      <c r="N589" s="184">
        <v>43040</v>
      </c>
      <c r="O589" s="184">
        <v>43342</v>
      </c>
      <c r="P589" s="178">
        <f t="shared" si="151"/>
        <v>43.142857142857146</v>
      </c>
      <c r="Q589" s="151" t="s">
        <v>410</v>
      </c>
      <c r="R589" s="174" t="s">
        <v>2367</v>
      </c>
      <c r="S589" s="151">
        <v>3</v>
      </c>
      <c r="T589" s="184"/>
      <c r="U589" s="161">
        <f t="shared" si="152"/>
        <v>-1444.7333333333333</v>
      </c>
      <c r="V589" s="124">
        <f t="shared" si="153"/>
        <v>100</v>
      </c>
      <c r="W589" s="162">
        <f t="shared" si="154"/>
        <v>43.142857142857146</v>
      </c>
      <c r="X589" s="162">
        <f t="shared" si="155"/>
        <v>43.142857142857146</v>
      </c>
      <c r="Y589" s="162">
        <f t="shared" si="156"/>
        <v>43.142857142857146</v>
      </c>
      <c r="Z589" s="151" t="str">
        <f t="shared" si="157"/>
        <v>CUMPLIDA</v>
      </c>
      <c r="AA589" s="151" t="str">
        <f t="shared" si="158"/>
        <v>CUMPLIDO</v>
      </c>
      <c r="AB589" s="192" t="s">
        <v>212</v>
      </c>
      <c r="AC589" s="150" t="str">
        <f t="shared" si="161"/>
        <v>H123R16</v>
      </c>
      <c r="AD589" s="163">
        <f t="shared" si="159"/>
        <v>1</v>
      </c>
      <c r="AE589" s="163" t="str">
        <f t="shared" si="162"/>
        <v>H123R16 - 1</v>
      </c>
      <c r="AF589" s="164">
        <f t="shared" si="163"/>
        <v>5</v>
      </c>
      <c r="AG589" s="164">
        <f t="shared" si="164"/>
        <v>5</v>
      </c>
      <c r="AH589" s="164" t="str">
        <f t="shared" si="160"/>
        <v>H123R16.</v>
      </c>
      <c r="AI589" s="164" t="str">
        <f t="shared" si="165"/>
        <v>H123R16</v>
      </c>
      <c r="AJ589" s="204"/>
      <c r="AK589" s="204"/>
    </row>
    <row r="590" spans="1:37" s="2" customFormat="1" ht="350.1" customHeight="1" x14ac:dyDescent="0.2">
      <c r="A590" s="150">
        <f>IF(ISBLANK(F590),"",COUNTA($F$2:F590))</f>
        <v>482</v>
      </c>
      <c r="B590" s="151">
        <f t="shared" si="166"/>
        <v>589</v>
      </c>
      <c r="C590" s="151">
        <v>2017</v>
      </c>
      <c r="D590" s="151"/>
      <c r="E590" s="151" t="s">
        <v>637</v>
      </c>
      <c r="F590" s="151" t="s">
        <v>637</v>
      </c>
      <c r="G590" s="192">
        <v>1405004</v>
      </c>
      <c r="H590" s="183" t="s">
        <v>426</v>
      </c>
      <c r="I590" s="183" t="s">
        <v>209</v>
      </c>
      <c r="J590" s="183" t="s">
        <v>423</v>
      </c>
      <c r="K590" s="183" t="s">
        <v>424</v>
      </c>
      <c r="L590" s="151" t="s">
        <v>425</v>
      </c>
      <c r="M590" s="151">
        <v>10</v>
      </c>
      <c r="N590" s="184">
        <v>43040</v>
      </c>
      <c r="O590" s="184">
        <v>43388</v>
      </c>
      <c r="P590" s="178">
        <f t="shared" si="151"/>
        <v>49.714285714285715</v>
      </c>
      <c r="Q590" s="151" t="s">
        <v>410</v>
      </c>
      <c r="R590" s="174" t="s">
        <v>2367</v>
      </c>
      <c r="S590" s="151">
        <v>10</v>
      </c>
      <c r="T590" s="184"/>
      <c r="U590" s="161">
        <f t="shared" si="152"/>
        <v>-1446.2666666666667</v>
      </c>
      <c r="V590" s="124">
        <f t="shared" si="153"/>
        <v>100</v>
      </c>
      <c r="W590" s="162">
        <f t="shared" si="154"/>
        <v>49.714285714285715</v>
      </c>
      <c r="X590" s="162">
        <f t="shared" si="155"/>
        <v>49.714285714285715</v>
      </c>
      <c r="Y590" s="162">
        <f t="shared" si="156"/>
        <v>49.714285714285715</v>
      </c>
      <c r="Z590" s="151" t="str">
        <f t="shared" si="157"/>
        <v>CUMPLIDA</v>
      </c>
      <c r="AA590" s="151" t="str">
        <f t="shared" si="158"/>
        <v>CUMPLIDO</v>
      </c>
      <c r="AB590" s="192" t="s">
        <v>212</v>
      </c>
      <c r="AC590" s="150" t="str">
        <f t="shared" si="161"/>
        <v>H124R16</v>
      </c>
      <c r="AD590" s="163">
        <f t="shared" si="159"/>
        <v>1</v>
      </c>
      <c r="AE590" s="163" t="str">
        <f t="shared" si="162"/>
        <v>H124R16 - 1</v>
      </c>
      <c r="AF590" s="164">
        <f t="shared" si="163"/>
        <v>5</v>
      </c>
      <c r="AG590" s="164">
        <f t="shared" si="164"/>
        <v>5</v>
      </c>
      <c r="AH590" s="164" t="str">
        <f t="shared" si="160"/>
        <v>H124R16.Utilización</v>
      </c>
      <c r="AI590" s="164" t="str">
        <f t="shared" si="165"/>
        <v>H124R16</v>
      </c>
      <c r="AJ590" s="204"/>
      <c r="AK590" s="204"/>
    </row>
    <row r="591" spans="1:37" s="2" customFormat="1" ht="350.1" customHeight="1" x14ac:dyDescent="0.2">
      <c r="A591" s="150">
        <f>IF(ISBLANK(F591),"",COUNTA($F$2:F591))</f>
        <v>483</v>
      </c>
      <c r="B591" s="151">
        <f t="shared" si="166"/>
        <v>590</v>
      </c>
      <c r="C591" s="151">
        <v>2016</v>
      </c>
      <c r="D591" s="151"/>
      <c r="E591" s="151" t="s">
        <v>637</v>
      </c>
      <c r="F591" s="151" t="s">
        <v>637</v>
      </c>
      <c r="G591" s="152">
        <v>1103002</v>
      </c>
      <c r="H591" s="183" t="s">
        <v>122</v>
      </c>
      <c r="I591" s="183" t="s">
        <v>123</v>
      </c>
      <c r="J591" s="183" t="s">
        <v>1051</v>
      </c>
      <c r="K591" s="183" t="s">
        <v>1040</v>
      </c>
      <c r="L591" s="151" t="s">
        <v>1041</v>
      </c>
      <c r="M591" s="151">
        <v>1</v>
      </c>
      <c r="N591" s="184">
        <v>43862</v>
      </c>
      <c r="O591" s="184">
        <v>43979</v>
      </c>
      <c r="P591" s="178">
        <f t="shared" si="151"/>
        <v>16.714285714285715</v>
      </c>
      <c r="Q591" s="151" t="s">
        <v>1495</v>
      </c>
      <c r="R591" s="151" t="s">
        <v>2457</v>
      </c>
      <c r="S591" s="151">
        <v>1</v>
      </c>
      <c r="T591" s="123">
        <v>44662</v>
      </c>
      <c r="U591" s="161">
        <f t="shared" si="152"/>
        <v>22.766666666666666</v>
      </c>
      <c r="V591" s="124">
        <f t="shared" si="153"/>
        <v>100</v>
      </c>
      <c r="W591" s="162">
        <f t="shared" si="154"/>
        <v>16.714285714285715</v>
      </c>
      <c r="X591" s="162">
        <f t="shared" si="155"/>
        <v>16.714285714285715</v>
      </c>
      <c r="Y591" s="162">
        <f t="shared" si="156"/>
        <v>16.714285714285715</v>
      </c>
      <c r="Z591" s="151" t="str">
        <f t="shared" si="157"/>
        <v>CUMPLIDA</v>
      </c>
      <c r="AA591" s="151" t="str">
        <f t="shared" si="158"/>
        <v>CUMPLIDO</v>
      </c>
      <c r="AB591" s="192" t="s">
        <v>136</v>
      </c>
      <c r="AC591" s="150" t="str">
        <f t="shared" si="161"/>
        <v>H1D16</v>
      </c>
      <c r="AD591" s="163">
        <f t="shared" si="159"/>
        <v>1</v>
      </c>
      <c r="AE591" s="163" t="str">
        <f t="shared" si="162"/>
        <v>H1D16 - 1</v>
      </c>
      <c r="AF591" s="164">
        <f t="shared" si="163"/>
        <v>5</v>
      </c>
      <c r="AG591" s="164">
        <f t="shared" si="164"/>
        <v>5</v>
      </c>
      <c r="AH591" s="164" t="str">
        <f t="shared" si="160"/>
        <v>H1D16.</v>
      </c>
      <c r="AI591" s="164" t="str">
        <f t="shared" si="165"/>
        <v>H1D16</v>
      </c>
      <c r="AJ591" s="204"/>
      <c r="AK591" s="204"/>
    </row>
    <row r="592" spans="1:37" s="2" customFormat="1" ht="350.1" customHeight="1" x14ac:dyDescent="0.2">
      <c r="A592" s="150">
        <f>IF(ISBLANK(F592),"",COUNTA($F$2:F592))</f>
        <v>484</v>
      </c>
      <c r="B592" s="151">
        <f t="shared" si="166"/>
        <v>591</v>
      </c>
      <c r="C592" s="151">
        <v>2016</v>
      </c>
      <c r="D592" s="151"/>
      <c r="E592" s="151" t="s">
        <v>904</v>
      </c>
      <c r="F592" s="151" t="s">
        <v>636</v>
      </c>
      <c r="G592" s="152">
        <v>1103002</v>
      </c>
      <c r="H592" s="183" t="s">
        <v>745</v>
      </c>
      <c r="I592" s="183" t="s">
        <v>504</v>
      </c>
      <c r="J592" s="183" t="s">
        <v>746</v>
      </c>
      <c r="K592" s="183" t="s">
        <v>503</v>
      </c>
      <c r="L592" s="151" t="s">
        <v>321</v>
      </c>
      <c r="M592" s="151">
        <v>1</v>
      </c>
      <c r="N592" s="184">
        <v>43040</v>
      </c>
      <c r="O592" s="184">
        <v>43099</v>
      </c>
      <c r="P592" s="178">
        <f t="shared" si="151"/>
        <v>8.4285714285714288</v>
      </c>
      <c r="Q592" s="150" t="s">
        <v>1489</v>
      </c>
      <c r="R592" s="174" t="s">
        <v>2367</v>
      </c>
      <c r="S592" s="151">
        <v>1</v>
      </c>
      <c r="T592" s="184"/>
      <c r="U592" s="161">
        <f t="shared" si="152"/>
        <v>-1436.6333333333334</v>
      </c>
      <c r="V592" s="124">
        <f t="shared" si="153"/>
        <v>100</v>
      </c>
      <c r="W592" s="162">
        <f t="shared" si="154"/>
        <v>8.4285714285714288</v>
      </c>
      <c r="X592" s="162">
        <f t="shared" si="155"/>
        <v>8.4285714285714288</v>
      </c>
      <c r="Y592" s="162">
        <f t="shared" si="156"/>
        <v>8.4285714285714288</v>
      </c>
      <c r="Z592" s="151" t="str">
        <f t="shared" si="157"/>
        <v>CUMPLIDA</v>
      </c>
      <c r="AA592" s="151" t="str">
        <f t="shared" si="158"/>
        <v>CUMPLIDO</v>
      </c>
      <c r="AB592" s="192" t="s">
        <v>136</v>
      </c>
      <c r="AC592" s="150" t="str">
        <f t="shared" si="161"/>
        <v>H2D16</v>
      </c>
      <c r="AD592" s="163">
        <f t="shared" si="159"/>
        <v>1</v>
      </c>
      <c r="AE592" s="163" t="str">
        <f t="shared" si="162"/>
        <v>H2D16 - 1</v>
      </c>
      <c r="AF592" s="164">
        <f t="shared" si="163"/>
        <v>5</v>
      </c>
      <c r="AG592" s="164">
        <f t="shared" si="164"/>
        <v>5</v>
      </c>
      <c r="AH592" s="164" t="str">
        <f t="shared" si="160"/>
        <v>H2D16.</v>
      </c>
      <c r="AI592" s="164" t="str">
        <f t="shared" si="165"/>
        <v>H2D16</v>
      </c>
      <c r="AJ592" s="204"/>
      <c r="AK592" s="204"/>
    </row>
    <row r="593" spans="1:37" s="2" customFormat="1" ht="350.1" customHeight="1" x14ac:dyDescent="0.2">
      <c r="A593" s="150" t="str">
        <f>IF(ISBLANK(F593),"",COUNTA($F$2:F593))</f>
        <v/>
      </c>
      <c r="B593" s="151">
        <f t="shared" si="166"/>
        <v>592</v>
      </c>
      <c r="C593" s="151">
        <v>2016</v>
      </c>
      <c r="D593" s="151"/>
      <c r="E593" s="151"/>
      <c r="F593" s="151"/>
      <c r="G593" s="152">
        <v>1103002</v>
      </c>
      <c r="H593" s="183" t="s">
        <v>747</v>
      </c>
      <c r="I593" s="183" t="s">
        <v>124</v>
      </c>
      <c r="J593" s="183" t="s">
        <v>748</v>
      </c>
      <c r="K593" s="183" t="s">
        <v>308</v>
      </c>
      <c r="L593" s="151" t="s">
        <v>309</v>
      </c>
      <c r="M593" s="151">
        <v>1</v>
      </c>
      <c r="N593" s="184">
        <v>43040</v>
      </c>
      <c r="O593" s="184">
        <v>43099</v>
      </c>
      <c r="P593" s="178">
        <f t="shared" si="151"/>
        <v>8.4285714285714288</v>
      </c>
      <c r="Q593" s="151" t="s">
        <v>1492</v>
      </c>
      <c r="R593" s="151" t="s">
        <v>2374</v>
      </c>
      <c r="S593" s="151">
        <v>1</v>
      </c>
      <c r="T593" s="184"/>
      <c r="U593" s="161">
        <f t="shared" si="152"/>
        <v>-1436.6333333333334</v>
      </c>
      <c r="V593" s="124">
        <f t="shared" si="153"/>
        <v>100</v>
      </c>
      <c r="W593" s="162">
        <f t="shared" si="154"/>
        <v>8.4285714285714288</v>
      </c>
      <c r="X593" s="162">
        <f t="shared" si="155"/>
        <v>8.4285714285714288</v>
      </c>
      <c r="Y593" s="162">
        <f t="shared" si="156"/>
        <v>8.4285714285714288</v>
      </c>
      <c r="Z593" s="151" t="str">
        <f t="shared" si="157"/>
        <v>CUMPLIDA</v>
      </c>
      <c r="AA593" s="151" t="str">
        <f t="shared" si="158"/>
        <v/>
      </c>
      <c r="AB593" s="192" t="s">
        <v>136</v>
      </c>
      <c r="AC593" s="150" t="str">
        <f t="shared" si="161"/>
        <v>H2D16</v>
      </c>
      <c r="AD593" s="163">
        <f t="shared" si="159"/>
        <v>2</v>
      </c>
      <c r="AE593" s="163" t="str">
        <f t="shared" si="162"/>
        <v>H2D16 - 2</v>
      </c>
      <c r="AF593" s="164">
        <f t="shared" si="163"/>
        <v>5</v>
      </c>
      <c r="AG593" s="164">
        <f t="shared" si="164"/>
        <v>5</v>
      </c>
      <c r="AH593" s="164" t="str">
        <f t="shared" si="160"/>
        <v>H2D16.</v>
      </c>
      <c r="AI593" s="164" t="str">
        <f t="shared" si="165"/>
        <v>H2D16</v>
      </c>
      <c r="AJ593" s="204"/>
      <c r="AK593" s="204"/>
    </row>
    <row r="594" spans="1:37" s="2" customFormat="1" ht="350.1" customHeight="1" x14ac:dyDescent="0.2">
      <c r="A594" s="150">
        <f>IF(ISBLANK(F594),"",COUNTA($F$2:F594))</f>
        <v>485</v>
      </c>
      <c r="B594" s="151">
        <f t="shared" si="166"/>
        <v>593</v>
      </c>
      <c r="C594" s="151">
        <v>2016</v>
      </c>
      <c r="D594" s="151"/>
      <c r="E594" s="151" t="s">
        <v>904</v>
      </c>
      <c r="F594" s="151" t="s">
        <v>636</v>
      </c>
      <c r="G594" s="152">
        <v>1103002</v>
      </c>
      <c r="H594" s="183" t="s">
        <v>505</v>
      </c>
      <c r="I594" s="183" t="s">
        <v>123</v>
      </c>
      <c r="J594" s="183" t="s">
        <v>1051</v>
      </c>
      <c r="K594" s="183" t="s">
        <v>1040</v>
      </c>
      <c r="L594" s="151" t="s">
        <v>1041</v>
      </c>
      <c r="M594" s="151">
        <v>1</v>
      </c>
      <c r="N594" s="184">
        <v>43862</v>
      </c>
      <c r="O594" s="184">
        <v>43979</v>
      </c>
      <c r="P594" s="178">
        <f t="shared" si="151"/>
        <v>16.714285714285715</v>
      </c>
      <c r="Q594" s="151" t="s">
        <v>1495</v>
      </c>
      <c r="R594" s="151" t="s">
        <v>2457</v>
      </c>
      <c r="S594" s="151">
        <v>1</v>
      </c>
      <c r="T594" s="123">
        <v>44662</v>
      </c>
      <c r="U594" s="161">
        <f t="shared" si="152"/>
        <v>22.766666666666666</v>
      </c>
      <c r="V594" s="124">
        <f t="shared" si="153"/>
        <v>100</v>
      </c>
      <c r="W594" s="162">
        <f t="shared" si="154"/>
        <v>16.714285714285715</v>
      </c>
      <c r="X594" s="162">
        <f t="shared" si="155"/>
        <v>16.714285714285715</v>
      </c>
      <c r="Y594" s="162">
        <f t="shared" si="156"/>
        <v>16.714285714285715</v>
      </c>
      <c r="Z594" s="151" t="str">
        <f t="shared" si="157"/>
        <v>CUMPLIDA</v>
      </c>
      <c r="AA594" s="151" t="str">
        <f t="shared" si="158"/>
        <v>CUMPLIDO</v>
      </c>
      <c r="AB594" s="192" t="s">
        <v>136</v>
      </c>
      <c r="AC594" s="150" t="str">
        <f t="shared" si="161"/>
        <v>H3D16</v>
      </c>
      <c r="AD594" s="163">
        <f t="shared" si="159"/>
        <v>1</v>
      </c>
      <c r="AE594" s="163" t="str">
        <f t="shared" si="162"/>
        <v>H3D16 - 1</v>
      </c>
      <c r="AF594" s="164">
        <f t="shared" si="163"/>
        <v>5</v>
      </c>
      <c r="AG594" s="164">
        <f t="shared" si="164"/>
        <v>5</v>
      </c>
      <c r="AH594" s="164" t="str">
        <f t="shared" si="160"/>
        <v>H3D16.</v>
      </c>
      <c r="AI594" s="164" t="str">
        <f t="shared" si="165"/>
        <v>H3D16</v>
      </c>
      <c r="AJ594" s="204"/>
      <c r="AK594" s="204"/>
    </row>
    <row r="595" spans="1:37" s="2" customFormat="1" ht="350.1" customHeight="1" x14ac:dyDescent="0.2">
      <c r="A595" s="150">
        <f>IF(ISBLANK(F595),"",COUNTA($F$2:F595))</f>
        <v>486</v>
      </c>
      <c r="B595" s="151">
        <f t="shared" si="166"/>
        <v>594</v>
      </c>
      <c r="C595" s="151">
        <v>2016</v>
      </c>
      <c r="D595" s="151"/>
      <c r="E595" s="151" t="s">
        <v>904</v>
      </c>
      <c r="F595" s="151" t="s">
        <v>636</v>
      </c>
      <c r="G595" s="152">
        <v>1103002</v>
      </c>
      <c r="H595" s="183" t="s">
        <v>218</v>
      </c>
      <c r="I595" s="183" t="s">
        <v>125</v>
      </c>
      <c r="J595" s="183" t="s">
        <v>507</v>
      </c>
      <c r="K595" s="183" t="s">
        <v>506</v>
      </c>
      <c r="L595" s="151" t="s">
        <v>7</v>
      </c>
      <c r="M595" s="151">
        <v>1</v>
      </c>
      <c r="N595" s="184">
        <v>43115</v>
      </c>
      <c r="O595" s="184">
        <v>43159</v>
      </c>
      <c r="P595" s="178">
        <f t="shared" si="151"/>
        <v>6.2857142857142856</v>
      </c>
      <c r="Q595" s="150" t="s">
        <v>1489</v>
      </c>
      <c r="R595" s="174" t="s">
        <v>2367</v>
      </c>
      <c r="S595" s="151">
        <v>1</v>
      </c>
      <c r="T595" s="184"/>
      <c r="U595" s="161">
        <f t="shared" si="152"/>
        <v>-1438.6333333333334</v>
      </c>
      <c r="V595" s="124">
        <f t="shared" si="153"/>
        <v>100</v>
      </c>
      <c r="W595" s="162">
        <f t="shared" si="154"/>
        <v>6.2857142857142856</v>
      </c>
      <c r="X595" s="162">
        <f t="shared" si="155"/>
        <v>6.2857142857142856</v>
      </c>
      <c r="Y595" s="162">
        <f t="shared" si="156"/>
        <v>6.2857142857142856</v>
      </c>
      <c r="Z595" s="151" t="str">
        <f t="shared" si="157"/>
        <v>CUMPLIDA</v>
      </c>
      <c r="AA595" s="151" t="str">
        <f t="shared" si="158"/>
        <v>CUMPLIDO</v>
      </c>
      <c r="AB595" s="192" t="s">
        <v>136</v>
      </c>
      <c r="AC595" s="150" t="str">
        <f t="shared" si="161"/>
        <v>H4D16</v>
      </c>
      <c r="AD595" s="163">
        <f t="shared" si="159"/>
        <v>1</v>
      </c>
      <c r="AE595" s="163" t="str">
        <f t="shared" si="162"/>
        <v>H4D16 - 1</v>
      </c>
      <c r="AF595" s="164">
        <f t="shared" si="163"/>
        <v>5</v>
      </c>
      <c r="AG595" s="164">
        <f t="shared" si="164"/>
        <v>5</v>
      </c>
      <c r="AH595" s="164" t="str">
        <f t="shared" si="160"/>
        <v>H4D16.</v>
      </c>
      <c r="AI595" s="164" t="str">
        <f t="shared" si="165"/>
        <v>H4D16</v>
      </c>
      <c r="AJ595" s="204"/>
      <c r="AK595" s="204"/>
    </row>
    <row r="596" spans="1:37" s="2" customFormat="1" ht="350.1" customHeight="1" x14ac:dyDescent="0.2">
      <c r="A596" s="150">
        <f>IF(ISBLANK(F596),"",COUNTA($F$2:F596))</f>
        <v>487</v>
      </c>
      <c r="B596" s="151">
        <f t="shared" si="166"/>
        <v>595</v>
      </c>
      <c r="C596" s="151">
        <v>2016</v>
      </c>
      <c r="D596" s="151"/>
      <c r="E596" s="151" t="s">
        <v>637</v>
      </c>
      <c r="F596" s="151" t="s">
        <v>637</v>
      </c>
      <c r="G596" s="152" t="s">
        <v>140</v>
      </c>
      <c r="H596" s="183" t="s">
        <v>219</v>
      </c>
      <c r="I596" s="183" t="s">
        <v>141</v>
      </c>
      <c r="J596" s="183" t="s">
        <v>2703</v>
      </c>
      <c r="K596" s="183" t="s">
        <v>2705</v>
      </c>
      <c r="L596" s="151" t="s">
        <v>2704</v>
      </c>
      <c r="M596" s="151">
        <v>1</v>
      </c>
      <c r="N596" s="184">
        <v>45139</v>
      </c>
      <c r="O596" s="184">
        <v>45230</v>
      </c>
      <c r="P596" s="178">
        <f t="shared" si="151"/>
        <v>13</v>
      </c>
      <c r="Q596" s="151" t="s">
        <v>1491</v>
      </c>
      <c r="R596" s="151" t="s">
        <v>2367</v>
      </c>
      <c r="S596" s="151">
        <v>0</v>
      </c>
      <c r="T596" s="184"/>
      <c r="U596" s="161">
        <f t="shared" si="152"/>
        <v>-1507.6666666666667</v>
      </c>
      <c r="V596" s="124">
        <f t="shared" si="153"/>
        <v>0</v>
      </c>
      <c r="W596" s="162">
        <f t="shared" si="154"/>
        <v>0</v>
      </c>
      <c r="X596" s="162">
        <f t="shared" si="155"/>
        <v>0</v>
      </c>
      <c r="Y596" s="162">
        <f t="shared" si="156"/>
        <v>13</v>
      </c>
      <c r="Z596" s="151" t="str">
        <f t="shared" si="157"/>
        <v>VENCIDA</v>
      </c>
      <c r="AA596" s="151" t="str">
        <f t="shared" si="158"/>
        <v>VENCIDO</v>
      </c>
      <c r="AB596" s="192" t="s">
        <v>160</v>
      </c>
      <c r="AC596" s="150" t="str">
        <f t="shared" si="161"/>
        <v>H5ECP</v>
      </c>
      <c r="AD596" s="163">
        <f t="shared" si="159"/>
        <v>1</v>
      </c>
      <c r="AE596" s="163" t="str">
        <f t="shared" si="162"/>
        <v>H5ECP - 1</v>
      </c>
      <c r="AF596" s="164">
        <f t="shared" si="163"/>
        <v>1</v>
      </c>
      <c r="AG596" s="164">
        <f t="shared" si="164"/>
        <v>1</v>
      </c>
      <c r="AH596" s="164" t="str">
        <f t="shared" si="160"/>
        <v>H5ECP.</v>
      </c>
      <c r="AI596" s="164" t="str">
        <f t="shared" si="165"/>
        <v>H5ECP</v>
      </c>
      <c r="AJ596" s="204"/>
      <c r="AK596" s="204"/>
    </row>
    <row r="597" spans="1:37" s="2" customFormat="1" ht="350.1" customHeight="1" x14ac:dyDescent="0.2">
      <c r="A597" s="150">
        <f>IF(ISBLANK(F597),"",COUNTA($F$2:F597))</f>
        <v>488</v>
      </c>
      <c r="B597" s="151">
        <f t="shared" si="166"/>
        <v>596</v>
      </c>
      <c r="C597" s="151">
        <v>2016</v>
      </c>
      <c r="D597" s="151"/>
      <c r="E597" s="151" t="s">
        <v>637</v>
      </c>
      <c r="F597" s="151" t="s">
        <v>637</v>
      </c>
      <c r="G597" s="152" t="s">
        <v>140</v>
      </c>
      <c r="H597" s="183" t="s">
        <v>587</v>
      </c>
      <c r="I597" s="183" t="s">
        <v>142</v>
      </c>
      <c r="J597" s="183" t="s">
        <v>2706</v>
      </c>
      <c r="K597" s="183" t="s">
        <v>2279</v>
      </c>
      <c r="L597" s="151" t="s">
        <v>2280</v>
      </c>
      <c r="M597" s="151">
        <v>3</v>
      </c>
      <c r="N597" s="184">
        <v>45139</v>
      </c>
      <c r="O597" s="184">
        <v>45230</v>
      </c>
      <c r="P597" s="178">
        <f t="shared" si="151"/>
        <v>13</v>
      </c>
      <c r="Q597" s="151" t="s">
        <v>1491</v>
      </c>
      <c r="R597" s="151" t="s">
        <v>2367</v>
      </c>
      <c r="S597" s="151">
        <v>0</v>
      </c>
      <c r="T597" s="184"/>
      <c r="U597" s="161">
        <f t="shared" si="152"/>
        <v>-1507.6666666666667</v>
      </c>
      <c r="V597" s="124">
        <f t="shared" si="153"/>
        <v>0</v>
      </c>
      <c r="W597" s="162">
        <f t="shared" si="154"/>
        <v>0</v>
      </c>
      <c r="X597" s="162">
        <f t="shared" si="155"/>
        <v>0</v>
      </c>
      <c r="Y597" s="162">
        <f t="shared" si="156"/>
        <v>13</v>
      </c>
      <c r="Z597" s="151" t="str">
        <f t="shared" si="157"/>
        <v>VENCIDA</v>
      </c>
      <c r="AA597" s="151" t="str">
        <f t="shared" si="158"/>
        <v>VENCIDO</v>
      </c>
      <c r="AB597" s="192" t="s">
        <v>160</v>
      </c>
      <c r="AC597" s="150" t="str">
        <f t="shared" si="161"/>
        <v>H6ECP</v>
      </c>
      <c r="AD597" s="163">
        <f t="shared" si="159"/>
        <v>1</v>
      </c>
      <c r="AE597" s="163" t="str">
        <f t="shared" si="162"/>
        <v>H6ECP - 1</v>
      </c>
      <c r="AF597" s="164">
        <f t="shared" si="163"/>
        <v>1</v>
      </c>
      <c r="AG597" s="164">
        <f t="shared" si="164"/>
        <v>1</v>
      </c>
      <c r="AH597" s="164" t="str">
        <f t="shared" si="160"/>
        <v>H6ECP.</v>
      </c>
      <c r="AI597" s="164" t="str">
        <f t="shared" si="165"/>
        <v>H6ECP</v>
      </c>
      <c r="AJ597" s="204"/>
      <c r="AK597" s="204"/>
    </row>
    <row r="598" spans="1:37" s="2" customFormat="1" ht="350.1" customHeight="1" x14ac:dyDescent="0.2">
      <c r="A598" s="150">
        <f>IF(ISBLANK(F598),"",COUNTA($F$2:F598))</f>
        <v>489</v>
      </c>
      <c r="B598" s="151">
        <f t="shared" si="166"/>
        <v>597</v>
      </c>
      <c r="C598" s="151">
        <v>2016</v>
      </c>
      <c r="D598" s="151"/>
      <c r="E598" s="151" t="s">
        <v>637</v>
      </c>
      <c r="F598" s="151" t="s">
        <v>637</v>
      </c>
      <c r="G598" s="152" t="s">
        <v>20</v>
      </c>
      <c r="H598" s="183" t="s">
        <v>725</v>
      </c>
      <c r="I598" s="183" t="s">
        <v>143</v>
      </c>
      <c r="J598" s="183" t="s">
        <v>727</v>
      </c>
      <c r="K598" s="183" t="s">
        <v>551</v>
      </c>
      <c r="L598" s="151" t="s">
        <v>8</v>
      </c>
      <c r="M598" s="151">
        <v>1</v>
      </c>
      <c r="N598" s="184">
        <v>43040</v>
      </c>
      <c r="O598" s="184">
        <v>43099</v>
      </c>
      <c r="P598" s="178">
        <f t="shared" si="151"/>
        <v>8.4285714285714288</v>
      </c>
      <c r="Q598" s="151" t="s">
        <v>1491</v>
      </c>
      <c r="R598" s="174" t="s">
        <v>2367</v>
      </c>
      <c r="S598" s="151">
        <v>1</v>
      </c>
      <c r="T598" s="184"/>
      <c r="U598" s="161">
        <f t="shared" si="152"/>
        <v>-1436.6333333333334</v>
      </c>
      <c r="V598" s="124">
        <f t="shared" si="153"/>
        <v>100</v>
      </c>
      <c r="W598" s="162">
        <f t="shared" si="154"/>
        <v>8.4285714285714288</v>
      </c>
      <c r="X598" s="162">
        <f t="shared" si="155"/>
        <v>8.4285714285714288</v>
      </c>
      <c r="Y598" s="162">
        <f t="shared" si="156"/>
        <v>8.4285714285714288</v>
      </c>
      <c r="Z598" s="151" t="str">
        <f t="shared" si="157"/>
        <v>CUMPLIDA</v>
      </c>
      <c r="AA598" s="151" t="str">
        <f t="shared" si="158"/>
        <v>VENCIDO</v>
      </c>
      <c r="AB598" s="192" t="s">
        <v>160</v>
      </c>
      <c r="AC598" s="150" t="str">
        <f t="shared" si="161"/>
        <v>H7ECP</v>
      </c>
      <c r="AD598" s="163">
        <f t="shared" si="159"/>
        <v>1</v>
      </c>
      <c r="AE598" s="163" t="str">
        <f t="shared" si="162"/>
        <v>H7ECP - 1</v>
      </c>
      <c r="AF598" s="164">
        <f t="shared" si="163"/>
        <v>5</v>
      </c>
      <c r="AG598" s="164">
        <f t="shared" si="164"/>
        <v>1</v>
      </c>
      <c r="AH598" s="164" t="str">
        <f t="shared" si="160"/>
        <v>H7ECP.</v>
      </c>
      <c r="AI598" s="164" t="str">
        <f t="shared" si="165"/>
        <v>H7ECP</v>
      </c>
      <c r="AJ598" s="204"/>
      <c r="AK598" s="204"/>
    </row>
    <row r="599" spans="1:37" s="2" customFormat="1" ht="350.1" customHeight="1" x14ac:dyDescent="0.2">
      <c r="A599" s="150" t="str">
        <f>IF(ISBLANK(F599),"",COUNTA($F$2:F599))</f>
        <v/>
      </c>
      <c r="B599" s="151">
        <f t="shared" si="166"/>
        <v>598</v>
      </c>
      <c r="C599" s="151">
        <v>2016</v>
      </c>
      <c r="D599" s="151"/>
      <c r="E599" s="151"/>
      <c r="F599" s="151"/>
      <c r="G599" s="152" t="s">
        <v>20</v>
      </c>
      <c r="H599" s="183" t="s">
        <v>760</v>
      </c>
      <c r="I599" s="183" t="s">
        <v>144</v>
      </c>
      <c r="J599" s="183" t="s">
        <v>726</v>
      </c>
      <c r="K599" s="183" t="s">
        <v>552</v>
      </c>
      <c r="L599" s="151" t="s">
        <v>7</v>
      </c>
      <c r="M599" s="151">
        <v>1</v>
      </c>
      <c r="N599" s="184">
        <v>43040</v>
      </c>
      <c r="O599" s="184">
        <v>43099</v>
      </c>
      <c r="P599" s="178">
        <f t="shared" si="151"/>
        <v>8.4285714285714288</v>
      </c>
      <c r="Q599" s="151" t="s">
        <v>1491</v>
      </c>
      <c r="R599" s="174" t="s">
        <v>2367</v>
      </c>
      <c r="S599" s="151">
        <v>1</v>
      </c>
      <c r="T599" s="184"/>
      <c r="U599" s="161">
        <f t="shared" si="152"/>
        <v>-1436.6333333333334</v>
      </c>
      <c r="V599" s="124">
        <f t="shared" si="153"/>
        <v>100</v>
      </c>
      <c r="W599" s="162">
        <f t="shared" si="154"/>
        <v>8.4285714285714288</v>
      </c>
      <c r="X599" s="162">
        <f t="shared" si="155"/>
        <v>8.4285714285714288</v>
      </c>
      <c r="Y599" s="162">
        <f t="shared" si="156"/>
        <v>8.4285714285714288</v>
      </c>
      <c r="Z599" s="151" t="str">
        <f t="shared" si="157"/>
        <v>CUMPLIDA</v>
      </c>
      <c r="AA599" s="151" t="str">
        <f t="shared" si="158"/>
        <v/>
      </c>
      <c r="AB599" s="192" t="s">
        <v>160</v>
      </c>
      <c r="AC599" s="150" t="str">
        <f t="shared" si="161"/>
        <v>H7ECP</v>
      </c>
      <c r="AD599" s="163">
        <f t="shared" si="159"/>
        <v>2</v>
      </c>
      <c r="AE599" s="163" t="str">
        <f t="shared" si="162"/>
        <v>H7ECP - 2</v>
      </c>
      <c r="AF599" s="164">
        <f t="shared" si="163"/>
        <v>5</v>
      </c>
      <c r="AG599" s="164">
        <f t="shared" si="164"/>
        <v>1</v>
      </c>
      <c r="AH599" s="164" t="str">
        <f t="shared" si="160"/>
        <v>H7ECP.</v>
      </c>
      <c r="AI599" s="164" t="str">
        <f t="shared" si="165"/>
        <v>H7ECP</v>
      </c>
      <c r="AJ599" s="204"/>
      <c r="AK599" s="204"/>
    </row>
    <row r="600" spans="1:37" s="2" customFormat="1" ht="350.1" customHeight="1" x14ac:dyDescent="0.2">
      <c r="A600" s="150" t="str">
        <f>IF(ISBLANK(F600),"",COUNTA($F$2:F600))</f>
        <v/>
      </c>
      <c r="B600" s="151">
        <f t="shared" si="166"/>
        <v>599</v>
      </c>
      <c r="C600" s="151">
        <v>2016</v>
      </c>
      <c r="D600" s="151"/>
      <c r="E600" s="151"/>
      <c r="F600" s="151"/>
      <c r="G600" s="152" t="s">
        <v>20</v>
      </c>
      <c r="H600" s="183" t="s">
        <v>1426</v>
      </c>
      <c r="I600" s="183" t="s">
        <v>144</v>
      </c>
      <c r="J600" s="183" t="s">
        <v>728</v>
      </c>
      <c r="K600" s="183" t="s">
        <v>553</v>
      </c>
      <c r="L600" s="151" t="s">
        <v>128</v>
      </c>
      <c r="M600" s="151">
        <v>2</v>
      </c>
      <c r="N600" s="184">
        <v>43040</v>
      </c>
      <c r="O600" s="184">
        <v>43189</v>
      </c>
      <c r="P600" s="178">
        <f t="shared" si="151"/>
        <v>21.285714285714285</v>
      </c>
      <c r="Q600" s="151" t="s">
        <v>1491</v>
      </c>
      <c r="R600" s="174" t="s">
        <v>2367</v>
      </c>
      <c r="S600" s="151">
        <v>1</v>
      </c>
      <c r="T600" s="184"/>
      <c r="U600" s="161">
        <f t="shared" si="152"/>
        <v>-1439.6333333333334</v>
      </c>
      <c r="V600" s="124">
        <f t="shared" si="153"/>
        <v>50</v>
      </c>
      <c r="W600" s="162">
        <f t="shared" si="154"/>
        <v>10.642857142857142</v>
      </c>
      <c r="X600" s="162">
        <f t="shared" si="155"/>
        <v>10.642857142857142</v>
      </c>
      <c r="Y600" s="162">
        <f t="shared" si="156"/>
        <v>21.285714285714285</v>
      </c>
      <c r="Z600" s="151" t="str">
        <f t="shared" si="157"/>
        <v>VENCIDA</v>
      </c>
      <c r="AA600" s="151" t="str">
        <f t="shared" si="158"/>
        <v/>
      </c>
      <c r="AB600" s="192" t="s">
        <v>160</v>
      </c>
      <c r="AC600" s="150" t="str">
        <f t="shared" si="161"/>
        <v>H7ECP</v>
      </c>
      <c r="AD600" s="163">
        <f t="shared" si="159"/>
        <v>3</v>
      </c>
      <c r="AE600" s="163" t="str">
        <f t="shared" si="162"/>
        <v>H7ECP - 3</v>
      </c>
      <c r="AF600" s="164">
        <f t="shared" si="163"/>
        <v>1</v>
      </c>
      <c r="AG600" s="164">
        <f t="shared" si="164"/>
        <v>1</v>
      </c>
      <c r="AH600" s="164" t="str">
        <f t="shared" si="160"/>
        <v>H7ECP.</v>
      </c>
      <c r="AI600" s="164" t="str">
        <f t="shared" si="165"/>
        <v>H7ECP</v>
      </c>
      <c r="AJ600" s="204"/>
      <c r="AK600" s="204"/>
    </row>
    <row r="601" spans="1:37" s="2" customFormat="1" ht="350.1" customHeight="1" x14ac:dyDescent="0.2">
      <c r="A601" s="150">
        <f>IF(ISBLANK(F601),"",COUNTA($F$2:F601))</f>
        <v>490</v>
      </c>
      <c r="B601" s="151">
        <f t="shared" si="166"/>
        <v>600</v>
      </c>
      <c r="C601" s="151">
        <v>2016</v>
      </c>
      <c r="D601" s="151"/>
      <c r="E601" s="151" t="s">
        <v>637</v>
      </c>
      <c r="F601" s="151" t="s">
        <v>637</v>
      </c>
      <c r="G601" s="152" t="s">
        <v>20</v>
      </c>
      <c r="H601" s="175" t="s">
        <v>2707</v>
      </c>
      <c r="I601" s="183" t="s">
        <v>145</v>
      </c>
      <c r="J601" s="183" t="s">
        <v>2709</v>
      </c>
      <c r="K601" s="183" t="s">
        <v>2691</v>
      </c>
      <c r="L601" s="151" t="s">
        <v>2692</v>
      </c>
      <c r="M601" s="151">
        <v>1</v>
      </c>
      <c r="N601" s="184">
        <v>45181</v>
      </c>
      <c r="O601" s="184">
        <v>45230</v>
      </c>
      <c r="P601" s="178">
        <f t="shared" si="151"/>
        <v>7</v>
      </c>
      <c r="Q601" s="151" t="s">
        <v>1491</v>
      </c>
      <c r="R601" s="151" t="s">
        <v>2367</v>
      </c>
      <c r="S601" s="151">
        <v>0</v>
      </c>
      <c r="T601" s="184"/>
      <c r="U601" s="161">
        <f t="shared" si="152"/>
        <v>-1507.6666666666667</v>
      </c>
      <c r="V601" s="124">
        <f t="shared" si="153"/>
        <v>0</v>
      </c>
      <c r="W601" s="162">
        <f t="shared" si="154"/>
        <v>0</v>
      </c>
      <c r="X601" s="162">
        <f t="shared" si="155"/>
        <v>0</v>
      </c>
      <c r="Y601" s="162">
        <f t="shared" si="156"/>
        <v>7</v>
      </c>
      <c r="Z601" s="151" t="str">
        <f t="shared" si="157"/>
        <v>VENCIDA</v>
      </c>
      <c r="AA601" s="151" t="str">
        <f t="shared" si="158"/>
        <v>VENCIDO</v>
      </c>
      <c r="AB601" s="192" t="s">
        <v>160</v>
      </c>
      <c r="AC601" s="150" t="str">
        <f t="shared" si="161"/>
        <v>H8ECP</v>
      </c>
      <c r="AD601" s="163">
        <f t="shared" si="159"/>
        <v>1</v>
      </c>
      <c r="AE601" s="163" t="str">
        <f t="shared" si="162"/>
        <v>H8ECP - 1</v>
      </c>
      <c r="AF601" s="164">
        <f t="shared" si="163"/>
        <v>1</v>
      </c>
      <c r="AG601" s="164">
        <f t="shared" si="164"/>
        <v>1</v>
      </c>
      <c r="AH601" s="164" t="str">
        <f t="shared" si="160"/>
        <v>H8ECP.</v>
      </c>
      <c r="AI601" s="164" t="str">
        <f t="shared" si="165"/>
        <v>H8ECP</v>
      </c>
      <c r="AJ601" s="204"/>
      <c r="AK601" s="204"/>
    </row>
    <row r="602" spans="1:37" s="2" customFormat="1" ht="350.1" customHeight="1" x14ac:dyDescent="0.2">
      <c r="A602" s="150" t="str">
        <f>IF(ISBLANK(F602),"",COUNTA($F$2:F602))</f>
        <v/>
      </c>
      <c r="B602" s="151">
        <f t="shared" si="166"/>
        <v>601</v>
      </c>
      <c r="C602" s="151">
        <v>2016</v>
      </c>
      <c r="D602" s="151"/>
      <c r="E602" s="151"/>
      <c r="F602" s="151"/>
      <c r="G602" s="152" t="s">
        <v>20</v>
      </c>
      <c r="H602" s="175" t="s">
        <v>2708</v>
      </c>
      <c r="I602" s="183" t="s">
        <v>145</v>
      </c>
      <c r="J602" s="183" t="s">
        <v>3176</v>
      </c>
      <c r="K602" s="183" t="s">
        <v>2694</v>
      </c>
      <c r="L602" s="151" t="s">
        <v>2695</v>
      </c>
      <c r="M602" s="151">
        <v>1</v>
      </c>
      <c r="N602" s="184">
        <v>45181</v>
      </c>
      <c r="O602" s="184">
        <v>45230</v>
      </c>
      <c r="P602" s="178">
        <f t="shared" si="151"/>
        <v>7</v>
      </c>
      <c r="Q602" s="151" t="s">
        <v>1491</v>
      </c>
      <c r="R602" s="151" t="s">
        <v>2367</v>
      </c>
      <c r="S602" s="151">
        <v>0</v>
      </c>
      <c r="T602" s="184"/>
      <c r="U602" s="161">
        <f t="shared" si="152"/>
        <v>-1507.6666666666667</v>
      </c>
      <c r="V602" s="124">
        <f t="shared" si="153"/>
        <v>0</v>
      </c>
      <c r="W602" s="162">
        <f t="shared" si="154"/>
        <v>0</v>
      </c>
      <c r="X602" s="162">
        <f t="shared" si="155"/>
        <v>0</v>
      </c>
      <c r="Y602" s="162">
        <f t="shared" si="156"/>
        <v>7</v>
      </c>
      <c r="Z602" s="151" t="str">
        <f t="shared" si="157"/>
        <v>VENCIDA</v>
      </c>
      <c r="AA602" s="151" t="str">
        <f t="shared" si="158"/>
        <v/>
      </c>
      <c r="AB602" s="192" t="s">
        <v>160</v>
      </c>
      <c r="AC602" s="150" t="str">
        <f t="shared" si="161"/>
        <v>H8ECP</v>
      </c>
      <c r="AD602" s="163">
        <f t="shared" si="159"/>
        <v>2</v>
      </c>
      <c r="AE602" s="163" t="str">
        <f t="shared" si="162"/>
        <v>H8ECP - 2</v>
      </c>
      <c r="AF602" s="164">
        <f t="shared" si="163"/>
        <v>1</v>
      </c>
      <c r="AG602" s="164">
        <f t="shared" si="164"/>
        <v>1</v>
      </c>
      <c r="AH602" s="164" t="str">
        <f t="shared" si="160"/>
        <v>H8ECP.</v>
      </c>
      <c r="AI602" s="164" t="str">
        <f t="shared" si="165"/>
        <v>H8ECP</v>
      </c>
      <c r="AJ602" s="204"/>
      <c r="AK602" s="204"/>
    </row>
    <row r="603" spans="1:37" s="2" customFormat="1" ht="350.1" customHeight="1" x14ac:dyDescent="0.2">
      <c r="A603" s="150">
        <f>IF(ISBLANK(F603),"",COUNTA($F$2:F603))</f>
        <v>491</v>
      </c>
      <c r="B603" s="151">
        <f t="shared" si="166"/>
        <v>602</v>
      </c>
      <c r="C603" s="151">
        <v>2016</v>
      </c>
      <c r="D603" s="151"/>
      <c r="E603" s="151" t="s">
        <v>637</v>
      </c>
      <c r="F603" s="151" t="s">
        <v>637</v>
      </c>
      <c r="G603" s="152" t="s">
        <v>16</v>
      </c>
      <c r="H603" s="183" t="s">
        <v>660</v>
      </c>
      <c r="I603" s="183" t="s">
        <v>146</v>
      </c>
      <c r="J603" s="183" t="s">
        <v>2706</v>
      </c>
      <c r="K603" s="183" t="s">
        <v>2279</v>
      </c>
      <c r="L603" s="151" t="s">
        <v>2280</v>
      </c>
      <c r="M603" s="151">
        <v>3</v>
      </c>
      <c r="N603" s="184">
        <v>45139</v>
      </c>
      <c r="O603" s="184">
        <v>45230</v>
      </c>
      <c r="P603" s="178">
        <f t="shared" si="151"/>
        <v>13</v>
      </c>
      <c r="Q603" s="151" t="s">
        <v>1491</v>
      </c>
      <c r="R603" s="151" t="s">
        <v>2367</v>
      </c>
      <c r="S603" s="151">
        <v>0</v>
      </c>
      <c r="T603" s="184"/>
      <c r="U603" s="161">
        <f t="shared" si="152"/>
        <v>-1507.6666666666667</v>
      </c>
      <c r="V603" s="124">
        <f t="shared" si="153"/>
        <v>0</v>
      </c>
      <c r="W603" s="162">
        <f t="shared" si="154"/>
        <v>0</v>
      </c>
      <c r="X603" s="162">
        <f t="shared" si="155"/>
        <v>0</v>
      </c>
      <c r="Y603" s="162">
        <f t="shared" si="156"/>
        <v>13</v>
      </c>
      <c r="Z603" s="151" t="str">
        <f t="shared" si="157"/>
        <v>VENCIDA</v>
      </c>
      <c r="AA603" s="151" t="str">
        <f t="shared" si="158"/>
        <v>VENCIDO</v>
      </c>
      <c r="AB603" s="192" t="s">
        <v>160</v>
      </c>
      <c r="AC603" s="150" t="str">
        <f t="shared" si="161"/>
        <v>H10ECP</v>
      </c>
      <c r="AD603" s="163">
        <f t="shared" si="159"/>
        <v>1</v>
      </c>
      <c r="AE603" s="163" t="str">
        <f t="shared" si="162"/>
        <v>H10ECP - 1</v>
      </c>
      <c r="AF603" s="164">
        <f t="shared" si="163"/>
        <v>1</v>
      </c>
      <c r="AG603" s="164">
        <f t="shared" si="164"/>
        <v>1</v>
      </c>
      <c r="AH603" s="164" t="str">
        <f t="shared" si="160"/>
        <v>H10ECP.</v>
      </c>
      <c r="AI603" s="164" t="str">
        <f t="shared" si="165"/>
        <v>H10ECP</v>
      </c>
      <c r="AJ603" s="204"/>
      <c r="AK603" s="204"/>
    </row>
    <row r="604" spans="1:37" s="2" customFormat="1" ht="350.1" customHeight="1" x14ac:dyDescent="0.2">
      <c r="A604" s="150">
        <f>IF(ISBLANK(F604),"",COUNTA($F$2:F604))</f>
        <v>492</v>
      </c>
      <c r="B604" s="151">
        <f t="shared" si="166"/>
        <v>603</v>
      </c>
      <c r="C604" s="151">
        <v>2016</v>
      </c>
      <c r="D604" s="151"/>
      <c r="E604" s="151" t="s">
        <v>904</v>
      </c>
      <c r="F604" s="151" t="s">
        <v>636</v>
      </c>
      <c r="G604" s="152" t="s">
        <v>16</v>
      </c>
      <c r="H604" s="183" t="s">
        <v>481</v>
      </c>
      <c r="I604" s="183" t="s">
        <v>147</v>
      </c>
      <c r="J604" s="183" t="s">
        <v>485</v>
      </c>
      <c r="K604" s="183" t="s">
        <v>483</v>
      </c>
      <c r="L604" s="151" t="s">
        <v>484</v>
      </c>
      <c r="M604" s="151">
        <v>2</v>
      </c>
      <c r="N604" s="184">
        <v>43040</v>
      </c>
      <c r="O604" s="184">
        <v>43099</v>
      </c>
      <c r="P604" s="178">
        <f t="shared" si="151"/>
        <v>8.4285714285714288</v>
      </c>
      <c r="Q604" s="150" t="s">
        <v>1489</v>
      </c>
      <c r="R604" s="174" t="s">
        <v>2367</v>
      </c>
      <c r="S604" s="151">
        <v>2</v>
      </c>
      <c r="T604" s="184"/>
      <c r="U604" s="161">
        <f t="shared" si="152"/>
        <v>-1436.6333333333334</v>
      </c>
      <c r="V604" s="124">
        <f t="shared" si="153"/>
        <v>100</v>
      </c>
      <c r="W604" s="162">
        <f t="shared" si="154"/>
        <v>8.4285714285714288</v>
      </c>
      <c r="X604" s="162">
        <f t="shared" si="155"/>
        <v>8.4285714285714288</v>
      </c>
      <c r="Y604" s="162">
        <f t="shared" si="156"/>
        <v>8.4285714285714288</v>
      </c>
      <c r="Z604" s="151" t="str">
        <f t="shared" si="157"/>
        <v>CUMPLIDA</v>
      </c>
      <c r="AA604" s="151" t="str">
        <f t="shared" si="158"/>
        <v>CUMPLIDO</v>
      </c>
      <c r="AB604" s="192" t="s">
        <v>160</v>
      </c>
      <c r="AC604" s="150" t="str">
        <f t="shared" si="161"/>
        <v>H11ECP</v>
      </c>
      <c r="AD604" s="163">
        <f t="shared" si="159"/>
        <v>1</v>
      </c>
      <c r="AE604" s="163" t="str">
        <f t="shared" si="162"/>
        <v>H11ECP - 1</v>
      </c>
      <c r="AF604" s="164">
        <f t="shared" si="163"/>
        <v>5</v>
      </c>
      <c r="AG604" s="164">
        <f t="shared" si="164"/>
        <v>5</v>
      </c>
      <c r="AH604" s="164" t="str">
        <f t="shared" si="160"/>
        <v>H11ECP.</v>
      </c>
      <c r="AI604" s="164" t="str">
        <f t="shared" si="165"/>
        <v>H11ECP</v>
      </c>
      <c r="AJ604" s="204"/>
      <c r="AK604" s="204"/>
    </row>
    <row r="605" spans="1:37" s="2" customFormat="1" ht="350.1" customHeight="1" x14ac:dyDescent="0.2">
      <c r="A605" s="150" t="str">
        <f>IF(ISBLANK(F605),"",COUNTA($F$2:F605))</f>
        <v/>
      </c>
      <c r="B605" s="151">
        <f t="shared" si="166"/>
        <v>604</v>
      </c>
      <c r="C605" s="151">
        <v>2016</v>
      </c>
      <c r="D605" s="151"/>
      <c r="E605" s="151"/>
      <c r="F605" s="151"/>
      <c r="G605" s="152" t="s">
        <v>16</v>
      </c>
      <c r="H605" s="183" t="s">
        <v>482</v>
      </c>
      <c r="I605" s="183" t="s">
        <v>147</v>
      </c>
      <c r="J605" s="183" t="s">
        <v>486</v>
      </c>
      <c r="K605" s="183" t="s">
        <v>237</v>
      </c>
      <c r="L605" s="151" t="s">
        <v>508</v>
      </c>
      <c r="M605" s="163">
        <v>2</v>
      </c>
      <c r="N605" s="209">
        <v>43040</v>
      </c>
      <c r="O605" s="209">
        <v>43099</v>
      </c>
      <c r="P605" s="178">
        <f t="shared" si="151"/>
        <v>8.4285714285714288</v>
      </c>
      <c r="Q605" s="151" t="s">
        <v>1484</v>
      </c>
      <c r="R605" s="151" t="s">
        <v>2367</v>
      </c>
      <c r="S605" s="151">
        <v>2</v>
      </c>
      <c r="T605" s="184"/>
      <c r="U605" s="161">
        <f t="shared" si="152"/>
        <v>-1436.6333333333334</v>
      </c>
      <c r="V605" s="124">
        <f t="shared" si="153"/>
        <v>100</v>
      </c>
      <c r="W605" s="162">
        <f t="shared" si="154"/>
        <v>8.4285714285714288</v>
      </c>
      <c r="X605" s="162">
        <f t="shared" si="155"/>
        <v>8.4285714285714288</v>
      </c>
      <c r="Y605" s="162">
        <f t="shared" si="156"/>
        <v>8.4285714285714288</v>
      </c>
      <c r="Z605" s="151" t="str">
        <f t="shared" si="157"/>
        <v>CUMPLIDA</v>
      </c>
      <c r="AA605" s="151" t="str">
        <f t="shared" si="158"/>
        <v/>
      </c>
      <c r="AB605" s="192" t="s">
        <v>160</v>
      </c>
      <c r="AC605" s="150" t="str">
        <f t="shared" si="161"/>
        <v>H11ECP</v>
      </c>
      <c r="AD605" s="163">
        <f t="shared" si="159"/>
        <v>2</v>
      </c>
      <c r="AE605" s="163" t="str">
        <f t="shared" si="162"/>
        <v>H11ECP - 2</v>
      </c>
      <c r="AF605" s="164">
        <f t="shared" si="163"/>
        <v>5</v>
      </c>
      <c r="AG605" s="164">
        <f t="shared" si="164"/>
        <v>5</v>
      </c>
      <c r="AH605" s="164" t="str">
        <f t="shared" si="160"/>
        <v>H11ECP.</v>
      </c>
      <c r="AI605" s="164" t="str">
        <f t="shared" si="165"/>
        <v>H11ECP</v>
      </c>
      <c r="AJ605" s="204"/>
      <c r="AK605" s="204"/>
    </row>
    <row r="606" spans="1:37" s="2" customFormat="1" ht="350.1" customHeight="1" x14ac:dyDescent="0.2">
      <c r="A606" s="150">
        <f>IF(ISBLANK(F606),"",COUNTA($F$2:F606))</f>
        <v>493</v>
      </c>
      <c r="B606" s="151">
        <f t="shared" si="166"/>
        <v>605</v>
      </c>
      <c r="C606" s="151">
        <v>2016</v>
      </c>
      <c r="D606" s="151"/>
      <c r="E606" s="151" t="s">
        <v>904</v>
      </c>
      <c r="F606" s="151" t="s">
        <v>636</v>
      </c>
      <c r="G606" s="152" t="s">
        <v>20</v>
      </c>
      <c r="H606" s="183" t="s">
        <v>220</v>
      </c>
      <c r="I606" s="183" t="s">
        <v>148</v>
      </c>
      <c r="J606" s="183" t="s">
        <v>1051</v>
      </c>
      <c r="K606" s="183" t="s">
        <v>1040</v>
      </c>
      <c r="L606" s="151" t="s">
        <v>1041</v>
      </c>
      <c r="M606" s="151">
        <v>1</v>
      </c>
      <c r="N606" s="184">
        <v>43862</v>
      </c>
      <c r="O606" s="184">
        <v>43979</v>
      </c>
      <c r="P606" s="178">
        <f t="shared" si="151"/>
        <v>16.714285714285715</v>
      </c>
      <c r="Q606" s="151" t="s">
        <v>1495</v>
      </c>
      <c r="R606" s="151" t="s">
        <v>2457</v>
      </c>
      <c r="S606" s="151">
        <v>1</v>
      </c>
      <c r="T606" s="123">
        <v>44662</v>
      </c>
      <c r="U606" s="161">
        <f t="shared" si="152"/>
        <v>22.766666666666666</v>
      </c>
      <c r="V606" s="124">
        <f t="shared" si="153"/>
        <v>100</v>
      </c>
      <c r="W606" s="162">
        <f t="shared" si="154"/>
        <v>16.714285714285715</v>
      </c>
      <c r="X606" s="162">
        <f t="shared" si="155"/>
        <v>16.714285714285715</v>
      </c>
      <c r="Y606" s="162">
        <f t="shared" si="156"/>
        <v>16.714285714285715</v>
      </c>
      <c r="Z606" s="151" t="str">
        <f t="shared" si="157"/>
        <v>CUMPLIDA</v>
      </c>
      <c r="AA606" s="151" t="str">
        <f t="shared" si="158"/>
        <v>CUMPLIDO</v>
      </c>
      <c r="AB606" s="192" t="s">
        <v>160</v>
      </c>
      <c r="AC606" s="150" t="str">
        <f t="shared" si="161"/>
        <v>H12ECP</v>
      </c>
      <c r="AD606" s="163">
        <f t="shared" si="159"/>
        <v>1</v>
      </c>
      <c r="AE606" s="163" t="str">
        <f t="shared" si="162"/>
        <v>H12ECP - 1</v>
      </c>
      <c r="AF606" s="164">
        <f t="shared" si="163"/>
        <v>5</v>
      </c>
      <c r="AG606" s="164">
        <f t="shared" si="164"/>
        <v>5</v>
      </c>
      <c r="AH606" s="164" t="str">
        <f t="shared" si="160"/>
        <v>H12ECP.</v>
      </c>
      <c r="AI606" s="164" t="str">
        <f t="shared" si="165"/>
        <v>H12ECP</v>
      </c>
      <c r="AJ606" s="204"/>
      <c r="AK606" s="204"/>
    </row>
    <row r="607" spans="1:37" s="2" customFormat="1" ht="350.1" customHeight="1" x14ac:dyDescent="0.2">
      <c r="A607" s="150">
        <f>IF(ISBLANK(F607),"",COUNTA($F$2:F607))</f>
        <v>494</v>
      </c>
      <c r="B607" s="151">
        <f t="shared" si="166"/>
        <v>606</v>
      </c>
      <c r="C607" s="151">
        <v>2016</v>
      </c>
      <c r="D607" s="151"/>
      <c r="E607" s="151" t="s">
        <v>637</v>
      </c>
      <c r="F607" s="151" t="s">
        <v>637</v>
      </c>
      <c r="G607" s="152" t="s">
        <v>24</v>
      </c>
      <c r="H607" s="183" t="s">
        <v>661</v>
      </c>
      <c r="I607" s="183" t="s">
        <v>149</v>
      </c>
      <c r="J607" s="183" t="s">
        <v>487</v>
      </c>
      <c r="K607" s="183" t="s">
        <v>488</v>
      </c>
      <c r="L607" s="151" t="s">
        <v>362</v>
      </c>
      <c r="M607" s="151">
        <v>1</v>
      </c>
      <c r="N607" s="184">
        <v>43115</v>
      </c>
      <c r="O607" s="184">
        <v>43159</v>
      </c>
      <c r="P607" s="178">
        <f t="shared" si="151"/>
        <v>6.2857142857142856</v>
      </c>
      <c r="Q607" s="150" t="s">
        <v>1489</v>
      </c>
      <c r="R607" s="174" t="s">
        <v>2367</v>
      </c>
      <c r="S607" s="151">
        <v>1</v>
      </c>
      <c r="T607" s="184"/>
      <c r="U607" s="161">
        <f t="shared" si="152"/>
        <v>-1438.6333333333334</v>
      </c>
      <c r="V607" s="124">
        <f t="shared" si="153"/>
        <v>100</v>
      </c>
      <c r="W607" s="162">
        <f t="shared" si="154"/>
        <v>6.2857142857142856</v>
      </c>
      <c r="X607" s="162">
        <f t="shared" si="155"/>
        <v>6.2857142857142856</v>
      </c>
      <c r="Y607" s="162">
        <f t="shared" si="156"/>
        <v>6.2857142857142856</v>
      </c>
      <c r="Z607" s="151" t="str">
        <f t="shared" si="157"/>
        <v>CUMPLIDA</v>
      </c>
      <c r="AA607" s="151" t="str">
        <f t="shared" si="158"/>
        <v>CUMPLIDO</v>
      </c>
      <c r="AB607" s="192" t="s">
        <v>160</v>
      </c>
      <c r="AC607" s="150" t="str">
        <f t="shared" si="161"/>
        <v>H13ECP</v>
      </c>
      <c r="AD607" s="163">
        <f t="shared" si="159"/>
        <v>1</v>
      </c>
      <c r="AE607" s="163" t="str">
        <f t="shared" si="162"/>
        <v>H13ECP - 1</v>
      </c>
      <c r="AF607" s="164">
        <f t="shared" si="163"/>
        <v>5</v>
      </c>
      <c r="AG607" s="164">
        <f t="shared" si="164"/>
        <v>5</v>
      </c>
      <c r="AH607" s="164" t="str">
        <f t="shared" si="160"/>
        <v>H13ECP.</v>
      </c>
      <c r="AI607" s="164" t="str">
        <f t="shared" si="165"/>
        <v>H13ECP</v>
      </c>
      <c r="AJ607" s="204"/>
      <c r="AK607" s="204"/>
    </row>
    <row r="608" spans="1:37" s="2" customFormat="1" ht="350.1" customHeight="1" x14ac:dyDescent="0.2">
      <c r="A608" s="150">
        <f>IF(ISBLANK(F608),"",COUNTA($F$2:F608))</f>
        <v>495</v>
      </c>
      <c r="B608" s="151">
        <f t="shared" si="166"/>
        <v>607</v>
      </c>
      <c r="C608" s="151">
        <v>2016</v>
      </c>
      <c r="D608" s="151"/>
      <c r="E608" s="151" t="s">
        <v>904</v>
      </c>
      <c r="F608" s="151" t="s">
        <v>636</v>
      </c>
      <c r="G608" s="152" t="s">
        <v>16</v>
      </c>
      <c r="H608" s="183" t="s">
        <v>401</v>
      </c>
      <c r="I608" s="183" t="s">
        <v>150</v>
      </c>
      <c r="J608" s="183" t="s">
        <v>402</v>
      </c>
      <c r="K608" s="183" t="s">
        <v>397</v>
      </c>
      <c r="L608" s="151" t="s">
        <v>398</v>
      </c>
      <c r="M608" s="151">
        <v>1</v>
      </c>
      <c r="N608" s="184">
        <v>43040</v>
      </c>
      <c r="O608" s="184">
        <v>43281</v>
      </c>
      <c r="P608" s="178">
        <f t="shared" si="151"/>
        <v>34.428571428571431</v>
      </c>
      <c r="Q608" s="151" t="s">
        <v>1486</v>
      </c>
      <c r="R608" s="151" t="s">
        <v>2374</v>
      </c>
      <c r="S608" s="151">
        <v>1</v>
      </c>
      <c r="T608" s="184"/>
      <c r="U608" s="161">
        <f t="shared" si="152"/>
        <v>-1442.7</v>
      </c>
      <c r="V608" s="124">
        <f t="shared" si="153"/>
        <v>100</v>
      </c>
      <c r="W608" s="162">
        <f t="shared" si="154"/>
        <v>34.428571428571431</v>
      </c>
      <c r="X608" s="162">
        <f t="shared" si="155"/>
        <v>34.428571428571431</v>
      </c>
      <c r="Y608" s="162">
        <f t="shared" si="156"/>
        <v>34.428571428571431</v>
      </c>
      <c r="Z608" s="151" t="str">
        <f t="shared" si="157"/>
        <v>CUMPLIDA</v>
      </c>
      <c r="AA608" s="151" t="str">
        <f t="shared" si="158"/>
        <v>CUMPLIDO</v>
      </c>
      <c r="AB608" s="192" t="s">
        <v>160</v>
      </c>
      <c r="AC608" s="150" t="str">
        <f t="shared" si="161"/>
        <v>H15ECP</v>
      </c>
      <c r="AD608" s="163">
        <f t="shared" si="159"/>
        <v>1</v>
      </c>
      <c r="AE608" s="163" t="str">
        <f t="shared" si="162"/>
        <v>H15ECP - 1</v>
      </c>
      <c r="AF608" s="164">
        <f t="shared" si="163"/>
        <v>5</v>
      </c>
      <c r="AG608" s="164">
        <f t="shared" si="164"/>
        <v>5</v>
      </c>
      <c r="AH608" s="164" t="str">
        <f t="shared" si="160"/>
        <v>H15ECP.</v>
      </c>
      <c r="AI608" s="164" t="str">
        <f t="shared" si="165"/>
        <v>H15ECP</v>
      </c>
      <c r="AJ608" s="204"/>
      <c r="AK608" s="204"/>
    </row>
    <row r="609" spans="1:37" s="2" customFormat="1" ht="350.1" customHeight="1" x14ac:dyDescent="0.2">
      <c r="A609" s="150" t="str">
        <f>IF(ISBLANK(F609),"",COUNTA($F$2:F609))</f>
        <v/>
      </c>
      <c r="B609" s="151">
        <f t="shared" si="166"/>
        <v>608</v>
      </c>
      <c r="C609" s="151">
        <v>2016</v>
      </c>
      <c r="D609" s="151"/>
      <c r="E609" s="151"/>
      <c r="F609" s="151"/>
      <c r="G609" s="152" t="s">
        <v>16</v>
      </c>
      <c r="H609" s="183" t="s">
        <v>604</v>
      </c>
      <c r="I609" s="183" t="s">
        <v>151</v>
      </c>
      <c r="J609" s="183" t="s">
        <v>403</v>
      </c>
      <c r="K609" s="183" t="s">
        <v>399</v>
      </c>
      <c r="L609" s="151" t="s">
        <v>8</v>
      </c>
      <c r="M609" s="151">
        <v>3</v>
      </c>
      <c r="N609" s="184">
        <v>43040</v>
      </c>
      <c r="O609" s="184">
        <v>43403</v>
      </c>
      <c r="P609" s="178">
        <f t="shared" ref="P609:P672" si="167">(+O609-N609)/7</f>
        <v>51.857142857142854</v>
      </c>
      <c r="Q609" s="151" t="s">
        <v>1486</v>
      </c>
      <c r="R609" s="151" t="s">
        <v>2374</v>
      </c>
      <c r="S609" s="151">
        <v>3</v>
      </c>
      <c r="T609" s="184">
        <v>44502</v>
      </c>
      <c r="U609" s="161">
        <f t="shared" si="152"/>
        <v>36.633333333333333</v>
      </c>
      <c r="V609" s="124">
        <f t="shared" si="153"/>
        <v>100</v>
      </c>
      <c r="W609" s="162">
        <f t="shared" si="154"/>
        <v>51.857142857142854</v>
      </c>
      <c r="X609" s="162">
        <f t="shared" si="155"/>
        <v>51.857142857142854</v>
      </c>
      <c r="Y609" s="162">
        <f t="shared" si="156"/>
        <v>51.857142857142854</v>
      </c>
      <c r="Z609" s="151" t="str">
        <f t="shared" si="157"/>
        <v>CUMPLIDA</v>
      </c>
      <c r="AA609" s="151" t="str">
        <f t="shared" si="158"/>
        <v/>
      </c>
      <c r="AB609" s="192" t="s">
        <v>160</v>
      </c>
      <c r="AC609" s="150" t="str">
        <f t="shared" si="161"/>
        <v>H15ECP</v>
      </c>
      <c r="AD609" s="163">
        <f t="shared" si="159"/>
        <v>2</v>
      </c>
      <c r="AE609" s="163" t="str">
        <f t="shared" si="162"/>
        <v>H15ECP - 2</v>
      </c>
      <c r="AF609" s="164">
        <f t="shared" si="163"/>
        <v>5</v>
      </c>
      <c r="AG609" s="164">
        <f t="shared" si="164"/>
        <v>5</v>
      </c>
      <c r="AH609" s="164" t="str">
        <f t="shared" si="160"/>
        <v>H15ECP.</v>
      </c>
      <c r="AI609" s="164" t="str">
        <f t="shared" si="165"/>
        <v>H15ECP</v>
      </c>
      <c r="AJ609" s="204"/>
      <c r="AK609" s="204"/>
    </row>
    <row r="610" spans="1:37" s="2" customFormat="1" ht="350.1" customHeight="1" x14ac:dyDescent="0.2">
      <c r="A610" s="150" t="str">
        <f>IF(ISBLANK(F610),"",COUNTA($F$2:F610))</f>
        <v/>
      </c>
      <c r="B610" s="151">
        <f t="shared" si="166"/>
        <v>609</v>
      </c>
      <c r="C610" s="151">
        <v>2016</v>
      </c>
      <c r="D610" s="151"/>
      <c r="E610" s="151"/>
      <c r="F610" s="151"/>
      <c r="G610" s="152" t="s">
        <v>16</v>
      </c>
      <c r="H610" s="183" t="s">
        <v>1464</v>
      </c>
      <c r="I610" s="183" t="s">
        <v>38</v>
      </c>
      <c r="J610" s="183" t="s">
        <v>404</v>
      </c>
      <c r="K610" s="210" t="s">
        <v>1336</v>
      </c>
      <c r="L610" s="151" t="s">
        <v>8</v>
      </c>
      <c r="M610" s="151">
        <v>2</v>
      </c>
      <c r="N610" s="184">
        <v>43040</v>
      </c>
      <c r="O610" s="184">
        <v>43403</v>
      </c>
      <c r="P610" s="178">
        <f t="shared" si="167"/>
        <v>51.857142857142854</v>
      </c>
      <c r="Q610" s="151" t="s">
        <v>1486</v>
      </c>
      <c r="R610" s="151" t="s">
        <v>2374</v>
      </c>
      <c r="S610" s="151">
        <v>2</v>
      </c>
      <c r="T610" s="184">
        <v>44694</v>
      </c>
      <c r="U610" s="161">
        <f t="shared" si="152"/>
        <v>43.033333333333331</v>
      </c>
      <c r="V610" s="124">
        <f t="shared" si="153"/>
        <v>100</v>
      </c>
      <c r="W610" s="162">
        <f t="shared" si="154"/>
        <v>51.857142857142854</v>
      </c>
      <c r="X610" s="162">
        <f t="shared" si="155"/>
        <v>51.857142857142854</v>
      </c>
      <c r="Y610" s="162">
        <f t="shared" si="156"/>
        <v>51.857142857142854</v>
      </c>
      <c r="Z610" s="151" t="str">
        <f t="shared" si="157"/>
        <v>CUMPLIDA</v>
      </c>
      <c r="AA610" s="151" t="str">
        <f t="shared" si="158"/>
        <v/>
      </c>
      <c r="AB610" s="192" t="s">
        <v>160</v>
      </c>
      <c r="AC610" s="150" t="str">
        <f t="shared" si="161"/>
        <v>H15ECP</v>
      </c>
      <c r="AD610" s="163">
        <f t="shared" si="159"/>
        <v>3</v>
      </c>
      <c r="AE610" s="163" t="str">
        <f t="shared" si="162"/>
        <v>H15ECP - 3</v>
      </c>
      <c r="AF610" s="164">
        <f t="shared" si="163"/>
        <v>5</v>
      </c>
      <c r="AG610" s="164">
        <f t="shared" si="164"/>
        <v>5</v>
      </c>
      <c r="AH610" s="164" t="str">
        <f t="shared" si="160"/>
        <v>H15ECP.</v>
      </c>
      <c r="AI610" s="164" t="str">
        <f t="shared" si="165"/>
        <v>H15ECP</v>
      </c>
      <c r="AJ610" s="204"/>
      <c r="AK610" s="204"/>
    </row>
    <row r="611" spans="1:37" s="2" customFormat="1" ht="350.1" customHeight="1" x14ac:dyDescent="0.2">
      <c r="A611" s="150" t="str">
        <f>IF(ISBLANK(F611),"",COUNTA($F$2:F611))</f>
        <v/>
      </c>
      <c r="B611" s="151">
        <f t="shared" si="166"/>
        <v>610</v>
      </c>
      <c r="C611" s="151">
        <v>2016</v>
      </c>
      <c r="D611" s="151"/>
      <c r="E611" s="151"/>
      <c r="F611" s="151"/>
      <c r="G611" s="152" t="s">
        <v>16</v>
      </c>
      <c r="H611" s="183" t="s">
        <v>405</v>
      </c>
      <c r="I611" s="183" t="s">
        <v>164</v>
      </c>
      <c r="J611" s="183" t="s">
        <v>879</v>
      </c>
      <c r="K611" s="183" t="s">
        <v>400</v>
      </c>
      <c r="L611" s="151" t="s">
        <v>8</v>
      </c>
      <c r="M611" s="151">
        <v>3</v>
      </c>
      <c r="N611" s="184">
        <v>43040</v>
      </c>
      <c r="O611" s="184">
        <v>43403</v>
      </c>
      <c r="P611" s="178">
        <f t="shared" si="167"/>
        <v>51.857142857142854</v>
      </c>
      <c r="Q611" s="151" t="s">
        <v>1486</v>
      </c>
      <c r="R611" s="151" t="s">
        <v>2374</v>
      </c>
      <c r="S611" s="151">
        <v>3</v>
      </c>
      <c r="T611" s="184">
        <v>44502</v>
      </c>
      <c r="U611" s="161">
        <f t="shared" si="152"/>
        <v>36.633333333333333</v>
      </c>
      <c r="V611" s="124">
        <f t="shared" si="153"/>
        <v>100</v>
      </c>
      <c r="W611" s="162">
        <f t="shared" si="154"/>
        <v>51.857142857142854</v>
      </c>
      <c r="X611" s="162">
        <f t="shared" si="155"/>
        <v>51.857142857142854</v>
      </c>
      <c r="Y611" s="162">
        <f t="shared" si="156"/>
        <v>51.857142857142854</v>
      </c>
      <c r="Z611" s="151" t="str">
        <f t="shared" si="157"/>
        <v>CUMPLIDA</v>
      </c>
      <c r="AA611" s="151" t="str">
        <f t="shared" si="158"/>
        <v/>
      </c>
      <c r="AB611" s="192" t="s">
        <v>160</v>
      </c>
      <c r="AC611" s="150" t="str">
        <f t="shared" si="161"/>
        <v>H15ECP</v>
      </c>
      <c r="AD611" s="163">
        <f t="shared" si="159"/>
        <v>4</v>
      </c>
      <c r="AE611" s="163" t="str">
        <f t="shared" si="162"/>
        <v>H15ECP - 4</v>
      </c>
      <c r="AF611" s="164">
        <f t="shared" si="163"/>
        <v>5</v>
      </c>
      <c r="AG611" s="164">
        <f t="shared" si="164"/>
        <v>5</v>
      </c>
      <c r="AH611" s="164" t="str">
        <f t="shared" si="160"/>
        <v>H15ECP.</v>
      </c>
      <c r="AI611" s="164" t="str">
        <f t="shared" si="165"/>
        <v>H15ECP</v>
      </c>
      <c r="AJ611" s="204"/>
      <c r="AK611" s="204"/>
    </row>
    <row r="612" spans="1:37" s="2" customFormat="1" ht="350.1" customHeight="1" x14ac:dyDescent="0.2">
      <c r="A612" s="150">
        <f>IF(ISBLANK(F612),"",COUNTA($F$2:F612))</f>
        <v>496</v>
      </c>
      <c r="B612" s="151">
        <f t="shared" si="166"/>
        <v>611</v>
      </c>
      <c r="C612" s="151">
        <v>2016</v>
      </c>
      <c r="D612" s="151"/>
      <c r="E612" s="151" t="s">
        <v>904</v>
      </c>
      <c r="F612" s="151" t="s">
        <v>1115</v>
      </c>
      <c r="G612" s="152" t="s">
        <v>16</v>
      </c>
      <c r="H612" s="183" t="s">
        <v>631</v>
      </c>
      <c r="I612" s="183" t="s">
        <v>152</v>
      </c>
      <c r="J612" s="183" t="s">
        <v>491</v>
      </c>
      <c r="K612" s="183" t="s">
        <v>495</v>
      </c>
      <c r="L612" s="151" t="s">
        <v>489</v>
      </c>
      <c r="M612" s="151">
        <v>1</v>
      </c>
      <c r="N612" s="184">
        <v>43040</v>
      </c>
      <c r="O612" s="184">
        <v>43069</v>
      </c>
      <c r="P612" s="178">
        <f t="shared" si="167"/>
        <v>4.1428571428571432</v>
      </c>
      <c r="Q612" s="150" t="s">
        <v>1489</v>
      </c>
      <c r="R612" s="174" t="s">
        <v>2367</v>
      </c>
      <c r="S612" s="151">
        <v>1</v>
      </c>
      <c r="T612" s="184"/>
      <c r="U612" s="161">
        <f t="shared" si="152"/>
        <v>-1435.6333333333334</v>
      </c>
      <c r="V612" s="124">
        <f t="shared" si="153"/>
        <v>100</v>
      </c>
      <c r="W612" s="162">
        <f t="shared" si="154"/>
        <v>4.1428571428571432</v>
      </c>
      <c r="X612" s="162">
        <f t="shared" si="155"/>
        <v>4.1428571428571432</v>
      </c>
      <c r="Y612" s="162">
        <f t="shared" si="156"/>
        <v>4.1428571428571432</v>
      </c>
      <c r="Z612" s="151" t="str">
        <f t="shared" si="157"/>
        <v>CUMPLIDA</v>
      </c>
      <c r="AA612" s="151" t="str">
        <f t="shared" si="158"/>
        <v>CUMPLIDO</v>
      </c>
      <c r="AB612" s="192" t="s">
        <v>160</v>
      </c>
      <c r="AC612" s="150" t="str">
        <f t="shared" si="161"/>
        <v>H16ECP</v>
      </c>
      <c r="AD612" s="163">
        <f t="shared" si="159"/>
        <v>1</v>
      </c>
      <c r="AE612" s="163" t="str">
        <f t="shared" si="162"/>
        <v>H16ECP - 1</v>
      </c>
      <c r="AF612" s="164">
        <f t="shared" si="163"/>
        <v>5</v>
      </c>
      <c r="AG612" s="164">
        <f t="shared" si="164"/>
        <v>5</v>
      </c>
      <c r="AH612" s="164" t="str">
        <f t="shared" si="160"/>
        <v>H16ECP.</v>
      </c>
      <c r="AI612" s="164" t="str">
        <f t="shared" si="165"/>
        <v>H16ECP</v>
      </c>
      <c r="AJ612" s="204"/>
      <c r="AK612" s="204"/>
    </row>
    <row r="613" spans="1:37" s="2" customFormat="1" ht="350.1" customHeight="1" x14ac:dyDescent="0.2">
      <c r="A613" s="150" t="str">
        <f>IF(ISBLANK(F613),"",COUNTA($F$2:F613))</f>
        <v/>
      </c>
      <c r="B613" s="151">
        <f t="shared" si="166"/>
        <v>612</v>
      </c>
      <c r="C613" s="151">
        <v>2016</v>
      </c>
      <c r="D613" s="151"/>
      <c r="E613" s="151"/>
      <c r="F613" s="151"/>
      <c r="G613" s="152" t="s">
        <v>16</v>
      </c>
      <c r="H613" s="183" t="s">
        <v>1427</v>
      </c>
      <c r="I613" s="183" t="s">
        <v>494</v>
      </c>
      <c r="J613" s="183" t="s">
        <v>492</v>
      </c>
      <c r="K613" s="183" t="s">
        <v>493</v>
      </c>
      <c r="L613" s="211" t="s">
        <v>490</v>
      </c>
      <c r="M613" s="151">
        <v>1</v>
      </c>
      <c r="N613" s="184">
        <v>43132</v>
      </c>
      <c r="O613" s="184">
        <v>43160</v>
      </c>
      <c r="P613" s="178">
        <f t="shared" si="167"/>
        <v>4</v>
      </c>
      <c r="Q613" s="150" t="s">
        <v>1489</v>
      </c>
      <c r="R613" s="174" t="s">
        <v>2367</v>
      </c>
      <c r="S613" s="151">
        <v>1</v>
      </c>
      <c r="T613" s="184"/>
      <c r="U613" s="161">
        <f t="shared" si="152"/>
        <v>-1438.6666666666667</v>
      </c>
      <c r="V613" s="124">
        <f t="shared" si="153"/>
        <v>100</v>
      </c>
      <c r="W613" s="162">
        <f t="shared" si="154"/>
        <v>4</v>
      </c>
      <c r="X613" s="162">
        <f t="shared" si="155"/>
        <v>4</v>
      </c>
      <c r="Y613" s="162">
        <f t="shared" si="156"/>
        <v>4</v>
      </c>
      <c r="Z613" s="151" t="str">
        <f t="shared" si="157"/>
        <v>CUMPLIDA</v>
      </c>
      <c r="AA613" s="151" t="str">
        <f t="shared" si="158"/>
        <v/>
      </c>
      <c r="AB613" s="192" t="s">
        <v>160</v>
      </c>
      <c r="AC613" s="150" t="str">
        <f t="shared" si="161"/>
        <v>H16ECP</v>
      </c>
      <c r="AD613" s="163">
        <f t="shared" si="159"/>
        <v>2</v>
      </c>
      <c r="AE613" s="163" t="str">
        <f t="shared" si="162"/>
        <v>H16ECP - 2</v>
      </c>
      <c r="AF613" s="164">
        <f t="shared" si="163"/>
        <v>5</v>
      </c>
      <c r="AG613" s="164">
        <f t="shared" si="164"/>
        <v>5</v>
      </c>
      <c r="AH613" s="164" t="str">
        <f t="shared" si="160"/>
        <v>H16ECP.</v>
      </c>
      <c r="AI613" s="164" t="str">
        <f t="shared" si="165"/>
        <v>H16ECP</v>
      </c>
      <c r="AJ613" s="204"/>
      <c r="AK613" s="204"/>
    </row>
    <row r="614" spans="1:37" s="2" customFormat="1" ht="350.1" customHeight="1" x14ac:dyDescent="0.2">
      <c r="A614" s="150" t="str">
        <f>IF(ISBLANK(F614),"",COUNTA($F$2:F614))</f>
        <v/>
      </c>
      <c r="B614" s="151">
        <f t="shared" si="166"/>
        <v>613</v>
      </c>
      <c r="C614" s="151">
        <v>2016</v>
      </c>
      <c r="D614" s="151"/>
      <c r="E614" s="151"/>
      <c r="F614" s="151"/>
      <c r="G614" s="152" t="s">
        <v>16</v>
      </c>
      <c r="H614" s="183" t="s">
        <v>1466</v>
      </c>
      <c r="I614" s="183" t="s">
        <v>153</v>
      </c>
      <c r="J614" s="183" t="s">
        <v>563</v>
      </c>
      <c r="K614" s="183" t="s">
        <v>350</v>
      </c>
      <c r="L614" s="151" t="s">
        <v>351</v>
      </c>
      <c r="M614" s="151">
        <v>1</v>
      </c>
      <c r="N614" s="184">
        <v>43040</v>
      </c>
      <c r="O614" s="184">
        <v>43250</v>
      </c>
      <c r="P614" s="178">
        <f t="shared" si="167"/>
        <v>30</v>
      </c>
      <c r="Q614" s="151" t="s">
        <v>1486</v>
      </c>
      <c r="R614" s="151" t="s">
        <v>2374</v>
      </c>
      <c r="S614" s="151">
        <v>1</v>
      </c>
      <c r="T614" s="184"/>
      <c r="U614" s="161">
        <f t="shared" si="152"/>
        <v>-1441.6666666666667</v>
      </c>
      <c r="V614" s="124">
        <f t="shared" si="153"/>
        <v>100</v>
      </c>
      <c r="W614" s="162">
        <f t="shared" si="154"/>
        <v>30</v>
      </c>
      <c r="X614" s="162">
        <f t="shared" si="155"/>
        <v>30</v>
      </c>
      <c r="Y614" s="162">
        <f t="shared" si="156"/>
        <v>30</v>
      </c>
      <c r="Z614" s="151" t="str">
        <f t="shared" si="157"/>
        <v>CUMPLIDA</v>
      </c>
      <c r="AA614" s="151" t="str">
        <f t="shared" si="158"/>
        <v/>
      </c>
      <c r="AB614" s="192" t="s">
        <v>160</v>
      </c>
      <c r="AC614" s="150" t="str">
        <f t="shared" si="161"/>
        <v>H16ECP</v>
      </c>
      <c r="AD614" s="163">
        <f t="shared" si="159"/>
        <v>3</v>
      </c>
      <c r="AE614" s="163" t="str">
        <f t="shared" si="162"/>
        <v>H16ECP - 3</v>
      </c>
      <c r="AF614" s="164">
        <f t="shared" si="163"/>
        <v>5</v>
      </c>
      <c r="AG614" s="164">
        <f t="shared" si="164"/>
        <v>5</v>
      </c>
      <c r="AH614" s="164" t="str">
        <f t="shared" si="160"/>
        <v>H16ECP.</v>
      </c>
      <c r="AI614" s="164" t="str">
        <f t="shared" si="165"/>
        <v>H16ECP</v>
      </c>
      <c r="AJ614" s="204"/>
      <c r="AK614" s="204"/>
    </row>
    <row r="615" spans="1:37" s="2" customFormat="1" ht="350.1" customHeight="1" x14ac:dyDescent="0.2">
      <c r="A615" s="150">
        <f>IF(ISBLANK(F615),"",COUNTA($F$2:F615))</f>
        <v>497</v>
      </c>
      <c r="B615" s="151">
        <f t="shared" si="166"/>
        <v>614</v>
      </c>
      <c r="C615" s="151">
        <v>2016</v>
      </c>
      <c r="D615" s="151"/>
      <c r="E615" s="151" t="s">
        <v>637</v>
      </c>
      <c r="F615" s="151" t="s">
        <v>637</v>
      </c>
      <c r="G615" s="152" t="s">
        <v>154</v>
      </c>
      <c r="H615" s="183" t="s">
        <v>221</v>
      </c>
      <c r="I615" s="183" t="s">
        <v>155</v>
      </c>
      <c r="J615" s="183" t="s">
        <v>2712</v>
      </c>
      <c r="K615" s="183" t="s">
        <v>2711</v>
      </c>
      <c r="L615" s="151" t="s">
        <v>2710</v>
      </c>
      <c r="M615" s="151">
        <v>1</v>
      </c>
      <c r="N615" s="184">
        <v>45177</v>
      </c>
      <c r="O615" s="184">
        <v>45229</v>
      </c>
      <c r="P615" s="178">
        <f t="shared" si="167"/>
        <v>7.4285714285714288</v>
      </c>
      <c r="Q615" s="151" t="s">
        <v>1491</v>
      </c>
      <c r="R615" s="151" t="s">
        <v>2367</v>
      </c>
      <c r="S615" s="151">
        <v>1</v>
      </c>
      <c r="T615" s="184">
        <v>45384</v>
      </c>
      <c r="U615" s="161">
        <f t="shared" si="152"/>
        <v>5.166666666666667</v>
      </c>
      <c r="V615" s="124">
        <f t="shared" si="153"/>
        <v>100</v>
      </c>
      <c r="W615" s="162">
        <f t="shared" si="154"/>
        <v>7.4285714285714288</v>
      </c>
      <c r="X615" s="162">
        <f t="shared" si="155"/>
        <v>7.4285714285714288</v>
      </c>
      <c r="Y615" s="162">
        <f t="shared" si="156"/>
        <v>7.4285714285714288</v>
      </c>
      <c r="Z615" s="151" t="str">
        <f t="shared" si="157"/>
        <v>CUMPLIDA</v>
      </c>
      <c r="AA615" s="151" t="str">
        <f t="shared" si="158"/>
        <v>CUMPLIDO</v>
      </c>
      <c r="AB615" s="192" t="s">
        <v>160</v>
      </c>
      <c r="AC615" s="150" t="str">
        <f t="shared" si="161"/>
        <v>H19ECP</v>
      </c>
      <c r="AD615" s="163">
        <f t="shared" si="159"/>
        <v>1</v>
      </c>
      <c r="AE615" s="163" t="str">
        <f t="shared" si="162"/>
        <v>H19ECP - 1</v>
      </c>
      <c r="AF615" s="164">
        <f t="shared" si="163"/>
        <v>5</v>
      </c>
      <c r="AG615" s="164">
        <f t="shared" si="164"/>
        <v>5</v>
      </c>
      <c r="AH615" s="164" t="str">
        <f t="shared" si="160"/>
        <v>H19ECP.</v>
      </c>
      <c r="AI615" s="164" t="str">
        <f t="shared" si="165"/>
        <v>H19ECP</v>
      </c>
      <c r="AJ615" s="204"/>
      <c r="AK615" s="204"/>
    </row>
    <row r="616" spans="1:37" s="2" customFormat="1" ht="350.1" customHeight="1" x14ac:dyDescent="0.2">
      <c r="A616" s="150">
        <f>IF(ISBLANK(F616),"",COUNTA($F$2:F616))</f>
        <v>498</v>
      </c>
      <c r="B616" s="151">
        <f t="shared" si="166"/>
        <v>615</v>
      </c>
      <c r="C616" s="151">
        <v>2016</v>
      </c>
      <c r="D616" s="151"/>
      <c r="E616" s="151" t="s">
        <v>637</v>
      </c>
      <c r="F616" s="151" t="s">
        <v>637</v>
      </c>
      <c r="G616" s="152" t="s">
        <v>16</v>
      </c>
      <c r="H616" s="183" t="s">
        <v>222</v>
      </c>
      <c r="I616" s="183" t="s">
        <v>749</v>
      </c>
      <c r="J616" s="183" t="s">
        <v>407</v>
      </c>
      <c r="K616" s="183" t="s">
        <v>408</v>
      </c>
      <c r="L616" s="151" t="s">
        <v>8</v>
      </c>
      <c r="M616" s="151">
        <v>1</v>
      </c>
      <c r="N616" s="184">
        <v>43040</v>
      </c>
      <c r="O616" s="184">
        <v>43250</v>
      </c>
      <c r="P616" s="178">
        <f t="shared" si="167"/>
        <v>30</v>
      </c>
      <c r="Q616" s="151" t="s">
        <v>1486</v>
      </c>
      <c r="R616" s="151" t="s">
        <v>2374</v>
      </c>
      <c r="S616" s="151">
        <v>1</v>
      </c>
      <c r="T616" s="184"/>
      <c r="U616" s="161">
        <f t="shared" si="152"/>
        <v>-1441.6666666666667</v>
      </c>
      <c r="V616" s="124">
        <f t="shared" si="153"/>
        <v>100</v>
      </c>
      <c r="W616" s="162">
        <f t="shared" si="154"/>
        <v>30</v>
      </c>
      <c r="X616" s="162">
        <f t="shared" si="155"/>
        <v>30</v>
      </c>
      <c r="Y616" s="162">
        <f t="shared" si="156"/>
        <v>30</v>
      </c>
      <c r="Z616" s="151" t="str">
        <f t="shared" si="157"/>
        <v>CUMPLIDA</v>
      </c>
      <c r="AA616" s="151" t="str">
        <f t="shared" si="158"/>
        <v>CUMPLIDO</v>
      </c>
      <c r="AB616" s="192" t="s">
        <v>160</v>
      </c>
      <c r="AC616" s="150" t="str">
        <f t="shared" si="161"/>
        <v>H22ECP</v>
      </c>
      <c r="AD616" s="163">
        <f t="shared" si="159"/>
        <v>1</v>
      </c>
      <c r="AE616" s="163" t="str">
        <f t="shared" si="162"/>
        <v>H22ECP - 1</v>
      </c>
      <c r="AF616" s="164">
        <f t="shared" si="163"/>
        <v>5</v>
      </c>
      <c r="AG616" s="164">
        <f t="shared" si="164"/>
        <v>5</v>
      </c>
      <c r="AH616" s="164" t="str">
        <f t="shared" si="160"/>
        <v>H22ECP.</v>
      </c>
      <c r="AI616" s="164" t="str">
        <f t="shared" si="165"/>
        <v>H22ECP</v>
      </c>
      <c r="AJ616" s="204"/>
      <c r="AK616" s="204"/>
    </row>
    <row r="617" spans="1:37" s="2" customFormat="1" ht="350.1" customHeight="1" x14ac:dyDescent="0.2">
      <c r="A617" s="150">
        <f>IF(ISBLANK(F617),"",COUNTA($F$2:F617))</f>
        <v>499</v>
      </c>
      <c r="B617" s="151">
        <f t="shared" si="166"/>
        <v>616</v>
      </c>
      <c r="C617" s="151">
        <v>2016</v>
      </c>
      <c r="D617" s="151"/>
      <c r="E617" s="151" t="s">
        <v>904</v>
      </c>
      <c r="F617" s="151" t="s">
        <v>636</v>
      </c>
      <c r="G617" s="152" t="s">
        <v>156</v>
      </c>
      <c r="H617" s="183" t="s">
        <v>554</v>
      </c>
      <c r="I617" s="183" t="s">
        <v>157</v>
      </c>
      <c r="J617" s="183" t="s">
        <v>2712</v>
      </c>
      <c r="K617" s="183" t="s">
        <v>2713</v>
      </c>
      <c r="L617" s="151" t="s">
        <v>2714</v>
      </c>
      <c r="M617" s="151">
        <v>1</v>
      </c>
      <c r="N617" s="184">
        <v>45177</v>
      </c>
      <c r="O617" s="184">
        <v>45229</v>
      </c>
      <c r="P617" s="178">
        <f t="shared" si="167"/>
        <v>7.4285714285714288</v>
      </c>
      <c r="Q617" s="151" t="s">
        <v>1491</v>
      </c>
      <c r="R617" s="151" t="s">
        <v>2367</v>
      </c>
      <c r="S617" s="151">
        <v>0</v>
      </c>
      <c r="T617" s="184"/>
      <c r="U617" s="161">
        <f t="shared" si="152"/>
        <v>-1507.6333333333334</v>
      </c>
      <c r="V617" s="124">
        <f t="shared" si="153"/>
        <v>0</v>
      </c>
      <c r="W617" s="162">
        <f t="shared" si="154"/>
        <v>0</v>
      </c>
      <c r="X617" s="162">
        <f t="shared" si="155"/>
        <v>0</v>
      </c>
      <c r="Y617" s="162">
        <f t="shared" si="156"/>
        <v>7.4285714285714288</v>
      </c>
      <c r="Z617" s="151" t="str">
        <f t="shared" si="157"/>
        <v>VENCIDA</v>
      </c>
      <c r="AA617" s="151" t="str">
        <f t="shared" si="158"/>
        <v>VENCIDO</v>
      </c>
      <c r="AB617" s="192" t="s">
        <v>160</v>
      </c>
      <c r="AC617" s="150" t="str">
        <f t="shared" si="161"/>
        <v>H24ECP</v>
      </c>
      <c r="AD617" s="163">
        <f t="shared" si="159"/>
        <v>1</v>
      </c>
      <c r="AE617" s="163" t="str">
        <f t="shared" si="162"/>
        <v>H24ECP - 1</v>
      </c>
      <c r="AF617" s="164">
        <f t="shared" si="163"/>
        <v>1</v>
      </c>
      <c r="AG617" s="164">
        <f t="shared" si="164"/>
        <v>1</v>
      </c>
      <c r="AH617" s="164" t="str">
        <f t="shared" si="160"/>
        <v>H24ECP.</v>
      </c>
      <c r="AI617" s="164" t="str">
        <f t="shared" si="165"/>
        <v>H24ECP</v>
      </c>
      <c r="AJ617" s="204"/>
      <c r="AK617" s="204"/>
    </row>
    <row r="618" spans="1:37" s="2" customFormat="1" ht="350.1" customHeight="1" x14ac:dyDescent="0.2">
      <c r="A618" s="150">
        <f>IF(ISBLANK(F618),"",COUNTA($F$2:F618))</f>
        <v>500</v>
      </c>
      <c r="B618" s="151">
        <f t="shared" si="166"/>
        <v>617</v>
      </c>
      <c r="C618" s="151">
        <v>2016</v>
      </c>
      <c r="D618" s="151"/>
      <c r="E618" s="151" t="s">
        <v>637</v>
      </c>
      <c r="F618" s="151" t="s">
        <v>637</v>
      </c>
      <c r="G618" s="152" t="s">
        <v>16</v>
      </c>
      <c r="H618" s="183" t="s">
        <v>1428</v>
      </c>
      <c r="I618" s="183" t="s">
        <v>158</v>
      </c>
      <c r="J618" s="183" t="s">
        <v>555</v>
      </c>
      <c r="K618" s="183" t="s">
        <v>556</v>
      </c>
      <c r="L618" s="151" t="s">
        <v>519</v>
      </c>
      <c r="M618" s="151">
        <v>1</v>
      </c>
      <c r="N618" s="184">
        <v>43040</v>
      </c>
      <c r="O618" s="184">
        <v>43099</v>
      </c>
      <c r="P618" s="178">
        <f t="shared" si="167"/>
        <v>8.4285714285714288</v>
      </c>
      <c r="Q618" s="151" t="s">
        <v>1491</v>
      </c>
      <c r="R618" s="174" t="s">
        <v>2367</v>
      </c>
      <c r="S618" s="151">
        <v>1</v>
      </c>
      <c r="T618" s="184"/>
      <c r="U618" s="161">
        <f t="shared" si="152"/>
        <v>-1436.6333333333334</v>
      </c>
      <c r="V618" s="124">
        <f t="shared" si="153"/>
        <v>100</v>
      </c>
      <c r="W618" s="162">
        <f t="shared" si="154"/>
        <v>8.4285714285714288</v>
      </c>
      <c r="X618" s="162">
        <f t="shared" si="155"/>
        <v>8.4285714285714288</v>
      </c>
      <c r="Y618" s="162">
        <f t="shared" si="156"/>
        <v>8.4285714285714288</v>
      </c>
      <c r="Z618" s="151" t="str">
        <f t="shared" si="157"/>
        <v>CUMPLIDA</v>
      </c>
      <c r="AA618" s="151" t="str">
        <f t="shared" si="158"/>
        <v>CUMPLIDO</v>
      </c>
      <c r="AB618" s="192" t="s">
        <v>160</v>
      </c>
      <c r="AC618" s="150" t="str">
        <f t="shared" si="161"/>
        <v>H25ECP</v>
      </c>
      <c r="AD618" s="163">
        <f t="shared" si="159"/>
        <v>1</v>
      </c>
      <c r="AE618" s="163" t="str">
        <f t="shared" si="162"/>
        <v>H25ECP - 1</v>
      </c>
      <c r="AF618" s="164">
        <f t="shared" si="163"/>
        <v>5</v>
      </c>
      <c r="AG618" s="164">
        <f t="shared" si="164"/>
        <v>5</v>
      </c>
      <c r="AH618" s="164" t="str">
        <f t="shared" si="160"/>
        <v>H25ECP.</v>
      </c>
      <c r="AI618" s="164" t="str">
        <f t="shared" si="165"/>
        <v>H25ECP</v>
      </c>
      <c r="AJ618" s="204"/>
      <c r="AK618" s="204"/>
    </row>
    <row r="619" spans="1:37" s="2" customFormat="1" ht="350.1" customHeight="1" x14ac:dyDescent="0.2">
      <c r="A619" s="150">
        <f>IF(ISBLANK(F619),"",COUNTA($F$2:F619))</f>
        <v>501</v>
      </c>
      <c r="B619" s="151">
        <f t="shared" si="166"/>
        <v>618</v>
      </c>
      <c r="C619" s="151">
        <v>2016</v>
      </c>
      <c r="D619" s="151"/>
      <c r="E619" s="151" t="s">
        <v>637</v>
      </c>
      <c r="F619" s="151" t="s">
        <v>637</v>
      </c>
      <c r="G619" s="152" t="s">
        <v>16</v>
      </c>
      <c r="H619" s="183" t="s">
        <v>223</v>
      </c>
      <c r="I619" s="183" t="s">
        <v>2172</v>
      </c>
      <c r="J619" s="183" t="s">
        <v>406</v>
      </c>
      <c r="K619" s="183" t="s">
        <v>409</v>
      </c>
      <c r="L619" s="151" t="s">
        <v>128</v>
      </c>
      <c r="M619" s="151">
        <v>2</v>
      </c>
      <c r="N619" s="184">
        <v>43040</v>
      </c>
      <c r="O619" s="184">
        <v>43403</v>
      </c>
      <c r="P619" s="178">
        <f t="shared" si="167"/>
        <v>51.857142857142854</v>
      </c>
      <c r="Q619" s="151" t="s">
        <v>1486</v>
      </c>
      <c r="R619" s="151" t="s">
        <v>2374</v>
      </c>
      <c r="S619" s="151">
        <v>2</v>
      </c>
      <c r="T619" s="184">
        <v>44917</v>
      </c>
      <c r="U619" s="161">
        <f t="shared" si="152"/>
        <v>50.466666666666669</v>
      </c>
      <c r="V619" s="124">
        <f t="shared" si="153"/>
        <v>100</v>
      </c>
      <c r="W619" s="162">
        <f t="shared" si="154"/>
        <v>51.857142857142854</v>
      </c>
      <c r="X619" s="162">
        <f t="shared" si="155"/>
        <v>51.857142857142854</v>
      </c>
      <c r="Y619" s="162">
        <f t="shared" si="156"/>
        <v>51.857142857142854</v>
      </c>
      <c r="Z619" s="151" t="str">
        <f t="shared" si="157"/>
        <v>CUMPLIDA</v>
      </c>
      <c r="AA619" s="151" t="str">
        <f t="shared" si="158"/>
        <v>CUMPLIDO</v>
      </c>
      <c r="AB619" s="192" t="s">
        <v>160</v>
      </c>
      <c r="AC619" s="150" t="str">
        <f t="shared" si="161"/>
        <v>H26ECP</v>
      </c>
      <c r="AD619" s="163">
        <f t="shared" si="159"/>
        <v>1</v>
      </c>
      <c r="AE619" s="163" t="str">
        <f t="shared" si="162"/>
        <v>H26ECP - 1</v>
      </c>
      <c r="AF619" s="164">
        <f t="shared" si="163"/>
        <v>5</v>
      </c>
      <c r="AG619" s="164">
        <f t="shared" si="164"/>
        <v>5</v>
      </c>
      <c r="AH619" s="164" t="str">
        <f t="shared" si="160"/>
        <v>H26ECP.</v>
      </c>
      <c r="AI619" s="164" t="str">
        <f t="shared" si="165"/>
        <v>H26ECP</v>
      </c>
      <c r="AJ619" s="204"/>
      <c r="AK619" s="204"/>
    </row>
    <row r="620" spans="1:37" s="2" customFormat="1" ht="350.1" customHeight="1" x14ac:dyDescent="0.2">
      <c r="A620" s="150">
        <f>IF(ISBLANK(F620),"",COUNTA($F$2:F620))</f>
        <v>502</v>
      </c>
      <c r="B620" s="151">
        <f t="shared" si="166"/>
        <v>619</v>
      </c>
      <c r="C620" s="151">
        <v>2016</v>
      </c>
      <c r="D620" s="151"/>
      <c r="E620" s="151" t="s">
        <v>904</v>
      </c>
      <c r="F620" s="151" t="s">
        <v>636</v>
      </c>
      <c r="G620" s="152" t="s">
        <v>126</v>
      </c>
      <c r="H620" s="183" t="s">
        <v>612</v>
      </c>
      <c r="I620" s="183" t="s">
        <v>127</v>
      </c>
      <c r="J620" s="183" t="s">
        <v>499</v>
      </c>
      <c r="K620" s="183" t="s">
        <v>496</v>
      </c>
      <c r="L620" s="151" t="s">
        <v>497</v>
      </c>
      <c r="M620" s="151">
        <v>1</v>
      </c>
      <c r="N620" s="184">
        <v>43040</v>
      </c>
      <c r="O620" s="184">
        <v>43099</v>
      </c>
      <c r="P620" s="178">
        <f t="shared" si="167"/>
        <v>8.4285714285714288</v>
      </c>
      <c r="Q620" s="150" t="s">
        <v>1489</v>
      </c>
      <c r="R620" s="174" t="s">
        <v>2367</v>
      </c>
      <c r="S620" s="151">
        <v>1</v>
      </c>
      <c r="T620" s="184"/>
      <c r="U620" s="161">
        <f t="shared" si="152"/>
        <v>-1436.6333333333334</v>
      </c>
      <c r="V620" s="124">
        <f t="shared" si="153"/>
        <v>100</v>
      </c>
      <c r="W620" s="162">
        <f t="shared" si="154"/>
        <v>8.4285714285714288</v>
      </c>
      <c r="X620" s="162">
        <f t="shared" si="155"/>
        <v>8.4285714285714288</v>
      </c>
      <c r="Y620" s="162">
        <f t="shared" si="156"/>
        <v>8.4285714285714288</v>
      </c>
      <c r="Z620" s="151" t="str">
        <f t="shared" si="157"/>
        <v>CUMPLIDA</v>
      </c>
      <c r="AA620" s="151" t="str">
        <f t="shared" si="158"/>
        <v>CUMPLIDO</v>
      </c>
      <c r="AB620" s="192" t="s">
        <v>159</v>
      </c>
      <c r="AC620" s="150" t="str">
        <f t="shared" si="161"/>
        <v>H2EVP</v>
      </c>
      <c r="AD620" s="163">
        <f t="shared" si="159"/>
        <v>1</v>
      </c>
      <c r="AE620" s="163" t="str">
        <f t="shared" si="162"/>
        <v>H2EVP - 1</v>
      </c>
      <c r="AF620" s="164">
        <f t="shared" si="163"/>
        <v>5</v>
      </c>
      <c r="AG620" s="164">
        <f t="shared" si="164"/>
        <v>5</v>
      </c>
      <c r="AH620" s="164" t="str">
        <f t="shared" si="160"/>
        <v>H2EVP.</v>
      </c>
      <c r="AI620" s="164" t="str">
        <f t="shared" si="165"/>
        <v>H2EVP</v>
      </c>
      <c r="AJ620" s="204"/>
      <c r="AK620" s="204"/>
    </row>
    <row r="621" spans="1:37" s="2" customFormat="1" ht="350.1" customHeight="1" x14ac:dyDescent="0.2">
      <c r="A621" s="150" t="str">
        <f>IF(ISBLANK(F621),"",COUNTA($F$2:F621))</f>
        <v/>
      </c>
      <c r="B621" s="151">
        <f t="shared" si="166"/>
        <v>620</v>
      </c>
      <c r="C621" s="151">
        <v>2016</v>
      </c>
      <c r="D621" s="151"/>
      <c r="E621" s="151"/>
      <c r="F621" s="151"/>
      <c r="G621" s="152" t="s">
        <v>126</v>
      </c>
      <c r="H621" s="183" t="s">
        <v>1429</v>
      </c>
      <c r="I621" s="183" t="s">
        <v>127</v>
      </c>
      <c r="J621" s="183" t="s">
        <v>500</v>
      </c>
      <c r="K621" s="183" t="s">
        <v>498</v>
      </c>
      <c r="L621" s="151" t="s">
        <v>490</v>
      </c>
      <c r="M621" s="151">
        <v>1</v>
      </c>
      <c r="N621" s="184">
        <v>43132</v>
      </c>
      <c r="O621" s="184">
        <v>43250</v>
      </c>
      <c r="P621" s="178">
        <f t="shared" si="167"/>
        <v>16.857142857142858</v>
      </c>
      <c r="Q621" s="150" t="s">
        <v>1489</v>
      </c>
      <c r="R621" s="174" t="s">
        <v>2367</v>
      </c>
      <c r="S621" s="151">
        <v>1</v>
      </c>
      <c r="T621" s="184"/>
      <c r="U621" s="161">
        <f t="shared" si="152"/>
        <v>-1441.6666666666667</v>
      </c>
      <c r="V621" s="124">
        <f t="shared" si="153"/>
        <v>100</v>
      </c>
      <c r="W621" s="162">
        <f t="shared" si="154"/>
        <v>16.857142857142858</v>
      </c>
      <c r="X621" s="162">
        <f t="shared" si="155"/>
        <v>16.857142857142858</v>
      </c>
      <c r="Y621" s="162">
        <f t="shared" si="156"/>
        <v>16.857142857142858</v>
      </c>
      <c r="Z621" s="151" t="str">
        <f t="shared" si="157"/>
        <v>CUMPLIDA</v>
      </c>
      <c r="AA621" s="151" t="str">
        <f t="shared" si="158"/>
        <v/>
      </c>
      <c r="AB621" s="192" t="s">
        <v>159</v>
      </c>
      <c r="AC621" s="150" t="str">
        <f t="shared" si="161"/>
        <v>H2EVP</v>
      </c>
      <c r="AD621" s="163">
        <f t="shared" si="159"/>
        <v>2</v>
      </c>
      <c r="AE621" s="163" t="str">
        <f t="shared" si="162"/>
        <v>H2EVP - 2</v>
      </c>
      <c r="AF621" s="164">
        <f t="shared" si="163"/>
        <v>5</v>
      </c>
      <c r="AG621" s="164">
        <f t="shared" si="164"/>
        <v>5</v>
      </c>
      <c r="AH621" s="164" t="str">
        <f t="shared" si="160"/>
        <v>H2EVP.</v>
      </c>
      <c r="AI621" s="164" t="str">
        <f t="shared" si="165"/>
        <v>H2EVP</v>
      </c>
      <c r="AJ621" s="204"/>
      <c r="AK621" s="204"/>
    </row>
    <row r="622" spans="1:37" s="2" customFormat="1" ht="350.1" customHeight="1" x14ac:dyDescent="0.2">
      <c r="A622" s="150">
        <f>IF(ISBLANK(F622),"",COUNTA($F$2:F622))</f>
        <v>503</v>
      </c>
      <c r="B622" s="151">
        <f t="shared" si="166"/>
        <v>621</v>
      </c>
      <c r="C622" s="151">
        <v>2016</v>
      </c>
      <c r="D622" s="151"/>
      <c r="E622" s="151" t="s">
        <v>904</v>
      </c>
      <c r="F622" s="151" t="s">
        <v>636</v>
      </c>
      <c r="G622" s="152" t="s">
        <v>16</v>
      </c>
      <c r="H622" s="183" t="s">
        <v>565</v>
      </c>
      <c r="I622" s="183" t="s">
        <v>502</v>
      </c>
      <c r="J622" s="183" t="s">
        <v>564</v>
      </c>
      <c r="K622" s="183" t="s">
        <v>501</v>
      </c>
      <c r="L622" s="151" t="s">
        <v>128</v>
      </c>
      <c r="M622" s="151">
        <v>12</v>
      </c>
      <c r="N622" s="184">
        <v>43040</v>
      </c>
      <c r="O622" s="184">
        <v>43099</v>
      </c>
      <c r="P622" s="178">
        <f t="shared" si="167"/>
        <v>8.4285714285714288</v>
      </c>
      <c r="Q622" s="150" t="s">
        <v>1489</v>
      </c>
      <c r="R622" s="174" t="s">
        <v>2367</v>
      </c>
      <c r="S622" s="151">
        <v>12</v>
      </c>
      <c r="T622" s="184"/>
      <c r="U622" s="161">
        <f t="shared" si="152"/>
        <v>-1436.6333333333334</v>
      </c>
      <c r="V622" s="124">
        <f t="shared" si="153"/>
        <v>100</v>
      </c>
      <c r="W622" s="162">
        <f t="shared" si="154"/>
        <v>8.4285714285714288</v>
      </c>
      <c r="X622" s="162">
        <f t="shared" si="155"/>
        <v>8.4285714285714288</v>
      </c>
      <c r="Y622" s="162">
        <f t="shared" si="156"/>
        <v>8.4285714285714288</v>
      </c>
      <c r="Z622" s="151" t="str">
        <f t="shared" si="157"/>
        <v>CUMPLIDA</v>
      </c>
      <c r="AA622" s="151" t="str">
        <f t="shared" si="158"/>
        <v>CUMPLIDO</v>
      </c>
      <c r="AB622" s="192" t="s">
        <v>159</v>
      </c>
      <c r="AC622" s="150" t="str">
        <f t="shared" si="161"/>
        <v>H4EVP</v>
      </c>
      <c r="AD622" s="163">
        <f t="shared" si="159"/>
        <v>1</v>
      </c>
      <c r="AE622" s="163" t="str">
        <f t="shared" si="162"/>
        <v>H4EVP - 1</v>
      </c>
      <c r="AF622" s="164">
        <f t="shared" si="163"/>
        <v>5</v>
      </c>
      <c r="AG622" s="164">
        <f t="shared" si="164"/>
        <v>5</v>
      </c>
      <c r="AH622" s="164" t="str">
        <f t="shared" si="160"/>
        <v>H4EVP.</v>
      </c>
      <c r="AI622" s="164" t="str">
        <f t="shared" si="165"/>
        <v>H4EVP</v>
      </c>
      <c r="AJ622" s="204"/>
      <c r="AK622" s="204"/>
    </row>
    <row r="623" spans="1:37" s="2" customFormat="1" ht="350.1" customHeight="1" x14ac:dyDescent="0.2">
      <c r="A623" s="150" t="str">
        <f>IF(ISBLANK(F623),"",COUNTA($F$2:F623))</f>
        <v/>
      </c>
      <c r="B623" s="151">
        <f t="shared" si="166"/>
        <v>622</v>
      </c>
      <c r="C623" s="151">
        <v>2016</v>
      </c>
      <c r="D623" s="151"/>
      <c r="E623" s="151"/>
      <c r="F623" s="151"/>
      <c r="G623" s="152" t="s">
        <v>16</v>
      </c>
      <c r="H623" s="183" t="s">
        <v>1430</v>
      </c>
      <c r="I623" s="183" t="s">
        <v>502</v>
      </c>
      <c r="J623" s="183" t="s">
        <v>566</v>
      </c>
      <c r="K623" s="183" t="s">
        <v>509</v>
      </c>
      <c r="L623" s="151" t="s">
        <v>510</v>
      </c>
      <c r="M623" s="163">
        <v>3</v>
      </c>
      <c r="N623" s="209">
        <v>43040</v>
      </c>
      <c r="O623" s="209">
        <v>43099</v>
      </c>
      <c r="P623" s="178">
        <f t="shared" si="167"/>
        <v>8.4285714285714288</v>
      </c>
      <c r="Q623" s="151" t="s">
        <v>1498</v>
      </c>
      <c r="R623" s="151" t="s">
        <v>2367</v>
      </c>
      <c r="S623" s="151">
        <v>3</v>
      </c>
      <c r="T623" s="184"/>
      <c r="U623" s="161">
        <f t="shared" si="152"/>
        <v>-1436.6333333333334</v>
      </c>
      <c r="V623" s="124">
        <f t="shared" si="153"/>
        <v>100</v>
      </c>
      <c r="W623" s="162">
        <f t="shared" si="154"/>
        <v>8.4285714285714288</v>
      </c>
      <c r="X623" s="162">
        <f t="shared" si="155"/>
        <v>8.4285714285714288</v>
      </c>
      <c r="Y623" s="162">
        <f t="shared" si="156"/>
        <v>8.4285714285714288</v>
      </c>
      <c r="Z623" s="151" t="str">
        <f t="shared" si="157"/>
        <v>CUMPLIDA</v>
      </c>
      <c r="AA623" s="151" t="str">
        <f t="shared" si="158"/>
        <v/>
      </c>
      <c r="AB623" s="192" t="s">
        <v>159</v>
      </c>
      <c r="AC623" s="150" t="str">
        <f t="shared" si="161"/>
        <v>H4EVP</v>
      </c>
      <c r="AD623" s="163">
        <f t="shared" si="159"/>
        <v>2</v>
      </c>
      <c r="AE623" s="163" t="str">
        <f t="shared" si="162"/>
        <v>H4EVP - 2</v>
      </c>
      <c r="AF623" s="164">
        <f t="shared" si="163"/>
        <v>5</v>
      </c>
      <c r="AG623" s="164">
        <f t="shared" si="164"/>
        <v>5</v>
      </c>
      <c r="AH623" s="164" t="str">
        <f t="shared" si="160"/>
        <v>H4EVP.</v>
      </c>
      <c r="AI623" s="164" t="str">
        <f t="shared" si="165"/>
        <v>H4EVP</v>
      </c>
      <c r="AJ623" s="204"/>
      <c r="AK623" s="204"/>
    </row>
    <row r="624" spans="1:37" s="2" customFormat="1" ht="350.1" customHeight="1" x14ac:dyDescent="0.2">
      <c r="A624" s="150">
        <f>IF(ISBLANK(F624),"",COUNTA($F$2:F624))</f>
        <v>504</v>
      </c>
      <c r="B624" s="151">
        <f t="shared" si="166"/>
        <v>623</v>
      </c>
      <c r="C624" s="151">
        <v>2016</v>
      </c>
      <c r="D624" s="151"/>
      <c r="E624" s="151" t="s">
        <v>637</v>
      </c>
      <c r="F624" s="151" t="s">
        <v>637</v>
      </c>
      <c r="G624" s="152" t="s">
        <v>16</v>
      </c>
      <c r="H624" s="183" t="s">
        <v>84</v>
      </c>
      <c r="I624" s="183" t="s">
        <v>85</v>
      </c>
      <c r="J624" s="183" t="s">
        <v>270</v>
      </c>
      <c r="K624" s="183" t="s">
        <v>271</v>
      </c>
      <c r="L624" s="151" t="s">
        <v>272</v>
      </c>
      <c r="M624" s="151">
        <v>3</v>
      </c>
      <c r="N624" s="184">
        <v>43040</v>
      </c>
      <c r="O624" s="184">
        <v>43312</v>
      </c>
      <c r="P624" s="178">
        <f t="shared" si="167"/>
        <v>38.857142857142854</v>
      </c>
      <c r="Q624" s="151" t="s">
        <v>1950</v>
      </c>
      <c r="R624" s="174" t="s">
        <v>2367</v>
      </c>
      <c r="S624" s="151">
        <v>3</v>
      </c>
      <c r="T624" s="184"/>
      <c r="U624" s="161">
        <f t="shared" si="152"/>
        <v>-1443.7333333333333</v>
      </c>
      <c r="V624" s="124">
        <f t="shared" si="153"/>
        <v>100</v>
      </c>
      <c r="W624" s="162">
        <f t="shared" si="154"/>
        <v>38.857142857142854</v>
      </c>
      <c r="X624" s="162">
        <f t="shared" si="155"/>
        <v>38.857142857142854</v>
      </c>
      <c r="Y624" s="162">
        <f t="shared" si="156"/>
        <v>38.857142857142854</v>
      </c>
      <c r="Z624" s="151" t="str">
        <f t="shared" si="157"/>
        <v>CUMPLIDA</v>
      </c>
      <c r="AA624" s="151" t="str">
        <f t="shared" si="158"/>
        <v>CUMPLIDO</v>
      </c>
      <c r="AB624" s="192" t="s">
        <v>135</v>
      </c>
      <c r="AC624" s="150" t="str">
        <f t="shared" si="161"/>
        <v>H1R15</v>
      </c>
      <c r="AD624" s="163">
        <f t="shared" si="159"/>
        <v>1</v>
      </c>
      <c r="AE624" s="163" t="str">
        <f t="shared" si="162"/>
        <v>H1R15 - 1</v>
      </c>
      <c r="AF624" s="164">
        <f t="shared" si="163"/>
        <v>5</v>
      </c>
      <c r="AG624" s="164">
        <f t="shared" si="164"/>
        <v>5</v>
      </c>
      <c r="AH624" s="164" t="str">
        <f t="shared" si="160"/>
        <v>H1R15.</v>
      </c>
      <c r="AI624" s="164" t="str">
        <f t="shared" si="165"/>
        <v>H1R15</v>
      </c>
      <c r="AJ624" s="204"/>
      <c r="AK624" s="204"/>
    </row>
    <row r="625" spans="1:37" s="2" customFormat="1" ht="350.1" customHeight="1" x14ac:dyDescent="0.2">
      <c r="A625" s="150">
        <f>IF(ISBLANK(F625),"",COUNTA($F$2:F625))</f>
        <v>505</v>
      </c>
      <c r="B625" s="151">
        <f t="shared" si="166"/>
        <v>624</v>
      </c>
      <c r="C625" s="151">
        <v>2016</v>
      </c>
      <c r="D625" s="151"/>
      <c r="E625" s="151" t="s">
        <v>3107</v>
      </c>
      <c r="F625" s="151" t="s">
        <v>720</v>
      </c>
      <c r="G625" s="152" t="s">
        <v>86</v>
      </c>
      <c r="H625" s="183" t="s">
        <v>1151</v>
      </c>
      <c r="I625" s="183" t="s">
        <v>87</v>
      </c>
      <c r="J625" s="183" t="s">
        <v>1158</v>
      </c>
      <c r="K625" s="183" t="s">
        <v>1153</v>
      </c>
      <c r="L625" s="151" t="s">
        <v>1154</v>
      </c>
      <c r="M625" s="151">
        <v>3</v>
      </c>
      <c r="N625" s="184">
        <v>44044</v>
      </c>
      <c r="O625" s="184">
        <v>44316</v>
      </c>
      <c r="P625" s="178">
        <f t="shared" si="167"/>
        <v>38.857142857142854</v>
      </c>
      <c r="Q625" s="151" t="s">
        <v>1486</v>
      </c>
      <c r="R625" s="151" t="s">
        <v>2374</v>
      </c>
      <c r="S625" s="151">
        <v>3</v>
      </c>
      <c r="T625" s="184">
        <v>44466</v>
      </c>
      <c r="U625" s="161">
        <f t="shared" si="152"/>
        <v>5</v>
      </c>
      <c r="V625" s="124">
        <f t="shared" si="153"/>
        <v>100</v>
      </c>
      <c r="W625" s="162">
        <f t="shared" si="154"/>
        <v>38.857142857142854</v>
      </c>
      <c r="X625" s="162">
        <f t="shared" si="155"/>
        <v>38.857142857142854</v>
      </c>
      <c r="Y625" s="162">
        <f t="shared" si="156"/>
        <v>38.857142857142854</v>
      </c>
      <c r="Z625" s="151" t="str">
        <f t="shared" si="157"/>
        <v>CUMPLIDA</v>
      </c>
      <c r="AA625" s="151" t="str">
        <f t="shared" si="158"/>
        <v>CUMPLIDO</v>
      </c>
      <c r="AB625" s="192" t="s">
        <v>135</v>
      </c>
      <c r="AC625" s="150" t="str">
        <f t="shared" si="161"/>
        <v>H2R15</v>
      </c>
      <c r="AD625" s="163">
        <f t="shared" si="159"/>
        <v>1</v>
      </c>
      <c r="AE625" s="163" t="str">
        <f t="shared" si="162"/>
        <v>H2R15 - 1</v>
      </c>
      <c r="AF625" s="164">
        <f t="shared" si="163"/>
        <v>5</v>
      </c>
      <c r="AG625" s="164">
        <f t="shared" si="164"/>
        <v>5</v>
      </c>
      <c r="AH625" s="164" t="str">
        <f t="shared" si="160"/>
        <v>H2R15.</v>
      </c>
      <c r="AI625" s="164" t="str">
        <f t="shared" si="165"/>
        <v>H2R15</v>
      </c>
      <c r="AJ625" s="204"/>
      <c r="AK625" s="204"/>
    </row>
    <row r="626" spans="1:37" s="2" customFormat="1" ht="350.1" customHeight="1" x14ac:dyDescent="0.2">
      <c r="A626" s="150" t="str">
        <f>IF(ISBLANK(F626),"",COUNTA($F$2:F626))</f>
        <v/>
      </c>
      <c r="B626" s="151">
        <f t="shared" si="166"/>
        <v>625</v>
      </c>
      <c r="C626" s="151">
        <v>2016</v>
      </c>
      <c r="D626" s="151"/>
      <c r="E626" s="151"/>
      <c r="F626" s="151"/>
      <c r="G626" s="152" t="s">
        <v>86</v>
      </c>
      <c r="H626" s="183" t="s">
        <v>1152</v>
      </c>
      <c r="I626" s="183" t="s">
        <v>87</v>
      </c>
      <c r="J626" s="183" t="s">
        <v>1157</v>
      </c>
      <c r="K626" s="183" t="s">
        <v>1155</v>
      </c>
      <c r="L626" s="151" t="s">
        <v>1156</v>
      </c>
      <c r="M626" s="151">
        <v>3</v>
      </c>
      <c r="N626" s="184">
        <v>44044</v>
      </c>
      <c r="O626" s="184">
        <v>44316</v>
      </c>
      <c r="P626" s="178">
        <f t="shared" si="167"/>
        <v>38.857142857142854</v>
      </c>
      <c r="Q626" s="151" t="s">
        <v>1486</v>
      </c>
      <c r="R626" s="151" t="s">
        <v>2374</v>
      </c>
      <c r="S626" s="151">
        <v>3</v>
      </c>
      <c r="T626" s="184">
        <v>44383</v>
      </c>
      <c r="U626" s="161">
        <f t="shared" si="152"/>
        <v>2.2333333333333334</v>
      </c>
      <c r="V626" s="124">
        <f t="shared" si="153"/>
        <v>100</v>
      </c>
      <c r="W626" s="162">
        <f t="shared" si="154"/>
        <v>38.857142857142854</v>
      </c>
      <c r="X626" s="162">
        <f t="shared" si="155"/>
        <v>38.857142857142854</v>
      </c>
      <c r="Y626" s="162">
        <f t="shared" si="156"/>
        <v>38.857142857142854</v>
      </c>
      <c r="Z626" s="151" t="str">
        <f t="shared" si="157"/>
        <v>CUMPLIDA</v>
      </c>
      <c r="AA626" s="151" t="str">
        <f t="shared" si="158"/>
        <v/>
      </c>
      <c r="AB626" s="192" t="s">
        <v>135</v>
      </c>
      <c r="AC626" s="150" t="str">
        <f t="shared" si="161"/>
        <v>H2R15</v>
      </c>
      <c r="AD626" s="163">
        <f t="shared" si="159"/>
        <v>2</v>
      </c>
      <c r="AE626" s="163" t="str">
        <f t="shared" si="162"/>
        <v>H2R15 - 2</v>
      </c>
      <c r="AF626" s="164">
        <f t="shared" si="163"/>
        <v>5</v>
      </c>
      <c r="AG626" s="164">
        <f t="shared" si="164"/>
        <v>5</v>
      </c>
      <c r="AH626" s="164" t="str">
        <f t="shared" si="160"/>
        <v>H2R15.</v>
      </c>
      <c r="AI626" s="164" t="str">
        <f t="shared" si="165"/>
        <v>H2R15</v>
      </c>
      <c r="AJ626" s="204"/>
      <c r="AK626" s="204"/>
    </row>
    <row r="627" spans="1:37" s="2" customFormat="1" ht="350.1" customHeight="1" x14ac:dyDescent="0.2">
      <c r="A627" s="150">
        <f>IF(ISBLANK(F627),"",COUNTA($F$2:F627))</f>
        <v>506</v>
      </c>
      <c r="B627" s="151">
        <f t="shared" si="166"/>
        <v>626</v>
      </c>
      <c r="C627" s="151">
        <v>2016</v>
      </c>
      <c r="D627" s="151"/>
      <c r="E627" s="151" t="s">
        <v>904</v>
      </c>
      <c r="F627" s="151" t="s">
        <v>636</v>
      </c>
      <c r="G627" s="152" t="s">
        <v>88</v>
      </c>
      <c r="H627" s="183" t="s">
        <v>363</v>
      </c>
      <c r="I627" s="183" t="s">
        <v>89</v>
      </c>
      <c r="J627" s="183" t="s">
        <v>364</v>
      </c>
      <c r="K627" s="183" t="s">
        <v>1067</v>
      </c>
      <c r="L627" s="151" t="s">
        <v>365</v>
      </c>
      <c r="M627" s="151">
        <v>1</v>
      </c>
      <c r="N627" s="184">
        <v>43040</v>
      </c>
      <c r="O627" s="184">
        <v>43099</v>
      </c>
      <c r="P627" s="178">
        <f t="shared" si="167"/>
        <v>8.4285714285714288</v>
      </c>
      <c r="Q627" s="151" t="s">
        <v>1486</v>
      </c>
      <c r="R627" s="151" t="s">
        <v>2374</v>
      </c>
      <c r="S627" s="151">
        <v>1</v>
      </c>
      <c r="T627" s="184"/>
      <c r="U627" s="161">
        <f t="shared" si="152"/>
        <v>-1436.6333333333334</v>
      </c>
      <c r="V627" s="124">
        <f t="shared" si="153"/>
        <v>100</v>
      </c>
      <c r="W627" s="162">
        <f t="shared" si="154"/>
        <v>8.4285714285714288</v>
      </c>
      <c r="X627" s="162">
        <f t="shared" si="155"/>
        <v>8.4285714285714288</v>
      </c>
      <c r="Y627" s="162">
        <f t="shared" si="156"/>
        <v>8.4285714285714288</v>
      </c>
      <c r="Z627" s="151" t="str">
        <f t="shared" si="157"/>
        <v>CUMPLIDA</v>
      </c>
      <c r="AA627" s="151" t="str">
        <f t="shared" si="158"/>
        <v>CUMPLIDO</v>
      </c>
      <c r="AB627" s="192" t="s">
        <v>135</v>
      </c>
      <c r="AC627" s="150" t="str">
        <f t="shared" si="161"/>
        <v>H3R15</v>
      </c>
      <c r="AD627" s="163">
        <f t="shared" si="159"/>
        <v>1</v>
      </c>
      <c r="AE627" s="163" t="str">
        <f t="shared" si="162"/>
        <v>H3R15 - 1</v>
      </c>
      <c r="AF627" s="164">
        <f t="shared" si="163"/>
        <v>5</v>
      </c>
      <c r="AG627" s="164">
        <f t="shared" si="164"/>
        <v>5</v>
      </c>
      <c r="AH627" s="164" t="str">
        <f t="shared" si="160"/>
        <v>H3R15.</v>
      </c>
      <c r="AI627" s="164" t="str">
        <f t="shared" si="165"/>
        <v>H3R15</v>
      </c>
      <c r="AJ627" s="204"/>
      <c r="AK627" s="204"/>
    </row>
    <row r="628" spans="1:37" s="2" customFormat="1" ht="350.1" customHeight="1" x14ac:dyDescent="0.2">
      <c r="A628" s="150">
        <f>IF(ISBLANK(F628),"",COUNTA($F$2:F628))</f>
        <v>507</v>
      </c>
      <c r="B628" s="151">
        <f t="shared" si="166"/>
        <v>627</v>
      </c>
      <c r="C628" s="151">
        <v>2016</v>
      </c>
      <c r="D628" s="151"/>
      <c r="E628" s="151" t="s">
        <v>904</v>
      </c>
      <c r="F628" s="151" t="s">
        <v>636</v>
      </c>
      <c r="G628" s="152" t="s">
        <v>23</v>
      </c>
      <c r="H628" s="183" t="s">
        <v>750</v>
      </c>
      <c r="I628" s="183" t="s">
        <v>90</v>
      </c>
      <c r="J628" s="183" t="s">
        <v>233</v>
      </c>
      <c r="K628" s="183" t="s">
        <v>225</v>
      </c>
      <c r="L628" s="163" t="s">
        <v>41</v>
      </c>
      <c r="M628" s="163">
        <v>3</v>
      </c>
      <c r="N628" s="209">
        <v>43040</v>
      </c>
      <c r="O628" s="209">
        <v>43342</v>
      </c>
      <c r="P628" s="178">
        <f t="shared" si="167"/>
        <v>43.142857142857146</v>
      </c>
      <c r="Q628" s="151" t="s">
        <v>1484</v>
      </c>
      <c r="R628" s="151" t="s">
        <v>2367</v>
      </c>
      <c r="S628" s="151">
        <v>3</v>
      </c>
      <c r="T628" s="184"/>
      <c r="U628" s="161">
        <f t="shared" si="152"/>
        <v>-1444.7333333333333</v>
      </c>
      <c r="V628" s="124">
        <f t="shared" si="153"/>
        <v>100</v>
      </c>
      <c r="W628" s="162">
        <f t="shared" si="154"/>
        <v>43.142857142857146</v>
      </c>
      <c r="X628" s="162">
        <f t="shared" si="155"/>
        <v>43.142857142857146</v>
      </c>
      <c r="Y628" s="162">
        <f t="shared" si="156"/>
        <v>43.142857142857146</v>
      </c>
      <c r="Z628" s="151" t="str">
        <f t="shared" si="157"/>
        <v>CUMPLIDA</v>
      </c>
      <c r="AA628" s="151" t="str">
        <f t="shared" si="158"/>
        <v>CUMPLIDO</v>
      </c>
      <c r="AB628" s="192" t="s">
        <v>135</v>
      </c>
      <c r="AC628" s="150" t="str">
        <f t="shared" si="161"/>
        <v>H5R15</v>
      </c>
      <c r="AD628" s="163">
        <f t="shared" si="159"/>
        <v>1</v>
      </c>
      <c r="AE628" s="163" t="str">
        <f t="shared" si="162"/>
        <v>H5R15 - 1</v>
      </c>
      <c r="AF628" s="164">
        <f t="shared" si="163"/>
        <v>5</v>
      </c>
      <c r="AG628" s="164">
        <f t="shared" si="164"/>
        <v>5</v>
      </c>
      <c r="AH628" s="164" t="str">
        <f t="shared" si="160"/>
        <v>H5R15.</v>
      </c>
      <c r="AI628" s="164" t="str">
        <f t="shared" si="165"/>
        <v>H5R15</v>
      </c>
      <c r="AJ628" s="204"/>
      <c r="AK628" s="204"/>
    </row>
    <row r="629" spans="1:37" s="2" customFormat="1" ht="350.1" customHeight="1" x14ac:dyDescent="0.2">
      <c r="A629" s="150">
        <f>IF(ISBLANK(F629),"",COUNTA($F$2:F629))</f>
        <v>508</v>
      </c>
      <c r="B629" s="151">
        <f t="shared" si="166"/>
        <v>628</v>
      </c>
      <c r="C629" s="151">
        <v>2016</v>
      </c>
      <c r="D629" s="151"/>
      <c r="E629" s="151" t="s">
        <v>637</v>
      </c>
      <c r="F629" s="151" t="s">
        <v>637</v>
      </c>
      <c r="G629" s="152" t="s">
        <v>20</v>
      </c>
      <c r="H629" s="183" t="s">
        <v>1022</v>
      </c>
      <c r="I629" s="183" t="s">
        <v>567</v>
      </c>
      <c r="J629" s="183" t="s">
        <v>514</v>
      </c>
      <c r="K629" s="183" t="s">
        <v>515</v>
      </c>
      <c r="L629" s="151" t="s">
        <v>568</v>
      </c>
      <c r="M629" s="151">
        <v>1</v>
      </c>
      <c r="N629" s="184">
        <v>43040</v>
      </c>
      <c r="O629" s="184">
        <v>43099</v>
      </c>
      <c r="P629" s="178">
        <f t="shared" si="167"/>
        <v>8.4285714285714288</v>
      </c>
      <c r="Q629" s="151" t="s">
        <v>1491</v>
      </c>
      <c r="R629" s="174" t="s">
        <v>2367</v>
      </c>
      <c r="S629" s="151">
        <v>1</v>
      </c>
      <c r="T629" s="184"/>
      <c r="U629" s="161">
        <f t="shared" si="152"/>
        <v>-1436.6333333333334</v>
      </c>
      <c r="V629" s="124">
        <f t="shared" si="153"/>
        <v>100</v>
      </c>
      <c r="W629" s="162">
        <f t="shared" si="154"/>
        <v>8.4285714285714288</v>
      </c>
      <c r="X629" s="162">
        <f t="shared" si="155"/>
        <v>8.4285714285714288</v>
      </c>
      <c r="Y629" s="162">
        <f t="shared" si="156"/>
        <v>8.4285714285714288</v>
      </c>
      <c r="Z629" s="151" t="str">
        <f t="shared" si="157"/>
        <v>CUMPLIDA</v>
      </c>
      <c r="AA629" s="151" t="str">
        <f t="shared" si="158"/>
        <v>CUMPLIDO</v>
      </c>
      <c r="AB629" s="192" t="s">
        <v>135</v>
      </c>
      <c r="AC629" s="150" t="str">
        <f t="shared" si="161"/>
        <v>H6R15</v>
      </c>
      <c r="AD629" s="163">
        <f t="shared" si="159"/>
        <v>1</v>
      </c>
      <c r="AE629" s="163" t="str">
        <f t="shared" si="162"/>
        <v>H6R15 - 1</v>
      </c>
      <c r="AF629" s="164">
        <f t="shared" si="163"/>
        <v>5</v>
      </c>
      <c r="AG629" s="164">
        <f t="shared" si="164"/>
        <v>5</v>
      </c>
      <c r="AH629" s="164" t="str">
        <f t="shared" si="160"/>
        <v>H6R15.</v>
      </c>
      <c r="AI629" s="164" t="str">
        <f t="shared" si="165"/>
        <v>H6R15</v>
      </c>
      <c r="AJ629" s="204"/>
      <c r="AK629" s="204"/>
    </row>
    <row r="630" spans="1:37" s="2" customFormat="1" ht="350.1" customHeight="1" x14ac:dyDescent="0.2">
      <c r="A630" s="150">
        <f>IF(ISBLANK(F630),"",COUNTA($F$2:F630))</f>
        <v>509</v>
      </c>
      <c r="B630" s="151">
        <f t="shared" si="166"/>
        <v>629</v>
      </c>
      <c r="C630" s="151">
        <v>2016</v>
      </c>
      <c r="D630" s="151"/>
      <c r="E630" s="151" t="s">
        <v>904</v>
      </c>
      <c r="F630" s="151" t="s">
        <v>636</v>
      </c>
      <c r="G630" s="152" t="s">
        <v>31</v>
      </c>
      <c r="H630" s="183" t="s">
        <v>662</v>
      </c>
      <c r="I630" s="183" t="s">
        <v>91</v>
      </c>
      <c r="J630" s="183" t="s">
        <v>516</v>
      </c>
      <c r="K630" s="183" t="s">
        <v>515</v>
      </c>
      <c r="L630" s="151" t="s">
        <v>568</v>
      </c>
      <c r="M630" s="151">
        <v>1</v>
      </c>
      <c r="N630" s="184">
        <v>43040</v>
      </c>
      <c r="O630" s="184">
        <v>43099</v>
      </c>
      <c r="P630" s="178">
        <f t="shared" si="167"/>
        <v>8.4285714285714288</v>
      </c>
      <c r="Q630" s="151" t="s">
        <v>1491</v>
      </c>
      <c r="R630" s="174" t="s">
        <v>2367</v>
      </c>
      <c r="S630" s="151">
        <v>1</v>
      </c>
      <c r="T630" s="184"/>
      <c r="U630" s="161">
        <f t="shared" si="152"/>
        <v>-1436.6333333333334</v>
      </c>
      <c r="V630" s="124">
        <f t="shared" si="153"/>
        <v>100</v>
      </c>
      <c r="W630" s="162">
        <f t="shared" si="154"/>
        <v>8.4285714285714288</v>
      </c>
      <c r="X630" s="162">
        <f t="shared" si="155"/>
        <v>8.4285714285714288</v>
      </c>
      <c r="Y630" s="162">
        <f t="shared" si="156"/>
        <v>8.4285714285714288</v>
      </c>
      <c r="Z630" s="151" t="str">
        <f t="shared" si="157"/>
        <v>CUMPLIDA</v>
      </c>
      <c r="AA630" s="151" t="str">
        <f t="shared" si="158"/>
        <v>CUMPLIDO</v>
      </c>
      <c r="AB630" s="192" t="s">
        <v>135</v>
      </c>
      <c r="AC630" s="150" t="str">
        <f t="shared" si="161"/>
        <v>H7R15</v>
      </c>
      <c r="AD630" s="163">
        <f t="shared" si="159"/>
        <v>1</v>
      </c>
      <c r="AE630" s="163" t="str">
        <f t="shared" si="162"/>
        <v>H7R15 - 1</v>
      </c>
      <c r="AF630" s="164">
        <f t="shared" si="163"/>
        <v>5</v>
      </c>
      <c r="AG630" s="164">
        <f t="shared" si="164"/>
        <v>5</v>
      </c>
      <c r="AH630" s="164" t="str">
        <f t="shared" si="160"/>
        <v>H7R15.</v>
      </c>
      <c r="AI630" s="164" t="str">
        <f t="shared" si="165"/>
        <v>H7R15</v>
      </c>
      <c r="AJ630" s="204"/>
      <c r="AK630" s="204"/>
    </row>
    <row r="631" spans="1:37" s="2" customFormat="1" ht="350.1" customHeight="1" x14ac:dyDescent="0.2">
      <c r="A631" s="150">
        <f>IF(ISBLANK(F631),"",COUNTA($F$2:F631))</f>
        <v>510</v>
      </c>
      <c r="B631" s="151">
        <f t="shared" si="166"/>
        <v>630</v>
      </c>
      <c r="C631" s="151">
        <v>2016</v>
      </c>
      <c r="D631" s="151"/>
      <c r="E631" s="151" t="s">
        <v>904</v>
      </c>
      <c r="F631" s="151" t="s">
        <v>636</v>
      </c>
      <c r="G631" s="152" t="s">
        <v>20</v>
      </c>
      <c r="H631" s="183" t="s">
        <v>902</v>
      </c>
      <c r="I631" s="183" t="s">
        <v>92</v>
      </c>
      <c r="J631" s="183" t="s">
        <v>517</v>
      </c>
      <c r="K631" s="183" t="s">
        <v>518</v>
      </c>
      <c r="L631" s="151" t="s">
        <v>8</v>
      </c>
      <c r="M631" s="151">
        <v>1</v>
      </c>
      <c r="N631" s="184">
        <v>43040</v>
      </c>
      <c r="O631" s="184">
        <v>43099</v>
      </c>
      <c r="P631" s="178">
        <f t="shared" si="167"/>
        <v>8.4285714285714288</v>
      </c>
      <c r="Q631" s="151" t="s">
        <v>1491</v>
      </c>
      <c r="R631" s="174" t="s">
        <v>2367</v>
      </c>
      <c r="S631" s="151">
        <v>1</v>
      </c>
      <c r="T631" s="184"/>
      <c r="U631" s="161">
        <f t="shared" si="152"/>
        <v>-1436.6333333333334</v>
      </c>
      <c r="V631" s="124">
        <f t="shared" si="153"/>
        <v>100</v>
      </c>
      <c r="W631" s="162">
        <f t="shared" si="154"/>
        <v>8.4285714285714288</v>
      </c>
      <c r="X631" s="162">
        <f t="shared" si="155"/>
        <v>8.4285714285714288</v>
      </c>
      <c r="Y631" s="162">
        <f t="shared" si="156"/>
        <v>8.4285714285714288</v>
      </c>
      <c r="Z631" s="151" t="str">
        <f t="shared" si="157"/>
        <v>CUMPLIDA</v>
      </c>
      <c r="AA631" s="151" t="str">
        <f t="shared" si="158"/>
        <v>CUMPLIDO</v>
      </c>
      <c r="AB631" s="192" t="s">
        <v>135</v>
      </c>
      <c r="AC631" s="150" t="str">
        <f t="shared" si="161"/>
        <v>H8R15</v>
      </c>
      <c r="AD631" s="163">
        <f t="shared" si="159"/>
        <v>1</v>
      </c>
      <c r="AE631" s="163" t="str">
        <f t="shared" si="162"/>
        <v>H8R15 - 1</v>
      </c>
      <c r="AF631" s="164">
        <f t="shared" si="163"/>
        <v>5</v>
      </c>
      <c r="AG631" s="164">
        <f t="shared" si="164"/>
        <v>5</v>
      </c>
      <c r="AH631" s="164" t="str">
        <f t="shared" si="160"/>
        <v>H8R15.</v>
      </c>
      <c r="AI631" s="164" t="str">
        <f t="shared" si="165"/>
        <v>H8R15</v>
      </c>
      <c r="AJ631" s="204"/>
      <c r="AK631" s="204"/>
    </row>
    <row r="632" spans="1:37" s="2" customFormat="1" ht="350.1" customHeight="1" x14ac:dyDescent="0.2">
      <c r="A632" s="150">
        <f>IF(ISBLANK(F632),"",COUNTA($F$2:F632))</f>
        <v>511</v>
      </c>
      <c r="B632" s="151">
        <f t="shared" si="166"/>
        <v>631</v>
      </c>
      <c r="C632" s="151">
        <v>2016</v>
      </c>
      <c r="D632" s="151"/>
      <c r="E632" s="151" t="s">
        <v>904</v>
      </c>
      <c r="F632" s="151" t="s">
        <v>636</v>
      </c>
      <c r="G632" s="152" t="s">
        <v>16</v>
      </c>
      <c r="H632" s="175" t="s">
        <v>2715</v>
      </c>
      <c r="I632" s="183" t="s">
        <v>93</v>
      </c>
      <c r="J632" s="183" t="s">
        <v>2690</v>
      </c>
      <c r="K632" s="183" t="s">
        <v>2691</v>
      </c>
      <c r="L632" s="151" t="s">
        <v>2692</v>
      </c>
      <c r="M632" s="151">
        <v>1</v>
      </c>
      <c r="N632" s="184">
        <v>45181</v>
      </c>
      <c r="O632" s="184">
        <v>45230</v>
      </c>
      <c r="P632" s="178">
        <f t="shared" si="167"/>
        <v>7</v>
      </c>
      <c r="Q632" s="151" t="s">
        <v>1491</v>
      </c>
      <c r="R632" s="151" t="s">
        <v>2367</v>
      </c>
      <c r="S632" s="151">
        <v>0</v>
      </c>
      <c r="T632" s="184"/>
      <c r="U632" s="161">
        <f t="shared" si="152"/>
        <v>-1507.6666666666667</v>
      </c>
      <c r="V632" s="124">
        <f t="shared" si="153"/>
        <v>0</v>
      </c>
      <c r="W632" s="162">
        <f t="shared" si="154"/>
        <v>0</v>
      </c>
      <c r="X632" s="162">
        <f t="shared" si="155"/>
        <v>0</v>
      </c>
      <c r="Y632" s="162">
        <f t="shared" si="156"/>
        <v>7</v>
      </c>
      <c r="Z632" s="151" t="str">
        <f t="shared" si="157"/>
        <v>VENCIDA</v>
      </c>
      <c r="AA632" s="151" t="str">
        <f t="shared" si="158"/>
        <v>VENCIDO</v>
      </c>
      <c r="AB632" s="192" t="s">
        <v>135</v>
      </c>
      <c r="AC632" s="150" t="str">
        <f t="shared" si="161"/>
        <v>H9R15</v>
      </c>
      <c r="AD632" s="163">
        <f t="shared" si="159"/>
        <v>1</v>
      </c>
      <c r="AE632" s="163" t="str">
        <f t="shared" si="162"/>
        <v>H9R15 - 1</v>
      </c>
      <c r="AF632" s="164">
        <f t="shared" si="163"/>
        <v>1</v>
      </c>
      <c r="AG632" s="164">
        <f t="shared" si="164"/>
        <v>1</v>
      </c>
      <c r="AH632" s="164" t="str">
        <f t="shared" si="160"/>
        <v>H9R15.</v>
      </c>
      <c r="AI632" s="164" t="str">
        <f t="shared" si="165"/>
        <v>H9R15</v>
      </c>
      <c r="AJ632" s="204"/>
      <c r="AK632" s="204"/>
    </row>
    <row r="633" spans="1:37" s="2" customFormat="1" ht="350.1" customHeight="1" x14ac:dyDescent="0.2">
      <c r="A633" s="150" t="str">
        <f>IF(ISBLANK(F633),"",COUNTA($F$2:F633))</f>
        <v/>
      </c>
      <c r="B633" s="151">
        <f t="shared" si="166"/>
        <v>632</v>
      </c>
      <c r="C633" s="151">
        <v>2016</v>
      </c>
      <c r="D633" s="151"/>
      <c r="E633" s="151"/>
      <c r="F633" s="151"/>
      <c r="G633" s="152" t="s">
        <v>16</v>
      </c>
      <c r="H633" s="175" t="s">
        <v>2716</v>
      </c>
      <c r="I633" s="183" t="s">
        <v>93</v>
      </c>
      <c r="J633" s="183" t="s">
        <v>3176</v>
      </c>
      <c r="K633" s="183" t="s">
        <v>2694</v>
      </c>
      <c r="L633" s="151" t="s">
        <v>2695</v>
      </c>
      <c r="M633" s="151">
        <v>1</v>
      </c>
      <c r="N633" s="184">
        <v>45181</v>
      </c>
      <c r="O633" s="184">
        <v>45230</v>
      </c>
      <c r="P633" s="178">
        <f t="shared" si="167"/>
        <v>7</v>
      </c>
      <c r="Q633" s="151" t="s">
        <v>1491</v>
      </c>
      <c r="R633" s="151" t="s">
        <v>2367</v>
      </c>
      <c r="S633" s="151">
        <v>0</v>
      </c>
      <c r="T633" s="184"/>
      <c r="U633" s="161">
        <f t="shared" si="152"/>
        <v>-1507.6666666666667</v>
      </c>
      <c r="V633" s="124">
        <f t="shared" si="153"/>
        <v>0</v>
      </c>
      <c r="W633" s="162">
        <f t="shared" si="154"/>
        <v>0</v>
      </c>
      <c r="X633" s="162">
        <f t="shared" si="155"/>
        <v>0</v>
      </c>
      <c r="Y633" s="162">
        <f t="shared" si="156"/>
        <v>7</v>
      </c>
      <c r="Z633" s="151" t="str">
        <f t="shared" si="157"/>
        <v>VENCIDA</v>
      </c>
      <c r="AA633" s="151" t="str">
        <f t="shared" si="158"/>
        <v/>
      </c>
      <c r="AB633" s="192" t="s">
        <v>135</v>
      </c>
      <c r="AC633" s="150" t="str">
        <f t="shared" si="161"/>
        <v>H9R15</v>
      </c>
      <c r="AD633" s="163">
        <f t="shared" si="159"/>
        <v>2</v>
      </c>
      <c r="AE633" s="163" t="str">
        <f t="shared" si="162"/>
        <v>H9R15 - 2</v>
      </c>
      <c r="AF633" s="164">
        <f t="shared" si="163"/>
        <v>1</v>
      </c>
      <c r="AG633" s="164">
        <f t="shared" si="164"/>
        <v>1</v>
      </c>
      <c r="AH633" s="164" t="str">
        <f t="shared" si="160"/>
        <v>H9R15.</v>
      </c>
      <c r="AI633" s="164" t="str">
        <f t="shared" si="165"/>
        <v>H9R15</v>
      </c>
      <c r="AJ633" s="204"/>
      <c r="AK633" s="204"/>
    </row>
    <row r="634" spans="1:37" s="2" customFormat="1" ht="350.1" customHeight="1" x14ac:dyDescent="0.2">
      <c r="A634" s="150">
        <f>IF(ISBLANK(F634),"",COUNTA($F$2:F634))</f>
        <v>512</v>
      </c>
      <c r="B634" s="151">
        <f t="shared" si="166"/>
        <v>633</v>
      </c>
      <c r="C634" s="151">
        <v>2016</v>
      </c>
      <c r="D634" s="151"/>
      <c r="E634" s="151" t="s">
        <v>904</v>
      </c>
      <c r="F634" s="151" t="s">
        <v>636</v>
      </c>
      <c r="G634" s="152" t="s">
        <v>24</v>
      </c>
      <c r="H634" s="183" t="s">
        <v>663</v>
      </c>
      <c r="I634" s="183" t="s">
        <v>94</v>
      </c>
      <c r="J634" s="183" t="s">
        <v>520</v>
      </c>
      <c r="K634" s="183" t="s">
        <v>521</v>
      </c>
      <c r="L634" s="151" t="s">
        <v>480</v>
      </c>
      <c r="M634" s="151">
        <v>1</v>
      </c>
      <c r="N634" s="184">
        <v>43040</v>
      </c>
      <c r="O634" s="184">
        <v>43099</v>
      </c>
      <c r="P634" s="178">
        <f t="shared" si="167"/>
        <v>8.4285714285714288</v>
      </c>
      <c r="Q634" s="151" t="s">
        <v>1491</v>
      </c>
      <c r="R634" s="174" t="s">
        <v>2367</v>
      </c>
      <c r="S634" s="151">
        <v>1</v>
      </c>
      <c r="T634" s="184"/>
      <c r="U634" s="161">
        <f t="shared" si="152"/>
        <v>-1436.6333333333334</v>
      </c>
      <c r="V634" s="124">
        <f t="shared" si="153"/>
        <v>100</v>
      </c>
      <c r="W634" s="162">
        <f t="shared" si="154"/>
        <v>8.4285714285714288</v>
      </c>
      <c r="X634" s="162">
        <f t="shared" si="155"/>
        <v>8.4285714285714288</v>
      </c>
      <c r="Y634" s="162">
        <f t="shared" si="156"/>
        <v>8.4285714285714288</v>
      </c>
      <c r="Z634" s="151" t="str">
        <f t="shared" si="157"/>
        <v>CUMPLIDA</v>
      </c>
      <c r="AA634" s="151" t="str">
        <f t="shared" si="158"/>
        <v>CUMPLIDO</v>
      </c>
      <c r="AB634" s="192" t="s">
        <v>135</v>
      </c>
      <c r="AC634" s="150" t="str">
        <f t="shared" si="161"/>
        <v>H10R15</v>
      </c>
      <c r="AD634" s="163">
        <f t="shared" si="159"/>
        <v>1</v>
      </c>
      <c r="AE634" s="163" t="str">
        <f t="shared" si="162"/>
        <v>H10R15 - 1</v>
      </c>
      <c r="AF634" s="164">
        <f t="shared" si="163"/>
        <v>5</v>
      </c>
      <c r="AG634" s="164">
        <f t="shared" si="164"/>
        <v>5</v>
      </c>
      <c r="AH634" s="164" t="str">
        <f t="shared" si="160"/>
        <v>H10R15.</v>
      </c>
      <c r="AI634" s="164" t="str">
        <f t="shared" si="165"/>
        <v>H10R15</v>
      </c>
      <c r="AJ634" s="204"/>
      <c r="AK634" s="204"/>
    </row>
    <row r="635" spans="1:37" s="2" customFormat="1" ht="350.1" customHeight="1" x14ac:dyDescent="0.2">
      <c r="A635" s="150">
        <f>IF(ISBLANK(F635),"",COUNTA($F$2:F635))</f>
        <v>513</v>
      </c>
      <c r="B635" s="151">
        <f t="shared" si="166"/>
        <v>634</v>
      </c>
      <c r="C635" s="151">
        <v>2016</v>
      </c>
      <c r="D635" s="151"/>
      <c r="E635" s="151" t="s">
        <v>637</v>
      </c>
      <c r="F635" s="151" t="s">
        <v>637</v>
      </c>
      <c r="G635" s="152" t="s">
        <v>20</v>
      </c>
      <c r="H635" s="183" t="s">
        <v>95</v>
      </c>
      <c r="I635" s="183" t="s">
        <v>96</v>
      </c>
      <c r="J635" s="183" t="s">
        <v>605</v>
      </c>
      <c r="K635" s="183" t="s">
        <v>468</v>
      </c>
      <c r="L635" s="151" t="s">
        <v>8</v>
      </c>
      <c r="M635" s="151">
        <v>1</v>
      </c>
      <c r="N635" s="184">
        <v>43040</v>
      </c>
      <c r="O635" s="184">
        <v>43099</v>
      </c>
      <c r="P635" s="178">
        <f t="shared" si="167"/>
        <v>8.4285714285714288</v>
      </c>
      <c r="Q635" s="150" t="s">
        <v>1489</v>
      </c>
      <c r="R635" s="174" t="s">
        <v>2367</v>
      </c>
      <c r="S635" s="151">
        <v>1</v>
      </c>
      <c r="T635" s="184"/>
      <c r="U635" s="161">
        <f t="shared" si="152"/>
        <v>-1436.6333333333334</v>
      </c>
      <c r="V635" s="124">
        <f t="shared" si="153"/>
        <v>100</v>
      </c>
      <c r="W635" s="162">
        <f t="shared" si="154"/>
        <v>8.4285714285714288</v>
      </c>
      <c r="X635" s="162">
        <f t="shared" si="155"/>
        <v>8.4285714285714288</v>
      </c>
      <c r="Y635" s="162">
        <f t="shared" si="156"/>
        <v>8.4285714285714288</v>
      </c>
      <c r="Z635" s="151" t="str">
        <f t="shared" si="157"/>
        <v>CUMPLIDA</v>
      </c>
      <c r="AA635" s="151" t="str">
        <f t="shared" si="158"/>
        <v>CUMPLIDO</v>
      </c>
      <c r="AB635" s="192" t="s">
        <v>135</v>
      </c>
      <c r="AC635" s="150" t="str">
        <f t="shared" si="161"/>
        <v>H13R15</v>
      </c>
      <c r="AD635" s="163">
        <f t="shared" si="159"/>
        <v>1</v>
      </c>
      <c r="AE635" s="163" t="str">
        <f t="shared" si="162"/>
        <v>H13R15 - 1</v>
      </c>
      <c r="AF635" s="164">
        <f t="shared" si="163"/>
        <v>5</v>
      </c>
      <c r="AG635" s="164">
        <f t="shared" si="164"/>
        <v>5</v>
      </c>
      <c r="AH635" s="164" t="str">
        <f t="shared" si="160"/>
        <v>H13R15.</v>
      </c>
      <c r="AI635" s="164" t="str">
        <f t="shared" si="165"/>
        <v>H13R15</v>
      </c>
      <c r="AJ635" s="204"/>
      <c r="AK635" s="204"/>
    </row>
    <row r="636" spans="1:37" s="2" customFormat="1" ht="350.1" customHeight="1" x14ac:dyDescent="0.2">
      <c r="A636" s="150">
        <f>IF(ISBLANK(F636),"",COUNTA($F$2:F636))</f>
        <v>514</v>
      </c>
      <c r="B636" s="151">
        <f t="shared" si="166"/>
        <v>635</v>
      </c>
      <c r="C636" s="151">
        <v>2016</v>
      </c>
      <c r="D636" s="151"/>
      <c r="E636" s="151" t="s">
        <v>904</v>
      </c>
      <c r="F636" s="151" t="s">
        <v>636</v>
      </c>
      <c r="G636" s="152" t="s">
        <v>16</v>
      </c>
      <c r="H636" s="183" t="s">
        <v>664</v>
      </c>
      <c r="I636" s="183" t="s">
        <v>97</v>
      </c>
      <c r="J636" s="183" t="s">
        <v>1054</v>
      </c>
      <c r="K636" s="183" t="s">
        <v>1055</v>
      </c>
      <c r="L636" s="163" t="s">
        <v>1056</v>
      </c>
      <c r="M636" s="163">
        <v>10</v>
      </c>
      <c r="N636" s="209">
        <v>43862</v>
      </c>
      <c r="O636" s="209">
        <v>44165</v>
      </c>
      <c r="P636" s="178">
        <f t="shared" si="167"/>
        <v>43.285714285714285</v>
      </c>
      <c r="Q636" s="151" t="s">
        <v>1488</v>
      </c>
      <c r="R636" s="151" t="s">
        <v>2347</v>
      </c>
      <c r="S636" s="151">
        <v>0</v>
      </c>
      <c r="T636" s="184"/>
      <c r="U636" s="161">
        <f t="shared" si="152"/>
        <v>-1472.1666666666667</v>
      </c>
      <c r="V636" s="124">
        <f t="shared" si="153"/>
        <v>0</v>
      </c>
      <c r="W636" s="162">
        <f t="shared" si="154"/>
        <v>0</v>
      </c>
      <c r="X636" s="162">
        <f t="shared" si="155"/>
        <v>0</v>
      </c>
      <c r="Y636" s="162">
        <f t="shared" si="156"/>
        <v>43.285714285714285</v>
      </c>
      <c r="Z636" s="151" t="str">
        <f t="shared" si="157"/>
        <v>VENCIDA</v>
      </c>
      <c r="AA636" s="151" t="str">
        <f t="shared" si="158"/>
        <v>VENCIDO</v>
      </c>
      <c r="AB636" s="192" t="s">
        <v>135</v>
      </c>
      <c r="AC636" s="150" t="str">
        <f t="shared" si="161"/>
        <v>H16R15</v>
      </c>
      <c r="AD636" s="163">
        <f t="shared" si="159"/>
        <v>1</v>
      </c>
      <c r="AE636" s="163" t="str">
        <f t="shared" si="162"/>
        <v>H16R15 - 1</v>
      </c>
      <c r="AF636" s="164">
        <f t="shared" si="163"/>
        <v>1</v>
      </c>
      <c r="AG636" s="164">
        <f t="shared" si="164"/>
        <v>1</v>
      </c>
      <c r="AH636" s="164" t="str">
        <f t="shared" si="160"/>
        <v>H16R15.</v>
      </c>
      <c r="AI636" s="164" t="str">
        <f t="shared" si="165"/>
        <v>H16R15</v>
      </c>
      <c r="AJ636" s="204"/>
      <c r="AK636" s="204"/>
    </row>
    <row r="637" spans="1:37" s="2" customFormat="1" ht="350.1" customHeight="1" x14ac:dyDescent="0.2">
      <c r="A637" s="150">
        <f>IF(ISBLANK(F637),"",COUNTA($F$2:F637))</f>
        <v>515</v>
      </c>
      <c r="B637" s="151">
        <f t="shared" si="166"/>
        <v>636</v>
      </c>
      <c r="C637" s="151">
        <v>2016</v>
      </c>
      <c r="D637" s="151"/>
      <c r="E637" s="151" t="s">
        <v>637</v>
      </c>
      <c r="F637" s="151" t="s">
        <v>637</v>
      </c>
      <c r="G637" s="152" t="s">
        <v>20</v>
      </c>
      <c r="H637" s="183" t="s">
        <v>665</v>
      </c>
      <c r="I637" s="183" t="s">
        <v>98</v>
      </c>
      <c r="J637" s="183" t="s">
        <v>474</v>
      </c>
      <c r="K637" s="183" t="s">
        <v>475</v>
      </c>
      <c r="L637" s="151" t="s">
        <v>476</v>
      </c>
      <c r="M637" s="151">
        <v>1</v>
      </c>
      <c r="N637" s="184">
        <v>43040</v>
      </c>
      <c r="O637" s="184">
        <v>43099</v>
      </c>
      <c r="P637" s="178">
        <f t="shared" si="167"/>
        <v>8.4285714285714288</v>
      </c>
      <c r="Q637" s="150" t="s">
        <v>1489</v>
      </c>
      <c r="R637" s="174" t="s">
        <v>2367</v>
      </c>
      <c r="S637" s="151">
        <v>1</v>
      </c>
      <c r="T637" s="184"/>
      <c r="U637" s="161">
        <f t="shared" si="152"/>
        <v>-1436.6333333333334</v>
      </c>
      <c r="V637" s="124">
        <f t="shared" si="153"/>
        <v>100</v>
      </c>
      <c r="W637" s="162">
        <f t="shared" si="154"/>
        <v>8.4285714285714288</v>
      </c>
      <c r="X637" s="162">
        <f t="shared" si="155"/>
        <v>8.4285714285714288</v>
      </c>
      <c r="Y637" s="162">
        <f t="shared" si="156"/>
        <v>8.4285714285714288</v>
      </c>
      <c r="Z637" s="151" t="str">
        <f t="shared" si="157"/>
        <v>CUMPLIDA</v>
      </c>
      <c r="AA637" s="151" t="str">
        <f t="shared" si="158"/>
        <v>CUMPLIDO</v>
      </c>
      <c r="AB637" s="192" t="s">
        <v>135</v>
      </c>
      <c r="AC637" s="150" t="str">
        <f t="shared" si="161"/>
        <v>H17R15</v>
      </c>
      <c r="AD637" s="163">
        <f t="shared" si="159"/>
        <v>1</v>
      </c>
      <c r="AE637" s="163" t="str">
        <f t="shared" si="162"/>
        <v>H17R15 - 1</v>
      </c>
      <c r="AF637" s="164">
        <f t="shared" si="163"/>
        <v>5</v>
      </c>
      <c r="AG637" s="164">
        <f t="shared" si="164"/>
        <v>5</v>
      </c>
      <c r="AH637" s="164" t="str">
        <f t="shared" si="160"/>
        <v>H17R15.</v>
      </c>
      <c r="AI637" s="164" t="str">
        <f t="shared" si="165"/>
        <v>H17R15</v>
      </c>
      <c r="AJ637" s="204"/>
      <c r="AK637" s="204"/>
    </row>
    <row r="638" spans="1:37" s="2" customFormat="1" ht="350.1" customHeight="1" x14ac:dyDescent="0.2">
      <c r="A638" s="150">
        <f>IF(ISBLANK(F638),"",COUNTA($F$2:F638))</f>
        <v>516</v>
      </c>
      <c r="B638" s="151">
        <f t="shared" si="166"/>
        <v>637</v>
      </c>
      <c r="C638" s="151">
        <v>2016</v>
      </c>
      <c r="D638" s="151"/>
      <c r="E638" s="151" t="s">
        <v>637</v>
      </c>
      <c r="F638" s="151" t="s">
        <v>637</v>
      </c>
      <c r="G638" s="152" t="s">
        <v>20</v>
      </c>
      <c r="H638" s="183" t="s">
        <v>366</v>
      </c>
      <c r="I638" s="183" t="s">
        <v>99</v>
      </c>
      <c r="J638" s="183" t="s">
        <v>367</v>
      </c>
      <c r="K638" s="183" t="s">
        <v>368</v>
      </c>
      <c r="L638" s="151" t="s">
        <v>369</v>
      </c>
      <c r="M638" s="151">
        <v>2</v>
      </c>
      <c r="N638" s="184">
        <v>43040</v>
      </c>
      <c r="O638" s="184">
        <v>43403</v>
      </c>
      <c r="P638" s="178">
        <f t="shared" si="167"/>
        <v>51.857142857142854</v>
      </c>
      <c r="Q638" s="151" t="s">
        <v>1486</v>
      </c>
      <c r="R638" s="151" t="s">
        <v>2374</v>
      </c>
      <c r="S638" s="151">
        <v>2</v>
      </c>
      <c r="T638" s="184"/>
      <c r="U638" s="161">
        <f t="shared" si="152"/>
        <v>-1446.7666666666667</v>
      </c>
      <c r="V638" s="124">
        <f t="shared" si="153"/>
        <v>100</v>
      </c>
      <c r="W638" s="162">
        <f t="shared" si="154"/>
        <v>51.857142857142854</v>
      </c>
      <c r="X638" s="162">
        <f t="shared" si="155"/>
        <v>51.857142857142854</v>
      </c>
      <c r="Y638" s="162">
        <f t="shared" si="156"/>
        <v>51.857142857142854</v>
      </c>
      <c r="Z638" s="151" t="str">
        <f t="shared" si="157"/>
        <v>CUMPLIDA</v>
      </c>
      <c r="AA638" s="151" t="str">
        <f t="shared" si="158"/>
        <v>CUMPLIDO</v>
      </c>
      <c r="AB638" s="192" t="s">
        <v>135</v>
      </c>
      <c r="AC638" s="150" t="str">
        <f t="shared" si="161"/>
        <v>H20R15</v>
      </c>
      <c r="AD638" s="163">
        <f t="shared" si="159"/>
        <v>1</v>
      </c>
      <c r="AE638" s="163" t="str">
        <f t="shared" si="162"/>
        <v>H20R15 - 1</v>
      </c>
      <c r="AF638" s="164">
        <f t="shared" si="163"/>
        <v>5</v>
      </c>
      <c r="AG638" s="164">
        <f t="shared" si="164"/>
        <v>5</v>
      </c>
      <c r="AH638" s="164" t="str">
        <f t="shared" si="160"/>
        <v>H20R15.</v>
      </c>
      <c r="AI638" s="164" t="str">
        <f t="shared" si="165"/>
        <v>H20R15</v>
      </c>
      <c r="AJ638" s="204"/>
      <c r="AK638" s="204"/>
    </row>
    <row r="639" spans="1:37" s="2" customFormat="1" ht="350.1" customHeight="1" x14ac:dyDescent="0.2">
      <c r="A639" s="150">
        <f>IF(ISBLANK(F639),"",COUNTA($F$2:F639))</f>
        <v>517</v>
      </c>
      <c r="B639" s="151">
        <f t="shared" si="166"/>
        <v>638</v>
      </c>
      <c r="C639" s="151">
        <v>2016</v>
      </c>
      <c r="D639" s="151"/>
      <c r="E639" s="151" t="s">
        <v>637</v>
      </c>
      <c r="F639" s="151" t="s">
        <v>637</v>
      </c>
      <c r="G639" s="152" t="s">
        <v>27</v>
      </c>
      <c r="H639" s="183" t="s">
        <v>373</v>
      </c>
      <c r="I639" s="183" t="s">
        <v>100</v>
      </c>
      <c r="J639" s="183" t="s">
        <v>370</v>
      </c>
      <c r="K639" s="183" t="s">
        <v>371</v>
      </c>
      <c r="L639" s="151" t="s">
        <v>372</v>
      </c>
      <c r="M639" s="151">
        <v>2</v>
      </c>
      <c r="N639" s="184">
        <v>43040</v>
      </c>
      <c r="O639" s="184">
        <v>43403</v>
      </c>
      <c r="P639" s="178">
        <f t="shared" si="167"/>
        <v>51.857142857142854</v>
      </c>
      <c r="Q639" s="151" t="s">
        <v>1486</v>
      </c>
      <c r="R639" s="151" t="s">
        <v>2374</v>
      </c>
      <c r="S639" s="151">
        <v>2</v>
      </c>
      <c r="T639" s="184"/>
      <c r="U639" s="161">
        <f t="shared" si="152"/>
        <v>-1446.7666666666667</v>
      </c>
      <c r="V639" s="124">
        <f t="shared" si="153"/>
        <v>100</v>
      </c>
      <c r="W639" s="162">
        <f t="shared" si="154"/>
        <v>51.857142857142854</v>
      </c>
      <c r="X639" s="162">
        <f t="shared" si="155"/>
        <v>51.857142857142854</v>
      </c>
      <c r="Y639" s="162">
        <f t="shared" si="156"/>
        <v>51.857142857142854</v>
      </c>
      <c r="Z639" s="151" t="str">
        <f t="shared" si="157"/>
        <v>CUMPLIDA</v>
      </c>
      <c r="AA639" s="151" t="str">
        <f t="shared" si="158"/>
        <v>CUMPLIDO</v>
      </c>
      <c r="AB639" s="192" t="s">
        <v>135</v>
      </c>
      <c r="AC639" s="150" t="str">
        <f t="shared" si="161"/>
        <v>H21R15</v>
      </c>
      <c r="AD639" s="163">
        <f t="shared" si="159"/>
        <v>1</v>
      </c>
      <c r="AE639" s="163" t="str">
        <f t="shared" si="162"/>
        <v>H21R15 - 1</v>
      </c>
      <c r="AF639" s="164">
        <f t="shared" si="163"/>
        <v>5</v>
      </c>
      <c r="AG639" s="164">
        <f t="shared" si="164"/>
        <v>5</v>
      </c>
      <c r="AH639" s="164" t="str">
        <f t="shared" si="160"/>
        <v>H21R15.</v>
      </c>
      <c r="AI639" s="164" t="str">
        <f t="shared" si="165"/>
        <v>H21R15</v>
      </c>
      <c r="AJ639" s="204"/>
      <c r="AK639" s="204"/>
    </row>
    <row r="640" spans="1:37" s="2" customFormat="1" ht="350.1" customHeight="1" x14ac:dyDescent="0.2">
      <c r="A640" s="150">
        <f>IF(ISBLANK(F640),"",COUNTA($F$2:F640))</f>
        <v>518</v>
      </c>
      <c r="B640" s="151">
        <f t="shared" si="166"/>
        <v>639</v>
      </c>
      <c r="C640" s="151">
        <v>2016</v>
      </c>
      <c r="D640" s="151"/>
      <c r="E640" s="151" t="s">
        <v>904</v>
      </c>
      <c r="F640" s="151" t="s">
        <v>636</v>
      </c>
      <c r="G640" s="152" t="s">
        <v>20</v>
      </c>
      <c r="H640" s="183" t="s">
        <v>734</v>
      </c>
      <c r="I640" s="183" t="s">
        <v>101</v>
      </c>
      <c r="J640" s="183" t="s">
        <v>234</v>
      </c>
      <c r="K640" s="183" t="s">
        <v>1337</v>
      </c>
      <c r="L640" s="163" t="s">
        <v>8</v>
      </c>
      <c r="M640" s="163">
        <v>1</v>
      </c>
      <c r="N640" s="209">
        <v>43040</v>
      </c>
      <c r="O640" s="209">
        <v>43099</v>
      </c>
      <c r="P640" s="178">
        <f t="shared" si="167"/>
        <v>8.4285714285714288</v>
      </c>
      <c r="Q640" s="151" t="s">
        <v>1484</v>
      </c>
      <c r="R640" s="151" t="s">
        <v>2367</v>
      </c>
      <c r="S640" s="151">
        <v>1</v>
      </c>
      <c r="T640" s="184"/>
      <c r="U640" s="161">
        <f t="shared" si="152"/>
        <v>-1436.6333333333334</v>
      </c>
      <c r="V640" s="124">
        <f t="shared" si="153"/>
        <v>100</v>
      </c>
      <c r="W640" s="162">
        <f t="shared" si="154"/>
        <v>8.4285714285714288</v>
      </c>
      <c r="X640" s="162">
        <f t="shared" si="155"/>
        <v>8.4285714285714288</v>
      </c>
      <c r="Y640" s="162">
        <f t="shared" si="156"/>
        <v>8.4285714285714288</v>
      </c>
      <c r="Z640" s="151" t="str">
        <f t="shared" si="157"/>
        <v>CUMPLIDA</v>
      </c>
      <c r="AA640" s="151" t="str">
        <f t="shared" si="158"/>
        <v>CUMPLIDO</v>
      </c>
      <c r="AB640" s="192" t="s">
        <v>135</v>
      </c>
      <c r="AC640" s="150" t="str">
        <f t="shared" si="161"/>
        <v xml:space="preserve">
H22R15</v>
      </c>
      <c r="AD640" s="163">
        <f t="shared" si="159"/>
        <v>1</v>
      </c>
      <c r="AE640" s="163" t="str">
        <f t="shared" si="162"/>
        <v xml:space="preserve">
H22R15 - 1</v>
      </c>
      <c r="AF640" s="164">
        <f t="shared" si="163"/>
        <v>5</v>
      </c>
      <c r="AG640" s="164">
        <f t="shared" si="164"/>
        <v>5</v>
      </c>
      <c r="AH640" s="164" t="str">
        <f t="shared" si="160"/>
        <v xml:space="preserve">
H22R15.</v>
      </c>
      <c r="AI640" s="164" t="str">
        <f t="shared" si="165"/>
        <v xml:space="preserve">
H22R15</v>
      </c>
      <c r="AJ640" s="204"/>
      <c r="AK640" s="204"/>
    </row>
    <row r="641" spans="1:37" s="2" customFormat="1" ht="350.1" customHeight="1" x14ac:dyDescent="0.2">
      <c r="A641" s="150">
        <f>IF(ISBLANK(F641),"",COUNTA($F$2:F641))</f>
        <v>519</v>
      </c>
      <c r="B641" s="151">
        <f t="shared" si="166"/>
        <v>640</v>
      </c>
      <c r="C641" s="151">
        <v>2016</v>
      </c>
      <c r="D641" s="151"/>
      <c r="E641" s="151" t="s">
        <v>904</v>
      </c>
      <c r="F641" s="151" t="s">
        <v>636</v>
      </c>
      <c r="G641" s="152" t="s">
        <v>21</v>
      </c>
      <c r="H641" s="183" t="s">
        <v>374</v>
      </c>
      <c r="I641" s="183" t="s">
        <v>751</v>
      </c>
      <c r="J641" s="183" t="s">
        <v>375</v>
      </c>
      <c r="K641" s="183" t="s">
        <v>376</v>
      </c>
      <c r="L641" s="151" t="s">
        <v>377</v>
      </c>
      <c r="M641" s="151">
        <v>3</v>
      </c>
      <c r="N641" s="184">
        <v>43040</v>
      </c>
      <c r="O641" s="184">
        <v>43403</v>
      </c>
      <c r="P641" s="178">
        <f t="shared" si="167"/>
        <v>51.857142857142854</v>
      </c>
      <c r="Q641" s="151" t="s">
        <v>1486</v>
      </c>
      <c r="R641" s="151" t="s">
        <v>2374</v>
      </c>
      <c r="S641" s="151">
        <v>3</v>
      </c>
      <c r="T641" s="184">
        <v>44865</v>
      </c>
      <c r="U641" s="161">
        <f t="shared" si="152"/>
        <v>48.733333333333334</v>
      </c>
      <c r="V641" s="124">
        <f t="shared" si="153"/>
        <v>100</v>
      </c>
      <c r="W641" s="162">
        <f t="shared" si="154"/>
        <v>51.857142857142854</v>
      </c>
      <c r="X641" s="162">
        <f t="shared" si="155"/>
        <v>51.857142857142854</v>
      </c>
      <c r="Y641" s="162">
        <f t="shared" si="156"/>
        <v>51.857142857142854</v>
      </c>
      <c r="Z641" s="151" t="str">
        <f t="shared" si="157"/>
        <v>CUMPLIDA</v>
      </c>
      <c r="AA641" s="151" t="str">
        <f t="shared" si="158"/>
        <v>CUMPLIDO</v>
      </c>
      <c r="AB641" s="192" t="s">
        <v>135</v>
      </c>
      <c r="AC641" s="150" t="str">
        <f t="shared" si="161"/>
        <v>H23R15</v>
      </c>
      <c r="AD641" s="163">
        <f t="shared" si="159"/>
        <v>1</v>
      </c>
      <c r="AE641" s="163" t="str">
        <f t="shared" si="162"/>
        <v>H23R15 - 1</v>
      </c>
      <c r="AF641" s="164">
        <f t="shared" si="163"/>
        <v>5</v>
      </c>
      <c r="AG641" s="164">
        <f t="shared" si="164"/>
        <v>5</v>
      </c>
      <c r="AH641" s="164" t="str">
        <f t="shared" si="160"/>
        <v>H23R15.</v>
      </c>
      <c r="AI641" s="164" t="str">
        <f t="shared" si="165"/>
        <v>H23R15</v>
      </c>
      <c r="AJ641" s="204"/>
      <c r="AK641" s="204"/>
    </row>
    <row r="642" spans="1:37" s="2" customFormat="1" ht="350.1" customHeight="1" x14ac:dyDescent="0.2">
      <c r="A642" s="150">
        <f>IF(ISBLANK(F642),"",COUNTA($F$2:F642))</f>
        <v>520</v>
      </c>
      <c r="B642" s="151">
        <f t="shared" si="166"/>
        <v>641</v>
      </c>
      <c r="C642" s="151">
        <v>2016</v>
      </c>
      <c r="D642" s="151"/>
      <c r="E642" s="151" t="s">
        <v>904</v>
      </c>
      <c r="F642" s="151" t="s">
        <v>638</v>
      </c>
      <c r="G642" s="152" t="s">
        <v>21</v>
      </c>
      <c r="H642" s="183" t="s">
        <v>385</v>
      </c>
      <c r="I642" s="183" t="s">
        <v>384</v>
      </c>
      <c r="J642" s="183" t="s">
        <v>378</v>
      </c>
      <c r="K642" s="183" t="s">
        <v>588</v>
      </c>
      <c r="L642" s="151" t="s">
        <v>377</v>
      </c>
      <c r="M642" s="151">
        <v>3</v>
      </c>
      <c r="N642" s="184">
        <v>43040</v>
      </c>
      <c r="O642" s="184">
        <v>43403</v>
      </c>
      <c r="P642" s="178">
        <f t="shared" si="167"/>
        <v>51.857142857142854</v>
      </c>
      <c r="Q642" s="151" t="s">
        <v>2625</v>
      </c>
      <c r="R642" s="151" t="s">
        <v>2374</v>
      </c>
      <c r="S642" s="151">
        <v>2</v>
      </c>
      <c r="T642" s="184"/>
      <c r="U642" s="161">
        <f t="shared" ref="U642:U705" si="168">(T642-O642)/30</f>
        <v>-1446.7666666666667</v>
      </c>
      <c r="V642" s="124">
        <f t="shared" ref="V642:V705" si="169">IF(S642/M642&gt;1,100,+S642/M642*100)</f>
        <v>66.666666666666657</v>
      </c>
      <c r="W642" s="162">
        <f t="shared" ref="W642:W705" si="170">+P642*V642/100</f>
        <v>34.571428571428562</v>
      </c>
      <c r="X642" s="162">
        <f t="shared" ref="X642:X705" si="171">IF(O642&lt;=$AK$1,W642,0)</f>
        <v>34.571428571428562</v>
      </c>
      <c r="Y642" s="162">
        <f t="shared" ref="Y642:Y705" si="172">IF($AK$1&gt;=O642,P642,0)</f>
        <v>51.857142857142854</v>
      </c>
      <c r="Z642" s="151" t="str">
        <f t="shared" ref="Z642:Z705" si="173">IF(V642=100,"CUMPLIDA",IF(O642-$AK$1&lt;0,"VENCIDA",IF(O642-$AK$1&lt;=30,"PRÓXIMA A VENCER",IF(V642&gt;0,"CON AVANCE","EN TERMINO"))))</f>
        <v>VENCIDA</v>
      </c>
      <c r="AA642" s="151" t="str">
        <f t="shared" ref="AA642:AA705" si="174">IF(A642&lt;&gt;"",IF(AG642=1,"VENCIDO",IF(AG642=2,"PRÓXIMO A VENCER",IF(AG642=3,"EN TERMINO",IF(AG642=4,"CON AVANCE",IF(AG642=5,"CUMPLIDO",))))),"")</f>
        <v>VENCIDO</v>
      </c>
      <c r="AB642" s="192" t="s">
        <v>135</v>
      </c>
      <c r="AC642" s="150" t="str">
        <f t="shared" si="161"/>
        <v>H24R15</v>
      </c>
      <c r="AD642" s="163">
        <f t="shared" ref="AD642:AD705" si="175">IF(A642&lt;&gt;"",1,AD641+1)</f>
        <v>1</v>
      </c>
      <c r="AE642" s="163" t="str">
        <f t="shared" si="162"/>
        <v>H24R15 - 1</v>
      </c>
      <c r="AF642" s="164">
        <f t="shared" si="163"/>
        <v>1</v>
      </c>
      <c r="AG642" s="164">
        <f t="shared" si="164"/>
        <v>1</v>
      </c>
      <c r="AH642" s="164" t="str">
        <f t="shared" ref="AH642:AH705" si="176">IF(A642&lt;&gt;"",MID(H642,1,FIND(" ",H642,1)-1),AH641)</f>
        <v>H24R15.</v>
      </c>
      <c r="AI642" s="164" t="str">
        <f t="shared" si="165"/>
        <v>H24R15</v>
      </c>
      <c r="AJ642" s="204"/>
      <c r="AK642" s="204"/>
    </row>
    <row r="643" spans="1:37" s="2" customFormat="1" ht="350.1" customHeight="1" x14ac:dyDescent="0.2">
      <c r="A643" s="150">
        <f>IF(ISBLANK(F643),"",COUNTA($F$2:F643))</f>
        <v>521</v>
      </c>
      <c r="B643" s="151">
        <f t="shared" si="166"/>
        <v>642</v>
      </c>
      <c r="C643" s="151">
        <v>2016</v>
      </c>
      <c r="D643" s="151"/>
      <c r="E643" s="151" t="s">
        <v>3102</v>
      </c>
      <c r="F643" s="151" t="s">
        <v>3094</v>
      </c>
      <c r="G643" s="152" t="s">
        <v>21</v>
      </c>
      <c r="H643" s="183" t="s">
        <v>3121</v>
      </c>
      <c r="I643" s="183" t="s">
        <v>386</v>
      </c>
      <c r="J643" s="183" t="s">
        <v>379</v>
      </c>
      <c r="K643" s="183" t="s">
        <v>380</v>
      </c>
      <c r="L643" s="151" t="s">
        <v>8</v>
      </c>
      <c r="M643" s="151">
        <v>1</v>
      </c>
      <c r="N643" s="184">
        <v>43040</v>
      </c>
      <c r="O643" s="184">
        <v>43403</v>
      </c>
      <c r="P643" s="178">
        <f t="shared" si="167"/>
        <v>51.857142857142854</v>
      </c>
      <c r="Q643" s="151" t="s">
        <v>1486</v>
      </c>
      <c r="R643" s="151" t="s">
        <v>2374</v>
      </c>
      <c r="S643" s="151">
        <v>0</v>
      </c>
      <c r="T643" s="184"/>
      <c r="U643" s="161">
        <f t="shared" si="168"/>
        <v>-1446.7666666666667</v>
      </c>
      <c r="V643" s="124">
        <f t="shared" si="169"/>
        <v>0</v>
      </c>
      <c r="W643" s="162">
        <f t="shared" si="170"/>
        <v>0</v>
      </c>
      <c r="X643" s="162">
        <f t="shared" si="171"/>
        <v>0</v>
      </c>
      <c r="Y643" s="162">
        <f t="shared" si="172"/>
        <v>51.857142857142854</v>
      </c>
      <c r="Z643" s="151" t="str">
        <f t="shared" si="173"/>
        <v>VENCIDA</v>
      </c>
      <c r="AA643" s="151" t="str">
        <f t="shared" si="174"/>
        <v>VENCIDO</v>
      </c>
      <c r="AB643" s="192" t="s">
        <v>135</v>
      </c>
      <c r="AC643" s="150" t="str">
        <f t="shared" ref="AC643:AC706" si="177">AI643</f>
        <v>H25R15</v>
      </c>
      <c r="AD643" s="163">
        <f t="shared" si="175"/>
        <v>1</v>
      </c>
      <c r="AE643" s="163" t="str">
        <f t="shared" ref="AE643:AE706" si="178">CONCATENATE(AC643," - ",AD643)</f>
        <v>H25R15 - 1</v>
      </c>
      <c r="AF643" s="164">
        <f t="shared" ref="AF643:AF706" si="179">IF(Z643="VENCIDA",1,IF(Z643="PRÓXIMA A VENCER",2,IF(Z643="EN TERMINO",3,IF(Z643="CON AVANCE",4,IF(Z643="CUMPLIDA",5,)))))</f>
        <v>1</v>
      </c>
      <c r="AG643" s="164">
        <f t="shared" ref="AG643:AG706" si="180">IF(AD644=AD643+1,MIN(AF643,AG644),AF643)</f>
        <v>1</v>
      </c>
      <c r="AH643" s="164" t="str">
        <f t="shared" si="176"/>
        <v>H25R15.</v>
      </c>
      <c r="AI643" s="164" t="str">
        <f t="shared" ref="AI643:AI706" si="181">IFERROR(MID(AH643,1,FIND(".",AH643,1)-1),AH643)</f>
        <v>H25R15</v>
      </c>
      <c r="AJ643" s="204"/>
      <c r="AK643" s="204"/>
    </row>
    <row r="644" spans="1:37" s="2" customFormat="1" ht="350.1" customHeight="1" x14ac:dyDescent="0.2">
      <c r="A644" s="150">
        <f>IF(ISBLANK(F644),"",COUNTA($F$2:F644))</f>
        <v>522</v>
      </c>
      <c r="B644" s="151">
        <f t="shared" si="166"/>
        <v>643</v>
      </c>
      <c r="C644" s="151">
        <v>2016</v>
      </c>
      <c r="D644" s="151"/>
      <c r="E644" s="151" t="s">
        <v>904</v>
      </c>
      <c r="F644" s="151" t="s">
        <v>1141</v>
      </c>
      <c r="G644" s="152" t="s">
        <v>21</v>
      </c>
      <c r="H644" s="183" t="s">
        <v>387</v>
      </c>
      <c r="I644" s="183" t="s">
        <v>388</v>
      </c>
      <c r="J644" s="183" t="s">
        <v>880</v>
      </c>
      <c r="K644" s="183" t="s">
        <v>589</v>
      </c>
      <c r="L644" s="151" t="s">
        <v>381</v>
      </c>
      <c r="M644" s="151">
        <v>10</v>
      </c>
      <c r="N644" s="184">
        <v>43040</v>
      </c>
      <c r="O644" s="184">
        <v>43403</v>
      </c>
      <c r="P644" s="178">
        <f t="shared" si="167"/>
        <v>51.857142857142854</v>
      </c>
      <c r="Q644" s="151" t="s">
        <v>1486</v>
      </c>
      <c r="R644" s="151" t="s">
        <v>2374</v>
      </c>
      <c r="S644" s="151">
        <v>10</v>
      </c>
      <c r="T644" s="184">
        <v>44774</v>
      </c>
      <c r="U644" s="161">
        <f t="shared" si="168"/>
        <v>45.7</v>
      </c>
      <c r="V644" s="124">
        <f t="shared" si="169"/>
        <v>100</v>
      </c>
      <c r="W644" s="162">
        <f t="shared" si="170"/>
        <v>51.857142857142854</v>
      </c>
      <c r="X644" s="162">
        <f t="shared" si="171"/>
        <v>51.857142857142854</v>
      </c>
      <c r="Y644" s="162">
        <f t="shared" si="172"/>
        <v>51.857142857142854</v>
      </c>
      <c r="Z644" s="151" t="str">
        <f t="shared" si="173"/>
        <v>CUMPLIDA</v>
      </c>
      <c r="AA644" s="151" t="str">
        <f t="shared" si="174"/>
        <v>CUMPLIDO</v>
      </c>
      <c r="AB644" s="192" t="s">
        <v>135</v>
      </c>
      <c r="AC644" s="150" t="str">
        <f t="shared" si="177"/>
        <v>H26R15</v>
      </c>
      <c r="AD644" s="163">
        <f t="shared" si="175"/>
        <v>1</v>
      </c>
      <c r="AE644" s="163" t="str">
        <f t="shared" si="178"/>
        <v>H26R15 - 1</v>
      </c>
      <c r="AF644" s="164">
        <f t="shared" si="179"/>
        <v>5</v>
      </c>
      <c r="AG644" s="164">
        <f t="shared" si="180"/>
        <v>5</v>
      </c>
      <c r="AH644" s="164" t="str">
        <f t="shared" si="176"/>
        <v>H26R15.</v>
      </c>
      <c r="AI644" s="164" t="str">
        <f t="shared" si="181"/>
        <v>H26R15</v>
      </c>
      <c r="AJ644" s="204"/>
      <c r="AK644" s="204"/>
    </row>
    <row r="645" spans="1:37" s="2" customFormat="1" ht="330.75" customHeight="1" x14ac:dyDescent="0.2">
      <c r="A645" s="150">
        <f>IF(ISBLANK(F645),"",COUNTA($F$2:F645))</f>
        <v>523</v>
      </c>
      <c r="B645" s="151">
        <f t="shared" si="166"/>
        <v>644</v>
      </c>
      <c r="C645" s="151">
        <v>2016</v>
      </c>
      <c r="D645" s="151"/>
      <c r="E645" s="151" t="s">
        <v>904</v>
      </c>
      <c r="F645" s="151" t="s">
        <v>638</v>
      </c>
      <c r="G645" s="152" t="s">
        <v>21</v>
      </c>
      <c r="H645" s="183" t="s">
        <v>389</v>
      </c>
      <c r="I645" s="183" t="s">
        <v>390</v>
      </c>
      <c r="J645" s="183" t="s">
        <v>1159</v>
      </c>
      <c r="K645" s="183" t="s">
        <v>1160</v>
      </c>
      <c r="L645" s="151" t="s">
        <v>1161</v>
      </c>
      <c r="M645" s="151">
        <v>2</v>
      </c>
      <c r="N645" s="184">
        <v>44044</v>
      </c>
      <c r="O645" s="184">
        <v>44255</v>
      </c>
      <c r="P645" s="178">
        <f t="shared" si="167"/>
        <v>30.142857142857142</v>
      </c>
      <c r="Q645" s="151" t="s">
        <v>1486</v>
      </c>
      <c r="R645" s="151" t="s">
        <v>2374</v>
      </c>
      <c r="S645" s="151">
        <v>2</v>
      </c>
      <c r="T645" s="184">
        <v>44192</v>
      </c>
      <c r="U645" s="161">
        <f t="shared" si="168"/>
        <v>-2.1</v>
      </c>
      <c r="V645" s="124">
        <f t="shared" si="169"/>
        <v>100</v>
      </c>
      <c r="W645" s="162">
        <f t="shared" si="170"/>
        <v>30.142857142857142</v>
      </c>
      <c r="X645" s="162">
        <f t="shared" si="171"/>
        <v>30.142857142857142</v>
      </c>
      <c r="Y645" s="162">
        <f t="shared" si="172"/>
        <v>30.142857142857142</v>
      </c>
      <c r="Z645" s="151" t="str">
        <f t="shared" si="173"/>
        <v>CUMPLIDA</v>
      </c>
      <c r="AA645" s="151" t="str">
        <f t="shared" si="174"/>
        <v>CUMPLIDO</v>
      </c>
      <c r="AB645" s="192" t="s">
        <v>135</v>
      </c>
      <c r="AC645" s="150" t="str">
        <f t="shared" si="177"/>
        <v>H27R15</v>
      </c>
      <c r="AD645" s="163">
        <f t="shared" si="175"/>
        <v>1</v>
      </c>
      <c r="AE645" s="163" t="str">
        <f t="shared" si="178"/>
        <v>H27R15 - 1</v>
      </c>
      <c r="AF645" s="164">
        <f t="shared" si="179"/>
        <v>5</v>
      </c>
      <c r="AG645" s="164">
        <f t="shared" si="180"/>
        <v>5</v>
      </c>
      <c r="AH645" s="164" t="str">
        <f t="shared" si="176"/>
        <v>H27R15.</v>
      </c>
      <c r="AI645" s="164" t="str">
        <f t="shared" si="181"/>
        <v>H27R15</v>
      </c>
      <c r="AJ645" s="204"/>
      <c r="AK645" s="204"/>
    </row>
    <row r="646" spans="1:37" s="2" customFormat="1" ht="350.1" customHeight="1" x14ac:dyDescent="0.2">
      <c r="A646" s="150">
        <f>IF(ISBLANK(F646),"",COUNTA($F$2:F646))</f>
        <v>524</v>
      </c>
      <c r="B646" s="151">
        <f t="shared" si="166"/>
        <v>645</v>
      </c>
      <c r="C646" s="151">
        <v>2016</v>
      </c>
      <c r="D646" s="151"/>
      <c r="E646" s="151" t="s">
        <v>637</v>
      </c>
      <c r="F646" s="151" t="s">
        <v>637</v>
      </c>
      <c r="G646" s="152" t="s">
        <v>21</v>
      </c>
      <c r="H646" s="183" t="s">
        <v>391</v>
      </c>
      <c r="I646" s="183" t="s">
        <v>392</v>
      </c>
      <c r="J646" s="183" t="s">
        <v>382</v>
      </c>
      <c r="K646" s="183" t="s">
        <v>383</v>
      </c>
      <c r="L646" s="151" t="s">
        <v>8</v>
      </c>
      <c r="M646" s="151">
        <v>2</v>
      </c>
      <c r="N646" s="184">
        <v>43040</v>
      </c>
      <c r="O646" s="184">
        <v>43403</v>
      </c>
      <c r="P646" s="178">
        <f t="shared" si="167"/>
        <v>51.857142857142854</v>
      </c>
      <c r="Q646" s="151" t="s">
        <v>1486</v>
      </c>
      <c r="R646" s="151" t="s">
        <v>2374</v>
      </c>
      <c r="S646" s="151">
        <v>2</v>
      </c>
      <c r="T646" s="184"/>
      <c r="U646" s="161">
        <f t="shared" si="168"/>
        <v>-1446.7666666666667</v>
      </c>
      <c r="V646" s="124">
        <f t="shared" si="169"/>
        <v>100</v>
      </c>
      <c r="W646" s="162">
        <f t="shared" si="170"/>
        <v>51.857142857142854</v>
      </c>
      <c r="X646" s="162">
        <f t="shared" si="171"/>
        <v>51.857142857142854</v>
      </c>
      <c r="Y646" s="162">
        <f t="shared" si="172"/>
        <v>51.857142857142854</v>
      </c>
      <c r="Z646" s="151" t="str">
        <f t="shared" si="173"/>
        <v>CUMPLIDA</v>
      </c>
      <c r="AA646" s="151" t="str">
        <f t="shared" si="174"/>
        <v>CUMPLIDO</v>
      </c>
      <c r="AB646" s="192" t="s">
        <v>135</v>
      </c>
      <c r="AC646" s="150" t="str">
        <f t="shared" si="177"/>
        <v>H28R15</v>
      </c>
      <c r="AD646" s="163">
        <f t="shared" si="175"/>
        <v>1</v>
      </c>
      <c r="AE646" s="163" t="str">
        <f t="shared" si="178"/>
        <v>H28R15 - 1</v>
      </c>
      <c r="AF646" s="164">
        <f t="shared" si="179"/>
        <v>5</v>
      </c>
      <c r="AG646" s="164">
        <f t="shared" si="180"/>
        <v>5</v>
      </c>
      <c r="AH646" s="164" t="str">
        <f t="shared" si="176"/>
        <v>H28R15.</v>
      </c>
      <c r="AI646" s="164" t="str">
        <f t="shared" si="181"/>
        <v>H28R15</v>
      </c>
      <c r="AJ646" s="204"/>
      <c r="AK646" s="204"/>
    </row>
    <row r="647" spans="1:37" s="2" customFormat="1" ht="350.1" customHeight="1" x14ac:dyDescent="0.2">
      <c r="A647" s="150">
        <f>IF(ISBLANK(F647),"",COUNTA($F$2:F647))</f>
        <v>525</v>
      </c>
      <c r="B647" s="151">
        <f t="shared" si="166"/>
        <v>646</v>
      </c>
      <c r="C647" s="151">
        <v>2016</v>
      </c>
      <c r="D647" s="151"/>
      <c r="E647" s="151" t="s">
        <v>904</v>
      </c>
      <c r="F647" s="151" t="s">
        <v>636</v>
      </c>
      <c r="G647" s="152" t="s">
        <v>102</v>
      </c>
      <c r="H647" s="183" t="s">
        <v>3171</v>
      </c>
      <c r="I647" s="183" t="s">
        <v>3172</v>
      </c>
      <c r="J647" s="183" t="s">
        <v>3173</v>
      </c>
      <c r="K647" s="183" t="s">
        <v>570</v>
      </c>
      <c r="L647" s="151" t="s">
        <v>569</v>
      </c>
      <c r="M647" s="151">
        <v>1</v>
      </c>
      <c r="N647" s="184">
        <v>43040</v>
      </c>
      <c r="O647" s="184">
        <v>43099</v>
      </c>
      <c r="P647" s="178">
        <f t="shared" si="167"/>
        <v>8.4285714285714288</v>
      </c>
      <c r="Q647" s="151" t="s">
        <v>1488</v>
      </c>
      <c r="R647" s="151" t="s">
        <v>2347</v>
      </c>
      <c r="S647" s="151">
        <v>1</v>
      </c>
      <c r="T647" s="184"/>
      <c r="U647" s="161">
        <f t="shared" si="168"/>
        <v>-1436.6333333333334</v>
      </c>
      <c r="V647" s="124">
        <f t="shared" si="169"/>
        <v>100</v>
      </c>
      <c r="W647" s="162">
        <f t="shared" si="170"/>
        <v>8.4285714285714288</v>
      </c>
      <c r="X647" s="162">
        <f t="shared" si="171"/>
        <v>8.4285714285714288</v>
      </c>
      <c r="Y647" s="162">
        <f t="shared" si="172"/>
        <v>8.4285714285714288</v>
      </c>
      <c r="Z647" s="151" t="str">
        <f t="shared" si="173"/>
        <v>CUMPLIDA</v>
      </c>
      <c r="AA647" s="151" t="str">
        <f t="shared" si="174"/>
        <v>CUMPLIDO</v>
      </c>
      <c r="AB647" s="192" t="s">
        <v>135</v>
      </c>
      <c r="AC647" s="150" t="str">
        <f t="shared" si="177"/>
        <v>H30R15</v>
      </c>
      <c r="AD647" s="163">
        <f t="shared" si="175"/>
        <v>1</v>
      </c>
      <c r="AE647" s="163" t="str">
        <f t="shared" si="178"/>
        <v>H30R15 - 1</v>
      </c>
      <c r="AF647" s="164">
        <f t="shared" si="179"/>
        <v>5</v>
      </c>
      <c r="AG647" s="164">
        <f t="shared" si="180"/>
        <v>5</v>
      </c>
      <c r="AH647" s="164" t="str">
        <f t="shared" si="176"/>
        <v>H30R15.</v>
      </c>
      <c r="AI647" s="164" t="str">
        <f t="shared" si="181"/>
        <v>H30R15</v>
      </c>
      <c r="AJ647" s="204"/>
      <c r="AK647" s="204"/>
    </row>
    <row r="648" spans="1:37" s="2" customFormat="1" ht="350.1" customHeight="1" x14ac:dyDescent="0.2">
      <c r="A648" s="150">
        <f>IF(ISBLANK(F648),"",COUNTA($F$2:F648))</f>
        <v>526</v>
      </c>
      <c r="B648" s="151">
        <f t="shared" si="166"/>
        <v>647</v>
      </c>
      <c r="C648" s="151">
        <v>2016</v>
      </c>
      <c r="D648" s="151"/>
      <c r="E648" s="151" t="s">
        <v>3112</v>
      </c>
      <c r="F648" s="151" t="s">
        <v>3097</v>
      </c>
      <c r="G648" s="152" t="s">
        <v>80</v>
      </c>
      <c r="H648" s="183" t="s">
        <v>735</v>
      </c>
      <c r="I648" s="183" t="s">
        <v>103</v>
      </c>
      <c r="J648" s="183" t="s">
        <v>1051</v>
      </c>
      <c r="K648" s="183" t="s">
        <v>1047</v>
      </c>
      <c r="L648" s="151" t="s">
        <v>1041</v>
      </c>
      <c r="M648" s="151">
        <v>1</v>
      </c>
      <c r="N648" s="184">
        <v>43862</v>
      </c>
      <c r="O648" s="184">
        <v>43979</v>
      </c>
      <c r="P648" s="178">
        <f t="shared" si="167"/>
        <v>16.714285714285715</v>
      </c>
      <c r="Q648" s="151" t="s">
        <v>1495</v>
      </c>
      <c r="R648" s="151" t="s">
        <v>2457</v>
      </c>
      <c r="S648" s="151">
        <v>1</v>
      </c>
      <c r="T648" s="123">
        <v>44662</v>
      </c>
      <c r="U648" s="161">
        <f t="shared" si="168"/>
        <v>22.766666666666666</v>
      </c>
      <c r="V648" s="124">
        <f t="shared" si="169"/>
        <v>100</v>
      </c>
      <c r="W648" s="162">
        <f t="shared" si="170"/>
        <v>16.714285714285715</v>
      </c>
      <c r="X648" s="162">
        <f t="shared" si="171"/>
        <v>16.714285714285715</v>
      </c>
      <c r="Y648" s="162">
        <f t="shared" si="172"/>
        <v>16.714285714285715</v>
      </c>
      <c r="Z648" s="151" t="str">
        <f t="shared" si="173"/>
        <v>CUMPLIDA</v>
      </c>
      <c r="AA648" s="151" t="str">
        <f t="shared" si="174"/>
        <v>CUMPLIDO</v>
      </c>
      <c r="AB648" s="192" t="s">
        <v>135</v>
      </c>
      <c r="AC648" s="150" t="str">
        <f t="shared" si="177"/>
        <v>H32R15</v>
      </c>
      <c r="AD648" s="163">
        <f t="shared" si="175"/>
        <v>1</v>
      </c>
      <c r="AE648" s="163" t="str">
        <f t="shared" si="178"/>
        <v>H32R15 - 1</v>
      </c>
      <c r="AF648" s="164">
        <f t="shared" si="179"/>
        <v>5</v>
      </c>
      <c r="AG648" s="164">
        <f t="shared" si="180"/>
        <v>5</v>
      </c>
      <c r="AH648" s="164" t="str">
        <f t="shared" si="176"/>
        <v>H32R15.</v>
      </c>
      <c r="AI648" s="164" t="str">
        <f t="shared" si="181"/>
        <v>H32R15</v>
      </c>
      <c r="AJ648" s="204"/>
      <c r="AK648" s="204"/>
    </row>
    <row r="649" spans="1:37" s="2" customFormat="1" ht="238.5" customHeight="1" x14ac:dyDescent="0.2">
      <c r="A649" s="150">
        <f>IF(ISBLANK(F649),"",COUNTA($F$2:F649))</f>
        <v>527</v>
      </c>
      <c r="B649" s="151">
        <f t="shared" si="166"/>
        <v>648</v>
      </c>
      <c r="C649" s="151">
        <v>2016</v>
      </c>
      <c r="D649" s="151"/>
      <c r="E649" s="151" t="s">
        <v>904</v>
      </c>
      <c r="F649" s="151" t="s">
        <v>636</v>
      </c>
      <c r="G649" s="152" t="s">
        <v>80</v>
      </c>
      <c r="H649" s="183" t="s">
        <v>736</v>
      </c>
      <c r="I649" s="183" t="s">
        <v>591</v>
      </c>
      <c r="J649" s="183" t="s">
        <v>472</v>
      </c>
      <c r="K649" s="183" t="s">
        <v>473</v>
      </c>
      <c r="L649" s="151" t="s">
        <v>7</v>
      </c>
      <c r="M649" s="151">
        <v>1</v>
      </c>
      <c r="N649" s="184">
        <v>43040</v>
      </c>
      <c r="O649" s="184">
        <v>43099</v>
      </c>
      <c r="P649" s="178">
        <f t="shared" si="167"/>
        <v>8.4285714285714288</v>
      </c>
      <c r="Q649" s="150" t="s">
        <v>1489</v>
      </c>
      <c r="R649" s="174" t="s">
        <v>2367</v>
      </c>
      <c r="S649" s="151">
        <v>1</v>
      </c>
      <c r="T649" s="184"/>
      <c r="U649" s="161">
        <f t="shared" si="168"/>
        <v>-1436.6333333333334</v>
      </c>
      <c r="V649" s="124">
        <f t="shared" si="169"/>
        <v>100</v>
      </c>
      <c r="W649" s="162">
        <f t="shared" si="170"/>
        <v>8.4285714285714288</v>
      </c>
      <c r="X649" s="162">
        <f t="shared" si="171"/>
        <v>8.4285714285714288</v>
      </c>
      <c r="Y649" s="162">
        <f t="shared" si="172"/>
        <v>8.4285714285714288</v>
      </c>
      <c r="Z649" s="151" t="str">
        <f t="shared" si="173"/>
        <v>CUMPLIDA</v>
      </c>
      <c r="AA649" s="151" t="str">
        <f t="shared" si="174"/>
        <v>CUMPLIDO</v>
      </c>
      <c r="AB649" s="192" t="s">
        <v>135</v>
      </c>
      <c r="AC649" s="150" t="str">
        <f t="shared" si="177"/>
        <v>H38R15</v>
      </c>
      <c r="AD649" s="163">
        <f t="shared" si="175"/>
        <v>1</v>
      </c>
      <c r="AE649" s="163" t="str">
        <f t="shared" si="178"/>
        <v>H38R15 - 1</v>
      </c>
      <c r="AF649" s="164">
        <f t="shared" si="179"/>
        <v>5</v>
      </c>
      <c r="AG649" s="164">
        <f t="shared" si="180"/>
        <v>5</v>
      </c>
      <c r="AH649" s="164" t="str">
        <f t="shared" si="176"/>
        <v>H38R15.</v>
      </c>
      <c r="AI649" s="164" t="str">
        <f t="shared" si="181"/>
        <v>H38R15</v>
      </c>
      <c r="AJ649" s="204"/>
      <c r="AK649" s="204"/>
    </row>
    <row r="650" spans="1:37" s="2" customFormat="1" ht="350.1" customHeight="1" x14ac:dyDescent="0.2">
      <c r="A650" s="150">
        <f>IF(ISBLANK(F650),"",COUNTA($F$2:F650))</f>
        <v>528</v>
      </c>
      <c r="B650" s="151">
        <f t="shared" si="166"/>
        <v>649</v>
      </c>
      <c r="C650" s="151">
        <v>2016</v>
      </c>
      <c r="D650" s="151"/>
      <c r="E650" s="151" t="s">
        <v>904</v>
      </c>
      <c r="F650" s="151" t="s">
        <v>636</v>
      </c>
      <c r="G650" s="152" t="s">
        <v>25</v>
      </c>
      <c r="H650" s="183" t="s">
        <v>590</v>
      </c>
      <c r="I650" s="183" t="s">
        <v>592</v>
      </c>
      <c r="J650" s="183" t="s">
        <v>606</v>
      </c>
      <c r="K650" s="183" t="s">
        <v>607</v>
      </c>
      <c r="L650" s="151" t="s">
        <v>7</v>
      </c>
      <c r="M650" s="151">
        <v>1</v>
      </c>
      <c r="N650" s="184">
        <v>43040</v>
      </c>
      <c r="O650" s="184">
        <v>43099</v>
      </c>
      <c r="P650" s="178">
        <f t="shared" si="167"/>
        <v>8.4285714285714288</v>
      </c>
      <c r="Q650" s="150" t="s">
        <v>1489</v>
      </c>
      <c r="R650" s="174" t="s">
        <v>2367</v>
      </c>
      <c r="S650" s="151">
        <v>1</v>
      </c>
      <c r="T650" s="184"/>
      <c r="U650" s="161">
        <f t="shared" si="168"/>
        <v>-1436.6333333333334</v>
      </c>
      <c r="V650" s="124">
        <f t="shared" si="169"/>
        <v>100</v>
      </c>
      <c r="W650" s="162">
        <f t="shared" si="170"/>
        <v>8.4285714285714288</v>
      </c>
      <c r="X650" s="162">
        <f t="shared" si="171"/>
        <v>8.4285714285714288</v>
      </c>
      <c r="Y650" s="162">
        <f t="shared" si="172"/>
        <v>8.4285714285714288</v>
      </c>
      <c r="Z650" s="151" t="str">
        <f t="shared" si="173"/>
        <v>CUMPLIDA</v>
      </c>
      <c r="AA650" s="151" t="str">
        <f t="shared" si="174"/>
        <v>CUMPLIDO</v>
      </c>
      <c r="AB650" s="192" t="s">
        <v>135</v>
      </c>
      <c r="AC650" s="150" t="str">
        <f t="shared" si="177"/>
        <v>H39R15</v>
      </c>
      <c r="AD650" s="163">
        <f t="shared" si="175"/>
        <v>1</v>
      </c>
      <c r="AE650" s="163" t="str">
        <f t="shared" si="178"/>
        <v>H39R15 - 1</v>
      </c>
      <c r="AF650" s="164">
        <f t="shared" si="179"/>
        <v>5</v>
      </c>
      <c r="AG650" s="164">
        <f t="shared" si="180"/>
        <v>5</v>
      </c>
      <c r="AH650" s="164" t="str">
        <f t="shared" si="176"/>
        <v>H39R15.</v>
      </c>
      <c r="AI650" s="164" t="str">
        <f t="shared" si="181"/>
        <v>H39R15</v>
      </c>
      <c r="AJ650" s="204"/>
      <c r="AK650" s="204"/>
    </row>
    <row r="651" spans="1:37" s="2" customFormat="1" ht="350.1" customHeight="1" x14ac:dyDescent="0.2">
      <c r="A651" s="150">
        <f>IF(ISBLANK(F651),"",COUNTA($F$2:F651))</f>
        <v>529</v>
      </c>
      <c r="B651" s="151">
        <f t="shared" si="166"/>
        <v>650</v>
      </c>
      <c r="C651" s="151">
        <v>2016</v>
      </c>
      <c r="D651" s="151"/>
      <c r="E651" s="151" t="s">
        <v>637</v>
      </c>
      <c r="F651" s="151" t="s">
        <v>637</v>
      </c>
      <c r="G651" s="152" t="s">
        <v>16</v>
      </c>
      <c r="H651" s="183" t="s">
        <v>593</v>
      </c>
      <c r="I651" s="183" t="s">
        <v>594</v>
      </c>
      <c r="J651" s="183" t="s">
        <v>522</v>
      </c>
      <c r="K651" s="183" t="s">
        <v>523</v>
      </c>
      <c r="L651" s="151" t="s">
        <v>8</v>
      </c>
      <c r="M651" s="151">
        <v>1</v>
      </c>
      <c r="N651" s="184">
        <v>43040</v>
      </c>
      <c r="O651" s="184">
        <v>43099</v>
      </c>
      <c r="P651" s="178">
        <f t="shared" si="167"/>
        <v>8.4285714285714288</v>
      </c>
      <c r="Q651" s="151" t="s">
        <v>1491</v>
      </c>
      <c r="R651" s="174" t="s">
        <v>2367</v>
      </c>
      <c r="S651" s="151">
        <v>1</v>
      </c>
      <c r="T651" s="184"/>
      <c r="U651" s="161">
        <f t="shared" si="168"/>
        <v>-1436.6333333333334</v>
      </c>
      <c r="V651" s="124">
        <f t="shared" si="169"/>
        <v>100</v>
      </c>
      <c r="W651" s="162">
        <f t="shared" si="170"/>
        <v>8.4285714285714288</v>
      </c>
      <c r="X651" s="162">
        <f t="shared" si="171"/>
        <v>8.4285714285714288</v>
      </c>
      <c r="Y651" s="162">
        <f t="shared" si="172"/>
        <v>8.4285714285714288</v>
      </c>
      <c r="Z651" s="151" t="str">
        <f t="shared" si="173"/>
        <v>CUMPLIDA</v>
      </c>
      <c r="AA651" s="151" t="str">
        <f t="shared" si="174"/>
        <v>CUMPLIDO</v>
      </c>
      <c r="AB651" s="192" t="s">
        <v>135</v>
      </c>
      <c r="AC651" s="150" t="str">
        <f t="shared" si="177"/>
        <v>H43R15</v>
      </c>
      <c r="AD651" s="163">
        <f t="shared" si="175"/>
        <v>1</v>
      </c>
      <c r="AE651" s="163" t="str">
        <f t="shared" si="178"/>
        <v>H43R15 - 1</v>
      </c>
      <c r="AF651" s="164">
        <f t="shared" si="179"/>
        <v>5</v>
      </c>
      <c r="AG651" s="164">
        <f t="shared" si="180"/>
        <v>5</v>
      </c>
      <c r="AH651" s="164" t="str">
        <f t="shared" si="176"/>
        <v>H43R15.</v>
      </c>
      <c r="AI651" s="164" t="str">
        <f t="shared" si="181"/>
        <v>H43R15</v>
      </c>
      <c r="AJ651" s="204"/>
      <c r="AK651" s="204"/>
    </row>
    <row r="652" spans="1:37" s="2" customFormat="1" ht="350.1" customHeight="1" x14ac:dyDescent="0.2">
      <c r="A652" s="150">
        <f>IF(ISBLANK(F652),"",COUNTA($F$2:F652))</f>
        <v>530</v>
      </c>
      <c r="B652" s="151">
        <f t="shared" si="166"/>
        <v>651</v>
      </c>
      <c r="C652" s="151">
        <v>2016</v>
      </c>
      <c r="D652" s="151"/>
      <c r="E652" s="151" t="s">
        <v>904</v>
      </c>
      <c r="F652" s="151" t="s">
        <v>636</v>
      </c>
      <c r="G652" s="152" t="s">
        <v>104</v>
      </c>
      <c r="H652" s="183" t="s">
        <v>1431</v>
      </c>
      <c r="I652" s="183" t="s">
        <v>105</v>
      </c>
      <c r="J652" s="183" t="s">
        <v>524</v>
      </c>
      <c r="K652" s="183" t="s">
        <v>525</v>
      </c>
      <c r="L652" s="151" t="s">
        <v>7</v>
      </c>
      <c r="M652" s="151">
        <v>1</v>
      </c>
      <c r="N652" s="184">
        <v>43040</v>
      </c>
      <c r="O652" s="184">
        <v>43099</v>
      </c>
      <c r="P652" s="178">
        <f t="shared" si="167"/>
        <v>8.4285714285714288</v>
      </c>
      <c r="Q652" s="151" t="s">
        <v>1491</v>
      </c>
      <c r="R652" s="174" t="s">
        <v>2367</v>
      </c>
      <c r="S652" s="151">
        <v>1</v>
      </c>
      <c r="T652" s="184"/>
      <c r="U652" s="161">
        <f t="shared" si="168"/>
        <v>-1436.6333333333334</v>
      </c>
      <c r="V652" s="124">
        <f t="shared" si="169"/>
        <v>100</v>
      </c>
      <c r="W652" s="162">
        <f t="shared" si="170"/>
        <v>8.4285714285714288</v>
      </c>
      <c r="X652" s="162">
        <f t="shared" si="171"/>
        <v>8.4285714285714288</v>
      </c>
      <c r="Y652" s="162">
        <f t="shared" si="172"/>
        <v>8.4285714285714288</v>
      </c>
      <c r="Z652" s="151" t="str">
        <f t="shared" si="173"/>
        <v>CUMPLIDA</v>
      </c>
      <c r="AA652" s="151" t="str">
        <f t="shared" si="174"/>
        <v>CUMPLIDO</v>
      </c>
      <c r="AB652" s="192" t="s">
        <v>135</v>
      </c>
      <c r="AC652" s="150" t="str">
        <f t="shared" si="177"/>
        <v>H48R15</v>
      </c>
      <c r="AD652" s="163">
        <f t="shared" si="175"/>
        <v>1</v>
      </c>
      <c r="AE652" s="163" t="str">
        <f t="shared" si="178"/>
        <v>H48R15 - 1</v>
      </c>
      <c r="AF652" s="164">
        <f t="shared" si="179"/>
        <v>5</v>
      </c>
      <c r="AG652" s="164">
        <f t="shared" si="180"/>
        <v>5</v>
      </c>
      <c r="AH652" s="164" t="str">
        <f t="shared" si="176"/>
        <v>H48R15.</v>
      </c>
      <c r="AI652" s="164" t="str">
        <f t="shared" si="181"/>
        <v>H48R15</v>
      </c>
      <c r="AJ652" s="204"/>
      <c r="AK652" s="204"/>
    </row>
    <row r="653" spans="1:37" s="2" customFormat="1" ht="350.1" customHeight="1" x14ac:dyDescent="0.2">
      <c r="A653" s="150">
        <f>IF(ISBLANK(F653),"",COUNTA($F$2:F653))</f>
        <v>531</v>
      </c>
      <c r="B653" s="151">
        <f t="shared" ref="B653:B716" si="182">ROW()-1</f>
        <v>652</v>
      </c>
      <c r="C653" s="151">
        <v>2016</v>
      </c>
      <c r="D653" s="151"/>
      <c r="E653" s="151" t="s">
        <v>904</v>
      </c>
      <c r="F653" s="151" t="s">
        <v>636</v>
      </c>
      <c r="G653" s="152" t="s">
        <v>104</v>
      </c>
      <c r="H653" s="183" t="s">
        <v>1467</v>
      </c>
      <c r="I653" s="183" t="s">
        <v>105</v>
      </c>
      <c r="J653" s="183" t="s">
        <v>526</v>
      </c>
      <c r="K653" s="183" t="s">
        <v>527</v>
      </c>
      <c r="L653" s="151" t="s">
        <v>7</v>
      </c>
      <c r="M653" s="151">
        <v>1</v>
      </c>
      <c r="N653" s="184">
        <v>43040</v>
      </c>
      <c r="O653" s="184">
        <v>43099</v>
      </c>
      <c r="P653" s="178">
        <f t="shared" si="167"/>
        <v>8.4285714285714288</v>
      </c>
      <c r="Q653" s="151" t="s">
        <v>1491</v>
      </c>
      <c r="R653" s="174" t="s">
        <v>2367</v>
      </c>
      <c r="S653" s="151">
        <v>1</v>
      </c>
      <c r="T653" s="184"/>
      <c r="U653" s="161">
        <f t="shared" si="168"/>
        <v>-1436.6333333333334</v>
      </c>
      <c r="V653" s="124">
        <f t="shared" si="169"/>
        <v>100</v>
      </c>
      <c r="W653" s="162">
        <f t="shared" si="170"/>
        <v>8.4285714285714288</v>
      </c>
      <c r="X653" s="162">
        <f t="shared" si="171"/>
        <v>8.4285714285714288</v>
      </c>
      <c r="Y653" s="162">
        <f t="shared" si="172"/>
        <v>8.4285714285714288</v>
      </c>
      <c r="Z653" s="151" t="str">
        <f t="shared" si="173"/>
        <v>CUMPLIDA</v>
      </c>
      <c r="AA653" s="151" t="str">
        <f t="shared" si="174"/>
        <v>CUMPLIDO</v>
      </c>
      <c r="AB653" s="192" t="s">
        <v>135</v>
      </c>
      <c r="AC653" s="150" t="str">
        <f t="shared" si="177"/>
        <v>H49R15</v>
      </c>
      <c r="AD653" s="163">
        <f t="shared" si="175"/>
        <v>1</v>
      </c>
      <c r="AE653" s="163" t="str">
        <f t="shared" si="178"/>
        <v>H49R15 - 1</v>
      </c>
      <c r="AF653" s="164">
        <f t="shared" si="179"/>
        <v>5</v>
      </c>
      <c r="AG653" s="164">
        <f t="shared" si="180"/>
        <v>5</v>
      </c>
      <c r="AH653" s="164" t="str">
        <f t="shared" si="176"/>
        <v>H49R15.</v>
      </c>
      <c r="AI653" s="164" t="str">
        <f t="shared" si="181"/>
        <v>H49R15</v>
      </c>
      <c r="AJ653" s="204"/>
      <c r="AK653" s="204"/>
    </row>
    <row r="654" spans="1:37" s="2" customFormat="1" ht="350.1" customHeight="1" x14ac:dyDescent="0.2">
      <c r="A654" s="150">
        <f>IF(ISBLANK(F654),"",COUNTA($F$2:F654))</f>
        <v>532</v>
      </c>
      <c r="B654" s="151">
        <f t="shared" si="182"/>
        <v>653</v>
      </c>
      <c r="C654" s="151">
        <v>2016</v>
      </c>
      <c r="D654" s="151"/>
      <c r="E654" s="151" t="s">
        <v>637</v>
      </c>
      <c r="F654" s="151" t="s">
        <v>637</v>
      </c>
      <c r="G654" s="152" t="s">
        <v>104</v>
      </c>
      <c r="H654" s="183" t="s">
        <v>529</v>
      </c>
      <c r="I654" s="183" t="s">
        <v>105</v>
      </c>
      <c r="J654" s="183" t="s">
        <v>528</v>
      </c>
      <c r="K654" s="183" t="s">
        <v>527</v>
      </c>
      <c r="L654" s="151" t="s">
        <v>7</v>
      </c>
      <c r="M654" s="151">
        <v>1</v>
      </c>
      <c r="N654" s="184">
        <v>43040</v>
      </c>
      <c r="O654" s="184">
        <v>43099</v>
      </c>
      <c r="P654" s="178">
        <f t="shared" si="167"/>
        <v>8.4285714285714288</v>
      </c>
      <c r="Q654" s="151" t="s">
        <v>1491</v>
      </c>
      <c r="R654" s="174" t="s">
        <v>2367</v>
      </c>
      <c r="S654" s="151">
        <v>0.5</v>
      </c>
      <c r="T654" s="184"/>
      <c r="U654" s="161">
        <f t="shared" si="168"/>
        <v>-1436.6333333333334</v>
      </c>
      <c r="V654" s="124">
        <f t="shared" si="169"/>
        <v>50</v>
      </c>
      <c r="W654" s="162">
        <f t="shared" si="170"/>
        <v>4.2142857142857144</v>
      </c>
      <c r="X654" s="162">
        <f t="shared" si="171"/>
        <v>4.2142857142857144</v>
      </c>
      <c r="Y654" s="162">
        <f t="shared" si="172"/>
        <v>8.4285714285714288</v>
      </c>
      <c r="Z654" s="151" t="str">
        <f t="shared" si="173"/>
        <v>VENCIDA</v>
      </c>
      <c r="AA654" s="151" t="str">
        <f t="shared" si="174"/>
        <v>VENCIDO</v>
      </c>
      <c r="AB654" s="192" t="s">
        <v>135</v>
      </c>
      <c r="AC654" s="150" t="str">
        <f t="shared" si="177"/>
        <v>H50R15</v>
      </c>
      <c r="AD654" s="163">
        <f t="shared" si="175"/>
        <v>1</v>
      </c>
      <c r="AE654" s="163" t="str">
        <f t="shared" si="178"/>
        <v>H50R15 - 1</v>
      </c>
      <c r="AF654" s="164">
        <f t="shared" si="179"/>
        <v>1</v>
      </c>
      <c r="AG654" s="164">
        <f t="shared" si="180"/>
        <v>1</v>
      </c>
      <c r="AH654" s="164" t="str">
        <f t="shared" si="176"/>
        <v>H50R15.</v>
      </c>
      <c r="AI654" s="164" t="str">
        <f t="shared" si="181"/>
        <v>H50R15</v>
      </c>
      <c r="AJ654" s="204"/>
      <c r="AK654" s="204"/>
    </row>
    <row r="655" spans="1:37" s="2" customFormat="1" ht="350.1" customHeight="1" x14ac:dyDescent="0.2">
      <c r="A655" s="150">
        <f>IF(ISBLANK(F655),"",COUNTA($F$2:F655))</f>
        <v>533</v>
      </c>
      <c r="B655" s="151">
        <f t="shared" si="182"/>
        <v>654</v>
      </c>
      <c r="C655" s="151">
        <v>2016</v>
      </c>
      <c r="D655" s="151"/>
      <c r="E655" s="151" t="s">
        <v>637</v>
      </c>
      <c r="F655" s="151" t="s">
        <v>637</v>
      </c>
      <c r="G655" s="152" t="s">
        <v>80</v>
      </c>
      <c r="H655" s="183" t="s">
        <v>595</v>
      </c>
      <c r="I655" s="183" t="s">
        <v>530</v>
      </c>
      <c r="J655" s="183" t="s">
        <v>2718</v>
      </c>
      <c r="K655" s="183" t="s">
        <v>2719</v>
      </c>
      <c r="L655" s="151" t="s">
        <v>2717</v>
      </c>
      <c r="M655" s="151">
        <v>1</v>
      </c>
      <c r="N655" s="184">
        <v>45177</v>
      </c>
      <c r="O655" s="184">
        <v>45229</v>
      </c>
      <c r="P655" s="178">
        <f t="shared" si="167"/>
        <v>7.4285714285714288</v>
      </c>
      <c r="Q655" s="151" t="s">
        <v>1491</v>
      </c>
      <c r="R655" s="151" t="s">
        <v>2367</v>
      </c>
      <c r="S655" s="151">
        <v>0</v>
      </c>
      <c r="T655" s="184"/>
      <c r="U655" s="161">
        <f t="shared" si="168"/>
        <v>-1507.6333333333334</v>
      </c>
      <c r="V655" s="124">
        <f t="shared" si="169"/>
        <v>0</v>
      </c>
      <c r="W655" s="162">
        <f t="shared" si="170"/>
        <v>0</v>
      </c>
      <c r="X655" s="162">
        <f t="shared" si="171"/>
        <v>0</v>
      </c>
      <c r="Y655" s="162">
        <f t="shared" si="172"/>
        <v>7.4285714285714288</v>
      </c>
      <c r="Z655" s="151" t="str">
        <f t="shared" si="173"/>
        <v>VENCIDA</v>
      </c>
      <c r="AA655" s="151" t="str">
        <f t="shared" si="174"/>
        <v>VENCIDO</v>
      </c>
      <c r="AB655" s="192" t="s">
        <v>135</v>
      </c>
      <c r="AC655" s="150" t="str">
        <f t="shared" si="177"/>
        <v>H51R15</v>
      </c>
      <c r="AD655" s="163">
        <f t="shared" si="175"/>
        <v>1</v>
      </c>
      <c r="AE655" s="163" t="str">
        <f t="shared" si="178"/>
        <v>H51R15 - 1</v>
      </c>
      <c r="AF655" s="164">
        <f t="shared" si="179"/>
        <v>1</v>
      </c>
      <c r="AG655" s="164">
        <f t="shared" si="180"/>
        <v>1</v>
      </c>
      <c r="AH655" s="164" t="str">
        <f t="shared" si="176"/>
        <v>H51R15.</v>
      </c>
      <c r="AI655" s="164" t="str">
        <f t="shared" si="181"/>
        <v>H51R15</v>
      </c>
      <c r="AJ655" s="204"/>
      <c r="AK655" s="204"/>
    </row>
    <row r="656" spans="1:37" s="2" customFormat="1" ht="350.1" customHeight="1" x14ac:dyDescent="0.2">
      <c r="A656" s="150">
        <f>IF(ISBLANK(F656),"",COUNTA($F$2:F656))</f>
        <v>534</v>
      </c>
      <c r="B656" s="151">
        <f t="shared" si="182"/>
        <v>655</v>
      </c>
      <c r="C656" s="151">
        <v>2016</v>
      </c>
      <c r="D656" s="151"/>
      <c r="E656" s="151" t="s">
        <v>3101</v>
      </c>
      <c r="F656" s="151" t="s">
        <v>3101</v>
      </c>
      <c r="G656" s="152" t="s">
        <v>106</v>
      </c>
      <c r="H656" s="183" t="s">
        <v>307</v>
      </c>
      <c r="I656" s="183" t="s">
        <v>107</v>
      </c>
      <c r="J656" s="183" t="s">
        <v>304</v>
      </c>
      <c r="K656" s="183" t="s">
        <v>305</v>
      </c>
      <c r="L656" s="151" t="s">
        <v>306</v>
      </c>
      <c r="M656" s="151">
        <v>3</v>
      </c>
      <c r="N656" s="184">
        <v>43040</v>
      </c>
      <c r="O656" s="184">
        <v>43342</v>
      </c>
      <c r="P656" s="178">
        <f t="shared" si="167"/>
        <v>43.142857142857146</v>
      </c>
      <c r="Q656" s="151" t="s">
        <v>292</v>
      </c>
      <c r="R656" s="151" t="s">
        <v>2314</v>
      </c>
      <c r="S656" s="151">
        <v>3</v>
      </c>
      <c r="T656" s="184"/>
      <c r="U656" s="161">
        <f t="shared" si="168"/>
        <v>-1444.7333333333333</v>
      </c>
      <c r="V656" s="124">
        <f t="shared" si="169"/>
        <v>100</v>
      </c>
      <c r="W656" s="162">
        <f t="shared" si="170"/>
        <v>43.142857142857146</v>
      </c>
      <c r="X656" s="162">
        <f t="shared" si="171"/>
        <v>43.142857142857146</v>
      </c>
      <c r="Y656" s="162">
        <f t="shared" si="172"/>
        <v>43.142857142857146</v>
      </c>
      <c r="Z656" s="151" t="str">
        <f t="shared" si="173"/>
        <v>CUMPLIDA</v>
      </c>
      <c r="AA656" s="151" t="str">
        <f t="shared" si="174"/>
        <v>CUMPLIDO</v>
      </c>
      <c r="AB656" s="192" t="s">
        <v>135</v>
      </c>
      <c r="AC656" s="150" t="str">
        <f t="shared" si="177"/>
        <v>H52R15</v>
      </c>
      <c r="AD656" s="163">
        <f t="shared" si="175"/>
        <v>1</v>
      </c>
      <c r="AE656" s="163" t="str">
        <f t="shared" si="178"/>
        <v>H52R15 - 1</v>
      </c>
      <c r="AF656" s="164">
        <f t="shared" si="179"/>
        <v>5</v>
      </c>
      <c r="AG656" s="164">
        <f t="shared" si="180"/>
        <v>5</v>
      </c>
      <c r="AH656" s="164" t="str">
        <f t="shared" si="176"/>
        <v>H52R15.</v>
      </c>
      <c r="AI656" s="164" t="str">
        <f t="shared" si="181"/>
        <v>H52R15</v>
      </c>
      <c r="AJ656" s="204"/>
      <c r="AK656" s="204"/>
    </row>
    <row r="657" spans="1:37" s="2" customFormat="1" ht="350.1" customHeight="1" x14ac:dyDescent="0.2">
      <c r="A657" s="150">
        <f>IF(ISBLANK(F657),"",COUNTA($F$2:F657))</f>
        <v>535</v>
      </c>
      <c r="B657" s="151">
        <f t="shared" si="182"/>
        <v>656</v>
      </c>
      <c r="C657" s="151">
        <v>2016</v>
      </c>
      <c r="D657" s="151"/>
      <c r="E657" s="151" t="s">
        <v>637</v>
      </c>
      <c r="F657" s="151" t="s">
        <v>637</v>
      </c>
      <c r="G657" s="152" t="s">
        <v>20</v>
      </c>
      <c r="H657" s="183" t="s">
        <v>108</v>
      </c>
      <c r="I657" s="183" t="s">
        <v>109</v>
      </c>
      <c r="J657" s="183" t="s">
        <v>235</v>
      </c>
      <c r="K657" s="183" t="s">
        <v>236</v>
      </c>
      <c r="L657" s="163" t="s">
        <v>41</v>
      </c>
      <c r="M657" s="163">
        <v>3</v>
      </c>
      <c r="N657" s="209">
        <v>43040</v>
      </c>
      <c r="O657" s="209">
        <v>43342</v>
      </c>
      <c r="P657" s="178">
        <f t="shared" si="167"/>
        <v>43.142857142857146</v>
      </c>
      <c r="Q657" s="151" t="s">
        <v>1484</v>
      </c>
      <c r="R657" s="151" t="s">
        <v>2367</v>
      </c>
      <c r="S657" s="151">
        <v>3</v>
      </c>
      <c r="T657" s="184"/>
      <c r="U657" s="161">
        <f t="shared" si="168"/>
        <v>-1444.7333333333333</v>
      </c>
      <c r="V657" s="124">
        <f t="shared" si="169"/>
        <v>100</v>
      </c>
      <c r="W657" s="162">
        <f t="shared" si="170"/>
        <v>43.142857142857146</v>
      </c>
      <c r="X657" s="162">
        <f t="shared" si="171"/>
        <v>43.142857142857146</v>
      </c>
      <c r="Y657" s="162">
        <f t="shared" si="172"/>
        <v>43.142857142857146</v>
      </c>
      <c r="Z657" s="151" t="str">
        <f t="shared" si="173"/>
        <v>CUMPLIDA</v>
      </c>
      <c r="AA657" s="151" t="str">
        <f t="shared" si="174"/>
        <v>CUMPLIDO</v>
      </c>
      <c r="AB657" s="192" t="s">
        <v>135</v>
      </c>
      <c r="AC657" s="150" t="str">
        <f t="shared" si="177"/>
        <v>H53R15</v>
      </c>
      <c r="AD657" s="163">
        <f t="shared" si="175"/>
        <v>1</v>
      </c>
      <c r="AE657" s="163" t="str">
        <f t="shared" si="178"/>
        <v>H53R15 - 1</v>
      </c>
      <c r="AF657" s="164">
        <f t="shared" si="179"/>
        <v>5</v>
      </c>
      <c r="AG657" s="164">
        <f t="shared" si="180"/>
        <v>5</v>
      </c>
      <c r="AH657" s="164" t="str">
        <f t="shared" si="176"/>
        <v>H53R15</v>
      </c>
      <c r="AI657" s="164" t="str">
        <f t="shared" si="181"/>
        <v>H53R15</v>
      </c>
      <c r="AJ657" s="204"/>
      <c r="AK657" s="204"/>
    </row>
    <row r="658" spans="1:37" s="2" customFormat="1" ht="350.1" customHeight="1" x14ac:dyDescent="0.2">
      <c r="A658" s="150">
        <f>IF(ISBLANK(F658),"",COUNTA($F$2:F658))</f>
        <v>536</v>
      </c>
      <c r="B658" s="151">
        <f t="shared" si="182"/>
        <v>657</v>
      </c>
      <c r="C658" s="151">
        <v>2016</v>
      </c>
      <c r="D658" s="151"/>
      <c r="E658" s="151" t="s">
        <v>637</v>
      </c>
      <c r="F658" s="151" t="s">
        <v>637</v>
      </c>
      <c r="G658" s="152" t="s">
        <v>15</v>
      </c>
      <c r="H658" s="183" t="s">
        <v>737</v>
      </c>
      <c r="I658" s="183" t="s">
        <v>110</v>
      </c>
      <c r="J658" s="183" t="s">
        <v>479</v>
      </c>
      <c r="K658" s="183" t="s">
        <v>478</v>
      </c>
      <c r="L658" s="151" t="s">
        <v>477</v>
      </c>
      <c r="M658" s="151">
        <v>2</v>
      </c>
      <c r="N658" s="184">
        <v>43040</v>
      </c>
      <c r="O658" s="184">
        <v>43099</v>
      </c>
      <c r="P658" s="178">
        <f t="shared" si="167"/>
        <v>8.4285714285714288</v>
      </c>
      <c r="Q658" s="150" t="s">
        <v>1489</v>
      </c>
      <c r="R658" s="174" t="s">
        <v>2367</v>
      </c>
      <c r="S658" s="151">
        <v>2</v>
      </c>
      <c r="T658" s="184"/>
      <c r="U658" s="161">
        <f t="shared" si="168"/>
        <v>-1436.6333333333334</v>
      </c>
      <c r="V658" s="124">
        <f t="shared" si="169"/>
        <v>100</v>
      </c>
      <c r="W658" s="162">
        <f t="shared" si="170"/>
        <v>8.4285714285714288</v>
      </c>
      <c r="X658" s="162">
        <f t="shared" si="171"/>
        <v>8.4285714285714288</v>
      </c>
      <c r="Y658" s="162">
        <f t="shared" si="172"/>
        <v>8.4285714285714288</v>
      </c>
      <c r="Z658" s="151" t="str">
        <f t="shared" si="173"/>
        <v>CUMPLIDA</v>
      </c>
      <c r="AA658" s="151" t="str">
        <f t="shared" si="174"/>
        <v>CUMPLIDO</v>
      </c>
      <c r="AB658" s="192" t="s">
        <v>135</v>
      </c>
      <c r="AC658" s="150" t="str">
        <f t="shared" si="177"/>
        <v>H54R15</v>
      </c>
      <c r="AD658" s="163">
        <f t="shared" si="175"/>
        <v>1</v>
      </c>
      <c r="AE658" s="163" t="str">
        <f t="shared" si="178"/>
        <v>H54R15 - 1</v>
      </c>
      <c r="AF658" s="164">
        <f t="shared" si="179"/>
        <v>5</v>
      </c>
      <c r="AG658" s="164">
        <f t="shared" si="180"/>
        <v>5</v>
      </c>
      <c r="AH658" s="164" t="str">
        <f t="shared" si="176"/>
        <v>H54R15.</v>
      </c>
      <c r="AI658" s="164" t="str">
        <f t="shared" si="181"/>
        <v>H54R15</v>
      </c>
      <c r="AJ658" s="204"/>
      <c r="AK658" s="204"/>
    </row>
    <row r="659" spans="1:37" s="2" customFormat="1" ht="350.1" customHeight="1" x14ac:dyDescent="0.2">
      <c r="A659" s="150">
        <f>IF(ISBLANK(F659),"",COUNTA($F$2:F659))</f>
        <v>537</v>
      </c>
      <c r="B659" s="151">
        <f t="shared" si="182"/>
        <v>658</v>
      </c>
      <c r="C659" s="151">
        <v>2016</v>
      </c>
      <c r="D659" s="151"/>
      <c r="E659" s="151" t="s">
        <v>637</v>
      </c>
      <c r="F659" s="151" t="s">
        <v>637</v>
      </c>
      <c r="G659" s="152" t="s">
        <v>15</v>
      </c>
      <c r="H659" s="183" t="s">
        <v>534</v>
      </c>
      <c r="I659" s="183" t="s">
        <v>533</v>
      </c>
      <c r="J659" s="183" t="s">
        <v>531</v>
      </c>
      <c r="K659" s="183" t="s">
        <v>532</v>
      </c>
      <c r="L659" s="151" t="s">
        <v>519</v>
      </c>
      <c r="M659" s="151">
        <v>1</v>
      </c>
      <c r="N659" s="184">
        <v>43040</v>
      </c>
      <c r="O659" s="184">
        <v>43099</v>
      </c>
      <c r="P659" s="178">
        <f t="shared" si="167"/>
        <v>8.4285714285714288</v>
      </c>
      <c r="Q659" s="151" t="s">
        <v>1491</v>
      </c>
      <c r="R659" s="174" t="s">
        <v>2367</v>
      </c>
      <c r="S659" s="151">
        <v>1</v>
      </c>
      <c r="T659" s="184"/>
      <c r="U659" s="161">
        <f t="shared" si="168"/>
        <v>-1436.6333333333334</v>
      </c>
      <c r="V659" s="124">
        <f t="shared" si="169"/>
        <v>100</v>
      </c>
      <c r="W659" s="162">
        <f t="shared" si="170"/>
        <v>8.4285714285714288</v>
      </c>
      <c r="X659" s="162">
        <f t="shared" si="171"/>
        <v>8.4285714285714288</v>
      </c>
      <c r="Y659" s="162">
        <f t="shared" si="172"/>
        <v>8.4285714285714288</v>
      </c>
      <c r="Z659" s="151" t="str">
        <f t="shared" si="173"/>
        <v>CUMPLIDA</v>
      </c>
      <c r="AA659" s="151" t="str">
        <f t="shared" si="174"/>
        <v>CUMPLIDO</v>
      </c>
      <c r="AB659" s="192" t="s">
        <v>135</v>
      </c>
      <c r="AC659" s="150" t="str">
        <f t="shared" si="177"/>
        <v>H55R15</v>
      </c>
      <c r="AD659" s="163">
        <f t="shared" si="175"/>
        <v>1</v>
      </c>
      <c r="AE659" s="163" t="str">
        <f t="shared" si="178"/>
        <v>H55R15 - 1</v>
      </c>
      <c r="AF659" s="164">
        <f t="shared" si="179"/>
        <v>5</v>
      </c>
      <c r="AG659" s="164">
        <f t="shared" si="180"/>
        <v>5</v>
      </c>
      <c r="AH659" s="164" t="str">
        <f t="shared" si="176"/>
        <v>H55R15.</v>
      </c>
      <c r="AI659" s="164" t="str">
        <f t="shared" si="181"/>
        <v>H55R15</v>
      </c>
      <c r="AJ659" s="204"/>
      <c r="AK659" s="204"/>
    </row>
    <row r="660" spans="1:37" s="2" customFormat="1" ht="350.1" customHeight="1" x14ac:dyDescent="0.2">
      <c r="A660" s="150">
        <f>IF(ISBLANK(F660),"",COUNTA($F$2:F660))</f>
        <v>538</v>
      </c>
      <c r="B660" s="151">
        <f t="shared" si="182"/>
        <v>659</v>
      </c>
      <c r="C660" s="151">
        <v>2016</v>
      </c>
      <c r="D660" s="151"/>
      <c r="E660" s="151" t="s">
        <v>904</v>
      </c>
      <c r="F660" s="151" t="s">
        <v>636</v>
      </c>
      <c r="G660" s="152" t="s">
        <v>111</v>
      </c>
      <c r="H660" s="183" t="s">
        <v>535</v>
      </c>
      <c r="I660" s="183" t="s">
        <v>112</v>
      </c>
      <c r="J660" s="183" t="s">
        <v>558</v>
      </c>
      <c r="K660" s="183" t="s">
        <v>560</v>
      </c>
      <c r="L660" s="151" t="s">
        <v>559</v>
      </c>
      <c r="M660" s="151">
        <v>6</v>
      </c>
      <c r="N660" s="184">
        <v>43040</v>
      </c>
      <c r="O660" s="184">
        <v>43251</v>
      </c>
      <c r="P660" s="178">
        <f t="shared" si="167"/>
        <v>30.142857142857142</v>
      </c>
      <c r="Q660" s="151" t="s">
        <v>326</v>
      </c>
      <c r="R660" s="174" t="s">
        <v>2314</v>
      </c>
      <c r="S660" s="151">
        <v>6</v>
      </c>
      <c r="T660" s="184"/>
      <c r="U660" s="161">
        <f t="shared" si="168"/>
        <v>-1441.7</v>
      </c>
      <c r="V660" s="124">
        <f t="shared" si="169"/>
        <v>100</v>
      </c>
      <c r="W660" s="162">
        <f t="shared" si="170"/>
        <v>30.142857142857142</v>
      </c>
      <c r="X660" s="162">
        <f t="shared" si="171"/>
        <v>30.142857142857142</v>
      </c>
      <c r="Y660" s="162">
        <f t="shared" si="172"/>
        <v>30.142857142857142</v>
      </c>
      <c r="Z660" s="151" t="str">
        <f t="shared" si="173"/>
        <v>CUMPLIDA</v>
      </c>
      <c r="AA660" s="151" t="str">
        <f t="shared" si="174"/>
        <v>CUMPLIDO</v>
      </c>
      <c r="AB660" s="192" t="s">
        <v>135</v>
      </c>
      <c r="AC660" s="150" t="str">
        <f t="shared" si="177"/>
        <v>H56R15</v>
      </c>
      <c r="AD660" s="163">
        <f t="shared" si="175"/>
        <v>1</v>
      </c>
      <c r="AE660" s="163" t="str">
        <f t="shared" si="178"/>
        <v>H56R15 - 1</v>
      </c>
      <c r="AF660" s="164">
        <f t="shared" si="179"/>
        <v>5</v>
      </c>
      <c r="AG660" s="164">
        <f t="shared" si="180"/>
        <v>5</v>
      </c>
      <c r="AH660" s="164" t="str">
        <f t="shared" si="176"/>
        <v>H56R15.</v>
      </c>
      <c r="AI660" s="164" t="str">
        <f t="shared" si="181"/>
        <v>H56R15</v>
      </c>
      <c r="AJ660" s="204"/>
      <c r="AK660" s="204"/>
    </row>
    <row r="661" spans="1:37" s="2" customFormat="1" ht="350.1" customHeight="1" x14ac:dyDescent="0.2">
      <c r="A661" s="150">
        <f>IF(ISBLANK(F661),"",COUNTA($F$2:F661))</f>
        <v>539</v>
      </c>
      <c r="B661" s="151">
        <f t="shared" si="182"/>
        <v>660</v>
      </c>
      <c r="C661" s="151">
        <v>2016</v>
      </c>
      <c r="D661" s="151"/>
      <c r="E661" s="151" t="s">
        <v>3105</v>
      </c>
      <c r="F661" s="151" t="s">
        <v>1444</v>
      </c>
      <c r="G661" s="152" t="s">
        <v>113</v>
      </c>
      <c r="H661" s="183" t="s">
        <v>738</v>
      </c>
      <c r="I661" s="183" t="s">
        <v>114</v>
      </c>
      <c r="J661" s="183" t="s">
        <v>1433</v>
      </c>
      <c r="K661" s="183" t="s">
        <v>1441</v>
      </c>
      <c r="L661" s="151" t="s">
        <v>1387</v>
      </c>
      <c r="M661" s="151">
        <v>1</v>
      </c>
      <c r="N661" s="184">
        <v>44407</v>
      </c>
      <c r="O661" s="184">
        <v>44561</v>
      </c>
      <c r="P661" s="178">
        <f t="shared" si="167"/>
        <v>22</v>
      </c>
      <c r="Q661" s="151" t="s">
        <v>1487</v>
      </c>
      <c r="R661" s="174" t="s">
        <v>2347</v>
      </c>
      <c r="S661" s="151">
        <v>1</v>
      </c>
      <c r="T661" s="184">
        <v>44962</v>
      </c>
      <c r="U661" s="161">
        <f t="shared" si="168"/>
        <v>13.366666666666667</v>
      </c>
      <c r="V661" s="124">
        <f t="shared" si="169"/>
        <v>100</v>
      </c>
      <c r="W661" s="162">
        <f t="shared" si="170"/>
        <v>22</v>
      </c>
      <c r="X661" s="162">
        <f t="shared" si="171"/>
        <v>22</v>
      </c>
      <c r="Y661" s="162">
        <f t="shared" si="172"/>
        <v>22</v>
      </c>
      <c r="Z661" s="151" t="str">
        <f t="shared" si="173"/>
        <v>CUMPLIDA</v>
      </c>
      <c r="AA661" s="151" t="str">
        <f t="shared" si="174"/>
        <v>CUMPLIDO</v>
      </c>
      <c r="AB661" s="192" t="s">
        <v>135</v>
      </c>
      <c r="AC661" s="150" t="str">
        <f t="shared" si="177"/>
        <v>H60R15</v>
      </c>
      <c r="AD661" s="163">
        <f t="shared" si="175"/>
        <v>1</v>
      </c>
      <c r="AE661" s="163" t="str">
        <f t="shared" si="178"/>
        <v>H60R15 - 1</v>
      </c>
      <c r="AF661" s="164">
        <f t="shared" si="179"/>
        <v>5</v>
      </c>
      <c r="AG661" s="164">
        <f t="shared" si="180"/>
        <v>5</v>
      </c>
      <c r="AH661" s="164" t="str">
        <f t="shared" si="176"/>
        <v>H60R15.</v>
      </c>
      <c r="AI661" s="164" t="str">
        <f t="shared" si="181"/>
        <v>H60R15</v>
      </c>
      <c r="AJ661" s="204"/>
      <c r="AK661" s="204"/>
    </row>
    <row r="662" spans="1:37" s="2" customFormat="1" ht="350.1" customHeight="1" x14ac:dyDescent="0.2">
      <c r="A662" s="150">
        <f>IF(ISBLANK(F662),"",COUNTA($F$2:F662))</f>
        <v>540</v>
      </c>
      <c r="B662" s="151">
        <f t="shared" si="182"/>
        <v>661</v>
      </c>
      <c r="C662" s="151">
        <v>2016</v>
      </c>
      <c r="D662" s="151"/>
      <c r="E662" s="151" t="s">
        <v>904</v>
      </c>
      <c r="F662" s="151" t="s">
        <v>638</v>
      </c>
      <c r="G662" s="152" t="s">
        <v>111</v>
      </c>
      <c r="H662" s="183" t="s">
        <v>739</v>
      </c>
      <c r="I662" s="183" t="s">
        <v>115</v>
      </c>
      <c r="J662" s="183" t="s">
        <v>2485</v>
      </c>
      <c r="K662" s="183" t="s">
        <v>2486</v>
      </c>
      <c r="L662" s="151" t="s">
        <v>2487</v>
      </c>
      <c r="M662" s="151">
        <v>2</v>
      </c>
      <c r="N662" s="184">
        <v>45139</v>
      </c>
      <c r="O662" s="184">
        <v>45474</v>
      </c>
      <c r="P662" s="178">
        <f t="shared" si="167"/>
        <v>47.857142857142854</v>
      </c>
      <c r="Q662" s="151" t="s">
        <v>1487</v>
      </c>
      <c r="R662" s="174" t="s">
        <v>2347</v>
      </c>
      <c r="S662" s="151">
        <v>0</v>
      </c>
      <c r="T662" s="184"/>
      <c r="U662" s="161">
        <f t="shared" si="168"/>
        <v>-1515.8</v>
      </c>
      <c r="V662" s="124">
        <f t="shared" si="169"/>
        <v>0</v>
      </c>
      <c r="W662" s="162">
        <f t="shared" si="170"/>
        <v>0</v>
      </c>
      <c r="X662" s="162">
        <f t="shared" si="171"/>
        <v>0</v>
      </c>
      <c r="Y662" s="162">
        <f t="shared" si="172"/>
        <v>0</v>
      </c>
      <c r="Z662" s="151" t="str">
        <f t="shared" si="173"/>
        <v>EN TERMINO</v>
      </c>
      <c r="AA662" s="151" t="str">
        <f t="shared" si="174"/>
        <v>EN TERMINO</v>
      </c>
      <c r="AB662" s="192" t="s">
        <v>135</v>
      </c>
      <c r="AC662" s="150" t="str">
        <f t="shared" si="177"/>
        <v>H61R15</v>
      </c>
      <c r="AD662" s="163">
        <f t="shared" si="175"/>
        <v>1</v>
      </c>
      <c r="AE662" s="163" t="str">
        <f t="shared" si="178"/>
        <v>H61R15 - 1</v>
      </c>
      <c r="AF662" s="164">
        <f t="shared" si="179"/>
        <v>3</v>
      </c>
      <c r="AG662" s="164">
        <f t="shared" si="180"/>
        <v>3</v>
      </c>
      <c r="AH662" s="164" t="str">
        <f t="shared" si="176"/>
        <v>H61R15.</v>
      </c>
      <c r="AI662" s="164" t="str">
        <f t="shared" si="181"/>
        <v>H61R15</v>
      </c>
      <c r="AJ662" s="204"/>
      <c r="AK662" s="204"/>
    </row>
    <row r="663" spans="1:37" s="2" customFormat="1" ht="350.1" customHeight="1" x14ac:dyDescent="0.2">
      <c r="A663" s="150">
        <f>IF(ISBLANK(F663),"",COUNTA($F$2:F663))</f>
        <v>541</v>
      </c>
      <c r="B663" s="151">
        <f t="shared" si="182"/>
        <v>662</v>
      </c>
      <c r="C663" s="151">
        <v>2016</v>
      </c>
      <c r="D663" s="151"/>
      <c r="E663" s="151" t="s">
        <v>904</v>
      </c>
      <c r="F663" s="151" t="s">
        <v>638</v>
      </c>
      <c r="G663" s="152" t="s">
        <v>80</v>
      </c>
      <c r="H663" s="183" t="s">
        <v>740</v>
      </c>
      <c r="I663" s="183" t="s">
        <v>116</v>
      </c>
      <c r="J663" s="183" t="s">
        <v>608</v>
      </c>
      <c r="K663" s="183" t="s">
        <v>609</v>
      </c>
      <c r="L663" s="183" t="s">
        <v>280</v>
      </c>
      <c r="M663" s="163">
        <v>16</v>
      </c>
      <c r="N663" s="184">
        <v>43040</v>
      </c>
      <c r="O663" s="184">
        <v>43403</v>
      </c>
      <c r="P663" s="178">
        <f t="shared" si="167"/>
        <v>51.857142857142854</v>
      </c>
      <c r="Q663" s="151" t="s">
        <v>1487</v>
      </c>
      <c r="R663" s="174" t="s">
        <v>2347</v>
      </c>
      <c r="S663" s="151">
        <v>16</v>
      </c>
      <c r="T663" s="184">
        <v>44434</v>
      </c>
      <c r="U663" s="161">
        <f t="shared" si="168"/>
        <v>34.366666666666667</v>
      </c>
      <c r="V663" s="124">
        <f t="shared" si="169"/>
        <v>100</v>
      </c>
      <c r="W663" s="162">
        <f t="shared" si="170"/>
        <v>51.857142857142854</v>
      </c>
      <c r="X663" s="162">
        <f t="shared" si="171"/>
        <v>51.857142857142854</v>
      </c>
      <c r="Y663" s="162">
        <f t="shared" si="172"/>
        <v>51.857142857142854</v>
      </c>
      <c r="Z663" s="151" t="str">
        <f t="shared" si="173"/>
        <v>CUMPLIDA</v>
      </c>
      <c r="AA663" s="151" t="str">
        <f t="shared" si="174"/>
        <v>CUMPLIDO</v>
      </c>
      <c r="AB663" s="192" t="s">
        <v>135</v>
      </c>
      <c r="AC663" s="150" t="str">
        <f t="shared" si="177"/>
        <v>H62R15</v>
      </c>
      <c r="AD663" s="163">
        <f t="shared" si="175"/>
        <v>1</v>
      </c>
      <c r="AE663" s="163" t="str">
        <f t="shared" si="178"/>
        <v>H62R15 - 1</v>
      </c>
      <c r="AF663" s="164">
        <f t="shared" si="179"/>
        <v>5</v>
      </c>
      <c r="AG663" s="164">
        <f t="shared" si="180"/>
        <v>5</v>
      </c>
      <c r="AH663" s="164" t="str">
        <f t="shared" si="176"/>
        <v>H62R15.</v>
      </c>
      <c r="AI663" s="164" t="str">
        <f t="shared" si="181"/>
        <v>H62R15</v>
      </c>
      <c r="AJ663" s="204"/>
      <c r="AK663" s="204"/>
    </row>
    <row r="664" spans="1:37" s="2" customFormat="1" ht="350.1" customHeight="1" x14ac:dyDescent="0.2">
      <c r="A664" s="150">
        <f>IF(ISBLANK(F664),"",COUNTA($F$2:F664))</f>
        <v>542</v>
      </c>
      <c r="B664" s="151">
        <f t="shared" si="182"/>
        <v>663</v>
      </c>
      <c r="C664" s="151">
        <v>2016</v>
      </c>
      <c r="D664" s="151"/>
      <c r="E664" s="151" t="s">
        <v>637</v>
      </c>
      <c r="F664" s="151" t="s">
        <v>637</v>
      </c>
      <c r="G664" s="152" t="s">
        <v>80</v>
      </c>
      <c r="H664" s="183" t="s">
        <v>1447</v>
      </c>
      <c r="I664" s="183" t="s">
        <v>395</v>
      </c>
      <c r="J664" s="183" t="s">
        <v>1446</v>
      </c>
      <c r="K664" s="183" t="s">
        <v>1446</v>
      </c>
      <c r="L664" s="151" t="s">
        <v>1445</v>
      </c>
      <c r="M664" s="163">
        <v>1</v>
      </c>
      <c r="N664" s="184">
        <v>44407</v>
      </c>
      <c r="O664" s="184">
        <v>44561</v>
      </c>
      <c r="P664" s="178">
        <f t="shared" si="167"/>
        <v>22</v>
      </c>
      <c r="Q664" s="151" t="s">
        <v>1487</v>
      </c>
      <c r="R664" s="174" t="s">
        <v>2347</v>
      </c>
      <c r="S664" s="151">
        <v>0</v>
      </c>
      <c r="T664" s="184"/>
      <c r="U664" s="161">
        <f t="shared" si="168"/>
        <v>-1485.3666666666666</v>
      </c>
      <c r="V664" s="124">
        <f t="shared" si="169"/>
        <v>0</v>
      </c>
      <c r="W664" s="162">
        <f t="shared" si="170"/>
        <v>0</v>
      </c>
      <c r="X664" s="162">
        <f t="shared" si="171"/>
        <v>0</v>
      </c>
      <c r="Y664" s="162">
        <f t="shared" si="172"/>
        <v>22</v>
      </c>
      <c r="Z664" s="151" t="str">
        <f t="shared" si="173"/>
        <v>VENCIDA</v>
      </c>
      <c r="AA664" s="151" t="str">
        <f t="shared" si="174"/>
        <v>VENCIDO</v>
      </c>
      <c r="AB664" s="192" t="s">
        <v>135</v>
      </c>
      <c r="AC664" s="150" t="str">
        <f t="shared" si="177"/>
        <v>H63R15</v>
      </c>
      <c r="AD664" s="163">
        <f t="shared" si="175"/>
        <v>1</v>
      </c>
      <c r="AE664" s="163" t="str">
        <f t="shared" si="178"/>
        <v>H63R15 - 1</v>
      </c>
      <c r="AF664" s="164">
        <f t="shared" si="179"/>
        <v>1</v>
      </c>
      <c r="AG664" s="164">
        <f t="shared" si="180"/>
        <v>1</v>
      </c>
      <c r="AH664" s="164" t="str">
        <f t="shared" si="176"/>
        <v>H63R15.</v>
      </c>
      <c r="AI664" s="164" t="str">
        <f t="shared" si="181"/>
        <v>H63R15</v>
      </c>
      <c r="AJ664" s="204"/>
      <c r="AK664" s="204"/>
    </row>
    <row r="665" spans="1:37" s="2" customFormat="1" ht="350.1" customHeight="1" x14ac:dyDescent="0.2">
      <c r="A665" s="150" t="str">
        <f>IF(ISBLANK(F665),"",COUNTA($F$2:F665))</f>
        <v/>
      </c>
      <c r="B665" s="151">
        <f t="shared" si="182"/>
        <v>664</v>
      </c>
      <c r="C665" s="151">
        <v>2016</v>
      </c>
      <c r="D665" s="151"/>
      <c r="E665" s="151"/>
      <c r="F665" s="151"/>
      <c r="G665" s="152" t="s">
        <v>80</v>
      </c>
      <c r="H665" s="183" t="s">
        <v>394</v>
      </c>
      <c r="I665" s="183" t="s">
        <v>163</v>
      </c>
      <c r="J665" s="183" t="s">
        <v>396</v>
      </c>
      <c r="K665" s="183" t="s">
        <v>393</v>
      </c>
      <c r="L665" s="151" t="s">
        <v>362</v>
      </c>
      <c r="M665" s="151">
        <v>3</v>
      </c>
      <c r="N665" s="184">
        <v>43040</v>
      </c>
      <c r="O665" s="184">
        <v>43403</v>
      </c>
      <c r="P665" s="178">
        <f t="shared" si="167"/>
        <v>51.857142857142854</v>
      </c>
      <c r="Q665" s="151" t="s">
        <v>2626</v>
      </c>
      <c r="R665" s="151" t="s">
        <v>2454</v>
      </c>
      <c r="S665" s="151">
        <v>0</v>
      </c>
      <c r="T665" s="184"/>
      <c r="U665" s="161">
        <f t="shared" si="168"/>
        <v>-1446.7666666666667</v>
      </c>
      <c r="V665" s="124">
        <f t="shared" si="169"/>
        <v>0</v>
      </c>
      <c r="W665" s="162">
        <f t="shared" si="170"/>
        <v>0</v>
      </c>
      <c r="X665" s="162">
        <f t="shared" si="171"/>
        <v>0</v>
      </c>
      <c r="Y665" s="162">
        <f t="shared" si="172"/>
        <v>51.857142857142854</v>
      </c>
      <c r="Z665" s="151" t="str">
        <f t="shared" si="173"/>
        <v>VENCIDA</v>
      </c>
      <c r="AA665" s="151" t="str">
        <f t="shared" si="174"/>
        <v/>
      </c>
      <c r="AB665" s="192" t="s">
        <v>135</v>
      </c>
      <c r="AC665" s="150" t="str">
        <f t="shared" si="177"/>
        <v>H63R15</v>
      </c>
      <c r="AD665" s="163">
        <f t="shared" si="175"/>
        <v>2</v>
      </c>
      <c r="AE665" s="163" t="str">
        <f t="shared" si="178"/>
        <v>H63R15 - 2</v>
      </c>
      <c r="AF665" s="164">
        <f t="shared" si="179"/>
        <v>1</v>
      </c>
      <c r="AG665" s="164">
        <f t="shared" si="180"/>
        <v>1</v>
      </c>
      <c r="AH665" s="164" t="str">
        <f t="shared" si="176"/>
        <v>H63R15.</v>
      </c>
      <c r="AI665" s="164" t="str">
        <f t="shared" si="181"/>
        <v>H63R15</v>
      </c>
      <c r="AJ665" s="204"/>
      <c r="AK665" s="204"/>
    </row>
    <row r="666" spans="1:37" s="2" customFormat="1" ht="350.1" customHeight="1" x14ac:dyDescent="0.2">
      <c r="A666" s="150">
        <f>IF(ISBLANK(F666),"",COUNTA($F$2:F666))</f>
        <v>543</v>
      </c>
      <c r="B666" s="151">
        <f t="shared" si="182"/>
        <v>665</v>
      </c>
      <c r="C666" s="151">
        <v>2016</v>
      </c>
      <c r="D666" s="151"/>
      <c r="E666" s="151" t="s">
        <v>637</v>
      </c>
      <c r="F666" s="151" t="s">
        <v>637</v>
      </c>
      <c r="G666" s="152" t="s">
        <v>113</v>
      </c>
      <c r="H666" s="183" t="s">
        <v>741</v>
      </c>
      <c r="I666" s="183" t="s">
        <v>117</v>
      </c>
      <c r="J666" s="183" t="s">
        <v>1433</v>
      </c>
      <c r="K666" s="183" t="s">
        <v>1441</v>
      </c>
      <c r="L666" s="151" t="s">
        <v>1387</v>
      </c>
      <c r="M666" s="151">
        <v>1</v>
      </c>
      <c r="N666" s="184">
        <v>44407</v>
      </c>
      <c r="O666" s="184">
        <v>44561</v>
      </c>
      <c r="P666" s="178">
        <f t="shared" si="167"/>
        <v>22</v>
      </c>
      <c r="Q666" s="151" t="s">
        <v>1487</v>
      </c>
      <c r="R666" s="174" t="s">
        <v>2347</v>
      </c>
      <c r="S666" s="151">
        <v>1</v>
      </c>
      <c r="T666" s="184">
        <v>44962</v>
      </c>
      <c r="U666" s="161">
        <f t="shared" si="168"/>
        <v>13.366666666666667</v>
      </c>
      <c r="V666" s="124">
        <f t="shared" si="169"/>
        <v>100</v>
      </c>
      <c r="W666" s="162">
        <f t="shared" si="170"/>
        <v>22</v>
      </c>
      <c r="X666" s="162">
        <f t="shared" si="171"/>
        <v>22</v>
      </c>
      <c r="Y666" s="162">
        <f t="shared" si="172"/>
        <v>22</v>
      </c>
      <c r="Z666" s="151" t="str">
        <f t="shared" si="173"/>
        <v>CUMPLIDA</v>
      </c>
      <c r="AA666" s="151" t="str">
        <f t="shared" si="174"/>
        <v>CUMPLIDO</v>
      </c>
      <c r="AB666" s="192" t="s">
        <v>135</v>
      </c>
      <c r="AC666" s="150" t="str">
        <f t="shared" si="177"/>
        <v>H64R15</v>
      </c>
      <c r="AD666" s="163">
        <f t="shared" si="175"/>
        <v>1</v>
      </c>
      <c r="AE666" s="163" t="str">
        <f t="shared" si="178"/>
        <v>H64R15 - 1</v>
      </c>
      <c r="AF666" s="164">
        <f t="shared" si="179"/>
        <v>5</v>
      </c>
      <c r="AG666" s="164">
        <f t="shared" si="180"/>
        <v>5</v>
      </c>
      <c r="AH666" s="164" t="str">
        <f t="shared" si="176"/>
        <v>H64R15.</v>
      </c>
      <c r="AI666" s="164" t="str">
        <f t="shared" si="181"/>
        <v>H64R15</v>
      </c>
      <c r="AJ666" s="204"/>
      <c r="AK666" s="204"/>
    </row>
    <row r="667" spans="1:37" s="2" customFormat="1" ht="350.1" customHeight="1" x14ac:dyDescent="0.2">
      <c r="A667" s="150">
        <f>IF(ISBLANK(F667),"",COUNTA($F$2:F667))</f>
        <v>544</v>
      </c>
      <c r="B667" s="151">
        <f t="shared" si="182"/>
        <v>666</v>
      </c>
      <c r="C667" s="151">
        <v>2016</v>
      </c>
      <c r="D667" s="151"/>
      <c r="E667" s="151" t="s">
        <v>637</v>
      </c>
      <c r="F667" s="151" t="s">
        <v>637</v>
      </c>
      <c r="G667" s="152" t="s">
        <v>19</v>
      </c>
      <c r="H667" s="183" t="s">
        <v>613</v>
      </c>
      <c r="I667" s="183" t="s">
        <v>118</v>
      </c>
      <c r="J667" s="183" t="s">
        <v>1449</v>
      </c>
      <c r="K667" s="183" t="s">
        <v>1448</v>
      </c>
      <c r="L667" s="183" t="s">
        <v>1473</v>
      </c>
      <c r="M667" s="151">
        <v>1</v>
      </c>
      <c r="N667" s="184">
        <v>44407</v>
      </c>
      <c r="O667" s="184">
        <v>44620</v>
      </c>
      <c r="P667" s="178">
        <f t="shared" si="167"/>
        <v>30.428571428571427</v>
      </c>
      <c r="Q667" s="151" t="s">
        <v>1487</v>
      </c>
      <c r="R667" s="174" t="s">
        <v>2347</v>
      </c>
      <c r="S667" s="151">
        <v>0</v>
      </c>
      <c r="T667" s="184"/>
      <c r="U667" s="161">
        <f t="shared" si="168"/>
        <v>-1487.3333333333333</v>
      </c>
      <c r="V667" s="124">
        <f t="shared" si="169"/>
        <v>0</v>
      </c>
      <c r="W667" s="162">
        <f t="shared" si="170"/>
        <v>0</v>
      </c>
      <c r="X667" s="162">
        <f t="shared" si="171"/>
        <v>0</v>
      </c>
      <c r="Y667" s="162">
        <f t="shared" si="172"/>
        <v>30.428571428571427</v>
      </c>
      <c r="Z667" s="151" t="str">
        <f t="shared" si="173"/>
        <v>VENCIDA</v>
      </c>
      <c r="AA667" s="151" t="str">
        <f t="shared" si="174"/>
        <v>VENCIDO</v>
      </c>
      <c r="AB667" s="192" t="s">
        <v>135</v>
      </c>
      <c r="AC667" s="150" t="str">
        <f t="shared" si="177"/>
        <v>H66R15</v>
      </c>
      <c r="AD667" s="163">
        <f t="shared" si="175"/>
        <v>1</v>
      </c>
      <c r="AE667" s="163" t="str">
        <f t="shared" si="178"/>
        <v>H66R15 - 1</v>
      </c>
      <c r="AF667" s="164">
        <f t="shared" si="179"/>
        <v>1</v>
      </c>
      <c r="AG667" s="164">
        <f t="shared" si="180"/>
        <v>1</v>
      </c>
      <c r="AH667" s="164" t="str">
        <f t="shared" si="176"/>
        <v>H66R15.</v>
      </c>
      <c r="AI667" s="164" t="str">
        <f t="shared" si="181"/>
        <v>H66R15</v>
      </c>
      <c r="AJ667" s="204"/>
      <c r="AK667" s="204"/>
    </row>
    <row r="668" spans="1:37" s="2" customFormat="1" ht="350.1" customHeight="1" x14ac:dyDescent="0.2">
      <c r="A668" s="150">
        <f>IF(ISBLANK(F668),"",COUNTA($F$2:F668))</f>
        <v>545</v>
      </c>
      <c r="B668" s="151">
        <f t="shared" si="182"/>
        <v>667</v>
      </c>
      <c r="C668" s="151">
        <v>2016</v>
      </c>
      <c r="D668" s="151"/>
      <c r="E668" s="151" t="s">
        <v>637</v>
      </c>
      <c r="F668" s="151" t="s">
        <v>637</v>
      </c>
      <c r="G668" s="152" t="s">
        <v>119</v>
      </c>
      <c r="H668" s="183" t="s">
        <v>291</v>
      </c>
      <c r="I668" s="183" t="s">
        <v>1468</v>
      </c>
      <c r="J668" s="195" t="s">
        <v>1359</v>
      </c>
      <c r="K668" s="195" t="s">
        <v>1032</v>
      </c>
      <c r="L668" s="196" t="s">
        <v>1033</v>
      </c>
      <c r="M668" s="196">
        <v>1</v>
      </c>
      <c r="N668" s="203">
        <v>43859</v>
      </c>
      <c r="O668" s="203">
        <v>44196</v>
      </c>
      <c r="P668" s="178">
        <f t="shared" si="167"/>
        <v>48.142857142857146</v>
      </c>
      <c r="Q668" s="151" t="s">
        <v>310</v>
      </c>
      <c r="R668" s="151" t="s">
        <v>2314</v>
      </c>
      <c r="S668" s="151">
        <v>0.3</v>
      </c>
      <c r="T668" s="184"/>
      <c r="U668" s="161">
        <f t="shared" si="168"/>
        <v>-1473.2</v>
      </c>
      <c r="V668" s="124">
        <f t="shared" si="169"/>
        <v>30</v>
      </c>
      <c r="W668" s="162">
        <f t="shared" si="170"/>
        <v>14.442857142857145</v>
      </c>
      <c r="X668" s="162">
        <f t="shared" si="171"/>
        <v>14.442857142857145</v>
      </c>
      <c r="Y668" s="162">
        <f t="shared" si="172"/>
        <v>48.142857142857146</v>
      </c>
      <c r="Z668" s="151" t="str">
        <f t="shared" si="173"/>
        <v>VENCIDA</v>
      </c>
      <c r="AA668" s="151" t="str">
        <f t="shared" si="174"/>
        <v>VENCIDO</v>
      </c>
      <c r="AB668" s="192" t="s">
        <v>135</v>
      </c>
      <c r="AC668" s="150" t="str">
        <f t="shared" si="177"/>
        <v>H83R15</v>
      </c>
      <c r="AD668" s="163">
        <f t="shared" si="175"/>
        <v>1</v>
      </c>
      <c r="AE668" s="163" t="str">
        <f t="shared" si="178"/>
        <v>H83R15 - 1</v>
      </c>
      <c r="AF668" s="164">
        <f t="shared" si="179"/>
        <v>1</v>
      </c>
      <c r="AG668" s="164">
        <f t="shared" si="180"/>
        <v>1</v>
      </c>
      <c r="AH668" s="164" t="str">
        <f t="shared" si="176"/>
        <v>H83R15.</v>
      </c>
      <c r="AI668" s="164" t="str">
        <f t="shared" si="181"/>
        <v>H83R15</v>
      </c>
      <c r="AJ668" s="204"/>
      <c r="AK668" s="204"/>
    </row>
    <row r="669" spans="1:37" s="2" customFormat="1" ht="350.1" customHeight="1" x14ac:dyDescent="0.2">
      <c r="A669" s="150">
        <f>IF(ISBLANK(F669),"",COUNTA($F$2:F669))</f>
        <v>546</v>
      </c>
      <c r="B669" s="151">
        <f t="shared" si="182"/>
        <v>668</v>
      </c>
      <c r="C669" s="151">
        <v>2016</v>
      </c>
      <c r="D669" s="151"/>
      <c r="E669" s="151" t="s">
        <v>637</v>
      </c>
      <c r="F669" s="151" t="s">
        <v>637</v>
      </c>
      <c r="G669" s="152" t="s">
        <v>19</v>
      </c>
      <c r="H669" s="183" t="s">
        <v>729</v>
      </c>
      <c r="I669" s="183" t="s">
        <v>120</v>
      </c>
      <c r="J669" s="183" t="s">
        <v>730</v>
      </c>
      <c r="K669" s="183" t="s">
        <v>596</v>
      </c>
      <c r="L669" s="151" t="s">
        <v>321</v>
      </c>
      <c r="M669" s="151">
        <v>1</v>
      </c>
      <c r="N669" s="203">
        <v>43040</v>
      </c>
      <c r="O669" s="203">
        <v>43099</v>
      </c>
      <c r="P669" s="178">
        <f t="shared" si="167"/>
        <v>8.4285714285714288</v>
      </c>
      <c r="Q669" s="151" t="s">
        <v>310</v>
      </c>
      <c r="R669" s="151" t="s">
        <v>2314</v>
      </c>
      <c r="S669" s="151">
        <v>1</v>
      </c>
      <c r="T669" s="184"/>
      <c r="U669" s="161">
        <f t="shared" si="168"/>
        <v>-1436.6333333333334</v>
      </c>
      <c r="V669" s="124">
        <f t="shared" si="169"/>
        <v>100</v>
      </c>
      <c r="W669" s="162">
        <f t="shared" si="170"/>
        <v>8.4285714285714288</v>
      </c>
      <c r="X669" s="162">
        <f t="shared" si="171"/>
        <v>8.4285714285714288</v>
      </c>
      <c r="Y669" s="162">
        <f t="shared" si="172"/>
        <v>8.4285714285714288</v>
      </c>
      <c r="Z669" s="151" t="str">
        <f t="shared" si="173"/>
        <v>CUMPLIDA</v>
      </c>
      <c r="AA669" s="151" t="str">
        <f t="shared" si="174"/>
        <v>VENCIDO</v>
      </c>
      <c r="AB669" s="192" t="s">
        <v>135</v>
      </c>
      <c r="AC669" s="150" t="str">
        <f t="shared" si="177"/>
        <v>H84R15</v>
      </c>
      <c r="AD669" s="163">
        <f t="shared" si="175"/>
        <v>1</v>
      </c>
      <c r="AE669" s="163" t="str">
        <f t="shared" si="178"/>
        <v>H84R15 - 1</v>
      </c>
      <c r="AF669" s="164">
        <f t="shared" si="179"/>
        <v>5</v>
      </c>
      <c r="AG669" s="164">
        <f t="shared" si="180"/>
        <v>1</v>
      </c>
      <c r="AH669" s="164" t="str">
        <f t="shared" si="176"/>
        <v>H84R15.</v>
      </c>
      <c r="AI669" s="164" t="str">
        <f t="shared" si="181"/>
        <v>H84R15</v>
      </c>
      <c r="AJ669" s="204"/>
      <c r="AK669" s="204"/>
    </row>
    <row r="670" spans="1:37" s="2" customFormat="1" ht="350.1" customHeight="1" x14ac:dyDescent="0.2">
      <c r="A670" s="150" t="str">
        <f>IF(ISBLANK(F670),"",COUNTA($F$2:F670))</f>
        <v/>
      </c>
      <c r="B670" s="151">
        <f t="shared" si="182"/>
        <v>669</v>
      </c>
      <c r="C670" s="151">
        <v>2016</v>
      </c>
      <c r="D670" s="151"/>
      <c r="E670" s="151"/>
      <c r="F670" s="151"/>
      <c r="G670" s="152" t="s">
        <v>19</v>
      </c>
      <c r="H670" s="183" t="s">
        <v>1432</v>
      </c>
      <c r="I670" s="183" t="s">
        <v>120</v>
      </c>
      <c r="J670" s="183" t="s">
        <v>1469</v>
      </c>
      <c r="K670" s="183" t="s">
        <v>1448</v>
      </c>
      <c r="L670" s="183" t="s">
        <v>1473</v>
      </c>
      <c r="M670" s="151">
        <v>1</v>
      </c>
      <c r="N670" s="184">
        <v>44408</v>
      </c>
      <c r="O670" s="184">
        <v>44620</v>
      </c>
      <c r="P670" s="178">
        <f t="shared" si="167"/>
        <v>30.285714285714285</v>
      </c>
      <c r="Q670" s="151" t="s">
        <v>1487</v>
      </c>
      <c r="R670" s="174" t="s">
        <v>2347</v>
      </c>
      <c r="S670" s="151">
        <v>0</v>
      </c>
      <c r="T670" s="212"/>
      <c r="U670" s="161">
        <f t="shared" si="168"/>
        <v>-1487.3333333333333</v>
      </c>
      <c r="V670" s="124">
        <f t="shared" si="169"/>
        <v>0</v>
      </c>
      <c r="W670" s="162">
        <f t="shared" si="170"/>
        <v>0</v>
      </c>
      <c r="X670" s="162">
        <f t="shared" si="171"/>
        <v>0</v>
      </c>
      <c r="Y670" s="162">
        <f t="shared" si="172"/>
        <v>30.285714285714285</v>
      </c>
      <c r="Z670" s="151" t="str">
        <f t="shared" si="173"/>
        <v>VENCIDA</v>
      </c>
      <c r="AA670" s="151" t="str">
        <f t="shared" si="174"/>
        <v/>
      </c>
      <c r="AB670" s="192" t="s">
        <v>135</v>
      </c>
      <c r="AC670" s="150" t="str">
        <f t="shared" si="177"/>
        <v>H84R15</v>
      </c>
      <c r="AD670" s="163">
        <f t="shared" si="175"/>
        <v>2</v>
      </c>
      <c r="AE670" s="163" t="str">
        <f t="shared" si="178"/>
        <v>H84R15 - 2</v>
      </c>
      <c r="AF670" s="164">
        <f t="shared" si="179"/>
        <v>1</v>
      </c>
      <c r="AG670" s="164">
        <f t="shared" si="180"/>
        <v>1</v>
      </c>
      <c r="AH670" s="164" t="str">
        <f t="shared" si="176"/>
        <v>H84R15.</v>
      </c>
      <c r="AI670" s="164" t="str">
        <f t="shared" si="181"/>
        <v>H84R15</v>
      </c>
      <c r="AJ670" s="204"/>
      <c r="AK670" s="204"/>
    </row>
    <row r="671" spans="1:37" s="2" customFormat="1" ht="350.1" customHeight="1" x14ac:dyDescent="0.2">
      <c r="A671" s="150">
        <f>IF(ISBLANK(F671),"",COUNTA($F$2:F671))</f>
        <v>547</v>
      </c>
      <c r="B671" s="151">
        <f t="shared" si="182"/>
        <v>670</v>
      </c>
      <c r="C671" s="151">
        <v>2016</v>
      </c>
      <c r="D671" s="151"/>
      <c r="E671" s="151" t="s">
        <v>637</v>
      </c>
      <c r="F671" s="151" t="s">
        <v>637</v>
      </c>
      <c r="G671" s="152" t="s">
        <v>30</v>
      </c>
      <c r="H671" s="183" t="s">
        <v>742</v>
      </c>
      <c r="I671" s="183" t="s">
        <v>121</v>
      </c>
      <c r="J671" s="183" t="s">
        <v>1433</v>
      </c>
      <c r="K671" s="183" t="s">
        <v>1441</v>
      </c>
      <c r="L671" s="151" t="s">
        <v>1387</v>
      </c>
      <c r="M671" s="151">
        <v>1</v>
      </c>
      <c r="N671" s="184">
        <v>44407</v>
      </c>
      <c r="O671" s="184">
        <v>44561</v>
      </c>
      <c r="P671" s="178">
        <f t="shared" si="167"/>
        <v>22</v>
      </c>
      <c r="Q671" s="151" t="s">
        <v>1487</v>
      </c>
      <c r="R671" s="174" t="s">
        <v>2347</v>
      </c>
      <c r="S671" s="151">
        <v>1</v>
      </c>
      <c r="T671" s="184">
        <v>44962</v>
      </c>
      <c r="U671" s="161">
        <f t="shared" si="168"/>
        <v>13.366666666666667</v>
      </c>
      <c r="V671" s="124">
        <f t="shared" si="169"/>
        <v>100</v>
      </c>
      <c r="W671" s="162">
        <f t="shared" si="170"/>
        <v>22</v>
      </c>
      <c r="X671" s="162">
        <f t="shared" si="171"/>
        <v>22</v>
      </c>
      <c r="Y671" s="162">
        <f t="shared" si="172"/>
        <v>22</v>
      </c>
      <c r="Z671" s="151" t="str">
        <f t="shared" si="173"/>
        <v>CUMPLIDA</v>
      </c>
      <c r="AA671" s="151" t="str">
        <f t="shared" si="174"/>
        <v>CUMPLIDO</v>
      </c>
      <c r="AB671" s="192" t="s">
        <v>135</v>
      </c>
      <c r="AC671" s="150" t="str">
        <f t="shared" si="177"/>
        <v>H96R15</v>
      </c>
      <c r="AD671" s="163">
        <f t="shared" si="175"/>
        <v>1</v>
      </c>
      <c r="AE671" s="163" t="str">
        <f t="shared" si="178"/>
        <v>H96R15 - 1</v>
      </c>
      <c r="AF671" s="164">
        <f t="shared" si="179"/>
        <v>5</v>
      </c>
      <c r="AG671" s="164">
        <f t="shared" si="180"/>
        <v>5</v>
      </c>
      <c r="AH671" s="164" t="str">
        <f t="shared" si="176"/>
        <v>H96R15.</v>
      </c>
      <c r="AI671" s="164" t="str">
        <f t="shared" si="181"/>
        <v>H96R15</v>
      </c>
      <c r="AJ671" s="204"/>
      <c r="AK671" s="204"/>
    </row>
    <row r="672" spans="1:37" s="2" customFormat="1" ht="350.1" customHeight="1" x14ac:dyDescent="0.2">
      <c r="A672" s="150">
        <f>IF(ISBLANK(F672),"",COUNTA($F$2:F672))</f>
        <v>548</v>
      </c>
      <c r="B672" s="151">
        <f t="shared" si="182"/>
        <v>671</v>
      </c>
      <c r="C672" s="151">
        <v>2015</v>
      </c>
      <c r="D672" s="151"/>
      <c r="E672" s="151" t="s">
        <v>637</v>
      </c>
      <c r="F672" s="151" t="s">
        <v>637</v>
      </c>
      <c r="G672" s="152" t="s">
        <v>25</v>
      </c>
      <c r="H672" s="183" t="s">
        <v>452</v>
      </c>
      <c r="I672" s="183" t="s">
        <v>211</v>
      </c>
      <c r="J672" s="183" t="s">
        <v>1051</v>
      </c>
      <c r="K672" s="183" t="s">
        <v>1339</v>
      </c>
      <c r="L672" s="151" t="s">
        <v>1338</v>
      </c>
      <c r="M672" s="151">
        <v>1</v>
      </c>
      <c r="N672" s="184">
        <v>43862</v>
      </c>
      <c r="O672" s="184">
        <v>43979</v>
      </c>
      <c r="P672" s="178">
        <f t="shared" si="167"/>
        <v>16.714285714285715</v>
      </c>
      <c r="Q672" s="151" t="s">
        <v>1495</v>
      </c>
      <c r="R672" s="151" t="s">
        <v>2457</v>
      </c>
      <c r="S672" s="151">
        <v>1</v>
      </c>
      <c r="T672" s="123">
        <v>44662</v>
      </c>
      <c r="U672" s="161">
        <f t="shared" si="168"/>
        <v>22.766666666666666</v>
      </c>
      <c r="V672" s="124">
        <f t="shared" si="169"/>
        <v>100</v>
      </c>
      <c r="W672" s="162">
        <f t="shared" si="170"/>
        <v>16.714285714285715</v>
      </c>
      <c r="X672" s="162">
        <f t="shared" si="171"/>
        <v>16.714285714285715</v>
      </c>
      <c r="Y672" s="162">
        <f t="shared" si="172"/>
        <v>16.714285714285715</v>
      </c>
      <c r="Z672" s="151" t="str">
        <f t="shared" si="173"/>
        <v>CUMPLIDA</v>
      </c>
      <c r="AA672" s="151" t="str">
        <f t="shared" si="174"/>
        <v>CUMPLIDO</v>
      </c>
      <c r="AB672" s="192" t="s">
        <v>134</v>
      </c>
      <c r="AC672" s="150" t="str">
        <f t="shared" si="177"/>
        <v>H1R14</v>
      </c>
      <c r="AD672" s="163">
        <f t="shared" si="175"/>
        <v>1</v>
      </c>
      <c r="AE672" s="163" t="str">
        <f t="shared" si="178"/>
        <v>H1R14 - 1</v>
      </c>
      <c r="AF672" s="164">
        <f t="shared" si="179"/>
        <v>5</v>
      </c>
      <c r="AG672" s="164">
        <f t="shared" si="180"/>
        <v>5</v>
      </c>
      <c r="AH672" s="164" t="str">
        <f t="shared" si="176"/>
        <v>H1R14.</v>
      </c>
      <c r="AI672" s="164" t="str">
        <f t="shared" si="181"/>
        <v>H1R14</v>
      </c>
      <c r="AJ672" s="204"/>
      <c r="AK672" s="204"/>
    </row>
    <row r="673" spans="1:37" s="2" customFormat="1" ht="350.1" customHeight="1" x14ac:dyDescent="0.2">
      <c r="A673" s="150">
        <f>IF(ISBLANK(F673),"",COUNTA($F$2:F673))</f>
        <v>549</v>
      </c>
      <c r="B673" s="151">
        <f t="shared" si="182"/>
        <v>672</v>
      </c>
      <c r="C673" s="151">
        <v>2015</v>
      </c>
      <c r="D673" s="151"/>
      <c r="E673" s="151" t="s">
        <v>637</v>
      </c>
      <c r="F673" s="151" t="s">
        <v>637</v>
      </c>
      <c r="G673" s="152" t="s">
        <v>20</v>
      </c>
      <c r="H673" s="183" t="s">
        <v>451</v>
      </c>
      <c r="I673" s="183" t="s">
        <v>210</v>
      </c>
      <c r="J673" s="183" t="s">
        <v>1051</v>
      </c>
      <c r="K673" s="183" t="s">
        <v>1047</v>
      </c>
      <c r="L673" s="151" t="s">
        <v>1041</v>
      </c>
      <c r="M673" s="151">
        <v>1</v>
      </c>
      <c r="N673" s="184">
        <v>43862</v>
      </c>
      <c r="O673" s="184">
        <v>43979</v>
      </c>
      <c r="P673" s="178">
        <f t="shared" ref="P673:P736" si="183">(+O673-N673)/7</f>
        <v>16.714285714285715</v>
      </c>
      <c r="Q673" s="151" t="s">
        <v>1495</v>
      </c>
      <c r="R673" s="151" t="s">
        <v>2457</v>
      </c>
      <c r="S673" s="151">
        <v>1</v>
      </c>
      <c r="T673" s="123">
        <v>44662</v>
      </c>
      <c r="U673" s="161">
        <f t="shared" si="168"/>
        <v>22.766666666666666</v>
      </c>
      <c r="V673" s="124">
        <f t="shared" si="169"/>
        <v>100</v>
      </c>
      <c r="W673" s="162">
        <f t="shared" si="170"/>
        <v>16.714285714285715</v>
      </c>
      <c r="X673" s="162">
        <f t="shared" si="171"/>
        <v>16.714285714285715</v>
      </c>
      <c r="Y673" s="162">
        <f t="shared" si="172"/>
        <v>16.714285714285715</v>
      </c>
      <c r="Z673" s="151" t="str">
        <f t="shared" si="173"/>
        <v>CUMPLIDA</v>
      </c>
      <c r="AA673" s="151" t="str">
        <f t="shared" si="174"/>
        <v>CUMPLIDO</v>
      </c>
      <c r="AB673" s="192" t="s">
        <v>134</v>
      </c>
      <c r="AC673" s="150" t="str">
        <f t="shared" si="177"/>
        <v>H2R14</v>
      </c>
      <c r="AD673" s="163">
        <f t="shared" si="175"/>
        <v>1</v>
      </c>
      <c r="AE673" s="163" t="str">
        <f t="shared" si="178"/>
        <v>H2R14 - 1</v>
      </c>
      <c r="AF673" s="164">
        <f t="shared" si="179"/>
        <v>5</v>
      </c>
      <c r="AG673" s="164">
        <f t="shared" si="180"/>
        <v>5</v>
      </c>
      <c r="AH673" s="164" t="str">
        <f t="shared" si="176"/>
        <v>H2R14.</v>
      </c>
      <c r="AI673" s="164" t="str">
        <f t="shared" si="181"/>
        <v>H2R14</v>
      </c>
      <c r="AJ673" s="204"/>
      <c r="AK673" s="204"/>
    </row>
    <row r="674" spans="1:37" s="2" customFormat="1" ht="350.1" customHeight="1" x14ac:dyDescent="0.2">
      <c r="A674" s="150">
        <f>IF(ISBLANK(F674),"",COUNTA($F$2:F674))</f>
        <v>550</v>
      </c>
      <c r="B674" s="151">
        <f t="shared" si="182"/>
        <v>673</v>
      </c>
      <c r="C674" s="151">
        <v>2015</v>
      </c>
      <c r="D674" s="151"/>
      <c r="E674" s="151" t="s">
        <v>637</v>
      </c>
      <c r="F674" s="151" t="s">
        <v>637</v>
      </c>
      <c r="G674" s="152" t="s">
        <v>20</v>
      </c>
      <c r="H674" s="183" t="s">
        <v>882</v>
      </c>
      <c r="I674" s="183" t="s">
        <v>39</v>
      </c>
      <c r="J674" s="183" t="s">
        <v>881</v>
      </c>
      <c r="K674" s="183" t="s">
        <v>453</v>
      </c>
      <c r="L674" s="151" t="s">
        <v>454</v>
      </c>
      <c r="M674" s="151">
        <v>1</v>
      </c>
      <c r="N674" s="184">
        <v>43040</v>
      </c>
      <c r="O674" s="184">
        <v>43099</v>
      </c>
      <c r="P674" s="178">
        <f t="shared" si="183"/>
        <v>8.4285714285714288</v>
      </c>
      <c r="Q674" s="150" t="s">
        <v>1489</v>
      </c>
      <c r="R674" s="174" t="s">
        <v>2367</v>
      </c>
      <c r="S674" s="151">
        <v>1</v>
      </c>
      <c r="T674" s="184"/>
      <c r="U674" s="161">
        <f t="shared" si="168"/>
        <v>-1436.6333333333334</v>
      </c>
      <c r="V674" s="124">
        <f t="shared" si="169"/>
        <v>100</v>
      </c>
      <c r="W674" s="162">
        <f t="shared" si="170"/>
        <v>8.4285714285714288</v>
      </c>
      <c r="X674" s="162">
        <f t="shared" si="171"/>
        <v>8.4285714285714288</v>
      </c>
      <c r="Y674" s="162">
        <f t="shared" si="172"/>
        <v>8.4285714285714288</v>
      </c>
      <c r="Z674" s="151" t="str">
        <f t="shared" si="173"/>
        <v>CUMPLIDA</v>
      </c>
      <c r="AA674" s="151" t="str">
        <f t="shared" si="174"/>
        <v>CUMPLIDO</v>
      </c>
      <c r="AB674" s="192" t="s">
        <v>134</v>
      </c>
      <c r="AC674" s="150" t="str">
        <f t="shared" si="177"/>
        <v>H4R14</v>
      </c>
      <c r="AD674" s="163">
        <f t="shared" si="175"/>
        <v>1</v>
      </c>
      <c r="AE674" s="163" t="str">
        <f t="shared" si="178"/>
        <v>H4R14 - 1</v>
      </c>
      <c r="AF674" s="164">
        <f t="shared" si="179"/>
        <v>5</v>
      </c>
      <c r="AG674" s="164">
        <f t="shared" si="180"/>
        <v>5</v>
      </c>
      <c r="AH674" s="164" t="str">
        <f t="shared" si="176"/>
        <v>H4R14.</v>
      </c>
      <c r="AI674" s="164" t="str">
        <f t="shared" si="181"/>
        <v>H4R14</v>
      </c>
      <c r="AJ674" s="204"/>
      <c r="AK674" s="204"/>
    </row>
    <row r="675" spans="1:37" s="2" customFormat="1" ht="350.1" customHeight="1" x14ac:dyDescent="0.2">
      <c r="A675" s="150">
        <f>IF(ISBLANK(F675),"",COUNTA($F$2:F675))</f>
        <v>551</v>
      </c>
      <c r="B675" s="151">
        <f t="shared" si="182"/>
        <v>674</v>
      </c>
      <c r="C675" s="151">
        <v>2015</v>
      </c>
      <c r="D675" s="151"/>
      <c r="E675" s="151" t="s">
        <v>3111</v>
      </c>
      <c r="F675" s="151" t="s">
        <v>3096</v>
      </c>
      <c r="G675" s="152" t="s">
        <v>29</v>
      </c>
      <c r="H675" s="183" t="s">
        <v>352</v>
      </c>
      <c r="I675" s="183" t="s">
        <v>355</v>
      </c>
      <c r="J675" s="183" t="s">
        <v>1164</v>
      </c>
      <c r="K675" s="183" t="s">
        <v>1166</v>
      </c>
      <c r="L675" s="151" t="s">
        <v>1162</v>
      </c>
      <c r="M675" s="151">
        <v>2</v>
      </c>
      <c r="N675" s="184">
        <v>44044</v>
      </c>
      <c r="O675" s="184">
        <v>44285</v>
      </c>
      <c r="P675" s="178">
        <f t="shared" si="183"/>
        <v>34.428571428571431</v>
      </c>
      <c r="Q675" s="151" t="s">
        <v>1486</v>
      </c>
      <c r="R675" s="151" t="s">
        <v>2374</v>
      </c>
      <c r="S675" s="151">
        <v>2</v>
      </c>
      <c r="T675" s="184">
        <v>44383</v>
      </c>
      <c r="U675" s="161">
        <f t="shared" si="168"/>
        <v>3.2666666666666666</v>
      </c>
      <c r="V675" s="124">
        <f t="shared" si="169"/>
        <v>100</v>
      </c>
      <c r="W675" s="162">
        <f t="shared" si="170"/>
        <v>34.428571428571431</v>
      </c>
      <c r="X675" s="162">
        <f t="shared" si="171"/>
        <v>34.428571428571431</v>
      </c>
      <c r="Y675" s="162">
        <f t="shared" si="172"/>
        <v>34.428571428571431</v>
      </c>
      <c r="Z675" s="151" t="str">
        <f t="shared" si="173"/>
        <v>CUMPLIDA</v>
      </c>
      <c r="AA675" s="151" t="str">
        <f t="shared" si="174"/>
        <v>CUMPLIDO</v>
      </c>
      <c r="AB675" s="192" t="s">
        <v>134</v>
      </c>
      <c r="AC675" s="150" t="str">
        <f t="shared" si="177"/>
        <v>H5R14</v>
      </c>
      <c r="AD675" s="163">
        <f t="shared" si="175"/>
        <v>1</v>
      </c>
      <c r="AE675" s="163" t="str">
        <f t="shared" si="178"/>
        <v>H5R14 - 1</v>
      </c>
      <c r="AF675" s="164">
        <f t="shared" si="179"/>
        <v>5</v>
      </c>
      <c r="AG675" s="164">
        <f t="shared" si="180"/>
        <v>5</v>
      </c>
      <c r="AH675" s="164" t="str">
        <f t="shared" si="176"/>
        <v>H5R14.</v>
      </c>
      <c r="AI675" s="164" t="str">
        <f t="shared" si="181"/>
        <v>H5R14</v>
      </c>
      <c r="AJ675" s="204"/>
      <c r="AK675" s="204"/>
    </row>
    <row r="676" spans="1:37" s="2" customFormat="1" ht="350.1" customHeight="1" x14ac:dyDescent="0.2">
      <c r="A676" s="150" t="str">
        <f>IF(ISBLANK(F676),"",COUNTA($F$2:F676))</f>
        <v/>
      </c>
      <c r="B676" s="151">
        <f t="shared" si="182"/>
        <v>675</v>
      </c>
      <c r="C676" s="151">
        <v>2015</v>
      </c>
      <c r="D676" s="151"/>
      <c r="E676" s="151"/>
      <c r="F676" s="151"/>
      <c r="G676" s="152" t="s">
        <v>29</v>
      </c>
      <c r="H676" s="183" t="s">
        <v>353</v>
      </c>
      <c r="I676" s="183" t="s">
        <v>354</v>
      </c>
      <c r="J676" s="183" t="s">
        <v>1165</v>
      </c>
      <c r="K676" s="183" t="s">
        <v>1167</v>
      </c>
      <c r="L676" s="151" t="s">
        <v>1163</v>
      </c>
      <c r="M676" s="151">
        <v>4</v>
      </c>
      <c r="N676" s="184">
        <v>44044</v>
      </c>
      <c r="O676" s="184">
        <v>44316</v>
      </c>
      <c r="P676" s="178">
        <f t="shared" si="183"/>
        <v>38.857142857142854</v>
      </c>
      <c r="Q676" s="151" t="s">
        <v>1486</v>
      </c>
      <c r="R676" s="151" t="s">
        <v>2374</v>
      </c>
      <c r="S676" s="151">
        <v>4</v>
      </c>
      <c r="T676" s="184">
        <v>44466</v>
      </c>
      <c r="U676" s="161">
        <f t="shared" si="168"/>
        <v>5</v>
      </c>
      <c r="V676" s="124">
        <f t="shared" si="169"/>
        <v>100</v>
      </c>
      <c r="W676" s="162">
        <f t="shared" si="170"/>
        <v>38.857142857142854</v>
      </c>
      <c r="X676" s="162">
        <f t="shared" si="171"/>
        <v>38.857142857142854</v>
      </c>
      <c r="Y676" s="162">
        <f t="shared" si="172"/>
        <v>38.857142857142854</v>
      </c>
      <c r="Z676" s="151" t="str">
        <f t="shared" si="173"/>
        <v>CUMPLIDA</v>
      </c>
      <c r="AA676" s="151" t="str">
        <f t="shared" si="174"/>
        <v/>
      </c>
      <c r="AB676" s="192" t="s">
        <v>134</v>
      </c>
      <c r="AC676" s="150" t="str">
        <f t="shared" si="177"/>
        <v>H5R14</v>
      </c>
      <c r="AD676" s="163">
        <f t="shared" si="175"/>
        <v>2</v>
      </c>
      <c r="AE676" s="163" t="str">
        <f t="shared" si="178"/>
        <v>H5R14 - 2</v>
      </c>
      <c r="AF676" s="164">
        <f t="shared" si="179"/>
        <v>5</v>
      </c>
      <c r="AG676" s="164">
        <f t="shared" si="180"/>
        <v>5</v>
      </c>
      <c r="AH676" s="164" t="str">
        <f t="shared" si="176"/>
        <v>H5R14.</v>
      </c>
      <c r="AI676" s="164" t="str">
        <f t="shared" si="181"/>
        <v>H5R14</v>
      </c>
      <c r="AJ676" s="204"/>
      <c r="AK676" s="204"/>
    </row>
    <row r="677" spans="1:37" s="2" customFormat="1" ht="350.1" customHeight="1" x14ac:dyDescent="0.2">
      <c r="A677" s="150">
        <f>IF(ISBLANK(F677),"",COUNTA($F$2:F677))</f>
        <v>552</v>
      </c>
      <c r="B677" s="151">
        <f t="shared" si="182"/>
        <v>676</v>
      </c>
      <c r="C677" s="151">
        <v>2015</v>
      </c>
      <c r="D677" s="151"/>
      <c r="E677" s="151" t="s">
        <v>637</v>
      </c>
      <c r="F677" s="151" t="s">
        <v>637</v>
      </c>
      <c r="G677" s="152" t="s">
        <v>20</v>
      </c>
      <c r="H677" s="183" t="s">
        <v>883</v>
      </c>
      <c r="I677" s="183" t="s">
        <v>40</v>
      </c>
      <c r="J677" s="183" t="s">
        <v>270</v>
      </c>
      <c r="K677" s="183" t="s">
        <v>271</v>
      </c>
      <c r="L677" s="151" t="s">
        <v>18</v>
      </c>
      <c r="M677" s="151">
        <v>3</v>
      </c>
      <c r="N677" s="184">
        <v>43040</v>
      </c>
      <c r="O677" s="184">
        <v>43312</v>
      </c>
      <c r="P677" s="178">
        <f t="shared" si="183"/>
        <v>38.857142857142854</v>
      </c>
      <c r="Q677" s="151" t="s">
        <v>1950</v>
      </c>
      <c r="R677" s="174" t="s">
        <v>2367</v>
      </c>
      <c r="S677" s="151">
        <v>3</v>
      </c>
      <c r="T677" s="184"/>
      <c r="U677" s="161">
        <f t="shared" si="168"/>
        <v>-1443.7333333333333</v>
      </c>
      <c r="V677" s="124">
        <f t="shared" si="169"/>
        <v>100</v>
      </c>
      <c r="W677" s="162">
        <f t="shared" si="170"/>
        <v>38.857142857142854</v>
      </c>
      <c r="X677" s="162">
        <f t="shared" si="171"/>
        <v>38.857142857142854</v>
      </c>
      <c r="Y677" s="162">
        <f t="shared" si="172"/>
        <v>38.857142857142854</v>
      </c>
      <c r="Z677" s="151" t="str">
        <f t="shared" si="173"/>
        <v>CUMPLIDA</v>
      </c>
      <c r="AA677" s="151" t="str">
        <f t="shared" si="174"/>
        <v>CUMPLIDO</v>
      </c>
      <c r="AB677" s="192" t="s">
        <v>134</v>
      </c>
      <c r="AC677" s="150" t="str">
        <f t="shared" si="177"/>
        <v>H6R14</v>
      </c>
      <c r="AD677" s="163">
        <f t="shared" si="175"/>
        <v>1</v>
      </c>
      <c r="AE677" s="163" t="str">
        <f t="shared" si="178"/>
        <v>H6R14 - 1</v>
      </c>
      <c r="AF677" s="164">
        <f t="shared" si="179"/>
        <v>5</v>
      </c>
      <c r="AG677" s="164">
        <f t="shared" si="180"/>
        <v>5</v>
      </c>
      <c r="AH677" s="164" t="str">
        <f t="shared" si="176"/>
        <v>H6R14.</v>
      </c>
      <c r="AI677" s="164" t="str">
        <f t="shared" si="181"/>
        <v>H6R14</v>
      </c>
      <c r="AJ677" s="204"/>
      <c r="AK677" s="204"/>
    </row>
    <row r="678" spans="1:37" s="2" customFormat="1" ht="350.1" customHeight="1" x14ac:dyDescent="0.2">
      <c r="A678" s="150">
        <f>IF(ISBLANK(F678),"",COUNTA($F$2:F678))</f>
        <v>553</v>
      </c>
      <c r="B678" s="151">
        <f t="shared" si="182"/>
        <v>677</v>
      </c>
      <c r="C678" s="151">
        <v>2015</v>
      </c>
      <c r="D678" s="151"/>
      <c r="E678" s="151" t="s">
        <v>637</v>
      </c>
      <c r="F678" s="151" t="s">
        <v>637</v>
      </c>
      <c r="G678" s="152" t="s">
        <v>25</v>
      </c>
      <c r="H678" s="183" t="s">
        <v>884</v>
      </c>
      <c r="I678" s="183" t="s">
        <v>42</v>
      </c>
      <c r="J678" s="183" t="s">
        <v>273</v>
      </c>
      <c r="K678" s="183" t="s">
        <v>274</v>
      </c>
      <c r="L678" s="151" t="s">
        <v>275</v>
      </c>
      <c r="M678" s="151">
        <v>2</v>
      </c>
      <c r="N678" s="184">
        <v>43040</v>
      </c>
      <c r="O678" s="184">
        <v>43189</v>
      </c>
      <c r="P678" s="178">
        <f t="shared" si="183"/>
        <v>21.285714285714285</v>
      </c>
      <c r="Q678" s="151" t="s">
        <v>1950</v>
      </c>
      <c r="R678" s="174" t="s">
        <v>2367</v>
      </c>
      <c r="S678" s="151">
        <v>2</v>
      </c>
      <c r="T678" s="184"/>
      <c r="U678" s="161">
        <f t="shared" si="168"/>
        <v>-1439.6333333333334</v>
      </c>
      <c r="V678" s="124">
        <f t="shared" si="169"/>
        <v>100</v>
      </c>
      <c r="W678" s="162">
        <f t="shared" si="170"/>
        <v>21.285714285714285</v>
      </c>
      <c r="X678" s="162">
        <f t="shared" si="171"/>
        <v>21.285714285714285</v>
      </c>
      <c r="Y678" s="162">
        <f t="shared" si="172"/>
        <v>21.285714285714285</v>
      </c>
      <c r="Z678" s="151" t="str">
        <f t="shared" si="173"/>
        <v>CUMPLIDA</v>
      </c>
      <c r="AA678" s="151" t="str">
        <f t="shared" si="174"/>
        <v>CUMPLIDO</v>
      </c>
      <c r="AB678" s="192" t="s">
        <v>134</v>
      </c>
      <c r="AC678" s="150" t="str">
        <f t="shared" si="177"/>
        <v>H9R14</v>
      </c>
      <c r="AD678" s="163">
        <f t="shared" si="175"/>
        <v>1</v>
      </c>
      <c r="AE678" s="163" t="str">
        <f t="shared" si="178"/>
        <v>H9R14 - 1</v>
      </c>
      <c r="AF678" s="164">
        <f t="shared" si="179"/>
        <v>5</v>
      </c>
      <c r="AG678" s="164">
        <f t="shared" si="180"/>
        <v>5</v>
      </c>
      <c r="AH678" s="164" t="str">
        <f t="shared" si="176"/>
        <v>H9R14.</v>
      </c>
      <c r="AI678" s="164" t="str">
        <f t="shared" si="181"/>
        <v>H9R14</v>
      </c>
      <c r="AJ678" s="204"/>
      <c r="AK678" s="204"/>
    </row>
    <row r="679" spans="1:37" s="2" customFormat="1" ht="350.1" customHeight="1" x14ac:dyDescent="0.2">
      <c r="A679" s="150">
        <f>IF(ISBLANK(F679),"",COUNTA($F$2:F679))</f>
        <v>554</v>
      </c>
      <c r="B679" s="151">
        <f t="shared" si="182"/>
        <v>678</v>
      </c>
      <c r="C679" s="151">
        <v>2015</v>
      </c>
      <c r="D679" s="151"/>
      <c r="E679" s="151" t="s">
        <v>637</v>
      </c>
      <c r="F679" s="151" t="s">
        <v>637</v>
      </c>
      <c r="G679" s="152" t="s">
        <v>20</v>
      </c>
      <c r="H679" s="183" t="s">
        <v>457</v>
      </c>
      <c r="I679" s="183" t="s">
        <v>43</v>
      </c>
      <c r="J679" s="183" t="s">
        <v>455</v>
      </c>
      <c r="K679" s="183" t="s">
        <v>458</v>
      </c>
      <c r="L679" s="151" t="s">
        <v>456</v>
      </c>
      <c r="M679" s="151">
        <v>2</v>
      </c>
      <c r="N679" s="184">
        <v>43040</v>
      </c>
      <c r="O679" s="184">
        <v>43189</v>
      </c>
      <c r="P679" s="178">
        <f t="shared" si="183"/>
        <v>21.285714285714285</v>
      </c>
      <c r="Q679" s="150" t="s">
        <v>1489</v>
      </c>
      <c r="R679" s="174" t="s">
        <v>2367</v>
      </c>
      <c r="S679" s="151">
        <v>2</v>
      </c>
      <c r="T679" s="184"/>
      <c r="U679" s="161">
        <f t="shared" si="168"/>
        <v>-1439.6333333333334</v>
      </c>
      <c r="V679" s="124">
        <f t="shared" si="169"/>
        <v>100</v>
      </c>
      <c r="W679" s="162">
        <f t="shared" si="170"/>
        <v>21.285714285714285</v>
      </c>
      <c r="X679" s="162">
        <f t="shared" si="171"/>
        <v>21.285714285714285</v>
      </c>
      <c r="Y679" s="162">
        <f t="shared" si="172"/>
        <v>21.285714285714285</v>
      </c>
      <c r="Z679" s="151" t="str">
        <f t="shared" si="173"/>
        <v>CUMPLIDA</v>
      </c>
      <c r="AA679" s="151" t="str">
        <f t="shared" si="174"/>
        <v>CUMPLIDO</v>
      </c>
      <c r="AB679" s="192" t="s">
        <v>134</v>
      </c>
      <c r="AC679" s="150" t="str">
        <f t="shared" si="177"/>
        <v>H11R14</v>
      </c>
      <c r="AD679" s="163">
        <f t="shared" si="175"/>
        <v>1</v>
      </c>
      <c r="AE679" s="163" t="str">
        <f t="shared" si="178"/>
        <v>H11R14 - 1</v>
      </c>
      <c r="AF679" s="164">
        <f t="shared" si="179"/>
        <v>5</v>
      </c>
      <c r="AG679" s="164">
        <f t="shared" si="180"/>
        <v>5</v>
      </c>
      <c r="AH679" s="164" t="str">
        <f t="shared" si="176"/>
        <v>H11R14.</v>
      </c>
      <c r="AI679" s="164" t="str">
        <f t="shared" si="181"/>
        <v>H11R14</v>
      </c>
      <c r="AJ679" s="204"/>
      <c r="AK679" s="204"/>
    </row>
    <row r="680" spans="1:37" s="2" customFormat="1" ht="350.1" customHeight="1" x14ac:dyDescent="0.2">
      <c r="A680" s="150">
        <f>IF(ISBLANK(F680),"",COUNTA($F$2:F680))</f>
        <v>555</v>
      </c>
      <c r="B680" s="151">
        <f t="shared" si="182"/>
        <v>679</v>
      </c>
      <c r="C680" s="151">
        <v>2015</v>
      </c>
      <c r="D680" s="151"/>
      <c r="E680" s="151" t="s">
        <v>637</v>
      </c>
      <c r="F680" s="151" t="s">
        <v>637</v>
      </c>
      <c r="G680" s="152" t="s">
        <v>26</v>
      </c>
      <c r="H680" s="183" t="s">
        <v>885</v>
      </c>
      <c r="I680" s="183" t="s">
        <v>44</v>
      </c>
      <c r="J680" s="213" t="s">
        <v>254</v>
      </c>
      <c r="K680" s="183" t="s">
        <v>255</v>
      </c>
      <c r="L680" s="163" t="s">
        <v>239</v>
      </c>
      <c r="M680" s="163">
        <v>3</v>
      </c>
      <c r="N680" s="209">
        <v>43040</v>
      </c>
      <c r="O680" s="209">
        <v>43403</v>
      </c>
      <c r="P680" s="178">
        <f t="shared" si="183"/>
        <v>51.857142857142854</v>
      </c>
      <c r="Q680" s="150" t="s">
        <v>1489</v>
      </c>
      <c r="R680" s="174" t="s">
        <v>2367</v>
      </c>
      <c r="S680" s="151">
        <v>3</v>
      </c>
      <c r="T680" s="184">
        <v>44238</v>
      </c>
      <c r="U680" s="161">
        <f t="shared" si="168"/>
        <v>27.833333333333332</v>
      </c>
      <c r="V680" s="124">
        <f t="shared" si="169"/>
        <v>100</v>
      </c>
      <c r="W680" s="162">
        <f t="shared" si="170"/>
        <v>51.857142857142854</v>
      </c>
      <c r="X680" s="162">
        <f t="shared" si="171"/>
        <v>51.857142857142854</v>
      </c>
      <c r="Y680" s="162">
        <f t="shared" si="172"/>
        <v>51.857142857142854</v>
      </c>
      <c r="Z680" s="151" t="str">
        <f t="shared" si="173"/>
        <v>CUMPLIDA</v>
      </c>
      <c r="AA680" s="151" t="str">
        <f t="shared" si="174"/>
        <v>CUMPLIDO</v>
      </c>
      <c r="AB680" s="192" t="s">
        <v>134</v>
      </c>
      <c r="AC680" s="150" t="str">
        <f t="shared" si="177"/>
        <v>H13R14</v>
      </c>
      <c r="AD680" s="163">
        <f t="shared" si="175"/>
        <v>1</v>
      </c>
      <c r="AE680" s="163" t="str">
        <f t="shared" si="178"/>
        <v>H13R14 - 1</v>
      </c>
      <c r="AF680" s="164">
        <f t="shared" si="179"/>
        <v>5</v>
      </c>
      <c r="AG680" s="164">
        <f t="shared" si="180"/>
        <v>5</v>
      </c>
      <c r="AH680" s="164" t="str">
        <f t="shared" si="176"/>
        <v>H13R14.</v>
      </c>
      <c r="AI680" s="164" t="str">
        <f t="shared" si="181"/>
        <v>H13R14</v>
      </c>
      <c r="AJ680" s="204"/>
      <c r="AK680" s="204"/>
    </row>
    <row r="681" spans="1:37" s="2" customFormat="1" ht="350.1" customHeight="1" x14ac:dyDescent="0.2">
      <c r="A681" s="150">
        <f>IF(ISBLANK(F681),"",COUNTA($F$2:F681))</f>
        <v>556</v>
      </c>
      <c r="B681" s="151">
        <f t="shared" si="182"/>
        <v>680</v>
      </c>
      <c r="C681" s="151">
        <v>2015</v>
      </c>
      <c r="D681" s="151"/>
      <c r="E681" s="151" t="s">
        <v>3104</v>
      </c>
      <c r="F681" s="151" t="s">
        <v>3099</v>
      </c>
      <c r="G681" s="152" t="s">
        <v>20</v>
      </c>
      <c r="H681" s="183" t="s">
        <v>886</v>
      </c>
      <c r="I681" s="183" t="s">
        <v>45</v>
      </c>
      <c r="J681" s="183" t="s">
        <v>256</v>
      </c>
      <c r="K681" s="183" t="s">
        <v>257</v>
      </c>
      <c r="L681" s="163" t="s">
        <v>258</v>
      </c>
      <c r="M681" s="163">
        <v>1</v>
      </c>
      <c r="N681" s="209">
        <v>43132</v>
      </c>
      <c r="O681" s="209">
        <v>43159</v>
      </c>
      <c r="P681" s="178">
        <f t="shared" si="183"/>
        <v>3.8571428571428572</v>
      </c>
      <c r="Q681" s="151" t="s">
        <v>1485</v>
      </c>
      <c r="R681" s="174" t="s">
        <v>2374</v>
      </c>
      <c r="S681" s="151">
        <v>1</v>
      </c>
      <c r="T681" s="184"/>
      <c r="U681" s="161">
        <f t="shared" si="168"/>
        <v>-1438.6333333333334</v>
      </c>
      <c r="V681" s="124">
        <f t="shared" si="169"/>
        <v>100</v>
      </c>
      <c r="W681" s="162">
        <f t="shared" si="170"/>
        <v>3.8571428571428572</v>
      </c>
      <c r="X681" s="162">
        <f t="shared" si="171"/>
        <v>3.8571428571428572</v>
      </c>
      <c r="Y681" s="162">
        <f t="shared" si="172"/>
        <v>3.8571428571428572</v>
      </c>
      <c r="Z681" s="151" t="str">
        <f t="shared" si="173"/>
        <v>CUMPLIDA</v>
      </c>
      <c r="AA681" s="151" t="str">
        <f t="shared" si="174"/>
        <v>CUMPLIDO</v>
      </c>
      <c r="AB681" s="192" t="s">
        <v>134</v>
      </c>
      <c r="AC681" s="150" t="str">
        <f t="shared" si="177"/>
        <v>H17R14</v>
      </c>
      <c r="AD681" s="163">
        <f t="shared" si="175"/>
        <v>1</v>
      </c>
      <c r="AE681" s="163" t="str">
        <f t="shared" si="178"/>
        <v>H17R14 - 1</v>
      </c>
      <c r="AF681" s="164">
        <f t="shared" si="179"/>
        <v>5</v>
      </c>
      <c r="AG681" s="164">
        <f t="shared" si="180"/>
        <v>5</v>
      </c>
      <c r="AH681" s="164" t="str">
        <f t="shared" si="176"/>
        <v>H17R14.</v>
      </c>
      <c r="AI681" s="164" t="str">
        <f t="shared" si="181"/>
        <v>H17R14</v>
      </c>
      <c r="AJ681" s="204"/>
      <c r="AK681" s="204"/>
    </row>
    <row r="682" spans="1:37" s="2" customFormat="1" ht="350.1" customHeight="1" x14ac:dyDescent="0.2">
      <c r="A682" s="150">
        <f>IF(ISBLANK(F682),"",COUNTA($F$2:F682))</f>
        <v>557</v>
      </c>
      <c r="B682" s="151">
        <f t="shared" si="182"/>
        <v>681</v>
      </c>
      <c r="C682" s="151">
        <v>2015</v>
      </c>
      <c r="D682" s="151"/>
      <c r="E682" s="151" t="s">
        <v>637</v>
      </c>
      <c r="F682" s="151" t="s">
        <v>637</v>
      </c>
      <c r="G682" s="152" t="s">
        <v>20</v>
      </c>
      <c r="H682" s="183" t="s">
        <v>887</v>
      </c>
      <c r="I682" s="183" t="s">
        <v>3124</v>
      </c>
      <c r="J682" s="213" t="s">
        <v>259</v>
      </c>
      <c r="K682" s="183" t="s">
        <v>260</v>
      </c>
      <c r="L682" s="214" t="s">
        <v>261</v>
      </c>
      <c r="M682" s="163">
        <v>4</v>
      </c>
      <c r="N682" s="209">
        <v>43040</v>
      </c>
      <c r="O682" s="209">
        <v>43403</v>
      </c>
      <c r="P682" s="178">
        <f t="shared" si="183"/>
        <v>51.857142857142854</v>
      </c>
      <c r="Q682" s="151" t="s">
        <v>1485</v>
      </c>
      <c r="R682" s="174" t="s">
        <v>2374</v>
      </c>
      <c r="S682" s="151">
        <v>4</v>
      </c>
      <c r="T682" s="184">
        <v>44185</v>
      </c>
      <c r="U682" s="161">
        <f t="shared" si="168"/>
        <v>26.066666666666666</v>
      </c>
      <c r="V682" s="124">
        <f t="shared" si="169"/>
        <v>100</v>
      </c>
      <c r="W682" s="162">
        <f t="shared" si="170"/>
        <v>51.857142857142854</v>
      </c>
      <c r="X682" s="162">
        <f t="shared" si="171"/>
        <v>51.857142857142854</v>
      </c>
      <c r="Y682" s="162">
        <f t="shared" si="172"/>
        <v>51.857142857142854</v>
      </c>
      <c r="Z682" s="151" t="str">
        <f t="shared" si="173"/>
        <v>CUMPLIDA</v>
      </c>
      <c r="AA682" s="151" t="str">
        <f t="shared" si="174"/>
        <v>CUMPLIDO</v>
      </c>
      <c r="AB682" s="192" t="s">
        <v>134</v>
      </c>
      <c r="AC682" s="150" t="str">
        <f t="shared" si="177"/>
        <v>H20R14</v>
      </c>
      <c r="AD682" s="163">
        <f t="shared" si="175"/>
        <v>1</v>
      </c>
      <c r="AE682" s="163" t="str">
        <f t="shared" si="178"/>
        <v>H20R14 - 1</v>
      </c>
      <c r="AF682" s="164">
        <f t="shared" si="179"/>
        <v>5</v>
      </c>
      <c r="AG682" s="164">
        <f t="shared" si="180"/>
        <v>5</v>
      </c>
      <c r="AH682" s="164" t="str">
        <f t="shared" si="176"/>
        <v>H20R14.</v>
      </c>
      <c r="AI682" s="164" t="str">
        <f t="shared" si="181"/>
        <v>H20R14</v>
      </c>
      <c r="AJ682" s="204"/>
      <c r="AK682" s="204"/>
    </row>
    <row r="683" spans="1:37" s="2" customFormat="1" ht="350.1" customHeight="1" x14ac:dyDescent="0.2">
      <c r="A683" s="150">
        <f>IF(ISBLANK(F683),"",COUNTA($F$2:F683))</f>
        <v>558</v>
      </c>
      <c r="B683" s="151">
        <f t="shared" si="182"/>
        <v>682</v>
      </c>
      <c r="C683" s="151">
        <v>2015</v>
      </c>
      <c r="D683" s="151"/>
      <c r="E683" s="151" t="s">
        <v>637</v>
      </c>
      <c r="F683" s="151" t="s">
        <v>637</v>
      </c>
      <c r="G683" s="152" t="s">
        <v>20</v>
      </c>
      <c r="H683" s="183" t="s">
        <v>462</v>
      </c>
      <c r="I683" s="195" t="s">
        <v>463</v>
      </c>
      <c r="J683" s="195" t="s">
        <v>459</v>
      </c>
      <c r="K683" s="195" t="s">
        <v>460</v>
      </c>
      <c r="L683" s="196" t="s">
        <v>461</v>
      </c>
      <c r="M683" s="151">
        <v>1</v>
      </c>
      <c r="N683" s="203">
        <v>43040</v>
      </c>
      <c r="O683" s="203">
        <v>43099</v>
      </c>
      <c r="P683" s="178">
        <f t="shared" si="183"/>
        <v>8.4285714285714288</v>
      </c>
      <c r="Q683" s="150" t="s">
        <v>1489</v>
      </c>
      <c r="R683" s="174" t="s">
        <v>2367</v>
      </c>
      <c r="S683" s="151">
        <v>1</v>
      </c>
      <c r="T683" s="184"/>
      <c r="U683" s="161">
        <f t="shared" si="168"/>
        <v>-1436.6333333333334</v>
      </c>
      <c r="V683" s="124">
        <f t="shared" si="169"/>
        <v>100</v>
      </c>
      <c r="W683" s="162">
        <f t="shared" si="170"/>
        <v>8.4285714285714288</v>
      </c>
      <c r="X683" s="162">
        <f t="shared" si="171"/>
        <v>8.4285714285714288</v>
      </c>
      <c r="Y683" s="162">
        <f t="shared" si="172"/>
        <v>8.4285714285714288</v>
      </c>
      <c r="Z683" s="151" t="str">
        <f t="shared" si="173"/>
        <v>CUMPLIDA</v>
      </c>
      <c r="AA683" s="151" t="str">
        <f t="shared" si="174"/>
        <v>CUMPLIDO</v>
      </c>
      <c r="AB683" s="192" t="s">
        <v>134</v>
      </c>
      <c r="AC683" s="150" t="str">
        <f t="shared" si="177"/>
        <v>H22R14</v>
      </c>
      <c r="AD683" s="163">
        <f t="shared" si="175"/>
        <v>1</v>
      </c>
      <c r="AE683" s="163" t="str">
        <f t="shared" si="178"/>
        <v>H22R14 - 1</v>
      </c>
      <c r="AF683" s="164">
        <f t="shared" si="179"/>
        <v>5</v>
      </c>
      <c r="AG683" s="164">
        <f t="shared" si="180"/>
        <v>5</v>
      </c>
      <c r="AH683" s="164" t="str">
        <f t="shared" si="176"/>
        <v>H22R14.</v>
      </c>
      <c r="AI683" s="164" t="str">
        <f t="shared" si="181"/>
        <v>H22R14</v>
      </c>
      <c r="AJ683" s="204"/>
      <c r="AK683" s="204"/>
    </row>
    <row r="684" spans="1:37" s="2" customFormat="1" ht="350.1" customHeight="1" x14ac:dyDescent="0.2">
      <c r="A684" s="150">
        <f>IF(ISBLANK(F684),"",COUNTA($F$2:F684))</f>
        <v>559</v>
      </c>
      <c r="B684" s="151">
        <f t="shared" si="182"/>
        <v>683</v>
      </c>
      <c r="C684" s="151">
        <v>2015</v>
      </c>
      <c r="D684" s="151"/>
      <c r="E684" s="151" t="s">
        <v>637</v>
      </c>
      <c r="F684" s="151" t="s">
        <v>637</v>
      </c>
      <c r="G684" s="152" t="s">
        <v>20</v>
      </c>
      <c r="H684" s="183" t="s">
        <v>464</v>
      </c>
      <c r="I684" s="195" t="s">
        <v>46</v>
      </c>
      <c r="J684" s="183" t="s">
        <v>1051</v>
      </c>
      <c r="K684" s="183" t="s">
        <v>1040</v>
      </c>
      <c r="L684" s="151" t="s">
        <v>1041</v>
      </c>
      <c r="M684" s="151">
        <v>1</v>
      </c>
      <c r="N684" s="184">
        <v>43862</v>
      </c>
      <c r="O684" s="184">
        <v>43979</v>
      </c>
      <c r="P684" s="178">
        <f t="shared" si="183"/>
        <v>16.714285714285715</v>
      </c>
      <c r="Q684" s="151" t="s">
        <v>1495</v>
      </c>
      <c r="R684" s="151" t="s">
        <v>2457</v>
      </c>
      <c r="S684" s="151">
        <v>1</v>
      </c>
      <c r="T684" s="123">
        <v>44662</v>
      </c>
      <c r="U684" s="161">
        <f t="shared" si="168"/>
        <v>22.766666666666666</v>
      </c>
      <c r="V684" s="124">
        <f t="shared" si="169"/>
        <v>100</v>
      </c>
      <c r="W684" s="162">
        <f t="shared" si="170"/>
        <v>16.714285714285715</v>
      </c>
      <c r="X684" s="162">
        <f t="shared" si="171"/>
        <v>16.714285714285715</v>
      </c>
      <c r="Y684" s="162">
        <f t="shared" si="172"/>
        <v>16.714285714285715</v>
      </c>
      <c r="Z684" s="151" t="str">
        <f t="shared" si="173"/>
        <v>CUMPLIDA</v>
      </c>
      <c r="AA684" s="151" t="str">
        <f t="shared" si="174"/>
        <v>CUMPLIDO</v>
      </c>
      <c r="AB684" s="192" t="s">
        <v>134</v>
      </c>
      <c r="AC684" s="150" t="str">
        <f t="shared" si="177"/>
        <v>H31R14</v>
      </c>
      <c r="AD684" s="163">
        <f t="shared" si="175"/>
        <v>1</v>
      </c>
      <c r="AE684" s="163" t="str">
        <f t="shared" si="178"/>
        <v>H31R14 - 1</v>
      </c>
      <c r="AF684" s="164">
        <f t="shared" si="179"/>
        <v>5</v>
      </c>
      <c r="AG684" s="164">
        <f t="shared" si="180"/>
        <v>5</v>
      </c>
      <c r="AH684" s="164" t="str">
        <f t="shared" si="176"/>
        <v>H31R14.</v>
      </c>
      <c r="AI684" s="164" t="str">
        <f t="shared" si="181"/>
        <v>H31R14</v>
      </c>
      <c r="AJ684" s="204"/>
      <c r="AK684" s="204"/>
    </row>
    <row r="685" spans="1:37" s="2" customFormat="1" ht="350.1" customHeight="1" x14ac:dyDescent="0.2">
      <c r="A685" s="150">
        <f>IF(ISBLANK(F685),"",COUNTA($F$2:F685))</f>
        <v>560</v>
      </c>
      <c r="B685" s="151">
        <f t="shared" si="182"/>
        <v>684</v>
      </c>
      <c r="C685" s="151">
        <v>2015</v>
      </c>
      <c r="D685" s="151"/>
      <c r="E685" s="151" t="s">
        <v>637</v>
      </c>
      <c r="F685" s="151" t="s">
        <v>637</v>
      </c>
      <c r="G685" s="152" t="s">
        <v>25</v>
      </c>
      <c r="H685" s="183" t="s">
        <v>465</v>
      </c>
      <c r="I685" s="195" t="s">
        <v>47</v>
      </c>
      <c r="J685" s="183" t="s">
        <v>1051</v>
      </c>
      <c r="K685" s="183" t="s">
        <v>1040</v>
      </c>
      <c r="L685" s="151" t="s">
        <v>1041</v>
      </c>
      <c r="M685" s="151">
        <v>1</v>
      </c>
      <c r="N685" s="184">
        <v>43862</v>
      </c>
      <c r="O685" s="184">
        <v>43979</v>
      </c>
      <c r="P685" s="178">
        <f t="shared" si="183"/>
        <v>16.714285714285715</v>
      </c>
      <c r="Q685" s="151" t="s">
        <v>1495</v>
      </c>
      <c r="R685" s="151" t="s">
        <v>2457</v>
      </c>
      <c r="S685" s="151">
        <v>1</v>
      </c>
      <c r="T685" s="123">
        <v>44662</v>
      </c>
      <c r="U685" s="161">
        <f t="shared" si="168"/>
        <v>22.766666666666666</v>
      </c>
      <c r="V685" s="124">
        <f t="shared" si="169"/>
        <v>100</v>
      </c>
      <c r="W685" s="162">
        <f t="shared" si="170"/>
        <v>16.714285714285715</v>
      </c>
      <c r="X685" s="162">
        <f t="shared" si="171"/>
        <v>16.714285714285715</v>
      </c>
      <c r="Y685" s="162">
        <f t="shared" si="172"/>
        <v>16.714285714285715</v>
      </c>
      <c r="Z685" s="151" t="str">
        <f t="shared" si="173"/>
        <v>CUMPLIDA</v>
      </c>
      <c r="AA685" s="151" t="str">
        <f t="shared" si="174"/>
        <v>CUMPLIDO</v>
      </c>
      <c r="AB685" s="192" t="s">
        <v>134</v>
      </c>
      <c r="AC685" s="150" t="str">
        <f t="shared" si="177"/>
        <v>H32R14</v>
      </c>
      <c r="AD685" s="163">
        <f t="shared" si="175"/>
        <v>1</v>
      </c>
      <c r="AE685" s="163" t="str">
        <f t="shared" si="178"/>
        <v>H32R14 - 1</v>
      </c>
      <c r="AF685" s="164">
        <f t="shared" si="179"/>
        <v>5</v>
      </c>
      <c r="AG685" s="164">
        <f t="shared" si="180"/>
        <v>5</v>
      </c>
      <c r="AH685" s="164" t="str">
        <f t="shared" si="176"/>
        <v>H32R14.</v>
      </c>
      <c r="AI685" s="164" t="str">
        <f t="shared" si="181"/>
        <v>H32R14</v>
      </c>
      <c r="AJ685" s="204"/>
      <c r="AK685" s="204"/>
    </row>
    <row r="686" spans="1:37" s="2" customFormat="1" ht="350.1" customHeight="1" x14ac:dyDescent="0.2">
      <c r="A686" s="150">
        <f>IF(ISBLANK(F686),"",COUNTA($F$2:F686))</f>
        <v>561</v>
      </c>
      <c r="B686" s="151">
        <f t="shared" si="182"/>
        <v>685</v>
      </c>
      <c r="C686" s="151">
        <v>2015</v>
      </c>
      <c r="D686" s="151"/>
      <c r="E686" s="151" t="s">
        <v>637</v>
      </c>
      <c r="F686" s="151" t="s">
        <v>637</v>
      </c>
      <c r="G686" s="152" t="s">
        <v>20</v>
      </c>
      <c r="H686" s="183" t="s">
        <v>888</v>
      </c>
      <c r="I686" s="183" t="s">
        <v>48</v>
      </c>
      <c r="J686" s="183" t="s">
        <v>610</v>
      </c>
      <c r="K686" s="183" t="s">
        <v>571</v>
      </c>
      <c r="L686" s="151" t="s">
        <v>7</v>
      </c>
      <c r="M686" s="151">
        <v>1</v>
      </c>
      <c r="N686" s="184">
        <v>43040</v>
      </c>
      <c r="O686" s="184">
        <v>43099</v>
      </c>
      <c r="P686" s="178">
        <f t="shared" si="183"/>
        <v>8.4285714285714288</v>
      </c>
      <c r="Q686" s="151" t="s">
        <v>1488</v>
      </c>
      <c r="R686" s="151" t="s">
        <v>2347</v>
      </c>
      <c r="S686" s="151">
        <v>1</v>
      </c>
      <c r="T686" s="184"/>
      <c r="U686" s="161">
        <f t="shared" si="168"/>
        <v>-1436.6333333333334</v>
      </c>
      <c r="V686" s="124">
        <f t="shared" si="169"/>
        <v>100</v>
      </c>
      <c r="W686" s="162">
        <f t="shared" si="170"/>
        <v>8.4285714285714288</v>
      </c>
      <c r="X686" s="162">
        <f t="shared" si="171"/>
        <v>8.4285714285714288</v>
      </c>
      <c r="Y686" s="162">
        <f t="shared" si="172"/>
        <v>8.4285714285714288</v>
      </c>
      <c r="Z686" s="151" t="str">
        <f t="shared" si="173"/>
        <v>CUMPLIDA</v>
      </c>
      <c r="AA686" s="151" t="str">
        <f t="shared" si="174"/>
        <v>CUMPLIDO</v>
      </c>
      <c r="AB686" s="192" t="s">
        <v>134</v>
      </c>
      <c r="AC686" s="150" t="str">
        <f t="shared" si="177"/>
        <v>H34R14</v>
      </c>
      <c r="AD686" s="163">
        <f t="shared" si="175"/>
        <v>1</v>
      </c>
      <c r="AE686" s="163" t="str">
        <f t="shared" si="178"/>
        <v>H34R14 - 1</v>
      </c>
      <c r="AF686" s="164">
        <f t="shared" si="179"/>
        <v>5</v>
      </c>
      <c r="AG686" s="164">
        <f t="shared" si="180"/>
        <v>5</v>
      </c>
      <c r="AH686" s="164" t="str">
        <f t="shared" si="176"/>
        <v>H34R14.</v>
      </c>
      <c r="AI686" s="164" t="str">
        <f t="shared" si="181"/>
        <v>H34R14</v>
      </c>
      <c r="AJ686" s="204"/>
      <c r="AK686" s="204"/>
    </row>
    <row r="687" spans="1:37" s="2" customFormat="1" ht="350.1" customHeight="1" x14ac:dyDescent="0.2">
      <c r="A687" s="150">
        <f>IF(ISBLANK(F687),"",COUNTA($F$2:F687))</f>
        <v>562</v>
      </c>
      <c r="B687" s="151">
        <f t="shared" si="182"/>
        <v>686</v>
      </c>
      <c r="C687" s="151">
        <v>2015</v>
      </c>
      <c r="D687" s="151"/>
      <c r="E687" s="151" t="s">
        <v>904</v>
      </c>
      <c r="F687" s="151" t="s">
        <v>636</v>
      </c>
      <c r="G687" s="152" t="s">
        <v>20</v>
      </c>
      <c r="H687" s="183" t="s">
        <v>644</v>
      </c>
      <c r="I687" s="183" t="s">
        <v>49</v>
      </c>
      <c r="J687" s="183" t="s">
        <v>1051</v>
      </c>
      <c r="K687" s="183" t="s">
        <v>1046</v>
      </c>
      <c r="L687" s="151" t="s">
        <v>1041</v>
      </c>
      <c r="M687" s="151">
        <v>1</v>
      </c>
      <c r="N687" s="184">
        <v>43862</v>
      </c>
      <c r="O687" s="184">
        <v>43979</v>
      </c>
      <c r="P687" s="178">
        <f t="shared" si="183"/>
        <v>16.714285714285715</v>
      </c>
      <c r="Q687" s="151" t="s">
        <v>1495</v>
      </c>
      <c r="R687" s="151" t="s">
        <v>2457</v>
      </c>
      <c r="S687" s="151">
        <v>1</v>
      </c>
      <c r="T687" s="123">
        <v>44662</v>
      </c>
      <c r="U687" s="161">
        <f t="shared" si="168"/>
        <v>22.766666666666666</v>
      </c>
      <c r="V687" s="124">
        <f t="shared" si="169"/>
        <v>100</v>
      </c>
      <c r="W687" s="162">
        <f t="shared" si="170"/>
        <v>16.714285714285715</v>
      </c>
      <c r="X687" s="162">
        <f t="shared" si="171"/>
        <v>16.714285714285715</v>
      </c>
      <c r="Y687" s="162">
        <f t="shared" si="172"/>
        <v>16.714285714285715</v>
      </c>
      <c r="Z687" s="151" t="str">
        <f t="shared" si="173"/>
        <v>CUMPLIDA</v>
      </c>
      <c r="AA687" s="151" t="str">
        <f t="shared" si="174"/>
        <v>CUMPLIDO</v>
      </c>
      <c r="AB687" s="192" t="s">
        <v>134</v>
      </c>
      <c r="AC687" s="150" t="str">
        <f t="shared" si="177"/>
        <v>H41R14</v>
      </c>
      <c r="AD687" s="163">
        <f t="shared" si="175"/>
        <v>1</v>
      </c>
      <c r="AE687" s="163" t="str">
        <f t="shared" si="178"/>
        <v>H41R14 - 1</v>
      </c>
      <c r="AF687" s="164">
        <f t="shared" si="179"/>
        <v>5</v>
      </c>
      <c r="AG687" s="164">
        <f t="shared" si="180"/>
        <v>5</v>
      </c>
      <c r="AH687" s="164" t="str">
        <f t="shared" si="176"/>
        <v>H41R14.</v>
      </c>
      <c r="AI687" s="164" t="str">
        <f t="shared" si="181"/>
        <v>H41R14</v>
      </c>
      <c r="AJ687" s="204"/>
      <c r="AK687" s="204"/>
    </row>
    <row r="688" spans="1:37" s="2" customFormat="1" ht="350.1" customHeight="1" x14ac:dyDescent="0.2">
      <c r="A688" s="150">
        <f>IF(ISBLANK(F688),"",COUNTA($F$2:F688))</f>
        <v>563</v>
      </c>
      <c r="B688" s="151">
        <f t="shared" si="182"/>
        <v>687</v>
      </c>
      <c r="C688" s="151">
        <v>2015</v>
      </c>
      <c r="D688" s="151"/>
      <c r="E688" s="151" t="s">
        <v>637</v>
      </c>
      <c r="F688" s="151" t="s">
        <v>637</v>
      </c>
      <c r="G688" s="152" t="s">
        <v>31</v>
      </c>
      <c r="H688" s="183" t="s">
        <v>643</v>
      </c>
      <c r="I688" s="183" t="s">
        <v>3125</v>
      </c>
      <c r="J688" s="183" t="s">
        <v>1051</v>
      </c>
      <c r="K688" s="183" t="s">
        <v>1046</v>
      </c>
      <c r="L688" s="151" t="s">
        <v>1041</v>
      </c>
      <c r="M688" s="151">
        <v>1</v>
      </c>
      <c r="N688" s="184">
        <v>43862</v>
      </c>
      <c r="O688" s="184">
        <v>43979</v>
      </c>
      <c r="P688" s="178">
        <f t="shared" si="183"/>
        <v>16.714285714285715</v>
      </c>
      <c r="Q688" s="151" t="s">
        <v>1495</v>
      </c>
      <c r="R688" s="151" t="s">
        <v>2457</v>
      </c>
      <c r="S688" s="151">
        <v>1</v>
      </c>
      <c r="T688" s="123">
        <v>44662</v>
      </c>
      <c r="U688" s="161">
        <f t="shared" si="168"/>
        <v>22.766666666666666</v>
      </c>
      <c r="V688" s="124">
        <f t="shared" si="169"/>
        <v>100</v>
      </c>
      <c r="W688" s="162">
        <f t="shared" si="170"/>
        <v>16.714285714285715</v>
      </c>
      <c r="X688" s="162">
        <f t="shared" si="171"/>
        <v>16.714285714285715</v>
      </c>
      <c r="Y688" s="162">
        <f t="shared" si="172"/>
        <v>16.714285714285715</v>
      </c>
      <c r="Z688" s="151" t="str">
        <f t="shared" si="173"/>
        <v>CUMPLIDA</v>
      </c>
      <c r="AA688" s="151" t="str">
        <f t="shared" si="174"/>
        <v>CUMPLIDO</v>
      </c>
      <c r="AB688" s="192" t="s">
        <v>134</v>
      </c>
      <c r="AC688" s="150" t="str">
        <f t="shared" si="177"/>
        <v>H44R14</v>
      </c>
      <c r="AD688" s="163">
        <f t="shared" si="175"/>
        <v>1</v>
      </c>
      <c r="AE688" s="163" t="str">
        <f t="shared" si="178"/>
        <v>H44R14 - 1</v>
      </c>
      <c r="AF688" s="164">
        <f t="shared" si="179"/>
        <v>5</v>
      </c>
      <c r="AG688" s="164">
        <f t="shared" si="180"/>
        <v>5</v>
      </c>
      <c r="AH688" s="164" t="str">
        <f t="shared" si="176"/>
        <v>H44R14.</v>
      </c>
      <c r="AI688" s="164" t="str">
        <f t="shared" si="181"/>
        <v>H44R14</v>
      </c>
      <c r="AJ688" s="204"/>
      <c r="AK688" s="204"/>
    </row>
    <row r="689" spans="1:37" s="2" customFormat="1" ht="350.1" customHeight="1" x14ac:dyDescent="0.2">
      <c r="A689" s="150">
        <f>IF(ISBLANK(F689),"",COUNTA($F$2:F689))</f>
        <v>564</v>
      </c>
      <c r="B689" s="151">
        <f t="shared" si="182"/>
        <v>688</v>
      </c>
      <c r="C689" s="151">
        <v>2015</v>
      </c>
      <c r="D689" s="151"/>
      <c r="E689" s="151" t="s">
        <v>3105</v>
      </c>
      <c r="F689" s="151" t="s">
        <v>1273</v>
      </c>
      <c r="G689" s="152" t="s">
        <v>31</v>
      </c>
      <c r="H689" s="183" t="s">
        <v>889</v>
      </c>
      <c r="I689" s="183" t="s">
        <v>50</v>
      </c>
      <c r="J689" s="183" t="s">
        <v>1051</v>
      </c>
      <c r="K689" s="183" t="s">
        <v>1046</v>
      </c>
      <c r="L689" s="151" t="s">
        <v>1041</v>
      </c>
      <c r="M689" s="151">
        <v>1</v>
      </c>
      <c r="N689" s="184">
        <v>43862</v>
      </c>
      <c r="O689" s="184">
        <v>43979</v>
      </c>
      <c r="P689" s="178">
        <f t="shared" si="183"/>
        <v>16.714285714285715</v>
      </c>
      <c r="Q689" s="151" t="s">
        <v>1495</v>
      </c>
      <c r="R689" s="151" t="s">
        <v>2457</v>
      </c>
      <c r="S689" s="151">
        <v>1</v>
      </c>
      <c r="T689" s="123">
        <v>44662</v>
      </c>
      <c r="U689" s="161">
        <f t="shared" si="168"/>
        <v>22.766666666666666</v>
      </c>
      <c r="V689" s="124">
        <f t="shared" si="169"/>
        <v>100</v>
      </c>
      <c r="W689" s="162">
        <f t="shared" si="170"/>
        <v>16.714285714285715</v>
      </c>
      <c r="X689" s="162">
        <f t="shared" si="171"/>
        <v>16.714285714285715</v>
      </c>
      <c r="Y689" s="162">
        <f t="shared" si="172"/>
        <v>16.714285714285715</v>
      </c>
      <c r="Z689" s="151" t="str">
        <f t="shared" si="173"/>
        <v>CUMPLIDA</v>
      </c>
      <c r="AA689" s="151" t="str">
        <f t="shared" si="174"/>
        <v>CUMPLIDO</v>
      </c>
      <c r="AB689" s="192" t="s">
        <v>134</v>
      </c>
      <c r="AC689" s="150" t="str">
        <f t="shared" si="177"/>
        <v>H45R14</v>
      </c>
      <c r="AD689" s="163">
        <f t="shared" si="175"/>
        <v>1</v>
      </c>
      <c r="AE689" s="163" t="str">
        <f t="shared" si="178"/>
        <v>H45R14 - 1</v>
      </c>
      <c r="AF689" s="164">
        <f t="shared" si="179"/>
        <v>5</v>
      </c>
      <c r="AG689" s="164">
        <f t="shared" si="180"/>
        <v>5</v>
      </c>
      <c r="AH689" s="164" t="str">
        <f t="shared" si="176"/>
        <v>H45R14.</v>
      </c>
      <c r="AI689" s="164" t="str">
        <f t="shared" si="181"/>
        <v>H45R14</v>
      </c>
      <c r="AJ689" s="204"/>
      <c r="AK689" s="204"/>
    </row>
    <row r="690" spans="1:37" s="2" customFormat="1" ht="350.1" customHeight="1" x14ac:dyDescent="0.2">
      <c r="A690" s="150">
        <f>IF(ISBLANK(F690),"",COUNTA($F$2:F690))</f>
        <v>565</v>
      </c>
      <c r="B690" s="151">
        <f t="shared" si="182"/>
        <v>689</v>
      </c>
      <c r="C690" s="151">
        <v>2015</v>
      </c>
      <c r="D690" s="151"/>
      <c r="E690" s="151" t="s">
        <v>637</v>
      </c>
      <c r="F690" s="151" t="s">
        <v>637</v>
      </c>
      <c r="G690" s="152" t="s">
        <v>22</v>
      </c>
      <c r="H690" s="183" t="s">
        <v>890</v>
      </c>
      <c r="I690" s="183" t="s">
        <v>51</v>
      </c>
      <c r="J690" s="183" t="s">
        <v>1051</v>
      </c>
      <c r="K690" s="183" t="s">
        <v>1046</v>
      </c>
      <c r="L690" s="151" t="s">
        <v>1041</v>
      </c>
      <c r="M690" s="151">
        <v>1</v>
      </c>
      <c r="N690" s="184">
        <v>43862</v>
      </c>
      <c r="O690" s="184">
        <v>43979</v>
      </c>
      <c r="P690" s="178">
        <f t="shared" si="183"/>
        <v>16.714285714285715</v>
      </c>
      <c r="Q690" s="151" t="s">
        <v>1495</v>
      </c>
      <c r="R690" s="151" t="s">
        <v>2457</v>
      </c>
      <c r="S690" s="151">
        <v>1</v>
      </c>
      <c r="T690" s="123">
        <v>44662</v>
      </c>
      <c r="U690" s="161">
        <f t="shared" si="168"/>
        <v>22.766666666666666</v>
      </c>
      <c r="V690" s="124">
        <f t="shared" si="169"/>
        <v>100</v>
      </c>
      <c r="W690" s="162">
        <f t="shared" si="170"/>
        <v>16.714285714285715</v>
      </c>
      <c r="X690" s="162">
        <f t="shared" si="171"/>
        <v>16.714285714285715</v>
      </c>
      <c r="Y690" s="162">
        <f t="shared" si="172"/>
        <v>16.714285714285715</v>
      </c>
      <c r="Z690" s="151" t="str">
        <f t="shared" si="173"/>
        <v>CUMPLIDA</v>
      </c>
      <c r="AA690" s="151" t="str">
        <f t="shared" si="174"/>
        <v>CUMPLIDO</v>
      </c>
      <c r="AB690" s="192" t="s">
        <v>134</v>
      </c>
      <c r="AC690" s="150" t="str">
        <f t="shared" si="177"/>
        <v>H47R14</v>
      </c>
      <c r="AD690" s="163">
        <f t="shared" si="175"/>
        <v>1</v>
      </c>
      <c r="AE690" s="163" t="str">
        <f t="shared" si="178"/>
        <v>H47R14 - 1</v>
      </c>
      <c r="AF690" s="164">
        <f t="shared" si="179"/>
        <v>5</v>
      </c>
      <c r="AG690" s="164">
        <f t="shared" si="180"/>
        <v>5</v>
      </c>
      <c r="AH690" s="164" t="str">
        <f t="shared" si="176"/>
        <v>H47R14.</v>
      </c>
      <c r="AI690" s="164" t="str">
        <f t="shared" si="181"/>
        <v>H47R14</v>
      </c>
      <c r="AJ690" s="204"/>
      <c r="AK690" s="204"/>
    </row>
    <row r="691" spans="1:37" s="2" customFormat="1" ht="350.1" customHeight="1" x14ac:dyDescent="0.2">
      <c r="A691" s="150">
        <f>IF(ISBLANK(F691),"",COUNTA($F$2:F691))</f>
        <v>566</v>
      </c>
      <c r="B691" s="151">
        <f t="shared" si="182"/>
        <v>690</v>
      </c>
      <c r="C691" s="151">
        <v>2015</v>
      </c>
      <c r="D691" s="151"/>
      <c r="E691" s="151" t="s">
        <v>637</v>
      </c>
      <c r="F691" s="151" t="s">
        <v>637</v>
      </c>
      <c r="G691" s="152" t="s">
        <v>22</v>
      </c>
      <c r="H691" s="183" t="s">
        <v>891</v>
      </c>
      <c r="I691" s="183" t="s">
        <v>52</v>
      </c>
      <c r="J691" s="183" t="s">
        <v>1051</v>
      </c>
      <c r="K691" s="183" t="s">
        <v>1046</v>
      </c>
      <c r="L691" s="151" t="s">
        <v>1041</v>
      </c>
      <c r="M691" s="151">
        <v>1</v>
      </c>
      <c r="N691" s="184">
        <v>43862</v>
      </c>
      <c r="O691" s="184">
        <v>43979</v>
      </c>
      <c r="P691" s="178">
        <f t="shared" si="183"/>
        <v>16.714285714285715</v>
      </c>
      <c r="Q691" s="151" t="s">
        <v>1495</v>
      </c>
      <c r="R691" s="151" t="s">
        <v>2457</v>
      </c>
      <c r="S691" s="151">
        <v>1</v>
      </c>
      <c r="T691" s="123">
        <v>44662</v>
      </c>
      <c r="U691" s="161">
        <f t="shared" si="168"/>
        <v>22.766666666666666</v>
      </c>
      <c r="V691" s="124">
        <f t="shared" si="169"/>
        <v>100</v>
      </c>
      <c r="W691" s="162">
        <f t="shared" si="170"/>
        <v>16.714285714285715</v>
      </c>
      <c r="X691" s="162">
        <f t="shared" si="171"/>
        <v>16.714285714285715</v>
      </c>
      <c r="Y691" s="162">
        <f t="shared" si="172"/>
        <v>16.714285714285715</v>
      </c>
      <c r="Z691" s="151" t="str">
        <f t="shared" si="173"/>
        <v>CUMPLIDA</v>
      </c>
      <c r="AA691" s="151" t="str">
        <f t="shared" si="174"/>
        <v>CUMPLIDO</v>
      </c>
      <c r="AB691" s="192" t="s">
        <v>134</v>
      </c>
      <c r="AC691" s="150" t="str">
        <f t="shared" si="177"/>
        <v>H49R14</v>
      </c>
      <c r="AD691" s="163">
        <f t="shared" si="175"/>
        <v>1</v>
      </c>
      <c r="AE691" s="163" t="str">
        <f t="shared" si="178"/>
        <v>H49R14 - 1</v>
      </c>
      <c r="AF691" s="164">
        <f t="shared" si="179"/>
        <v>5</v>
      </c>
      <c r="AG691" s="164">
        <f t="shared" si="180"/>
        <v>5</v>
      </c>
      <c r="AH691" s="164" t="str">
        <f t="shared" si="176"/>
        <v>H49R14.</v>
      </c>
      <c r="AI691" s="164" t="str">
        <f t="shared" si="181"/>
        <v>H49R14</v>
      </c>
      <c r="AJ691" s="204"/>
      <c r="AK691" s="204"/>
    </row>
    <row r="692" spans="1:37" s="2" customFormat="1" ht="350.1" customHeight="1" x14ac:dyDescent="0.2">
      <c r="A692" s="150">
        <f>IF(ISBLANK(F692),"",COUNTA($F$2:F692))</f>
        <v>567</v>
      </c>
      <c r="B692" s="151">
        <f t="shared" si="182"/>
        <v>691</v>
      </c>
      <c r="C692" s="151">
        <v>2015</v>
      </c>
      <c r="D692" s="151"/>
      <c r="E692" s="151" t="s">
        <v>637</v>
      </c>
      <c r="F692" s="151" t="s">
        <v>637</v>
      </c>
      <c r="G692" s="152" t="s">
        <v>22</v>
      </c>
      <c r="H692" s="183" t="s">
        <v>699</v>
      </c>
      <c r="I692" s="183" t="s">
        <v>53</v>
      </c>
      <c r="J692" s="183" t="s">
        <v>466</v>
      </c>
      <c r="K692" s="183" t="s">
        <v>467</v>
      </c>
      <c r="L692" s="151" t="s">
        <v>362</v>
      </c>
      <c r="M692" s="151">
        <v>1</v>
      </c>
      <c r="N692" s="184">
        <v>43040</v>
      </c>
      <c r="O692" s="184">
        <v>43099</v>
      </c>
      <c r="P692" s="178">
        <f t="shared" si="183"/>
        <v>8.4285714285714288</v>
      </c>
      <c r="Q692" s="151" t="s">
        <v>1489</v>
      </c>
      <c r="R692" s="174" t="s">
        <v>2367</v>
      </c>
      <c r="S692" s="151">
        <v>1</v>
      </c>
      <c r="T692" s="184"/>
      <c r="U692" s="161">
        <f t="shared" si="168"/>
        <v>-1436.6333333333334</v>
      </c>
      <c r="V692" s="124">
        <f t="shared" si="169"/>
        <v>100</v>
      </c>
      <c r="W692" s="162">
        <f t="shared" si="170"/>
        <v>8.4285714285714288</v>
      </c>
      <c r="X692" s="162">
        <f t="shared" si="171"/>
        <v>8.4285714285714288</v>
      </c>
      <c r="Y692" s="162">
        <f t="shared" si="172"/>
        <v>8.4285714285714288</v>
      </c>
      <c r="Z692" s="151" t="str">
        <f t="shared" si="173"/>
        <v>CUMPLIDA</v>
      </c>
      <c r="AA692" s="151" t="str">
        <f t="shared" si="174"/>
        <v>CUMPLIDO</v>
      </c>
      <c r="AB692" s="192" t="s">
        <v>134</v>
      </c>
      <c r="AC692" s="150" t="str">
        <f t="shared" si="177"/>
        <v>H57R14</v>
      </c>
      <c r="AD692" s="163">
        <f t="shared" si="175"/>
        <v>1</v>
      </c>
      <c r="AE692" s="163" t="str">
        <f t="shared" si="178"/>
        <v>H57R14 - 1</v>
      </c>
      <c r="AF692" s="164">
        <f t="shared" si="179"/>
        <v>5</v>
      </c>
      <c r="AG692" s="164">
        <f t="shared" si="180"/>
        <v>5</v>
      </c>
      <c r="AH692" s="164" t="str">
        <f t="shared" si="176"/>
        <v>H57R14.</v>
      </c>
      <c r="AI692" s="164" t="str">
        <f t="shared" si="181"/>
        <v>H57R14</v>
      </c>
      <c r="AJ692" s="204"/>
      <c r="AK692" s="204"/>
    </row>
    <row r="693" spans="1:37" s="2" customFormat="1" ht="350.1" customHeight="1" x14ac:dyDescent="0.2">
      <c r="A693" s="150">
        <f>IF(ISBLANK(F693),"",COUNTA($F$2:F693))</f>
        <v>568</v>
      </c>
      <c r="B693" s="151">
        <f t="shared" si="182"/>
        <v>692</v>
      </c>
      <c r="C693" s="151">
        <v>2015</v>
      </c>
      <c r="D693" s="151"/>
      <c r="E693" s="151" t="s">
        <v>637</v>
      </c>
      <c r="F693" s="151" t="s">
        <v>637</v>
      </c>
      <c r="G693" s="152" t="s">
        <v>20</v>
      </c>
      <c r="H693" s="183" t="s">
        <v>753</v>
      </c>
      <c r="I693" s="183" t="s">
        <v>54</v>
      </c>
      <c r="J693" s="183" t="s">
        <v>1051</v>
      </c>
      <c r="K693" s="183" t="s">
        <v>1046</v>
      </c>
      <c r="L693" s="151" t="s">
        <v>1041</v>
      </c>
      <c r="M693" s="151">
        <v>1</v>
      </c>
      <c r="N693" s="184">
        <v>43862</v>
      </c>
      <c r="O693" s="184">
        <v>43979</v>
      </c>
      <c r="P693" s="178">
        <f t="shared" si="183"/>
        <v>16.714285714285715</v>
      </c>
      <c r="Q693" s="151" t="s">
        <v>1495</v>
      </c>
      <c r="R693" s="151" t="s">
        <v>2457</v>
      </c>
      <c r="S693" s="151">
        <v>1</v>
      </c>
      <c r="T693" s="123">
        <v>44662</v>
      </c>
      <c r="U693" s="161">
        <f t="shared" si="168"/>
        <v>22.766666666666666</v>
      </c>
      <c r="V693" s="124">
        <f t="shared" si="169"/>
        <v>100</v>
      </c>
      <c r="W693" s="162">
        <f t="shared" si="170"/>
        <v>16.714285714285715</v>
      </c>
      <c r="X693" s="162">
        <f t="shared" si="171"/>
        <v>16.714285714285715</v>
      </c>
      <c r="Y693" s="162">
        <f t="shared" si="172"/>
        <v>16.714285714285715</v>
      </c>
      <c r="Z693" s="151" t="str">
        <f t="shared" si="173"/>
        <v>CUMPLIDA</v>
      </c>
      <c r="AA693" s="151" t="str">
        <f t="shared" si="174"/>
        <v>CUMPLIDO</v>
      </c>
      <c r="AB693" s="192" t="s">
        <v>134</v>
      </c>
      <c r="AC693" s="150" t="str">
        <f t="shared" si="177"/>
        <v>H59R14</v>
      </c>
      <c r="AD693" s="163">
        <f t="shared" si="175"/>
        <v>1</v>
      </c>
      <c r="AE693" s="163" t="str">
        <f t="shared" si="178"/>
        <v>H59R14 - 1</v>
      </c>
      <c r="AF693" s="164">
        <f t="shared" si="179"/>
        <v>5</v>
      </c>
      <c r="AG693" s="164">
        <f t="shared" si="180"/>
        <v>5</v>
      </c>
      <c r="AH693" s="164" t="str">
        <f t="shared" si="176"/>
        <v>H59R14.</v>
      </c>
      <c r="AI693" s="164" t="str">
        <f t="shared" si="181"/>
        <v>H59R14</v>
      </c>
      <c r="AJ693" s="204"/>
      <c r="AK693" s="204"/>
    </row>
    <row r="694" spans="1:37" s="2" customFormat="1" ht="350.1" customHeight="1" x14ac:dyDescent="0.2">
      <c r="A694" s="150">
        <f>IF(ISBLANK(F694),"",COUNTA($F$2:F694))</f>
        <v>569</v>
      </c>
      <c r="B694" s="151">
        <f t="shared" si="182"/>
        <v>693</v>
      </c>
      <c r="C694" s="151">
        <v>2015</v>
      </c>
      <c r="D694" s="151"/>
      <c r="E694" s="151" t="s">
        <v>3104</v>
      </c>
      <c r="F694" s="151" t="s">
        <v>3098</v>
      </c>
      <c r="G694" s="152" t="s">
        <v>28</v>
      </c>
      <c r="H694" s="183" t="s">
        <v>754</v>
      </c>
      <c r="I694" s="183" t="s">
        <v>55</v>
      </c>
      <c r="J694" s="183" t="s">
        <v>1057</v>
      </c>
      <c r="K694" s="183" t="s">
        <v>1345</v>
      </c>
      <c r="L694" s="151" t="s">
        <v>1048</v>
      </c>
      <c r="M694" s="151">
        <v>12</v>
      </c>
      <c r="N694" s="184">
        <v>43858</v>
      </c>
      <c r="O694" s="184">
        <v>44196</v>
      </c>
      <c r="P694" s="178">
        <f t="shared" si="183"/>
        <v>48.285714285714285</v>
      </c>
      <c r="Q694" s="151" t="s">
        <v>1495</v>
      </c>
      <c r="R694" s="151" t="s">
        <v>2457</v>
      </c>
      <c r="S694" s="151">
        <v>12</v>
      </c>
      <c r="T694" s="184">
        <v>44256</v>
      </c>
      <c r="U694" s="161">
        <f t="shared" si="168"/>
        <v>2</v>
      </c>
      <c r="V694" s="124">
        <f t="shared" si="169"/>
        <v>100</v>
      </c>
      <c r="W694" s="162">
        <f t="shared" si="170"/>
        <v>48.285714285714285</v>
      </c>
      <c r="X694" s="162">
        <f t="shared" si="171"/>
        <v>48.285714285714285</v>
      </c>
      <c r="Y694" s="162">
        <f t="shared" si="172"/>
        <v>48.285714285714285</v>
      </c>
      <c r="Z694" s="151" t="str">
        <f t="shared" si="173"/>
        <v>CUMPLIDA</v>
      </c>
      <c r="AA694" s="151" t="str">
        <f t="shared" si="174"/>
        <v>CUMPLIDO</v>
      </c>
      <c r="AB694" s="192" t="s">
        <v>134</v>
      </c>
      <c r="AC694" s="150" t="str">
        <f t="shared" si="177"/>
        <v>H64R14</v>
      </c>
      <c r="AD694" s="163">
        <f t="shared" si="175"/>
        <v>1</v>
      </c>
      <c r="AE694" s="163" t="str">
        <f t="shared" si="178"/>
        <v>H64R14 - 1</v>
      </c>
      <c r="AF694" s="164">
        <f t="shared" si="179"/>
        <v>5</v>
      </c>
      <c r="AG694" s="164">
        <f t="shared" si="180"/>
        <v>5</v>
      </c>
      <c r="AH694" s="164" t="str">
        <f t="shared" si="176"/>
        <v>H64R14.</v>
      </c>
      <c r="AI694" s="164" t="str">
        <f t="shared" si="181"/>
        <v>H64R14</v>
      </c>
      <c r="AJ694" s="204"/>
      <c r="AK694" s="204"/>
    </row>
    <row r="695" spans="1:37" s="2" customFormat="1" ht="350.1" customHeight="1" x14ac:dyDescent="0.2">
      <c r="A695" s="150">
        <f>IF(ISBLANK(F695),"",COUNTA($F$2:F695))</f>
        <v>570</v>
      </c>
      <c r="B695" s="151">
        <f t="shared" si="182"/>
        <v>694</v>
      </c>
      <c r="C695" s="151">
        <v>2015</v>
      </c>
      <c r="D695" s="151"/>
      <c r="E695" s="151" t="s">
        <v>904</v>
      </c>
      <c r="F695" s="151" t="s">
        <v>636</v>
      </c>
      <c r="G695" s="152" t="s">
        <v>20</v>
      </c>
      <c r="H695" s="183" t="s">
        <v>772</v>
      </c>
      <c r="I695" s="183" t="s">
        <v>56</v>
      </c>
      <c r="J695" s="183" t="s">
        <v>468</v>
      </c>
      <c r="K695" s="183" t="s">
        <v>469</v>
      </c>
      <c r="L695" s="151" t="s">
        <v>362</v>
      </c>
      <c r="M695" s="151">
        <v>1</v>
      </c>
      <c r="N695" s="184">
        <v>43040</v>
      </c>
      <c r="O695" s="184">
        <v>43189</v>
      </c>
      <c r="P695" s="178">
        <f t="shared" si="183"/>
        <v>21.285714285714285</v>
      </c>
      <c r="Q695" s="151" t="s">
        <v>1489</v>
      </c>
      <c r="R695" s="174" t="s">
        <v>2367</v>
      </c>
      <c r="S695" s="151">
        <v>1</v>
      </c>
      <c r="T695" s="184"/>
      <c r="U695" s="161">
        <f t="shared" si="168"/>
        <v>-1439.6333333333334</v>
      </c>
      <c r="V695" s="124">
        <f t="shared" si="169"/>
        <v>100</v>
      </c>
      <c r="W695" s="162">
        <f t="shared" si="170"/>
        <v>21.285714285714285</v>
      </c>
      <c r="X695" s="162">
        <f t="shared" si="171"/>
        <v>21.285714285714285</v>
      </c>
      <c r="Y695" s="162">
        <f t="shared" si="172"/>
        <v>21.285714285714285</v>
      </c>
      <c r="Z695" s="151" t="str">
        <f t="shared" si="173"/>
        <v>CUMPLIDA</v>
      </c>
      <c r="AA695" s="151" t="str">
        <f t="shared" si="174"/>
        <v>CUMPLIDO</v>
      </c>
      <c r="AB695" s="192" t="s">
        <v>134</v>
      </c>
      <c r="AC695" s="150" t="str">
        <f t="shared" si="177"/>
        <v>H65R14</v>
      </c>
      <c r="AD695" s="163">
        <f t="shared" si="175"/>
        <v>1</v>
      </c>
      <c r="AE695" s="163" t="str">
        <f t="shared" si="178"/>
        <v>H65R14 - 1</v>
      </c>
      <c r="AF695" s="164">
        <f t="shared" si="179"/>
        <v>5</v>
      </c>
      <c r="AG695" s="164">
        <f t="shared" si="180"/>
        <v>5</v>
      </c>
      <c r="AH695" s="164" t="str">
        <f t="shared" si="176"/>
        <v>H65R14.</v>
      </c>
      <c r="AI695" s="164" t="str">
        <f t="shared" si="181"/>
        <v>H65R14</v>
      </c>
      <c r="AJ695" s="204"/>
      <c r="AK695" s="204"/>
    </row>
    <row r="696" spans="1:37" s="2" customFormat="1" ht="350.1" customHeight="1" x14ac:dyDescent="0.2">
      <c r="A696" s="150">
        <f>IF(ISBLANK(F696),"",COUNTA($F$2:F696))</f>
        <v>571</v>
      </c>
      <c r="B696" s="151">
        <f t="shared" si="182"/>
        <v>695</v>
      </c>
      <c r="C696" s="151">
        <v>2015</v>
      </c>
      <c r="D696" s="151"/>
      <c r="E696" s="151" t="s">
        <v>904</v>
      </c>
      <c r="F696" s="151" t="s">
        <v>636</v>
      </c>
      <c r="G696" s="152" t="s">
        <v>20</v>
      </c>
      <c r="H696" s="183" t="s">
        <v>892</v>
      </c>
      <c r="I696" s="183" t="s">
        <v>57</v>
      </c>
      <c r="J696" s="183" t="s">
        <v>470</v>
      </c>
      <c r="K696" s="183" t="s">
        <v>611</v>
      </c>
      <c r="L696" s="151" t="s">
        <v>471</v>
      </c>
      <c r="M696" s="151">
        <v>1</v>
      </c>
      <c r="N696" s="184">
        <v>43040</v>
      </c>
      <c r="O696" s="184">
        <v>43099</v>
      </c>
      <c r="P696" s="178">
        <f t="shared" si="183"/>
        <v>8.4285714285714288</v>
      </c>
      <c r="Q696" s="151" t="s">
        <v>1489</v>
      </c>
      <c r="R696" s="174" t="s">
        <v>2367</v>
      </c>
      <c r="S696" s="151">
        <v>1</v>
      </c>
      <c r="T696" s="184"/>
      <c r="U696" s="161">
        <f t="shared" si="168"/>
        <v>-1436.6333333333334</v>
      </c>
      <c r="V696" s="124">
        <f t="shared" si="169"/>
        <v>100</v>
      </c>
      <c r="W696" s="162">
        <f t="shared" si="170"/>
        <v>8.4285714285714288</v>
      </c>
      <c r="X696" s="162">
        <f t="shared" si="171"/>
        <v>8.4285714285714288</v>
      </c>
      <c r="Y696" s="162">
        <f t="shared" si="172"/>
        <v>8.4285714285714288</v>
      </c>
      <c r="Z696" s="151" t="str">
        <f t="shared" si="173"/>
        <v>CUMPLIDA</v>
      </c>
      <c r="AA696" s="151" t="str">
        <f t="shared" si="174"/>
        <v>CUMPLIDO</v>
      </c>
      <c r="AB696" s="192" t="s">
        <v>134</v>
      </c>
      <c r="AC696" s="150" t="str">
        <f t="shared" si="177"/>
        <v>H66R14</v>
      </c>
      <c r="AD696" s="163">
        <f t="shared" si="175"/>
        <v>1</v>
      </c>
      <c r="AE696" s="163" t="str">
        <f t="shared" si="178"/>
        <v>H66R14 - 1</v>
      </c>
      <c r="AF696" s="164">
        <f t="shared" si="179"/>
        <v>5</v>
      </c>
      <c r="AG696" s="164">
        <f t="shared" si="180"/>
        <v>5</v>
      </c>
      <c r="AH696" s="164" t="str">
        <f t="shared" si="176"/>
        <v>H66R14.</v>
      </c>
      <c r="AI696" s="164" t="str">
        <f t="shared" si="181"/>
        <v>H66R14</v>
      </c>
      <c r="AJ696" s="204"/>
      <c r="AK696" s="204"/>
    </row>
    <row r="697" spans="1:37" s="2" customFormat="1" ht="350.1" customHeight="1" x14ac:dyDescent="0.2">
      <c r="A697" s="150">
        <f>IF(ISBLANK(F697),"",COUNTA($F$2:F697))</f>
        <v>572</v>
      </c>
      <c r="B697" s="151">
        <f t="shared" si="182"/>
        <v>696</v>
      </c>
      <c r="C697" s="151">
        <v>2015</v>
      </c>
      <c r="D697" s="151"/>
      <c r="E697" s="151" t="s">
        <v>637</v>
      </c>
      <c r="F697" s="151" t="s">
        <v>637</v>
      </c>
      <c r="G697" s="152" t="s">
        <v>20</v>
      </c>
      <c r="H697" s="183" t="s">
        <v>427</v>
      </c>
      <c r="I697" s="183" t="s">
        <v>58</v>
      </c>
      <c r="J697" s="183" t="s">
        <v>428</v>
      </c>
      <c r="K697" s="183" t="s">
        <v>429</v>
      </c>
      <c r="L697" s="151" t="s">
        <v>430</v>
      </c>
      <c r="M697" s="151">
        <v>1</v>
      </c>
      <c r="N697" s="184">
        <v>43040</v>
      </c>
      <c r="O697" s="184">
        <v>43099</v>
      </c>
      <c r="P697" s="178">
        <f t="shared" si="183"/>
        <v>8.4285714285714288</v>
      </c>
      <c r="Q697" s="151" t="s">
        <v>410</v>
      </c>
      <c r="R697" s="174" t="s">
        <v>2367</v>
      </c>
      <c r="S697" s="151">
        <v>1</v>
      </c>
      <c r="T697" s="184"/>
      <c r="U697" s="161">
        <f t="shared" si="168"/>
        <v>-1436.6333333333334</v>
      </c>
      <c r="V697" s="124">
        <f t="shared" si="169"/>
        <v>100</v>
      </c>
      <c r="W697" s="162">
        <f t="shared" si="170"/>
        <v>8.4285714285714288</v>
      </c>
      <c r="X697" s="162">
        <f t="shared" si="171"/>
        <v>8.4285714285714288</v>
      </c>
      <c r="Y697" s="162">
        <f t="shared" si="172"/>
        <v>8.4285714285714288</v>
      </c>
      <c r="Z697" s="151" t="str">
        <f t="shared" si="173"/>
        <v>CUMPLIDA</v>
      </c>
      <c r="AA697" s="151" t="str">
        <f t="shared" si="174"/>
        <v>CUMPLIDO</v>
      </c>
      <c r="AB697" s="192" t="s">
        <v>134</v>
      </c>
      <c r="AC697" s="150" t="str">
        <f t="shared" si="177"/>
        <v>H69R14</v>
      </c>
      <c r="AD697" s="163">
        <f t="shared" si="175"/>
        <v>1</v>
      </c>
      <c r="AE697" s="163" t="str">
        <f t="shared" si="178"/>
        <v>H69R14 - 1</v>
      </c>
      <c r="AF697" s="164">
        <f t="shared" si="179"/>
        <v>5</v>
      </c>
      <c r="AG697" s="164">
        <f t="shared" si="180"/>
        <v>5</v>
      </c>
      <c r="AH697" s="164" t="str">
        <f t="shared" si="176"/>
        <v>H69R14.</v>
      </c>
      <c r="AI697" s="164" t="str">
        <f t="shared" si="181"/>
        <v>H69R14</v>
      </c>
      <c r="AJ697" s="204"/>
      <c r="AK697" s="204"/>
    </row>
    <row r="698" spans="1:37" s="2" customFormat="1" ht="350.1" customHeight="1" x14ac:dyDescent="0.2">
      <c r="A698" s="150">
        <f>IF(ISBLANK(F698),"",COUNTA($F$2:F698))</f>
        <v>573</v>
      </c>
      <c r="B698" s="151">
        <f t="shared" si="182"/>
        <v>697</v>
      </c>
      <c r="C698" s="151">
        <v>2015</v>
      </c>
      <c r="D698" s="151"/>
      <c r="E698" s="151" t="s">
        <v>904</v>
      </c>
      <c r="F698" s="151" t="s">
        <v>636</v>
      </c>
      <c r="G698" s="152" t="s">
        <v>20</v>
      </c>
      <c r="H698" s="183" t="s">
        <v>432</v>
      </c>
      <c r="I698" s="183" t="s">
        <v>433</v>
      </c>
      <c r="J698" s="183" t="s">
        <v>431</v>
      </c>
      <c r="K698" s="183" t="s">
        <v>434</v>
      </c>
      <c r="L698" s="151" t="s">
        <v>435</v>
      </c>
      <c r="M698" s="151">
        <v>5</v>
      </c>
      <c r="N698" s="184">
        <v>43040</v>
      </c>
      <c r="O698" s="184">
        <v>43403</v>
      </c>
      <c r="P698" s="178">
        <f t="shared" si="183"/>
        <v>51.857142857142854</v>
      </c>
      <c r="Q698" s="151" t="s">
        <v>410</v>
      </c>
      <c r="R698" s="174" t="s">
        <v>2367</v>
      </c>
      <c r="S698" s="151">
        <v>5</v>
      </c>
      <c r="T698" s="184"/>
      <c r="U698" s="161">
        <f t="shared" si="168"/>
        <v>-1446.7666666666667</v>
      </c>
      <c r="V698" s="124">
        <f t="shared" si="169"/>
        <v>100</v>
      </c>
      <c r="W698" s="162">
        <f t="shared" si="170"/>
        <v>51.857142857142854</v>
      </c>
      <c r="X698" s="162">
        <f t="shared" si="171"/>
        <v>51.857142857142854</v>
      </c>
      <c r="Y698" s="162">
        <f t="shared" si="172"/>
        <v>51.857142857142854</v>
      </c>
      <c r="Z698" s="151" t="str">
        <f t="shared" si="173"/>
        <v>CUMPLIDA</v>
      </c>
      <c r="AA698" s="151" t="str">
        <f t="shared" si="174"/>
        <v>CUMPLIDO</v>
      </c>
      <c r="AB698" s="192" t="s">
        <v>134</v>
      </c>
      <c r="AC698" s="150" t="str">
        <f t="shared" si="177"/>
        <v>H70R14</v>
      </c>
      <c r="AD698" s="163">
        <f t="shared" si="175"/>
        <v>1</v>
      </c>
      <c r="AE698" s="163" t="str">
        <f t="shared" si="178"/>
        <v>H70R14 - 1</v>
      </c>
      <c r="AF698" s="164">
        <f t="shared" si="179"/>
        <v>5</v>
      </c>
      <c r="AG698" s="164">
        <f t="shared" si="180"/>
        <v>5</v>
      </c>
      <c r="AH698" s="164" t="str">
        <f t="shared" si="176"/>
        <v>H70R14.</v>
      </c>
      <c r="AI698" s="164" t="str">
        <f t="shared" si="181"/>
        <v>H70R14</v>
      </c>
      <c r="AJ698" s="204"/>
      <c r="AK698" s="204"/>
    </row>
    <row r="699" spans="1:37" s="2" customFormat="1" ht="350.1" customHeight="1" x14ac:dyDescent="0.2">
      <c r="A699" s="150">
        <f>IF(ISBLANK(F699),"",COUNTA($F$2:F699))</f>
        <v>574</v>
      </c>
      <c r="B699" s="151">
        <f t="shared" si="182"/>
        <v>698</v>
      </c>
      <c r="C699" s="151">
        <v>2015</v>
      </c>
      <c r="D699" s="151"/>
      <c r="E699" s="151" t="s">
        <v>904</v>
      </c>
      <c r="F699" s="151" t="s">
        <v>636</v>
      </c>
      <c r="G699" s="152" t="s">
        <v>25</v>
      </c>
      <c r="H699" s="183" t="s">
        <v>538</v>
      </c>
      <c r="I699" s="183" t="s">
        <v>59</v>
      </c>
      <c r="J699" s="183" t="s">
        <v>536</v>
      </c>
      <c r="K699" s="183" t="s">
        <v>537</v>
      </c>
      <c r="L699" s="151" t="s">
        <v>7</v>
      </c>
      <c r="M699" s="151">
        <v>1</v>
      </c>
      <c r="N699" s="184">
        <v>43040</v>
      </c>
      <c r="O699" s="184">
        <v>43281</v>
      </c>
      <c r="P699" s="178">
        <f t="shared" si="183"/>
        <v>34.428571428571431</v>
      </c>
      <c r="Q699" s="151" t="s">
        <v>1491</v>
      </c>
      <c r="R699" s="174" t="s">
        <v>2367</v>
      </c>
      <c r="S699" s="151">
        <v>0.3</v>
      </c>
      <c r="T699" s="184"/>
      <c r="U699" s="161">
        <f t="shared" si="168"/>
        <v>-1442.7</v>
      </c>
      <c r="V699" s="124">
        <f t="shared" si="169"/>
        <v>30</v>
      </c>
      <c r="W699" s="162">
        <f t="shared" si="170"/>
        <v>10.328571428571429</v>
      </c>
      <c r="X699" s="162">
        <f t="shared" si="171"/>
        <v>10.328571428571429</v>
      </c>
      <c r="Y699" s="162">
        <f t="shared" si="172"/>
        <v>34.428571428571431</v>
      </c>
      <c r="Z699" s="151" t="str">
        <f t="shared" si="173"/>
        <v>VENCIDA</v>
      </c>
      <c r="AA699" s="151" t="str">
        <f t="shared" si="174"/>
        <v>VENCIDO</v>
      </c>
      <c r="AB699" s="192" t="s">
        <v>134</v>
      </c>
      <c r="AC699" s="150" t="str">
        <f t="shared" si="177"/>
        <v>H71R14</v>
      </c>
      <c r="AD699" s="163">
        <f t="shared" si="175"/>
        <v>1</v>
      </c>
      <c r="AE699" s="163" t="str">
        <f t="shared" si="178"/>
        <v>H71R14 - 1</v>
      </c>
      <c r="AF699" s="164">
        <f t="shared" si="179"/>
        <v>1</v>
      </c>
      <c r="AG699" s="164">
        <f t="shared" si="180"/>
        <v>1</v>
      </c>
      <c r="AH699" s="164" t="str">
        <f t="shared" si="176"/>
        <v>H71R14.</v>
      </c>
      <c r="AI699" s="164" t="str">
        <f t="shared" si="181"/>
        <v>H71R14</v>
      </c>
      <c r="AJ699" s="204"/>
      <c r="AK699" s="204"/>
    </row>
    <row r="700" spans="1:37" s="2" customFormat="1" ht="350.1" customHeight="1" x14ac:dyDescent="0.2">
      <c r="A700" s="150">
        <f>IF(ISBLANK(F700),"",COUNTA($F$2:F700))</f>
        <v>575</v>
      </c>
      <c r="B700" s="151">
        <f t="shared" si="182"/>
        <v>699</v>
      </c>
      <c r="C700" s="151">
        <v>2015</v>
      </c>
      <c r="D700" s="151"/>
      <c r="E700" s="151" t="s">
        <v>3107</v>
      </c>
      <c r="F700" s="151" t="s">
        <v>720</v>
      </c>
      <c r="G700" s="152" t="s">
        <v>20</v>
      </c>
      <c r="H700" s="183" t="s">
        <v>893</v>
      </c>
      <c r="I700" s="183" t="s">
        <v>60</v>
      </c>
      <c r="J700" s="183" t="s">
        <v>539</v>
      </c>
      <c r="K700" s="183" t="s">
        <v>540</v>
      </c>
      <c r="L700" s="151" t="s">
        <v>541</v>
      </c>
      <c r="M700" s="151">
        <v>1</v>
      </c>
      <c r="N700" s="184">
        <v>43040</v>
      </c>
      <c r="O700" s="184">
        <v>43099</v>
      </c>
      <c r="P700" s="178">
        <f t="shared" si="183"/>
        <v>8.4285714285714288</v>
      </c>
      <c r="Q700" s="151" t="s">
        <v>1491</v>
      </c>
      <c r="R700" s="174" t="s">
        <v>2367</v>
      </c>
      <c r="S700" s="151">
        <v>1</v>
      </c>
      <c r="T700" s="184"/>
      <c r="U700" s="161">
        <f t="shared" si="168"/>
        <v>-1436.6333333333334</v>
      </c>
      <c r="V700" s="124">
        <f t="shared" si="169"/>
        <v>100</v>
      </c>
      <c r="W700" s="162">
        <f t="shared" si="170"/>
        <v>8.4285714285714288</v>
      </c>
      <c r="X700" s="162">
        <f t="shared" si="171"/>
        <v>8.4285714285714288</v>
      </c>
      <c r="Y700" s="162">
        <f t="shared" si="172"/>
        <v>8.4285714285714288</v>
      </c>
      <c r="Z700" s="151" t="str">
        <f t="shared" si="173"/>
        <v>CUMPLIDA</v>
      </c>
      <c r="AA700" s="151" t="str">
        <f t="shared" si="174"/>
        <v>CUMPLIDO</v>
      </c>
      <c r="AB700" s="192" t="s">
        <v>134</v>
      </c>
      <c r="AC700" s="150" t="str">
        <f t="shared" si="177"/>
        <v>H74R14</v>
      </c>
      <c r="AD700" s="163">
        <f t="shared" si="175"/>
        <v>1</v>
      </c>
      <c r="AE700" s="163" t="str">
        <f t="shared" si="178"/>
        <v>H74R14 - 1</v>
      </c>
      <c r="AF700" s="164">
        <f t="shared" si="179"/>
        <v>5</v>
      </c>
      <c r="AG700" s="164">
        <f t="shared" si="180"/>
        <v>5</v>
      </c>
      <c r="AH700" s="164" t="str">
        <f t="shared" si="176"/>
        <v>H74R14.</v>
      </c>
      <c r="AI700" s="164" t="str">
        <f t="shared" si="181"/>
        <v>H74R14</v>
      </c>
      <c r="AJ700" s="204"/>
      <c r="AK700" s="204"/>
    </row>
    <row r="701" spans="1:37" s="2" customFormat="1" ht="350.1" customHeight="1" x14ac:dyDescent="0.2">
      <c r="A701" s="150">
        <f>IF(ISBLANK(F701),"",COUNTA($F$2:F701))</f>
        <v>576</v>
      </c>
      <c r="B701" s="151">
        <f t="shared" si="182"/>
        <v>700</v>
      </c>
      <c r="C701" s="151">
        <v>2015</v>
      </c>
      <c r="D701" s="151"/>
      <c r="E701" s="151" t="s">
        <v>904</v>
      </c>
      <c r="F701" s="151" t="s">
        <v>636</v>
      </c>
      <c r="G701" s="152" t="s">
        <v>31</v>
      </c>
      <c r="H701" s="183" t="s">
        <v>771</v>
      </c>
      <c r="I701" s="183" t="s">
        <v>61</v>
      </c>
      <c r="J701" s="183" t="s">
        <v>1068</v>
      </c>
      <c r="K701" s="183" t="s">
        <v>224</v>
      </c>
      <c r="L701" s="163" t="s">
        <v>41</v>
      </c>
      <c r="M701" s="163">
        <v>3</v>
      </c>
      <c r="N701" s="209">
        <v>43040</v>
      </c>
      <c r="O701" s="209">
        <v>43342</v>
      </c>
      <c r="P701" s="178">
        <f t="shared" si="183"/>
        <v>43.142857142857146</v>
      </c>
      <c r="Q701" s="163" t="s">
        <v>1484</v>
      </c>
      <c r="R701" s="151" t="s">
        <v>2367</v>
      </c>
      <c r="S701" s="151">
        <v>3</v>
      </c>
      <c r="T701" s="184"/>
      <c r="U701" s="161">
        <f t="shared" si="168"/>
        <v>-1444.7333333333333</v>
      </c>
      <c r="V701" s="124">
        <f t="shared" si="169"/>
        <v>100</v>
      </c>
      <c r="W701" s="162">
        <f t="shared" si="170"/>
        <v>43.142857142857146</v>
      </c>
      <c r="X701" s="162">
        <f t="shared" si="171"/>
        <v>43.142857142857146</v>
      </c>
      <c r="Y701" s="162">
        <f t="shared" si="172"/>
        <v>43.142857142857146</v>
      </c>
      <c r="Z701" s="151" t="str">
        <f t="shared" si="173"/>
        <v>CUMPLIDA</v>
      </c>
      <c r="AA701" s="151" t="str">
        <f t="shared" si="174"/>
        <v>CUMPLIDO</v>
      </c>
      <c r="AB701" s="192" t="s">
        <v>134</v>
      </c>
      <c r="AC701" s="150" t="str">
        <f t="shared" si="177"/>
        <v>H79R14</v>
      </c>
      <c r="AD701" s="163">
        <f t="shared" si="175"/>
        <v>1</v>
      </c>
      <c r="AE701" s="163" t="str">
        <f t="shared" si="178"/>
        <v>H79R14 - 1</v>
      </c>
      <c r="AF701" s="164">
        <f t="shared" si="179"/>
        <v>5</v>
      </c>
      <c r="AG701" s="164">
        <f t="shared" si="180"/>
        <v>5</v>
      </c>
      <c r="AH701" s="164" t="str">
        <f t="shared" si="176"/>
        <v>H79R14.</v>
      </c>
      <c r="AI701" s="164" t="str">
        <f t="shared" si="181"/>
        <v>H79R14</v>
      </c>
      <c r="AJ701" s="204"/>
      <c r="AK701" s="204"/>
    </row>
    <row r="702" spans="1:37" s="2" customFormat="1" ht="350.1" customHeight="1" x14ac:dyDescent="0.2">
      <c r="A702" s="150">
        <f>IF(ISBLANK(F702),"",COUNTA($F$2:F702))</f>
        <v>577</v>
      </c>
      <c r="B702" s="151">
        <f t="shared" si="182"/>
        <v>701</v>
      </c>
      <c r="C702" s="151">
        <v>2015</v>
      </c>
      <c r="D702" s="151"/>
      <c r="E702" s="151" t="s">
        <v>904</v>
      </c>
      <c r="F702" s="151" t="s">
        <v>636</v>
      </c>
      <c r="G702" s="152" t="s">
        <v>20</v>
      </c>
      <c r="H702" s="183" t="s">
        <v>755</v>
      </c>
      <c r="I702" s="183" t="s">
        <v>162</v>
      </c>
      <c r="J702" s="183" t="s">
        <v>226</v>
      </c>
      <c r="K702" s="183" t="s">
        <v>225</v>
      </c>
      <c r="L702" s="163" t="s">
        <v>41</v>
      </c>
      <c r="M702" s="163">
        <v>3</v>
      </c>
      <c r="N702" s="209">
        <v>43040</v>
      </c>
      <c r="O702" s="209">
        <v>43342</v>
      </c>
      <c r="P702" s="178">
        <f t="shared" si="183"/>
        <v>43.142857142857146</v>
      </c>
      <c r="Q702" s="151" t="s">
        <v>1484</v>
      </c>
      <c r="R702" s="151" t="s">
        <v>2367</v>
      </c>
      <c r="S702" s="151">
        <v>3</v>
      </c>
      <c r="T702" s="184"/>
      <c r="U702" s="161">
        <f t="shared" si="168"/>
        <v>-1444.7333333333333</v>
      </c>
      <c r="V702" s="124">
        <f t="shared" si="169"/>
        <v>100</v>
      </c>
      <c r="W702" s="162">
        <f t="shared" si="170"/>
        <v>43.142857142857146</v>
      </c>
      <c r="X702" s="162">
        <f t="shared" si="171"/>
        <v>43.142857142857146</v>
      </c>
      <c r="Y702" s="162">
        <f t="shared" si="172"/>
        <v>43.142857142857146</v>
      </c>
      <c r="Z702" s="151" t="str">
        <f t="shared" si="173"/>
        <v>CUMPLIDA</v>
      </c>
      <c r="AA702" s="151" t="str">
        <f t="shared" si="174"/>
        <v>CUMPLIDO</v>
      </c>
      <c r="AB702" s="192" t="s">
        <v>134</v>
      </c>
      <c r="AC702" s="150" t="str">
        <f t="shared" si="177"/>
        <v>H81R14</v>
      </c>
      <c r="AD702" s="163">
        <f t="shared" si="175"/>
        <v>1</v>
      </c>
      <c r="AE702" s="163" t="str">
        <f t="shared" si="178"/>
        <v>H81R14 - 1</v>
      </c>
      <c r="AF702" s="164">
        <f t="shared" si="179"/>
        <v>5</v>
      </c>
      <c r="AG702" s="164">
        <f t="shared" si="180"/>
        <v>5</v>
      </c>
      <c r="AH702" s="164" t="str">
        <f t="shared" si="176"/>
        <v>H81R14.</v>
      </c>
      <c r="AI702" s="164" t="str">
        <f t="shared" si="181"/>
        <v>H81R14</v>
      </c>
      <c r="AJ702" s="204"/>
      <c r="AK702" s="204"/>
    </row>
    <row r="703" spans="1:37" s="2" customFormat="1" ht="350.1" customHeight="1" x14ac:dyDescent="0.2">
      <c r="A703" s="150">
        <f>IF(ISBLANK(F703),"",COUNTA($F$2:F703))</f>
        <v>578</v>
      </c>
      <c r="B703" s="151">
        <f t="shared" si="182"/>
        <v>702</v>
      </c>
      <c r="C703" s="151">
        <v>2015</v>
      </c>
      <c r="D703" s="151"/>
      <c r="E703" s="151" t="s">
        <v>637</v>
      </c>
      <c r="F703" s="151" t="s">
        <v>637</v>
      </c>
      <c r="G703" s="152" t="s">
        <v>20</v>
      </c>
      <c r="H703" s="183" t="s">
        <v>770</v>
      </c>
      <c r="I703" s="183" t="s">
        <v>3126</v>
      </c>
      <c r="J703" s="183" t="s">
        <v>227</v>
      </c>
      <c r="K703" s="183" t="s">
        <v>225</v>
      </c>
      <c r="L703" s="163" t="s">
        <v>41</v>
      </c>
      <c r="M703" s="163">
        <v>3</v>
      </c>
      <c r="N703" s="209">
        <v>43040</v>
      </c>
      <c r="O703" s="209">
        <v>43342</v>
      </c>
      <c r="P703" s="178">
        <f t="shared" si="183"/>
        <v>43.142857142857146</v>
      </c>
      <c r="Q703" s="151" t="s">
        <v>1484</v>
      </c>
      <c r="R703" s="151" t="s">
        <v>2367</v>
      </c>
      <c r="S703" s="151">
        <v>3</v>
      </c>
      <c r="T703" s="184"/>
      <c r="U703" s="161">
        <f t="shared" si="168"/>
        <v>-1444.7333333333333</v>
      </c>
      <c r="V703" s="124">
        <f t="shared" si="169"/>
        <v>100</v>
      </c>
      <c r="W703" s="162">
        <f t="shared" si="170"/>
        <v>43.142857142857146</v>
      </c>
      <c r="X703" s="162">
        <f t="shared" si="171"/>
        <v>43.142857142857146</v>
      </c>
      <c r="Y703" s="162">
        <f t="shared" si="172"/>
        <v>43.142857142857146</v>
      </c>
      <c r="Z703" s="151" t="str">
        <f t="shared" si="173"/>
        <v>CUMPLIDA</v>
      </c>
      <c r="AA703" s="151" t="str">
        <f t="shared" si="174"/>
        <v>CUMPLIDO</v>
      </c>
      <c r="AB703" s="192" t="s">
        <v>134</v>
      </c>
      <c r="AC703" s="150" t="str">
        <f t="shared" si="177"/>
        <v>H83R14</v>
      </c>
      <c r="AD703" s="163">
        <f t="shared" si="175"/>
        <v>1</v>
      </c>
      <c r="AE703" s="163" t="str">
        <f t="shared" si="178"/>
        <v>H83R14 - 1</v>
      </c>
      <c r="AF703" s="164">
        <f t="shared" si="179"/>
        <v>5</v>
      </c>
      <c r="AG703" s="164">
        <f t="shared" si="180"/>
        <v>5</v>
      </c>
      <c r="AH703" s="164" t="str">
        <f t="shared" si="176"/>
        <v>H83R14.</v>
      </c>
      <c r="AI703" s="164" t="str">
        <f t="shared" si="181"/>
        <v>H83R14</v>
      </c>
      <c r="AJ703" s="204"/>
      <c r="AK703" s="204"/>
    </row>
    <row r="704" spans="1:37" s="2" customFormat="1" ht="350.1" customHeight="1" x14ac:dyDescent="0.2">
      <c r="A704" s="150">
        <f>IF(ISBLANK(F704),"",COUNTA($F$2:F704))</f>
        <v>579</v>
      </c>
      <c r="B704" s="151">
        <f t="shared" si="182"/>
        <v>703</v>
      </c>
      <c r="C704" s="151">
        <v>2015</v>
      </c>
      <c r="D704" s="151"/>
      <c r="E704" s="151" t="s">
        <v>637</v>
      </c>
      <c r="F704" s="151" t="s">
        <v>637</v>
      </c>
      <c r="G704" s="152" t="s">
        <v>31</v>
      </c>
      <c r="H704" s="183" t="s">
        <v>894</v>
      </c>
      <c r="I704" s="183" t="s">
        <v>3127</v>
      </c>
      <c r="J704" s="183" t="s">
        <v>228</v>
      </c>
      <c r="K704" s="183" t="s">
        <v>225</v>
      </c>
      <c r="L704" s="163" t="s">
        <v>41</v>
      </c>
      <c r="M704" s="163">
        <v>3</v>
      </c>
      <c r="N704" s="209">
        <v>43040</v>
      </c>
      <c r="O704" s="209">
        <v>43342</v>
      </c>
      <c r="P704" s="178">
        <f t="shared" si="183"/>
        <v>43.142857142857146</v>
      </c>
      <c r="Q704" s="151" t="s">
        <v>1484</v>
      </c>
      <c r="R704" s="151" t="s">
        <v>2367</v>
      </c>
      <c r="S704" s="151">
        <v>3</v>
      </c>
      <c r="T704" s="184"/>
      <c r="U704" s="161">
        <f t="shared" si="168"/>
        <v>-1444.7333333333333</v>
      </c>
      <c r="V704" s="124">
        <f t="shared" si="169"/>
        <v>100</v>
      </c>
      <c r="W704" s="162">
        <f t="shared" si="170"/>
        <v>43.142857142857146</v>
      </c>
      <c r="X704" s="162">
        <f t="shared" si="171"/>
        <v>43.142857142857146</v>
      </c>
      <c r="Y704" s="162">
        <f t="shared" si="172"/>
        <v>43.142857142857146</v>
      </c>
      <c r="Z704" s="151" t="str">
        <f t="shared" si="173"/>
        <v>CUMPLIDA</v>
      </c>
      <c r="AA704" s="151" t="str">
        <f t="shared" si="174"/>
        <v>CUMPLIDO</v>
      </c>
      <c r="AB704" s="192" t="s">
        <v>134</v>
      </c>
      <c r="AC704" s="150" t="str">
        <f t="shared" si="177"/>
        <v>H84R14</v>
      </c>
      <c r="AD704" s="163">
        <f t="shared" si="175"/>
        <v>1</v>
      </c>
      <c r="AE704" s="163" t="str">
        <f t="shared" si="178"/>
        <v>H84R14 - 1</v>
      </c>
      <c r="AF704" s="164">
        <f t="shared" si="179"/>
        <v>5</v>
      </c>
      <c r="AG704" s="164">
        <f t="shared" si="180"/>
        <v>5</v>
      </c>
      <c r="AH704" s="164" t="str">
        <f t="shared" si="176"/>
        <v>H84R14.</v>
      </c>
      <c r="AI704" s="164" t="str">
        <f t="shared" si="181"/>
        <v>H84R14</v>
      </c>
      <c r="AJ704" s="204"/>
      <c r="AK704" s="204"/>
    </row>
    <row r="705" spans="1:37" s="2" customFormat="1" ht="350.1" customHeight="1" x14ac:dyDescent="0.2">
      <c r="A705" s="150">
        <f>IF(ISBLANK(F705),"",COUNTA($F$2:F705))</f>
        <v>580</v>
      </c>
      <c r="B705" s="151">
        <f t="shared" si="182"/>
        <v>704</v>
      </c>
      <c r="C705" s="151">
        <v>2015</v>
      </c>
      <c r="D705" s="151"/>
      <c r="E705" s="151" t="s">
        <v>637</v>
      </c>
      <c r="F705" s="151" t="s">
        <v>637</v>
      </c>
      <c r="G705" s="152" t="s">
        <v>20</v>
      </c>
      <c r="H705" s="183" t="s">
        <v>895</v>
      </c>
      <c r="I705" s="183" t="s">
        <v>62</v>
      </c>
      <c r="J705" s="183" t="s">
        <v>229</v>
      </c>
      <c r="K705" s="183" t="s">
        <v>225</v>
      </c>
      <c r="L705" s="163" t="s">
        <v>41</v>
      </c>
      <c r="M705" s="163">
        <v>3</v>
      </c>
      <c r="N705" s="209">
        <v>43040</v>
      </c>
      <c r="O705" s="209">
        <v>43342</v>
      </c>
      <c r="P705" s="178">
        <f t="shared" si="183"/>
        <v>43.142857142857146</v>
      </c>
      <c r="Q705" s="151" t="s">
        <v>1484</v>
      </c>
      <c r="R705" s="151" t="s">
        <v>2367</v>
      </c>
      <c r="S705" s="151">
        <v>3</v>
      </c>
      <c r="T705" s="184"/>
      <c r="U705" s="161">
        <f t="shared" si="168"/>
        <v>-1444.7333333333333</v>
      </c>
      <c r="V705" s="124">
        <f t="shared" si="169"/>
        <v>100</v>
      </c>
      <c r="W705" s="162">
        <f t="shared" si="170"/>
        <v>43.142857142857146</v>
      </c>
      <c r="X705" s="162">
        <f t="shared" si="171"/>
        <v>43.142857142857146</v>
      </c>
      <c r="Y705" s="162">
        <f t="shared" si="172"/>
        <v>43.142857142857146</v>
      </c>
      <c r="Z705" s="151" t="str">
        <f t="shared" si="173"/>
        <v>CUMPLIDA</v>
      </c>
      <c r="AA705" s="151" t="str">
        <f t="shared" si="174"/>
        <v>CUMPLIDO</v>
      </c>
      <c r="AB705" s="192" t="s">
        <v>134</v>
      </c>
      <c r="AC705" s="150" t="str">
        <f t="shared" si="177"/>
        <v>H85R14</v>
      </c>
      <c r="AD705" s="163">
        <f t="shared" si="175"/>
        <v>1</v>
      </c>
      <c r="AE705" s="163" t="str">
        <f t="shared" si="178"/>
        <v>H85R14 - 1</v>
      </c>
      <c r="AF705" s="164">
        <f t="shared" si="179"/>
        <v>5</v>
      </c>
      <c r="AG705" s="164">
        <f t="shared" si="180"/>
        <v>5</v>
      </c>
      <c r="AH705" s="164" t="str">
        <f t="shared" si="176"/>
        <v>H85R14.</v>
      </c>
      <c r="AI705" s="164" t="str">
        <f t="shared" si="181"/>
        <v>H85R14</v>
      </c>
      <c r="AJ705" s="204"/>
      <c r="AK705" s="204"/>
    </row>
    <row r="706" spans="1:37" s="2" customFormat="1" ht="350.1" customHeight="1" x14ac:dyDescent="0.2">
      <c r="A706" s="150">
        <f>IF(ISBLANK(F706),"",COUNTA($F$2:F706))</f>
        <v>581</v>
      </c>
      <c r="B706" s="151">
        <f t="shared" si="182"/>
        <v>705</v>
      </c>
      <c r="C706" s="151">
        <v>2015</v>
      </c>
      <c r="D706" s="151"/>
      <c r="E706" s="151" t="s">
        <v>637</v>
      </c>
      <c r="F706" s="151" t="s">
        <v>637</v>
      </c>
      <c r="G706" s="152" t="s">
        <v>31</v>
      </c>
      <c r="H706" s="183" t="s">
        <v>896</v>
      </c>
      <c r="I706" s="183" t="s">
        <v>64</v>
      </c>
      <c r="J706" s="183" t="s">
        <v>542</v>
      </c>
      <c r="K706" s="183" t="s">
        <v>543</v>
      </c>
      <c r="L706" s="151" t="s">
        <v>8</v>
      </c>
      <c r="M706" s="151">
        <v>1</v>
      </c>
      <c r="N706" s="184">
        <v>43040</v>
      </c>
      <c r="O706" s="184">
        <v>43099</v>
      </c>
      <c r="P706" s="178">
        <f t="shared" si="183"/>
        <v>8.4285714285714288</v>
      </c>
      <c r="Q706" s="151" t="s">
        <v>1491</v>
      </c>
      <c r="R706" s="174" t="s">
        <v>2367</v>
      </c>
      <c r="S706" s="151">
        <v>1</v>
      </c>
      <c r="T706" s="184"/>
      <c r="U706" s="161">
        <f t="shared" ref="U706:U769" si="184">(T706-O706)/30</f>
        <v>-1436.6333333333334</v>
      </c>
      <c r="V706" s="124">
        <f t="shared" ref="V706:V744" si="185">IF(S706/M706&gt;1,100,+S706/M706*100)</f>
        <v>100</v>
      </c>
      <c r="W706" s="162">
        <f t="shared" ref="W706:W769" si="186">+P706*V706/100</f>
        <v>8.4285714285714288</v>
      </c>
      <c r="X706" s="162">
        <f t="shared" ref="X706:X769" si="187">IF(O706&lt;=$AK$1,W706,0)</f>
        <v>8.4285714285714288</v>
      </c>
      <c r="Y706" s="162">
        <f t="shared" ref="Y706:Y744" si="188">IF($AK$1&gt;=O706,P706,0)</f>
        <v>8.4285714285714288</v>
      </c>
      <c r="Z706" s="151" t="str">
        <f t="shared" ref="Z706:Z744" si="189">IF(V706=100,"CUMPLIDA",IF(O706-$AK$1&lt;0,"VENCIDA",IF(O706-$AK$1&lt;=30,"PRÓXIMA A VENCER",IF(V706&gt;0,"CON AVANCE","EN TERMINO"))))</f>
        <v>CUMPLIDA</v>
      </c>
      <c r="AA706" s="151" t="str">
        <f t="shared" ref="AA706:AA744" si="190">IF(A706&lt;&gt;"",IF(AG706=1,"VENCIDO",IF(AG706=2,"PRÓXIMO A VENCER",IF(AG706=3,"EN TERMINO",IF(AG706=4,"CON AVANCE",IF(AG706=5,"CUMPLIDO",))))),"")</f>
        <v>CUMPLIDO</v>
      </c>
      <c r="AB706" s="192" t="s">
        <v>134</v>
      </c>
      <c r="AC706" s="150" t="str">
        <f t="shared" si="177"/>
        <v>H99R14</v>
      </c>
      <c r="AD706" s="163">
        <f t="shared" ref="AD706:AD744" si="191">IF(A706&lt;&gt;"",1,AD705+1)</f>
        <v>1</v>
      </c>
      <c r="AE706" s="163" t="str">
        <f t="shared" si="178"/>
        <v>H99R14 - 1</v>
      </c>
      <c r="AF706" s="164">
        <f t="shared" si="179"/>
        <v>5</v>
      </c>
      <c r="AG706" s="164">
        <f t="shared" si="180"/>
        <v>5</v>
      </c>
      <c r="AH706" s="164" t="str">
        <f t="shared" ref="AH706:AH744" si="192">IF(A706&lt;&gt;"",MID(H706,1,FIND(" ",H706,1)-1),AH705)</f>
        <v>H99R14.</v>
      </c>
      <c r="AI706" s="164" t="str">
        <f t="shared" si="181"/>
        <v>H99R14</v>
      </c>
      <c r="AJ706" s="204"/>
      <c r="AK706" s="204"/>
    </row>
    <row r="707" spans="1:37" s="2" customFormat="1" ht="350.1" customHeight="1" x14ac:dyDescent="0.2">
      <c r="A707" s="150">
        <f>IF(ISBLANK(F707),"",COUNTA($F$2:F707))</f>
        <v>582</v>
      </c>
      <c r="B707" s="151">
        <f t="shared" si="182"/>
        <v>706</v>
      </c>
      <c r="C707" s="151">
        <v>2015</v>
      </c>
      <c r="D707" s="151"/>
      <c r="E707" s="151" t="s">
        <v>637</v>
      </c>
      <c r="F707" s="151" t="s">
        <v>637</v>
      </c>
      <c r="G707" s="152" t="s">
        <v>31</v>
      </c>
      <c r="H707" s="183" t="s">
        <v>756</v>
      </c>
      <c r="I707" s="183" t="s">
        <v>65</v>
      </c>
      <c r="J707" s="183" t="s">
        <v>544</v>
      </c>
      <c r="K707" s="183" t="s">
        <v>545</v>
      </c>
      <c r="L707" s="151" t="s">
        <v>519</v>
      </c>
      <c r="M707" s="151">
        <v>1</v>
      </c>
      <c r="N707" s="184">
        <v>43040</v>
      </c>
      <c r="O707" s="184">
        <v>43099</v>
      </c>
      <c r="P707" s="178">
        <f t="shared" si="183"/>
        <v>8.4285714285714288</v>
      </c>
      <c r="Q707" s="151" t="s">
        <v>1491</v>
      </c>
      <c r="R707" s="174" t="s">
        <v>2367</v>
      </c>
      <c r="S707" s="151">
        <v>1</v>
      </c>
      <c r="T707" s="184"/>
      <c r="U707" s="161">
        <f t="shared" si="184"/>
        <v>-1436.6333333333334</v>
      </c>
      <c r="V707" s="124">
        <f t="shared" si="185"/>
        <v>100</v>
      </c>
      <c r="W707" s="162">
        <f t="shared" si="186"/>
        <v>8.4285714285714288</v>
      </c>
      <c r="X707" s="162">
        <f t="shared" si="187"/>
        <v>8.4285714285714288</v>
      </c>
      <c r="Y707" s="162">
        <f t="shared" si="188"/>
        <v>8.4285714285714288</v>
      </c>
      <c r="Z707" s="151" t="str">
        <f t="shared" si="189"/>
        <v>CUMPLIDA</v>
      </c>
      <c r="AA707" s="151" t="str">
        <f t="shared" si="190"/>
        <v>CUMPLIDO</v>
      </c>
      <c r="AB707" s="192" t="s">
        <v>134</v>
      </c>
      <c r="AC707" s="150" t="str">
        <f t="shared" ref="AC707:AC744" si="193">AI707</f>
        <v>H103R14</v>
      </c>
      <c r="AD707" s="163">
        <f t="shared" si="191"/>
        <v>1</v>
      </c>
      <c r="AE707" s="163" t="str">
        <f t="shared" ref="AE707:AE744" si="194">CONCATENATE(AC707," - ",AD707)</f>
        <v>H103R14 - 1</v>
      </c>
      <c r="AF707" s="164">
        <f t="shared" ref="AF707:AF744" si="195">IF(Z707="VENCIDA",1,IF(Z707="PRÓXIMA A VENCER",2,IF(Z707="EN TERMINO",3,IF(Z707="CON AVANCE",4,IF(Z707="CUMPLIDA",5,)))))</f>
        <v>5</v>
      </c>
      <c r="AG707" s="164">
        <f t="shared" ref="AG707:AG744" si="196">IF(AD708=AD707+1,MIN(AF707,AG708),AF707)</f>
        <v>5</v>
      </c>
      <c r="AH707" s="164" t="str">
        <f t="shared" si="192"/>
        <v>H103R14.</v>
      </c>
      <c r="AI707" s="164" t="str">
        <f t="shared" ref="AI707:AI744" si="197">IFERROR(MID(AH707,1,FIND(".",AH707,1)-1),AH707)</f>
        <v>H103R14</v>
      </c>
      <c r="AJ707" s="204"/>
      <c r="AK707" s="204"/>
    </row>
    <row r="708" spans="1:37" s="2" customFormat="1" ht="350.1" customHeight="1" x14ac:dyDescent="0.2">
      <c r="A708" s="150">
        <f>IF(ISBLANK(F708),"",COUNTA($F$2:F708))</f>
        <v>583</v>
      </c>
      <c r="B708" s="151">
        <f t="shared" si="182"/>
        <v>707</v>
      </c>
      <c r="C708" s="151">
        <v>2015</v>
      </c>
      <c r="D708" s="151"/>
      <c r="E708" s="151" t="s">
        <v>904</v>
      </c>
      <c r="F708" s="151" t="s">
        <v>1108</v>
      </c>
      <c r="G708" s="152" t="s">
        <v>32</v>
      </c>
      <c r="H708" s="183" t="s">
        <v>1566</v>
      </c>
      <c r="I708" s="183" t="s">
        <v>66</v>
      </c>
      <c r="J708" s="183" t="s">
        <v>544</v>
      </c>
      <c r="K708" s="183" t="s">
        <v>545</v>
      </c>
      <c r="L708" s="151" t="s">
        <v>519</v>
      </c>
      <c r="M708" s="151">
        <v>1</v>
      </c>
      <c r="N708" s="184">
        <v>43040</v>
      </c>
      <c r="O708" s="184">
        <v>43099</v>
      </c>
      <c r="P708" s="178">
        <f t="shared" si="183"/>
        <v>8.4285714285714288</v>
      </c>
      <c r="Q708" s="151" t="s">
        <v>1491</v>
      </c>
      <c r="R708" s="174" t="s">
        <v>2367</v>
      </c>
      <c r="S708" s="151">
        <v>1</v>
      </c>
      <c r="T708" s="184"/>
      <c r="U708" s="161">
        <f t="shared" si="184"/>
        <v>-1436.6333333333334</v>
      </c>
      <c r="V708" s="124">
        <f t="shared" si="185"/>
        <v>100</v>
      </c>
      <c r="W708" s="162">
        <f t="shared" si="186"/>
        <v>8.4285714285714288</v>
      </c>
      <c r="X708" s="162">
        <f t="shared" si="187"/>
        <v>8.4285714285714288</v>
      </c>
      <c r="Y708" s="162">
        <f t="shared" si="188"/>
        <v>8.4285714285714288</v>
      </c>
      <c r="Z708" s="151" t="str">
        <f t="shared" si="189"/>
        <v>CUMPLIDA</v>
      </c>
      <c r="AA708" s="151" t="str">
        <f t="shared" si="190"/>
        <v>CUMPLIDO</v>
      </c>
      <c r="AB708" s="192" t="s">
        <v>134</v>
      </c>
      <c r="AC708" s="150" t="str">
        <f t="shared" si="193"/>
        <v>H104R14</v>
      </c>
      <c r="AD708" s="163">
        <f t="shared" si="191"/>
        <v>1</v>
      </c>
      <c r="AE708" s="163" t="str">
        <f t="shared" si="194"/>
        <v>H104R14 - 1</v>
      </c>
      <c r="AF708" s="164">
        <f t="shared" si="195"/>
        <v>5</v>
      </c>
      <c r="AG708" s="164">
        <f t="shared" si="196"/>
        <v>5</v>
      </c>
      <c r="AH708" s="164" t="str">
        <f t="shared" si="192"/>
        <v>H104R14.</v>
      </c>
      <c r="AI708" s="164" t="str">
        <f t="shared" si="197"/>
        <v>H104R14</v>
      </c>
      <c r="AJ708" s="204"/>
      <c r="AK708" s="204"/>
    </row>
    <row r="709" spans="1:37" s="2" customFormat="1" ht="350.1" customHeight="1" x14ac:dyDescent="0.2">
      <c r="A709" s="150">
        <f>IF(ISBLANK(F709),"",COUNTA($F$2:F709))</f>
        <v>584</v>
      </c>
      <c r="B709" s="151">
        <f t="shared" si="182"/>
        <v>708</v>
      </c>
      <c r="C709" s="151">
        <v>2015</v>
      </c>
      <c r="D709" s="151"/>
      <c r="E709" s="151" t="s">
        <v>3107</v>
      </c>
      <c r="F709" s="151" t="s">
        <v>721</v>
      </c>
      <c r="G709" s="152" t="s">
        <v>20</v>
      </c>
      <c r="H709" s="183" t="s">
        <v>757</v>
      </c>
      <c r="I709" s="183" t="s">
        <v>67</v>
      </c>
      <c r="J709" s="183" t="s">
        <v>546</v>
      </c>
      <c r="K709" s="183" t="s">
        <v>547</v>
      </c>
      <c r="L709" s="151" t="s">
        <v>63</v>
      </c>
      <c r="M709" s="151">
        <v>1</v>
      </c>
      <c r="N709" s="184">
        <v>43040</v>
      </c>
      <c r="O709" s="184">
        <v>43099</v>
      </c>
      <c r="P709" s="178">
        <f t="shared" si="183"/>
        <v>8.4285714285714288</v>
      </c>
      <c r="Q709" s="151" t="s">
        <v>1491</v>
      </c>
      <c r="R709" s="174" t="s">
        <v>2367</v>
      </c>
      <c r="S709" s="151">
        <v>1</v>
      </c>
      <c r="T709" s="184"/>
      <c r="U709" s="161">
        <f t="shared" si="184"/>
        <v>-1436.6333333333334</v>
      </c>
      <c r="V709" s="124">
        <f t="shared" si="185"/>
        <v>100</v>
      </c>
      <c r="W709" s="162">
        <f t="shared" si="186"/>
        <v>8.4285714285714288</v>
      </c>
      <c r="X709" s="162">
        <f t="shared" si="187"/>
        <v>8.4285714285714288</v>
      </c>
      <c r="Y709" s="162">
        <f t="shared" si="188"/>
        <v>8.4285714285714288</v>
      </c>
      <c r="Z709" s="151" t="str">
        <f t="shared" si="189"/>
        <v>CUMPLIDA</v>
      </c>
      <c r="AA709" s="151" t="str">
        <f t="shared" si="190"/>
        <v>CUMPLIDO</v>
      </c>
      <c r="AB709" s="192" t="s">
        <v>134</v>
      </c>
      <c r="AC709" s="150" t="str">
        <f t="shared" si="193"/>
        <v>H108R14</v>
      </c>
      <c r="AD709" s="163">
        <f t="shared" si="191"/>
        <v>1</v>
      </c>
      <c r="AE709" s="163" t="str">
        <f t="shared" si="194"/>
        <v>H108R14 - 1</v>
      </c>
      <c r="AF709" s="164">
        <f t="shared" si="195"/>
        <v>5</v>
      </c>
      <c r="AG709" s="164">
        <f t="shared" si="196"/>
        <v>5</v>
      </c>
      <c r="AH709" s="164" t="str">
        <f t="shared" si="192"/>
        <v>H108R14.</v>
      </c>
      <c r="AI709" s="164" t="str">
        <f t="shared" si="197"/>
        <v>H108R14</v>
      </c>
      <c r="AJ709" s="204"/>
      <c r="AK709" s="204"/>
    </row>
    <row r="710" spans="1:37" s="2" customFormat="1" ht="350.1" customHeight="1" x14ac:dyDescent="0.2">
      <c r="A710" s="150">
        <f>IF(ISBLANK(F710),"",COUNTA($F$2:F710))</f>
        <v>585</v>
      </c>
      <c r="B710" s="151">
        <f t="shared" si="182"/>
        <v>709</v>
      </c>
      <c r="C710" s="151">
        <v>2015</v>
      </c>
      <c r="D710" s="151"/>
      <c r="E710" s="151" t="s">
        <v>637</v>
      </c>
      <c r="F710" s="151" t="s">
        <v>637</v>
      </c>
      <c r="G710" s="152" t="s">
        <v>17</v>
      </c>
      <c r="H710" s="183" t="s">
        <v>357</v>
      </c>
      <c r="I710" s="183" t="s">
        <v>69</v>
      </c>
      <c r="J710" s="183" t="s">
        <v>1168</v>
      </c>
      <c r="K710" s="183" t="s">
        <v>1169</v>
      </c>
      <c r="L710" s="151" t="s">
        <v>356</v>
      </c>
      <c r="M710" s="151">
        <v>3</v>
      </c>
      <c r="N710" s="184">
        <v>44044</v>
      </c>
      <c r="O710" s="184">
        <v>44255</v>
      </c>
      <c r="P710" s="178">
        <f t="shared" si="183"/>
        <v>30.142857142857142</v>
      </c>
      <c r="Q710" s="151" t="s">
        <v>1486</v>
      </c>
      <c r="R710" s="151" t="s">
        <v>2374</v>
      </c>
      <c r="S710" s="151">
        <v>3</v>
      </c>
      <c r="T710" s="184">
        <v>44267</v>
      </c>
      <c r="U710" s="161">
        <f t="shared" si="184"/>
        <v>0.4</v>
      </c>
      <c r="V710" s="124">
        <f t="shared" si="185"/>
        <v>100</v>
      </c>
      <c r="W710" s="162">
        <f t="shared" si="186"/>
        <v>30.142857142857142</v>
      </c>
      <c r="X710" s="162">
        <f t="shared" si="187"/>
        <v>30.142857142857142</v>
      </c>
      <c r="Y710" s="162">
        <f t="shared" si="188"/>
        <v>30.142857142857142</v>
      </c>
      <c r="Z710" s="151" t="str">
        <f t="shared" si="189"/>
        <v>CUMPLIDA</v>
      </c>
      <c r="AA710" s="151" t="str">
        <f t="shared" si="190"/>
        <v>CUMPLIDO</v>
      </c>
      <c r="AB710" s="192" t="s">
        <v>134</v>
      </c>
      <c r="AC710" s="150" t="str">
        <f t="shared" si="193"/>
        <v>H116R14</v>
      </c>
      <c r="AD710" s="163">
        <f t="shared" si="191"/>
        <v>1</v>
      </c>
      <c r="AE710" s="163" t="str">
        <f t="shared" si="194"/>
        <v>H116R14 - 1</v>
      </c>
      <c r="AF710" s="164">
        <f t="shared" si="195"/>
        <v>5</v>
      </c>
      <c r="AG710" s="164">
        <f t="shared" si="196"/>
        <v>5</v>
      </c>
      <c r="AH710" s="164" t="str">
        <f t="shared" si="192"/>
        <v>H116R14.</v>
      </c>
      <c r="AI710" s="164" t="str">
        <f t="shared" si="197"/>
        <v>H116R14</v>
      </c>
      <c r="AJ710" s="204"/>
      <c r="AK710" s="204"/>
    </row>
    <row r="711" spans="1:37" s="2" customFormat="1" ht="350.1" customHeight="1" x14ac:dyDescent="0.2">
      <c r="A711" s="150">
        <f>IF(ISBLANK(F711),"",COUNTA($F$2:F711))</f>
        <v>586</v>
      </c>
      <c r="B711" s="151">
        <f t="shared" si="182"/>
        <v>710</v>
      </c>
      <c r="C711" s="151">
        <v>2015</v>
      </c>
      <c r="D711" s="151"/>
      <c r="E711" s="151" t="s">
        <v>637</v>
      </c>
      <c r="F711" s="151" t="s">
        <v>637</v>
      </c>
      <c r="G711" s="152" t="s">
        <v>68</v>
      </c>
      <c r="H711" s="183" t="s">
        <v>299</v>
      </c>
      <c r="I711" s="183" t="s">
        <v>69</v>
      </c>
      <c r="J711" s="183" t="s">
        <v>1170</v>
      </c>
      <c r="K711" s="183" t="s">
        <v>1171</v>
      </c>
      <c r="L711" s="151" t="s">
        <v>356</v>
      </c>
      <c r="M711" s="151">
        <v>3</v>
      </c>
      <c r="N711" s="184">
        <v>44044</v>
      </c>
      <c r="O711" s="184">
        <v>44255</v>
      </c>
      <c r="P711" s="178">
        <f t="shared" si="183"/>
        <v>30.142857142857142</v>
      </c>
      <c r="Q711" s="151" t="s">
        <v>1486</v>
      </c>
      <c r="R711" s="151" t="s">
        <v>2374</v>
      </c>
      <c r="S711" s="151">
        <v>3</v>
      </c>
      <c r="T711" s="184">
        <v>44267</v>
      </c>
      <c r="U711" s="161">
        <f t="shared" si="184"/>
        <v>0.4</v>
      </c>
      <c r="V711" s="124">
        <f t="shared" si="185"/>
        <v>100</v>
      </c>
      <c r="W711" s="162">
        <f t="shared" si="186"/>
        <v>30.142857142857142</v>
      </c>
      <c r="X711" s="162">
        <f t="shared" si="187"/>
        <v>30.142857142857142</v>
      </c>
      <c r="Y711" s="162">
        <f t="shared" si="188"/>
        <v>30.142857142857142</v>
      </c>
      <c r="Z711" s="151" t="str">
        <f t="shared" si="189"/>
        <v>CUMPLIDA</v>
      </c>
      <c r="AA711" s="151" t="str">
        <f t="shared" si="190"/>
        <v>CUMPLIDO</v>
      </c>
      <c r="AB711" s="192" t="s">
        <v>134</v>
      </c>
      <c r="AC711" s="150" t="str">
        <f t="shared" si="193"/>
        <v>H118R14</v>
      </c>
      <c r="AD711" s="163">
        <f t="shared" si="191"/>
        <v>1</v>
      </c>
      <c r="AE711" s="163" t="str">
        <f t="shared" si="194"/>
        <v>H118R14 - 1</v>
      </c>
      <c r="AF711" s="164">
        <f t="shared" si="195"/>
        <v>5</v>
      </c>
      <c r="AG711" s="164">
        <f t="shared" si="196"/>
        <v>5</v>
      </c>
      <c r="AH711" s="164" t="str">
        <f t="shared" si="192"/>
        <v>H118R14.</v>
      </c>
      <c r="AI711" s="164" t="str">
        <f t="shared" si="197"/>
        <v>H118R14</v>
      </c>
      <c r="AJ711" s="204"/>
      <c r="AK711" s="204"/>
    </row>
    <row r="712" spans="1:37" s="2" customFormat="1" ht="350.1" customHeight="1" x14ac:dyDescent="0.2">
      <c r="A712" s="150">
        <f>IF(ISBLANK(F712),"",COUNTA($F$2:F712))</f>
        <v>587</v>
      </c>
      <c r="B712" s="151">
        <f t="shared" si="182"/>
        <v>711</v>
      </c>
      <c r="C712" s="151">
        <v>2015</v>
      </c>
      <c r="D712" s="151"/>
      <c r="E712" s="151" t="s">
        <v>637</v>
      </c>
      <c r="F712" s="151" t="s">
        <v>637</v>
      </c>
      <c r="G712" s="152" t="s">
        <v>17</v>
      </c>
      <c r="H712" s="183" t="s">
        <v>301</v>
      </c>
      <c r="I712" s="183" t="s">
        <v>70</v>
      </c>
      <c r="J712" s="183" t="s">
        <v>2720</v>
      </c>
      <c r="K712" s="183" t="s">
        <v>2721</v>
      </c>
      <c r="L712" s="151" t="s">
        <v>2722</v>
      </c>
      <c r="M712" s="151">
        <v>1</v>
      </c>
      <c r="N712" s="184">
        <v>45194</v>
      </c>
      <c r="O712" s="184">
        <v>45230</v>
      </c>
      <c r="P712" s="178">
        <f t="shared" si="183"/>
        <v>5.1428571428571432</v>
      </c>
      <c r="Q712" s="151" t="s">
        <v>1049</v>
      </c>
      <c r="R712" s="151" t="s">
        <v>2314</v>
      </c>
      <c r="S712" s="151">
        <v>0</v>
      </c>
      <c r="T712" s="184"/>
      <c r="U712" s="161">
        <f t="shared" si="184"/>
        <v>-1507.6666666666667</v>
      </c>
      <c r="V712" s="124">
        <f t="shared" si="185"/>
        <v>0</v>
      </c>
      <c r="W712" s="162">
        <f t="shared" si="186"/>
        <v>0</v>
      </c>
      <c r="X712" s="162">
        <f t="shared" si="187"/>
        <v>0</v>
      </c>
      <c r="Y712" s="162">
        <f t="shared" si="188"/>
        <v>5.1428571428571432</v>
      </c>
      <c r="Z712" s="151" t="str">
        <f t="shared" si="189"/>
        <v>VENCIDA</v>
      </c>
      <c r="AA712" s="151" t="str">
        <f t="shared" si="190"/>
        <v>VENCIDO</v>
      </c>
      <c r="AB712" s="192" t="s">
        <v>134</v>
      </c>
      <c r="AC712" s="150" t="str">
        <f t="shared" si="193"/>
        <v>H119R14</v>
      </c>
      <c r="AD712" s="163">
        <f t="shared" si="191"/>
        <v>1</v>
      </c>
      <c r="AE712" s="163" t="str">
        <f t="shared" si="194"/>
        <v>H119R14 - 1</v>
      </c>
      <c r="AF712" s="164">
        <f t="shared" si="195"/>
        <v>1</v>
      </c>
      <c r="AG712" s="164">
        <f t="shared" si="196"/>
        <v>1</v>
      </c>
      <c r="AH712" s="164" t="str">
        <f t="shared" si="192"/>
        <v>H119R14.</v>
      </c>
      <c r="AI712" s="164" t="str">
        <f t="shared" si="197"/>
        <v>H119R14</v>
      </c>
      <c r="AJ712" s="204"/>
      <c r="AK712" s="204"/>
    </row>
    <row r="713" spans="1:37" s="2" customFormat="1" ht="350.1" customHeight="1" x14ac:dyDescent="0.2">
      <c r="A713" s="150">
        <f>IF(ISBLANK(F713),"",COUNTA($F$2:F713))</f>
        <v>588</v>
      </c>
      <c r="B713" s="151">
        <f t="shared" si="182"/>
        <v>712</v>
      </c>
      <c r="C713" s="151">
        <v>2015</v>
      </c>
      <c r="D713" s="151"/>
      <c r="E713" s="151" t="s">
        <v>904</v>
      </c>
      <c r="F713" s="151" t="s">
        <v>636</v>
      </c>
      <c r="G713" s="152" t="s">
        <v>17</v>
      </c>
      <c r="H713" s="183" t="s">
        <v>1766</v>
      </c>
      <c r="I713" s="183" t="s">
        <v>344</v>
      </c>
      <c r="J713" s="183" t="s">
        <v>1768</v>
      </c>
      <c r="K713" s="183" t="s">
        <v>1769</v>
      </c>
      <c r="L713" s="151" t="s">
        <v>8</v>
      </c>
      <c r="M713" s="151">
        <v>1</v>
      </c>
      <c r="N713" s="184">
        <v>44743</v>
      </c>
      <c r="O713" s="184">
        <v>44926</v>
      </c>
      <c r="P713" s="178">
        <f t="shared" si="183"/>
        <v>26.142857142857142</v>
      </c>
      <c r="Q713" s="151" t="s">
        <v>1486</v>
      </c>
      <c r="R713" s="151" t="s">
        <v>2374</v>
      </c>
      <c r="S713" s="151">
        <v>1</v>
      </c>
      <c r="T713" s="184">
        <v>44970</v>
      </c>
      <c r="U713" s="161">
        <f t="shared" si="184"/>
        <v>1.4666666666666666</v>
      </c>
      <c r="V713" s="124">
        <f t="shared" si="185"/>
        <v>100</v>
      </c>
      <c r="W713" s="162">
        <f t="shared" si="186"/>
        <v>26.142857142857142</v>
      </c>
      <c r="X713" s="162">
        <f t="shared" si="187"/>
        <v>26.142857142857142</v>
      </c>
      <c r="Y713" s="162">
        <f t="shared" si="188"/>
        <v>26.142857142857142</v>
      </c>
      <c r="Z713" s="151" t="str">
        <f t="shared" si="189"/>
        <v>CUMPLIDA</v>
      </c>
      <c r="AA713" s="151" t="str">
        <f t="shared" si="190"/>
        <v>CUMPLIDO</v>
      </c>
      <c r="AB713" s="192" t="s">
        <v>134</v>
      </c>
      <c r="AC713" s="150" t="str">
        <f t="shared" si="193"/>
        <v>H121R14</v>
      </c>
      <c r="AD713" s="163">
        <f t="shared" si="191"/>
        <v>1</v>
      </c>
      <c r="AE713" s="163" t="str">
        <f t="shared" si="194"/>
        <v>H121R14 - 1</v>
      </c>
      <c r="AF713" s="164">
        <f t="shared" si="195"/>
        <v>5</v>
      </c>
      <c r="AG713" s="164">
        <f t="shared" si="196"/>
        <v>5</v>
      </c>
      <c r="AH713" s="164" t="str">
        <f t="shared" si="192"/>
        <v>H121R14.</v>
      </c>
      <c r="AI713" s="164" t="str">
        <f t="shared" si="197"/>
        <v>H121R14</v>
      </c>
      <c r="AJ713" s="204"/>
      <c r="AK713" s="204"/>
    </row>
    <row r="714" spans="1:37" s="2" customFormat="1" ht="350.1" customHeight="1" x14ac:dyDescent="0.2">
      <c r="A714" s="150" t="str">
        <f>IF(ISBLANK(F714),"",COUNTA($F$2:F714))</f>
        <v/>
      </c>
      <c r="B714" s="151">
        <f t="shared" si="182"/>
        <v>713</v>
      </c>
      <c r="C714" s="151">
        <v>2015</v>
      </c>
      <c r="D714" s="151"/>
      <c r="E714" s="151"/>
      <c r="F714" s="151"/>
      <c r="G714" s="152" t="s">
        <v>17</v>
      </c>
      <c r="H714" s="183" t="s">
        <v>1767</v>
      </c>
      <c r="I714" s="183" t="s">
        <v>344</v>
      </c>
      <c r="J714" s="183" t="s">
        <v>1770</v>
      </c>
      <c r="K714" s="183" t="s">
        <v>1771</v>
      </c>
      <c r="L714" s="151" t="s">
        <v>7</v>
      </c>
      <c r="M714" s="151">
        <v>1</v>
      </c>
      <c r="N714" s="184">
        <v>44743</v>
      </c>
      <c r="O714" s="184">
        <v>44926</v>
      </c>
      <c r="P714" s="178">
        <f t="shared" si="183"/>
        <v>26.142857142857142</v>
      </c>
      <c r="Q714" s="151" t="s">
        <v>1486</v>
      </c>
      <c r="R714" s="151" t="s">
        <v>2374</v>
      </c>
      <c r="S714" s="151">
        <v>1</v>
      </c>
      <c r="T714" s="184">
        <v>44953</v>
      </c>
      <c r="U714" s="161">
        <f t="shared" si="184"/>
        <v>0.9</v>
      </c>
      <c r="V714" s="124">
        <f t="shared" si="185"/>
        <v>100</v>
      </c>
      <c r="W714" s="162">
        <f t="shared" si="186"/>
        <v>26.142857142857142</v>
      </c>
      <c r="X714" s="162">
        <f t="shared" si="187"/>
        <v>26.142857142857142</v>
      </c>
      <c r="Y714" s="162">
        <f t="shared" si="188"/>
        <v>26.142857142857142</v>
      </c>
      <c r="Z714" s="151" t="str">
        <f t="shared" si="189"/>
        <v>CUMPLIDA</v>
      </c>
      <c r="AA714" s="151" t="str">
        <f t="shared" si="190"/>
        <v/>
      </c>
      <c r="AB714" s="192" t="s">
        <v>134</v>
      </c>
      <c r="AC714" s="150" t="str">
        <f t="shared" si="193"/>
        <v>H121R14</v>
      </c>
      <c r="AD714" s="163">
        <f t="shared" si="191"/>
        <v>2</v>
      </c>
      <c r="AE714" s="163" t="str">
        <f t="shared" si="194"/>
        <v>H121R14 - 2</v>
      </c>
      <c r="AF714" s="164">
        <f t="shared" si="195"/>
        <v>5</v>
      </c>
      <c r="AG714" s="164">
        <f t="shared" si="196"/>
        <v>5</v>
      </c>
      <c r="AH714" s="164" t="str">
        <f t="shared" si="192"/>
        <v>H121R14.</v>
      </c>
      <c r="AI714" s="164" t="str">
        <f t="shared" si="197"/>
        <v>H121R14</v>
      </c>
      <c r="AJ714" s="204"/>
      <c r="AK714" s="204"/>
    </row>
    <row r="715" spans="1:37" s="2" customFormat="1" ht="350.1" customHeight="1" x14ac:dyDescent="0.2">
      <c r="A715" s="150">
        <f>IF(ISBLANK(F715),"",COUNTA($F$2:F715))</f>
        <v>589</v>
      </c>
      <c r="B715" s="151">
        <f t="shared" si="182"/>
        <v>714</v>
      </c>
      <c r="C715" s="151">
        <v>2015</v>
      </c>
      <c r="D715" s="151"/>
      <c r="E715" s="151" t="s">
        <v>637</v>
      </c>
      <c r="F715" s="151" t="s">
        <v>637</v>
      </c>
      <c r="G715" s="152" t="s">
        <v>17</v>
      </c>
      <c r="H715" s="183" t="s">
        <v>1772</v>
      </c>
      <c r="I715" s="183" t="s">
        <v>344</v>
      </c>
      <c r="J715" s="183" t="s">
        <v>1775</v>
      </c>
      <c r="K715" s="183" t="s">
        <v>1776</v>
      </c>
      <c r="L715" s="151" t="s">
        <v>1777</v>
      </c>
      <c r="M715" s="151">
        <v>1</v>
      </c>
      <c r="N715" s="184">
        <v>44743</v>
      </c>
      <c r="O715" s="184">
        <v>44926</v>
      </c>
      <c r="P715" s="178">
        <f t="shared" si="183"/>
        <v>26.142857142857142</v>
      </c>
      <c r="Q715" s="151" t="s">
        <v>1486</v>
      </c>
      <c r="R715" s="151" t="s">
        <v>2374</v>
      </c>
      <c r="S715" s="151">
        <v>1</v>
      </c>
      <c r="T715" s="184">
        <v>44910</v>
      </c>
      <c r="U715" s="161">
        <f t="shared" si="184"/>
        <v>-0.53333333333333333</v>
      </c>
      <c r="V715" s="124">
        <f t="shared" si="185"/>
        <v>100</v>
      </c>
      <c r="W715" s="162">
        <f t="shared" si="186"/>
        <v>26.142857142857142</v>
      </c>
      <c r="X715" s="162">
        <f t="shared" si="187"/>
        <v>26.142857142857142</v>
      </c>
      <c r="Y715" s="162">
        <f t="shared" si="188"/>
        <v>26.142857142857142</v>
      </c>
      <c r="Z715" s="151" t="str">
        <f t="shared" si="189"/>
        <v>CUMPLIDA</v>
      </c>
      <c r="AA715" s="151" t="str">
        <f t="shared" si="190"/>
        <v>CUMPLIDO</v>
      </c>
      <c r="AB715" s="192" t="s">
        <v>134</v>
      </c>
      <c r="AC715" s="150" t="str">
        <f t="shared" si="193"/>
        <v>H122R14</v>
      </c>
      <c r="AD715" s="163">
        <f t="shared" si="191"/>
        <v>1</v>
      </c>
      <c r="AE715" s="163" t="str">
        <f t="shared" si="194"/>
        <v>H122R14 - 1</v>
      </c>
      <c r="AF715" s="164">
        <f t="shared" si="195"/>
        <v>5</v>
      </c>
      <c r="AG715" s="164">
        <f t="shared" si="196"/>
        <v>5</v>
      </c>
      <c r="AH715" s="164" t="str">
        <f t="shared" si="192"/>
        <v>H122R14.</v>
      </c>
      <c r="AI715" s="164" t="str">
        <f t="shared" si="197"/>
        <v>H122R14</v>
      </c>
      <c r="AJ715" s="204"/>
      <c r="AK715" s="204"/>
    </row>
    <row r="716" spans="1:37" s="2" customFormat="1" ht="350.1" customHeight="1" x14ac:dyDescent="0.2">
      <c r="A716" s="150" t="str">
        <f>IF(ISBLANK(F716),"",COUNTA($F$2:F716))</f>
        <v/>
      </c>
      <c r="B716" s="151">
        <f t="shared" si="182"/>
        <v>715</v>
      </c>
      <c r="C716" s="151">
        <v>2015</v>
      </c>
      <c r="D716" s="151"/>
      <c r="E716" s="151"/>
      <c r="F716" s="151"/>
      <c r="G716" s="152" t="s">
        <v>17</v>
      </c>
      <c r="H716" s="183" t="s">
        <v>1773</v>
      </c>
      <c r="I716" s="183" t="s">
        <v>344</v>
      </c>
      <c r="J716" s="183" t="s">
        <v>1783</v>
      </c>
      <c r="K716" s="183" t="s">
        <v>1778</v>
      </c>
      <c r="L716" s="151" t="s">
        <v>1779</v>
      </c>
      <c r="M716" s="151">
        <v>1</v>
      </c>
      <c r="N716" s="184">
        <v>44743</v>
      </c>
      <c r="O716" s="184">
        <v>44926</v>
      </c>
      <c r="P716" s="178">
        <f t="shared" si="183"/>
        <v>26.142857142857142</v>
      </c>
      <c r="Q716" s="151" t="s">
        <v>1486</v>
      </c>
      <c r="R716" s="151" t="s">
        <v>2374</v>
      </c>
      <c r="S716" s="151">
        <v>1</v>
      </c>
      <c r="T716" s="184">
        <v>44953</v>
      </c>
      <c r="U716" s="161">
        <f t="shared" si="184"/>
        <v>0.9</v>
      </c>
      <c r="V716" s="124">
        <f t="shared" si="185"/>
        <v>100</v>
      </c>
      <c r="W716" s="162">
        <f t="shared" si="186"/>
        <v>26.142857142857142</v>
      </c>
      <c r="X716" s="162">
        <f t="shared" si="187"/>
        <v>26.142857142857142</v>
      </c>
      <c r="Y716" s="162">
        <f t="shared" si="188"/>
        <v>26.142857142857142</v>
      </c>
      <c r="Z716" s="151" t="str">
        <f t="shared" si="189"/>
        <v>CUMPLIDA</v>
      </c>
      <c r="AA716" s="151" t="str">
        <f t="shared" si="190"/>
        <v/>
      </c>
      <c r="AB716" s="192" t="s">
        <v>134</v>
      </c>
      <c r="AC716" s="150" t="str">
        <f t="shared" si="193"/>
        <v>H122R14</v>
      </c>
      <c r="AD716" s="163">
        <f t="shared" si="191"/>
        <v>2</v>
      </c>
      <c r="AE716" s="163" t="str">
        <f t="shared" si="194"/>
        <v>H122R14 - 2</v>
      </c>
      <c r="AF716" s="164">
        <f t="shared" si="195"/>
        <v>5</v>
      </c>
      <c r="AG716" s="164">
        <f t="shared" si="196"/>
        <v>5</v>
      </c>
      <c r="AH716" s="164" t="str">
        <f t="shared" si="192"/>
        <v>H122R14.</v>
      </c>
      <c r="AI716" s="164" t="str">
        <f t="shared" si="197"/>
        <v>H122R14</v>
      </c>
      <c r="AJ716" s="204"/>
      <c r="AK716" s="204"/>
    </row>
    <row r="717" spans="1:37" s="2" customFormat="1" ht="350.1" customHeight="1" x14ac:dyDescent="0.2">
      <c r="A717" s="150" t="str">
        <f>IF(ISBLANK(F717),"",COUNTA($F$2:F717))</f>
        <v/>
      </c>
      <c r="B717" s="151">
        <f t="shared" ref="B717:B744" si="198">ROW()-1</f>
        <v>716</v>
      </c>
      <c r="C717" s="151">
        <v>2015</v>
      </c>
      <c r="D717" s="151"/>
      <c r="E717" s="151"/>
      <c r="F717" s="151"/>
      <c r="G717" s="152" t="s">
        <v>17</v>
      </c>
      <c r="H717" s="183" t="s">
        <v>1774</v>
      </c>
      <c r="I717" s="183" t="s">
        <v>344</v>
      </c>
      <c r="J717" s="183" t="s">
        <v>1780</v>
      </c>
      <c r="K717" s="183" t="s">
        <v>1781</v>
      </c>
      <c r="L717" s="151" t="s">
        <v>1782</v>
      </c>
      <c r="M717" s="151">
        <v>1</v>
      </c>
      <c r="N717" s="184">
        <v>44743</v>
      </c>
      <c r="O717" s="184">
        <v>44926</v>
      </c>
      <c r="P717" s="178">
        <f t="shared" si="183"/>
        <v>26.142857142857142</v>
      </c>
      <c r="Q717" s="151" t="s">
        <v>1486</v>
      </c>
      <c r="R717" s="151" t="s">
        <v>2374</v>
      </c>
      <c r="S717" s="151">
        <v>1</v>
      </c>
      <c r="T717" s="184">
        <v>44865</v>
      </c>
      <c r="U717" s="161">
        <f t="shared" si="184"/>
        <v>-2.0333333333333332</v>
      </c>
      <c r="V717" s="124">
        <f t="shared" si="185"/>
        <v>100</v>
      </c>
      <c r="W717" s="162">
        <f t="shared" si="186"/>
        <v>26.142857142857142</v>
      </c>
      <c r="X717" s="162">
        <f t="shared" si="187"/>
        <v>26.142857142857142</v>
      </c>
      <c r="Y717" s="162">
        <f t="shared" si="188"/>
        <v>26.142857142857142</v>
      </c>
      <c r="Z717" s="151" t="str">
        <f t="shared" si="189"/>
        <v>CUMPLIDA</v>
      </c>
      <c r="AA717" s="151" t="str">
        <f t="shared" si="190"/>
        <v/>
      </c>
      <c r="AB717" s="192" t="s">
        <v>134</v>
      </c>
      <c r="AC717" s="150" t="str">
        <f t="shared" si="193"/>
        <v>H122R14</v>
      </c>
      <c r="AD717" s="163">
        <f t="shared" si="191"/>
        <v>3</v>
      </c>
      <c r="AE717" s="163" t="str">
        <f t="shared" si="194"/>
        <v>H122R14 - 3</v>
      </c>
      <c r="AF717" s="164">
        <f t="shared" si="195"/>
        <v>5</v>
      </c>
      <c r="AG717" s="164">
        <f t="shared" si="196"/>
        <v>5</v>
      </c>
      <c r="AH717" s="164" t="str">
        <f t="shared" si="192"/>
        <v>H122R14.</v>
      </c>
      <c r="AI717" s="164" t="str">
        <f t="shared" si="197"/>
        <v>H122R14</v>
      </c>
      <c r="AJ717" s="204"/>
      <c r="AK717" s="204"/>
    </row>
    <row r="718" spans="1:37" s="2" customFormat="1" ht="350.1" customHeight="1" x14ac:dyDescent="0.2">
      <c r="A718" s="150">
        <f>IF(ISBLANK(F718),"",COUNTA($F$2:F718))</f>
        <v>590</v>
      </c>
      <c r="B718" s="151">
        <f t="shared" si="198"/>
        <v>717</v>
      </c>
      <c r="C718" s="151">
        <v>2015</v>
      </c>
      <c r="D718" s="151"/>
      <c r="E718" s="151" t="s">
        <v>904</v>
      </c>
      <c r="F718" s="151" t="s">
        <v>636</v>
      </c>
      <c r="G718" s="152" t="s">
        <v>72</v>
      </c>
      <c r="H718" s="183" t="s">
        <v>318</v>
      </c>
      <c r="I718" s="183" t="s">
        <v>302</v>
      </c>
      <c r="J718" s="183" t="s">
        <v>572</v>
      </c>
      <c r="K718" s="183" t="s">
        <v>295</v>
      </c>
      <c r="L718" s="151" t="s">
        <v>41</v>
      </c>
      <c r="M718" s="151">
        <v>4</v>
      </c>
      <c r="N718" s="184">
        <v>43040</v>
      </c>
      <c r="O718" s="184">
        <v>43403</v>
      </c>
      <c r="P718" s="178">
        <f t="shared" si="183"/>
        <v>51.857142857142854</v>
      </c>
      <c r="Q718" s="151" t="s">
        <v>292</v>
      </c>
      <c r="R718" s="151" t="s">
        <v>2314</v>
      </c>
      <c r="S718" s="151">
        <v>4</v>
      </c>
      <c r="T718" s="184"/>
      <c r="U718" s="161">
        <f t="shared" si="184"/>
        <v>-1446.7666666666667</v>
      </c>
      <c r="V718" s="124">
        <f t="shared" si="185"/>
        <v>100</v>
      </c>
      <c r="W718" s="162">
        <f t="shared" si="186"/>
        <v>51.857142857142854</v>
      </c>
      <c r="X718" s="162">
        <f t="shared" si="187"/>
        <v>51.857142857142854</v>
      </c>
      <c r="Y718" s="162">
        <f t="shared" si="188"/>
        <v>51.857142857142854</v>
      </c>
      <c r="Z718" s="151" t="str">
        <f t="shared" si="189"/>
        <v>CUMPLIDA</v>
      </c>
      <c r="AA718" s="151" t="str">
        <f t="shared" si="190"/>
        <v>CUMPLIDO</v>
      </c>
      <c r="AB718" s="192" t="s">
        <v>134</v>
      </c>
      <c r="AC718" s="150" t="str">
        <f t="shared" si="193"/>
        <v>H123R14</v>
      </c>
      <c r="AD718" s="163">
        <f t="shared" si="191"/>
        <v>1</v>
      </c>
      <c r="AE718" s="163" t="str">
        <f t="shared" si="194"/>
        <v>H123R14 - 1</v>
      </c>
      <c r="AF718" s="164">
        <f t="shared" si="195"/>
        <v>5</v>
      </c>
      <c r="AG718" s="164">
        <f t="shared" si="196"/>
        <v>5</v>
      </c>
      <c r="AH718" s="164" t="str">
        <f t="shared" si="192"/>
        <v>H123R14.</v>
      </c>
      <c r="AI718" s="164" t="str">
        <f t="shared" si="197"/>
        <v>H123R14</v>
      </c>
      <c r="AJ718" s="204"/>
      <c r="AK718" s="204"/>
    </row>
    <row r="719" spans="1:37" s="2" customFormat="1" ht="350.1" customHeight="1" x14ac:dyDescent="0.2">
      <c r="A719" s="150" t="str">
        <f>IF(ISBLANK(F719),"",COUNTA($F$2:F719))</f>
        <v/>
      </c>
      <c r="B719" s="151">
        <f t="shared" si="198"/>
        <v>718</v>
      </c>
      <c r="C719" s="151">
        <v>2015</v>
      </c>
      <c r="D719" s="151"/>
      <c r="E719" s="151"/>
      <c r="F719" s="151"/>
      <c r="G719" s="152" t="s">
        <v>72</v>
      </c>
      <c r="H719" s="183" t="s">
        <v>319</v>
      </c>
      <c r="I719" s="183" t="s">
        <v>302</v>
      </c>
      <c r="J719" s="183" t="s">
        <v>1034</v>
      </c>
      <c r="K719" s="151" t="s">
        <v>1029</v>
      </c>
      <c r="L719" s="151" t="s">
        <v>1030</v>
      </c>
      <c r="M719" s="151">
        <v>1</v>
      </c>
      <c r="N719" s="184">
        <v>43859</v>
      </c>
      <c r="O719" s="184">
        <v>43921</v>
      </c>
      <c r="P719" s="178">
        <f t="shared" si="183"/>
        <v>8.8571428571428577</v>
      </c>
      <c r="Q719" s="151" t="s">
        <v>310</v>
      </c>
      <c r="R719" s="151" t="s">
        <v>2314</v>
      </c>
      <c r="S719" s="151">
        <v>1</v>
      </c>
      <c r="T719" s="184"/>
      <c r="U719" s="161">
        <f t="shared" si="184"/>
        <v>-1464.0333333333333</v>
      </c>
      <c r="V719" s="124">
        <f t="shared" si="185"/>
        <v>100</v>
      </c>
      <c r="W719" s="162">
        <f t="shared" si="186"/>
        <v>8.8571428571428577</v>
      </c>
      <c r="X719" s="162">
        <f t="shared" si="187"/>
        <v>8.8571428571428577</v>
      </c>
      <c r="Y719" s="162">
        <f t="shared" si="188"/>
        <v>8.8571428571428577</v>
      </c>
      <c r="Z719" s="151" t="str">
        <f t="shared" si="189"/>
        <v>CUMPLIDA</v>
      </c>
      <c r="AA719" s="151" t="str">
        <f t="shared" si="190"/>
        <v/>
      </c>
      <c r="AB719" s="192" t="s">
        <v>134</v>
      </c>
      <c r="AC719" s="150" t="str">
        <f t="shared" si="193"/>
        <v>H123R14</v>
      </c>
      <c r="AD719" s="163">
        <f t="shared" si="191"/>
        <v>2</v>
      </c>
      <c r="AE719" s="163" t="str">
        <f t="shared" si="194"/>
        <v>H123R14 - 2</v>
      </c>
      <c r="AF719" s="164">
        <f t="shared" si="195"/>
        <v>5</v>
      </c>
      <c r="AG719" s="164">
        <f t="shared" si="196"/>
        <v>5</v>
      </c>
      <c r="AH719" s="164" t="str">
        <f t="shared" si="192"/>
        <v>H123R14.</v>
      </c>
      <c r="AI719" s="164" t="str">
        <f t="shared" si="197"/>
        <v>H123R14</v>
      </c>
      <c r="AJ719" s="204"/>
      <c r="AK719" s="204"/>
    </row>
    <row r="720" spans="1:37" s="2" customFormat="1" ht="350.1" customHeight="1" x14ac:dyDescent="0.2">
      <c r="A720" s="150" t="str">
        <f>IF(ISBLANK(F720),"",COUNTA($F$2:F720))</f>
        <v/>
      </c>
      <c r="B720" s="151">
        <f t="shared" si="198"/>
        <v>719</v>
      </c>
      <c r="C720" s="151">
        <v>2015</v>
      </c>
      <c r="D720" s="151"/>
      <c r="E720" s="151"/>
      <c r="F720" s="151"/>
      <c r="G720" s="152" t="s">
        <v>72</v>
      </c>
      <c r="H720" s="183" t="s">
        <v>345</v>
      </c>
      <c r="I720" s="183" t="s">
        <v>302</v>
      </c>
      <c r="J720" s="183" t="s">
        <v>1784</v>
      </c>
      <c r="K720" s="183" t="s">
        <v>1764</v>
      </c>
      <c r="L720" s="151" t="s">
        <v>1765</v>
      </c>
      <c r="M720" s="151">
        <v>5</v>
      </c>
      <c r="N720" s="184">
        <v>44743</v>
      </c>
      <c r="O720" s="184">
        <v>44926</v>
      </c>
      <c r="P720" s="178">
        <f t="shared" si="183"/>
        <v>26.142857142857142</v>
      </c>
      <c r="Q720" s="151" t="s">
        <v>1486</v>
      </c>
      <c r="R720" s="151" t="s">
        <v>2374</v>
      </c>
      <c r="S720" s="151">
        <v>5</v>
      </c>
      <c r="T720" s="184">
        <v>44953</v>
      </c>
      <c r="U720" s="161">
        <f t="shared" si="184"/>
        <v>0.9</v>
      </c>
      <c r="V720" s="124">
        <f t="shared" si="185"/>
        <v>100</v>
      </c>
      <c r="W720" s="162">
        <f t="shared" si="186"/>
        <v>26.142857142857142</v>
      </c>
      <c r="X720" s="162">
        <f t="shared" si="187"/>
        <v>26.142857142857142</v>
      </c>
      <c r="Y720" s="162">
        <f t="shared" si="188"/>
        <v>26.142857142857142</v>
      </c>
      <c r="Z720" s="151" t="str">
        <f t="shared" si="189"/>
        <v>CUMPLIDA</v>
      </c>
      <c r="AA720" s="151" t="str">
        <f t="shared" si="190"/>
        <v/>
      </c>
      <c r="AB720" s="192" t="s">
        <v>134</v>
      </c>
      <c r="AC720" s="150" t="str">
        <f t="shared" si="193"/>
        <v>H123R14</v>
      </c>
      <c r="AD720" s="163">
        <f t="shared" si="191"/>
        <v>3</v>
      </c>
      <c r="AE720" s="163" t="str">
        <f t="shared" si="194"/>
        <v>H123R14 - 3</v>
      </c>
      <c r="AF720" s="164">
        <f t="shared" si="195"/>
        <v>5</v>
      </c>
      <c r="AG720" s="164">
        <f t="shared" si="196"/>
        <v>5</v>
      </c>
      <c r="AH720" s="164" t="str">
        <f t="shared" si="192"/>
        <v>H123R14.</v>
      </c>
      <c r="AI720" s="164" t="str">
        <f t="shared" si="197"/>
        <v>H123R14</v>
      </c>
      <c r="AJ720" s="204"/>
      <c r="AK720" s="204"/>
    </row>
    <row r="721" spans="1:37" s="2" customFormat="1" ht="350.1" customHeight="1" x14ac:dyDescent="0.2">
      <c r="A721" s="150">
        <f>IF(ISBLANK(F721),"",COUNTA($F$2:F721))</f>
        <v>591</v>
      </c>
      <c r="B721" s="151">
        <f t="shared" si="198"/>
        <v>720</v>
      </c>
      <c r="C721" s="151">
        <v>2015</v>
      </c>
      <c r="D721" s="151"/>
      <c r="E721" s="151" t="s">
        <v>637</v>
      </c>
      <c r="F721" s="151" t="s">
        <v>637</v>
      </c>
      <c r="G721" s="152" t="s">
        <v>72</v>
      </c>
      <c r="H721" s="183" t="s">
        <v>1785</v>
      </c>
      <c r="I721" s="183" t="s">
        <v>358</v>
      </c>
      <c r="J721" s="183" t="s">
        <v>1790</v>
      </c>
      <c r="K721" s="183" t="s">
        <v>1787</v>
      </c>
      <c r="L721" s="151" t="s">
        <v>1788</v>
      </c>
      <c r="M721" s="151">
        <v>1</v>
      </c>
      <c r="N721" s="184">
        <v>44743</v>
      </c>
      <c r="O721" s="184">
        <v>44926</v>
      </c>
      <c r="P721" s="178">
        <f t="shared" si="183"/>
        <v>26.142857142857142</v>
      </c>
      <c r="Q721" s="151" t="s">
        <v>1486</v>
      </c>
      <c r="R721" s="151" t="s">
        <v>2374</v>
      </c>
      <c r="S721" s="151">
        <v>1</v>
      </c>
      <c r="T721" s="184">
        <v>44901</v>
      </c>
      <c r="U721" s="161">
        <f t="shared" si="184"/>
        <v>-0.83333333333333337</v>
      </c>
      <c r="V721" s="124">
        <f t="shared" si="185"/>
        <v>100</v>
      </c>
      <c r="W721" s="162">
        <f t="shared" si="186"/>
        <v>26.142857142857142</v>
      </c>
      <c r="X721" s="162">
        <f t="shared" si="187"/>
        <v>26.142857142857142</v>
      </c>
      <c r="Y721" s="162">
        <f t="shared" si="188"/>
        <v>26.142857142857142</v>
      </c>
      <c r="Z721" s="151" t="str">
        <f t="shared" si="189"/>
        <v>CUMPLIDA</v>
      </c>
      <c r="AA721" s="151" t="str">
        <f t="shared" si="190"/>
        <v>CUMPLIDO</v>
      </c>
      <c r="AB721" s="192" t="s">
        <v>134</v>
      </c>
      <c r="AC721" s="150" t="str">
        <f t="shared" si="193"/>
        <v>H124R14</v>
      </c>
      <c r="AD721" s="163">
        <f t="shared" si="191"/>
        <v>1</v>
      </c>
      <c r="AE721" s="163" t="str">
        <f t="shared" si="194"/>
        <v>H124R14 - 1</v>
      </c>
      <c r="AF721" s="164">
        <f t="shared" si="195"/>
        <v>5</v>
      </c>
      <c r="AG721" s="164">
        <f t="shared" si="196"/>
        <v>5</v>
      </c>
      <c r="AH721" s="164" t="str">
        <f t="shared" si="192"/>
        <v>H124R14.</v>
      </c>
      <c r="AI721" s="164" t="str">
        <f t="shared" si="197"/>
        <v>H124R14</v>
      </c>
      <c r="AJ721" s="204"/>
      <c r="AK721" s="204"/>
    </row>
    <row r="722" spans="1:37" s="2" customFormat="1" ht="350.1" customHeight="1" x14ac:dyDescent="0.2">
      <c r="A722" s="150" t="str">
        <f>IF(ISBLANK(F722),"",COUNTA($F$2:F722))</f>
        <v/>
      </c>
      <c r="B722" s="151">
        <f t="shared" si="198"/>
        <v>721</v>
      </c>
      <c r="C722" s="151">
        <v>2015</v>
      </c>
      <c r="D722" s="151"/>
      <c r="E722" s="151"/>
      <c r="F722" s="151"/>
      <c r="G722" s="152" t="s">
        <v>72</v>
      </c>
      <c r="H722" s="183" t="s">
        <v>1786</v>
      </c>
      <c r="I722" s="183" t="s">
        <v>358</v>
      </c>
      <c r="J722" s="183" t="s">
        <v>1791</v>
      </c>
      <c r="K722" s="183" t="s">
        <v>1789</v>
      </c>
      <c r="L722" s="151" t="s">
        <v>1792</v>
      </c>
      <c r="M722" s="151">
        <v>1</v>
      </c>
      <c r="N722" s="184">
        <v>44743</v>
      </c>
      <c r="O722" s="184">
        <v>44926</v>
      </c>
      <c r="P722" s="178">
        <f t="shared" si="183"/>
        <v>26.142857142857142</v>
      </c>
      <c r="Q722" s="151" t="s">
        <v>1486</v>
      </c>
      <c r="R722" s="151" t="s">
        <v>2374</v>
      </c>
      <c r="S722" s="151">
        <v>1</v>
      </c>
      <c r="T722" s="184">
        <v>44970</v>
      </c>
      <c r="U722" s="161">
        <f t="shared" si="184"/>
        <v>1.4666666666666666</v>
      </c>
      <c r="V722" s="124">
        <f t="shared" si="185"/>
        <v>100</v>
      </c>
      <c r="W722" s="162">
        <f t="shared" si="186"/>
        <v>26.142857142857142</v>
      </c>
      <c r="X722" s="162">
        <f t="shared" si="187"/>
        <v>26.142857142857142</v>
      </c>
      <c r="Y722" s="162">
        <f t="shared" si="188"/>
        <v>26.142857142857142</v>
      </c>
      <c r="Z722" s="151" t="str">
        <f t="shared" si="189"/>
        <v>CUMPLIDA</v>
      </c>
      <c r="AA722" s="151" t="str">
        <f t="shared" si="190"/>
        <v/>
      </c>
      <c r="AB722" s="192" t="s">
        <v>134</v>
      </c>
      <c r="AC722" s="150" t="str">
        <f t="shared" si="193"/>
        <v>H124R14</v>
      </c>
      <c r="AD722" s="163">
        <f t="shared" si="191"/>
        <v>2</v>
      </c>
      <c r="AE722" s="163" t="str">
        <f t="shared" si="194"/>
        <v>H124R14 - 2</v>
      </c>
      <c r="AF722" s="164">
        <f t="shared" si="195"/>
        <v>5</v>
      </c>
      <c r="AG722" s="164">
        <f t="shared" si="196"/>
        <v>5</v>
      </c>
      <c r="AH722" s="164" t="str">
        <f t="shared" si="192"/>
        <v>H124R14.</v>
      </c>
      <c r="AI722" s="164" t="str">
        <f t="shared" si="197"/>
        <v>H124R14</v>
      </c>
      <c r="AJ722" s="204"/>
      <c r="AK722" s="204"/>
    </row>
    <row r="723" spans="1:37" s="2" customFormat="1" ht="350.1" customHeight="1" x14ac:dyDescent="0.2">
      <c r="A723" s="150">
        <f>IF(ISBLANK(F723),"",COUNTA($F$2:F723))</f>
        <v>592</v>
      </c>
      <c r="B723" s="151">
        <f t="shared" si="198"/>
        <v>722</v>
      </c>
      <c r="C723" s="151">
        <v>2015</v>
      </c>
      <c r="D723" s="151"/>
      <c r="E723" s="151" t="s">
        <v>904</v>
      </c>
      <c r="F723" s="151" t="s">
        <v>636</v>
      </c>
      <c r="G723" s="152" t="s">
        <v>17</v>
      </c>
      <c r="H723" s="183" t="s">
        <v>2121</v>
      </c>
      <c r="I723" s="183" t="s">
        <v>71</v>
      </c>
      <c r="J723" s="183" t="s">
        <v>2124</v>
      </c>
      <c r="K723" s="183" t="s">
        <v>2125</v>
      </c>
      <c r="L723" s="151" t="s">
        <v>2128</v>
      </c>
      <c r="M723" s="163">
        <v>1</v>
      </c>
      <c r="N723" s="209">
        <v>44835</v>
      </c>
      <c r="O723" s="209">
        <v>45016</v>
      </c>
      <c r="P723" s="178">
        <f t="shared" si="183"/>
        <v>25.857142857142858</v>
      </c>
      <c r="Q723" s="151" t="s">
        <v>2131</v>
      </c>
      <c r="R723" s="151" t="s">
        <v>2314</v>
      </c>
      <c r="S723" s="151">
        <v>0.3</v>
      </c>
      <c r="T723" s="215"/>
      <c r="U723" s="161">
        <f t="shared" si="184"/>
        <v>-1500.5333333333333</v>
      </c>
      <c r="V723" s="124">
        <f t="shared" si="185"/>
        <v>30</v>
      </c>
      <c r="W723" s="162">
        <f t="shared" si="186"/>
        <v>7.757142857142858</v>
      </c>
      <c r="X723" s="162">
        <f t="shared" si="187"/>
        <v>7.757142857142858</v>
      </c>
      <c r="Y723" s="162">
        <f t="shared" si="188"/>
        <v>25.857142857142858</v>
      </c>
      <c r="Z723" s="151" t="str">
        <f t="shared" si="189"/>
        <v>VENCIDA</v>
      </c>
      <c r="AA723" s="151" t="str">
        <f t="shared" si="190"/>
        <v>VENCIDO</v>
      </c>
      <c r="AB723" s="192" t="s">
        <v>134</v>
      </c>
      <c r="AC723" s="150" t="str">
        <f t="shared" si="193"/>
        <v>H126R14</v>
      </c>
      <c r="AD723" s="163">
        <f t="shared" si="191"/>
        <v>1</v>
      </c>
      <c r="AE723" s="163" t="str">
        <f t="shared" si="194"/>
        <v>H126R14 - 1</v>
      </c>
      <c r="AF723" s="164">
        <f t="shared" si="195"/>
        <v>1</v>
      </c>
      <c r="AG723" s="164">
        <f t="shared" si="196"/>
        <v>1</v>
      </c>
      <c r="AH723" s="164" t="str">
        <f t="shared" si="192"/>
        <v>H126R14.</v>
      </c>
      <c r="AI723" s="164" t="str">
        <f t="shared" si="197"/>
        <v>H126R14</v>
      </c>
      <c r="AJ723" s="204"/>
      <c r="AK723" s="204"/>
    </row>
    <row r="724" spans="1:37" s="2" customFormat="1" ht="350.1" customHeight="1" x14ac:dyDescent="0.2">
      <c r="A724" s="150" t="str">
        <f>IF(ISBLANK(F724),"",COUNTA($F$2:F724))</f>
        <v/>
      </c>
      <c r="B724" s="151">
        <f t="shared" si="198"/>
        <v>723</v>
      </c>
      <c r="C724" s="151">
        <v>2015</v>
      </c>
      <c r="D724" s="151"/>
      <c r="E724" s="151"/>
      <c r="F724" s="151"/>
      <c r="G724" s="152" t="s">
        <v>17</v>
      </c>
      <c r="H724" s="183" t="s">
        <v>2122</v>
      </c>
      <c r="I724" s="183" t="s">
        <v>71</v>
      </c>
      <c r="J724" s="183" t="s">
        <v>2124</v>
      </c>
      <c r="K724" s="183" t="s">
        <v>2126</v>
      </c>
      <c r="L724" s="151" t="s">
        <v>2129</v>
      </c>
      <c r="M724" s="163">
        <v>4</v>
      </c>
      <c r="N724" s="209">
        <v>44835</v>
      </c>
      <c r="O724" s="209">
        <v>45016</v>
      </c>
      <c r="P724" s="178">
        <f t="shared" si="183"/>
        <v>25.857142857142858</v>
      </c>
      <c r="Q724" s="151" t="s">
        <v>2131</v>
      </c>
      <c r="R724" s="151" t="s">
        <v>2314</v>
      </c>
      <c r="S724" s="151">
        <v>4</v>
      </c>
      <c r="T724" s="190">
        <v>45202</v>
      </c>
      <c r="U724" s="161">
        <f t="shared" si="184"/>
        <v>6.2</v>
      </c>
      <c r="V724" s="124">
        <f t="shared" si="185"/>
        <v>100</v>
      </c>
      <c r="W724" s="162">
        <f t="shared" si="186"/>
        <v>25.857142857142858</v>
      </c>
      <c r="X724" s="162">
        <f t="shared" si="187"/>
        <v>25.857142857142858</v>
      </c>
      <c r="Y724" s="162">
        <f t="shared" si="188"/>
        <v>25.857142857142858</v>
      </c>
      <c r="Z724" s="151" t="str">
        <f t="shared" si="189"/>
        <v>CUMPLIDA</v>
      </c>
      <c r="AA724" s="151" t="str">
        <f t="shared" si="190"/>
        <v/>
      </c>
      <c r="AB724" s="192" t="s">
        <v>134</v>
      </c>
      <c r="AC724" s="150" t="str">
        <f t="shared" si="193"/>
        <v>H126R14</v>
      </c>
      <c r="AD724" s="163">
        <f t="shared" si="191"/>
        <v>2</v>
      </c>
      <c r="AE724" s="163" t="str">
        <f t="shared" si="194"/>
        <v>H126R14 - 2</v>
      </c>
      <c r="AF724" s="164">
        <f t="shared" si="195"/>
        <v>5</v>
      </c>
      <c r="AG724" s="164">
        <f t="shared" si="196"/>
        <v>1</v>
      </c>
      <c r="AH724" s="164" t="str">
        <f t="shared" si="192"/>
        <v>H126R14.</v>
      </c>
      <c r="AI724" s="164" t="str">
        <f t="shared" si="197"/>
        <v>H126R14</v>
      </c>
      <c r="AJ724" s="204"/>
      <c r="AK724" s="204"/>
    </row>
    <row r="725" spans="1:37" s="2" customFormat="1" ht="350.1" customHeight="1" x14ac:dyDescent="0.2">
      <c r="A725" s="150" t="str">
        <f>IF(ISBLANK(F725),"",COUNTA($F$2:F725))</f>
        <v/>
      </c>
      <c r="B725" s="151">
        <f t="shared" si="198"/>
        <v>724</v>
      </c>
      <c r="C725" s="151">
        <v>2015</v>
      </c>
      <c r="D725" s="151"/>
      <c r="E725" s="151"/>
      <c r="F725" s="151"/>
      <c r="G725" s="152" t="s">
        <v>17</v>
      </c>
      <c r="H725" s="183" t="s">
        <v>2123</v>
      </c>
      <c r="I725" s="183" t="s">
        <v>71</v>
      </c>
      <c r="J725" s="183" t="s">
        <v>2124</v>
      </c>
      <c r="K725" s="183" t="s">
        <v>2127</v>
      </c>
      <c r="L725" s="151" t="s">
        <v>2130</v>
      </c>
      <c r="M725" s="163">
        <v>7</v>
      </c>
      <c r="N725" s="209">
        <v>44835</v>
      </c>
      <c r="O725" s="209">
        <v>45199</v>
      </c>
      <c r="P725" s="178">
        <f t="shared" si="183"/>
        <v>52</v>
      </c>
      <c r="Q725" s="151" t="s">
        <v>2145</v>
      </c>
      <c r="R725" s="151" t="s">
        <v>2314</v>
      </c>
      <c r="S725" s="151">
        <v>5</v>
      </c>
      <c r="T725" s="161"/>
      <c r="U725" s="161">
        <f t="shared" si="184"/>
        <v>-1506.6333333333334</v>
      </c>
      <c r="V725" s="124">
        <f t="shared" si="185"/>
        <v>71.428571428571431</v>
      </c>
      <c r="W725" s="162">
        <f t="shared" si="186"/>
        <v>37.142857142857139</v>
      </c>
      <c r="X725" s="162">
        <f t="shared" si="187"/>
        <v>37.142857142857139</v>
      </c>
      <c r="Y725" s="162">
        <f t="shared" si="188"/>
        <v>52</v>
      </c>
      <c r="Z725" s="151" t="str">
        <f t="shared" si="189"/>
        <v>VENCIDA</v>
      </c>
      <c r="AA725" s="151" t="str">
        <f t="shared" si="190"/>
        <v/>
      </c>
      <c r="AB725" s="192" t="s">
        <v>134</v>
      </c>
      <c r="AC725" s="150" t="str">
        <f t="shared" si="193"/>
        <v>H126R14</v>
      </c>
      <c r="AD725" s="163">
        <f t="shared" si="191"/>
        <v>3</v>
      </c>
      <c r="AE725" s="163" t="str">
        <f t="shared" si="194"/>
        <v>H126R14 - 3</v>
      </c>
      <c r="AF725" s="164">
        <f t="shared" si="195"/>
        <v>1</v>
      </c>
      <c r="AG725" s="164">
        <f t="shared" si="196"/>
        <v>1</v>
      </c>
      <c r="AH725" s="164" t="str">
        <f t="shared" si="192"/>
        <v>H126R14.</v>
      </c>
      <c r="AI725" s="164" t="str">
        <f t="shared" si="197"/>
        <v>H126R14</v>
      </c>
      <c r="AJ725" s="204"/>
      <c r="AK725" s="204"/>
    </row>
    <row r="726" spans="1:37" s="2" customFormat="1" ht="350.1" customHeight="1" x14ac:dyDescent="0.2">
      <c r="A726" s="150" t="str">
        <f>IF(ISBLANK(F726),"",COUNTA($F$2:F726))</f>
        <v/>
      </c>
      <c r="B726" s="151">
        <f t="shared" si="198"/>
        <v>725</v>
      </c>
      <c r="C726" s="151">
        <v>2015</v>
      </c>
      <c r="D726" s="151"/>
      <c r="E726" s="151"/>
      <c r="F726" s="151"/>
      <c r="G726" s="152" t="s">
        <v>17</v>
      </c>
      <c r="H726" s="183" t="s">
        <v>2132</v>
      </c>
      <c r="I726" s="183" t="s">
        <v>71</v>
      </c>
      <c r="J726" s="183" t="s">
        <v>2136</v>
      </c>
      <c r="K726" s="183" t="s">
        <v>2137</v>
      </c>
      <c r="L726" s="151" t="s">
        <v>2141</v>
      </c>
      <c r="M726" s="163">
        <v>1</v>
      </c>
      <c r="N726" s="209">
        <v>44835</v>
      </c>
      <c r="O726" s="209">
        <v>45016</v>
      </c>
      <c r="P726" s="178">
        <f t="shared" si="183"/>
        <v>25.857142857142858</v>
      </c>
      <c r="Q726" s="151" t="s">
        <v>2627</v>
      </c>
      <c r="R726" s="151" t="s">
        <v>2466</v>
      </c>
      <c r="S726" s="151">
        <v>1</v>
      </c>
      <c r="T726" s="184">
        <v>45278</v>
      </c>
      <c r="U726" s="161">
        <f t="shared" si="184"/>
        <v>8.7333333333333325</v>
      </c>
      <c r="V726" s="124">
        <f t="shared" si="185"/>
        <v>100</v>
      </c>
      <c r="W726" s="162">
        <f t="shared" si="186"/>
        <v>25.857142857142858</v>
      </c>
      <c r="X726" s="162">
        <f t="shared" si="187"/>
        <v>25.857142857142858</v>
      </c>
      <c r="Y726" s="162">
        <f t="shared" si="188"/>
        <v>25.857142857142858</v>
      </c>
      <c r="Z726" s="151" t="str">
        <f t="shared" si="189"/>
        <v>CUMPLIDA</v>
      </c>
      <c r="AA726" s="151" t="str">
        <f t="shared" si="190"/>
        <v/>
      </c>
      <c r="AB726" s="192" t="s">
        <v>134</v>
      </c>
      <c r="AC726" s="150" t="str">
        <f t="shared" si="193"/>
        <v>H126R14</v>
      </c>
      <c r="AD726" s="163">
        <f t="shared" si="191"/>
        <v>4</v>
      </c>
      <c r="AE726" s="163" t="str">
        <f t="shared" si="194"/>
        <v>H126R14 - 4</v>
      </c>
      <c r="AF726" s="164">
        <f t="shared" si="195"/>
        <v>5</v>
      </c>
      <c r="AG726" s="164">
        <f t="shared" si="196"/>
        <v>1</v>
      </c>
      <c r="AH726" s="164" t="str">
        <f t="shared" si="192"/>
        <v>H126R14.</v>
      </c>
      <c r="AI726" s="164" t="str">
        <f t="shared" si="197"/>
        <v>H126R14</v>
      </c>
      <c r="AJ726" s="204"/>
      <c r="AK726" s="204"/>
    </row>
    <row r="727" spans="1:37" s="2" customFormat="1" ht="350.1" customHeight="1" x14ac:dyDescent="0.2">
      <c r="A727" s="150" t="str">
        <f>IF(ISBLANK(F727),"",COUNTA($F$2:F727))</f>
        <v/>
      </c>
      <c r="B727" s="151">
        <f t="shared" si="198"/>
        <v>726</v>
      </c>
      <c r="C727" s="151">
        <v>2015</v>
      </c>
      <c r="D727" s="151"/>
      <c r="E727" s="151"/>
      <c r="F727" s="151"/>
      <c r="G727" s="152" t="s">
        <v>17</v>
      </c>
      <c r="H727" s="183" t="s">
        <v>2133</v>
      </c>
      <c r="I727" s="183" t="s">
        <v>71</v>
      </c>
      <c r="J727" s="183" t="s">
        <v>2136</v>
      </c>
      <c r="K727" s="183" t="s">
        <v>2138</v>
      </c>
      <c r="L727" s="151" t="s">
        <v>2142</v>
      </c>
      <c r="M727" s="163">
        <v>4</v>
      </c>
      <c r="N727" s="209">
        <v>44835</v>
      </c>
      <c r="O727" s="209">
        <v>45199</v>
      </c>
      <c r="P727" s="178">
        <f t="shared" si="183"/>
        <v>52</v>
      </c>
      <c r="Q727" s="151" t="s">
        <v>2147</v>
      </c>
      <c r="R727" s="151" t="s">
        <v>2488</v>
      </c>
      <c r="S727" s="151">
        <v>0</v>
      </c>
      <c r="T727" s="184"/>
      <c r="U727" s="161">
        <f t="shared" si="184"/>
        <v>-1506.6333333333334</v>
      </c>
      <c r="V727" s="124">
        <f t="shared" si="185"/>
        <v>0</v>
      </c>
      <c r="W727" s="162">
        <f t="shared" si="186"/>
        <v>0</v>
      </c>
      <c r="X727" s="162">
        <f t="shared" si="187"/>
        <v>0</v>
      </c>
      <c r="Y727" s="162">
        <f t="shared" si="188"/>
        <v>52</v>
      </c>
      <c r="Z727" s="151" t="str">
        <f t="shared" si="189"/>
        <v>VENCIDA</v>
      </c>
      <c r="AA727" s="151" t="str">
        <f t="shared" si="190"/>
        <v/>
      </c>
      <c r="AB727" s="192" t="s">
        <v>134</v>
      </c>
      <c r="AC727" s="150" t="str">
        <f t="shared" si="193"/>
        <v>H126R14</v>
      </c>
      <c r="AD727" s="163">
        <f t="shared" si="191"/>
        <v>5</v>
      </c>
      <c r="AE727" s="163" t="str">
        <f t="shared" si="194"/>
        <v>H126R14 - 5</v>
      </c>
      <c r="AF727" s="164">
        <f t="shared" si="195"/>
        <v>1</v>
      </c>
      <c r="AG727" s="164">
        <f t="shared" si="196"/>
        <v>1</v>
      </c>
      <c r="AH727" s="164" t="str">
        <f t="shared" si="192"/>
        <v>H126R14.</v>
      </c>
      <c r="AI727" s="164" t="str">
        <f t="shared" si="197"/>
        <v>H126R14</v>
      </c>
      <c r="AJ727" s="204"/>
      <c r="AK727" s="204"/>
    </row>
    <row r="728" spans="1:37" s="2" customFormat="1" ht="350.1" customHeight="1" x14ac:dyDescent="0.2">
      <c r="A728" s="150" t="str">
        <f>IF(ISBLANK(F728),"",COUNTA($F$2:F728))</f>
        <v/>
      </c>
      <c r="B728" s="151">
        <f t="shared" si="198"/>
        <v>727</v>
      </c>
      <c r="C728" s="151">
        <v>2015</v>
      </c>
      <c r="D728" s="151"/>
      <c r="E728" s="151"/>
      <c r="F728" s="151"/>
      <c r="G728" s="152" t="s">
        <v>17</v>
      </c>
      <c r="H728" s="183" t="s">
        <v>2134</v>
      </c>
      <c r="I728" s="183" t="s">
        <v>71</v>
      </c>
      <c r="J728" s="183" t="s">
        <v>2136</v>
      </c>
      <c r="K728" s="183" t="s">
        <v>2139</v>
      </c>
      <c r="L728" s="151" t="s">
        <v>2143</v>
      </c>
      <c r="M728" s="163">
        <v>3</v>
      </c>
      <c r="N728" s="209">
        <v>44835</v>
      </c>
      <c r="O728" s="209">
        <v>45199</v>
      </c>
      <c r="P728" s="178">
        <f t="shared" si="183"/>
        <v>52</v>
      </c>
      <c r="Q728" s="151" t="s">
        <v>2146</v>
      </c>
      <c r="R728" s="151" t="s">
        <v>2488</v>
      </c>
      <c r="S728" s="151">
        <v>3</v>
      </c>
      <c r="T728" s="184">
        <v>45301</v>
      </c>
      <c r="U728" s="161">
        <f t="shared" si="184"/>
        <v>3.4</v>
      </c>
      <c r="V728" s="124">
        <f t="shared" si="185"/>
        <v>100</v>
      </c>
      <c r="W728" s="162">
        <f t="shared" si="186"/>
        <v>52</v>
      </c>
      <c r="X728" s="162">
        <f t="shared" si="187"/>
        <v>52</v>
      </c>
      <c r="Y728" s="162">
        <f t="shared" si="188"/>
        <v>52</v>
      </c>
      <c r="Z728" s="151" t="str">
        <f t="shared" si="189"/>
        <v>CUMPLIDA</v>
      </c>
      <c r="AA728" s="151" t="str">
        <f t="shared" si="190"/>
        <v/>
      </c>
      <c r="AB728" s="192" t="s">
        <v>134</v>
      </c>
      <c r="AC728" s="150" t="str">
        <f t="shared" si="193"/>
        <v>H126R14</v>
      </c>
      <c r="AD728" s="163">
        <f t="shared" si="191"/>
        <v>6</v>
      </c>
      <c r="AE728" s="163" t="str">
        <f t="shared" si="194"/>
        <v>H126R14 - 6</v>
      </c>
      <c r="AF728" s="164">
        <f t="shared" si="195"/>
        <v>5</v>
      </c>
      <c r="AG728" s="164">
        <f t="shared" si="196"/>
        <v>5</v>
      </c>
      <c r="AH728" s="164" t="str">
        <f t="shared" si="192"/>
        <v>H126R14.</v>
      </c>
      <c r="AI728" s="164" t="str">
        <f t="shared" si="197"/>
        <v>H126R14</v>
      </c>
      <c r="AJ728" s="204"/>
      <c r="AK728" s="204"/>
    </row>
    <row r="729" spans="1:37" s="2" customFormat="1" ht="350.1" customHeight="1" x14ac:dyDescent="0.2">
      <c r="A729" s="150" t="str">
        <f>IF(ISBLANK(F729),"",COUNTA($F$2:F729))</f>
        <v/>
      </c>
      <c r="B729" s="151">
        <f t="shared" si="198"/>
        <v>728</v>
      </c>
      <c r="C729" s="151">
        <v>2015</v>
      </c>
      <c r="D729" s="151"/>
      <c r="E729" s="151"/>
      <c r="F729" s="151"/>
      <c r="G729" s="152" t="s">
        <v>17</v>
      </c>
      <c r="H729" s="183" t="s">
        <v>2135</v>
      </c>
      <c r="I729" s="183" t="s">
        <v>71</v>
      </c>
      <c r="J729" s="183" t="s">
        <v>2136</v>
      </c>
      <c r="K729" s="183" t="s">
        <v>2140</v>
      </c>
      <c r="L729" s="151" t="s">
        <v>2144</v>
      </c>
      <c r="M729" s="163">
        <v>3</v>
      </c>
      <c r="N729" s="209">
        <v>44835</v>
      </c>
      <c r="O729" s="209">
        <v>45199</v>
      </c>
      <c r="P729" s="178">
        <f t="shared" si="183"/>
        <v>52</v>
      </c>
      <c r="Q729" s="151" t="s">
        <v>2148</v>
      </c>
      <c r="R729" s="174" t="s">
        <v>2455</v>
      </c>
      <c r="S729" s="151">
        <v>3</v>
      </c>
      <c r="T729" s="184">
        <v>45199</v>
      </c>
      <c r="U729" s="161">
        <f t="shared" si="184"/>
        <v>0</v>
      </c>
      <c r="V729" s="124">
        <f t="shared" si="185"/>
        <v>100</v>
      </c>
      <c r="W729" s="162">
        <f t="shared" si="186"/>
        <v>52</v>
      </c>
      <c r="X729" s="162">
        <f t="shared" si="187"/>
        <v>52</v>
      </c>
      <c r="Y729" s="162">
        <f t="shared" si="188"/>
        <v>52</v>
      </c>
      <c r="Z729" s="151" t="str">
        <f t="shared" si="189"/>
        <v>CUMPLIDA</v>
      </c>
      <c r="AA729" s="151" t="str">
        <f t="shared" si="190"/>
        <v/>
      </c>
      <c r="AB729" s="192" t="s">
        <v>134</v>
      </c>
      <c r="AC729" s="150" t="str">
        <f t="shared" si="193"/>
        <v>H126R14</v>
      </c>
      <c r="AD729" s="163">
        <f t="shared" si="191"/>
        <v>7</v>
      </c>
      <c r="AE729" s="163" t="str">
        <f t="shared" si="194"/>
        <v>H126R14 - 7</v>
      </c>
      <c r="AF729" s="164">
        <f t="shared" si="195"/>
        <v>5</v>
      </c>
      <c r="AG729" s="164">
        <f t="shared" si="196"/>
        <v>5</v>
      </c>
      <c r="AH729" s="164" t="str">
        <f t="shared" si="192"/>
        <v>H126R14.</v>
      </c>
      <c r="AI729" s="164" t="str">
        <f t="shared" si="197"/>
        <v>H126R14</v>
      </c>
      <c r="AJ729" s="204"/>
      <c r="AK729" s="204"/>
    </row>
    <row r="730" spans="1:37" s="2" customFormat="1" ht="350.1" customHeight="1" x14ac:dyDescent="0.2">
      <c r="A730" s="150">
        <f>IF(ISBLANK(F730),"",COUNTA($F$2:F730))</f>
        <v>593</v>
      </c>
      <c r="B730" s="151">
        <f t="shared" si="198"/>
        <v>729</v>
      </c>
      <c r="C730" s="151">
        <v>2015</v>
      </c>
      <c r="D730" s="151"/>
      <c r="E730" s="151" t="s">
        <v>637</v>
      </c>
      <c r="F730" s="151" t="s">
        <v>637</v>
      </c>
      <c r="G730" s="152" t="s">
        <v>17</v>
      </c>
      <c r="H730" s="183" t="s">
        <v>574</v>
      </c>
      <c r="I730" s="183" t="s">
        <v>73</v>
      </c>
      <c r="J730" s="183" t="s">
        <v>573</v>
      </c>
      <c r="K730" s="183" t="s">
        <v>297</v>
      </c>
      <c r="L730" s="151" t="s">
        <v>320</v>
      </c>
      <c r="M730" s="151">
        <v>4</v>
      </c>
      <c r="N730" s="184">
        <v>43040</v>
      </c>
      <c r="O730" s="184">
        <v>43403</v>
      </c>
      <c r="P730" s="178">
        <f t="shared" si="183"/>
        <v>51.857142857142854</v>
      </c>
      <c r="Q730" s="151" t="s">
        <v>1501</v>
      </c>
      <c r="R730" s="151" t="s">
        <v>2488</v>
      </c>
      <c r="S730" s="151">
        <v>4</v>
      </c>
      <c r="T730" s="184"/>
      <c r="U730" s="161">
        <f t="shared" si="184"/>
        <v>-1446.7666666666667</v>
      </c>
      <c r="V730" s="124">
        <f t="shared" si="185"/>
        <v>100</v>
      </c>
      <c r="W730" s="162">
        <f t="shared" si="186"/>
        <v>51.857142857142854</v>
      </c>
      <c r="X730" s="162">
        <f t="shared" si="187"/>
        <v>51.857142857142854</v>
      </c>
      <c r="Y730" s="162">
        <f t="shared" si="188"/>
        <v>51.857142857142854</v>
      </c>
      <c r="Z730" s="151" t="str">
        <f t="shared" si="189"/>
        <v>CUMPLIDA</v>
      </c>
      <c r="AA730" s="151" t="str">
        <f t="shared" si="190"/>
        <v>VENCIDO</v>
      </c>
      <c r="AB730" s="192" t="s">
        <v>134</v>
      </c>
      <c r="AC730" s="150" t="str">
        <f t="shared" si="193"/>
        <v>H127R14</v>
      </c>
      <c r="AD730" s="163">
        <f t="shared" si="191"/>
        <v>1</v>
      </c>
      <c r="AE730" s="163" t="str">
        <f t="shared" si="194"/>
        <v>H127R14 - 1</v>
      </c>
      <c r="AF730" s="164">
        <f t="shared" si="195"/>
        <v>5</v>
      </c>
      <c r="AG730" s="164">
        <f t="shared" si="196"/>
        <v>1</v>
      </c>
      <c r="AH730" s="164" t="str">
        <f t="shared" si="192"/>
        <v>H127R14.</v>
      </c>
      <c r="AI730" s="164" t="str">
        <f t="shared" si="197"/>
        <v>H127R14</v>
      </c>
      <c r="AJ730" s="204"/>
      <c r="AK730" s="204"/>
    </row>
    <row r="731" spans="1:37" s="2" customFormat="1" ht="350.1" customHeight="1" x14ac:dyDescent="0.2">
      <c r="A731" s="150" t="str">
        <f>IF(ISBLANK(F731),"",COUNTA($F$2:F731))</f>
        <v/>
      </c>
      <c r="B731" s="151">
        <f t="shared" si="198"/>
        <v>730</v>
      </c>
      <c r="C731" s="151">
        <v>2015</v>
      </c>
      <c r="D731" s="151"/>
      <c r="E731" s="151"/>
      <c r="F731" s="151"/>
      <c r="G731" s="152" t="s">
        <v>17</v>
      </c>
      <c r="H731" s="183" t="s">
        <v>575</v>
      </c>
      <c r="I731" s="183" t="s">
        <v>73</v>
      </c>
      <c r="J731" s="183" t="s">
        <v>1798</v>
      </c>
      <c r="K731" s="183" t="s">
        <v>1794</v>
      </c>
      <c r="L731" s="151" t="s">
        <v>1795</v>
      </c>
      <c r="M731" s="151">
        <v>1</v>
      </c>
      <c r="N731" s="184">
        <v>44743</v>
      </c>
      <c r="O731" s="184">
        <v>44926</v>
      </c>
      <c r="P731" s="178">
        <f t="shared" si="183"/>
        <v>26.142857142857142</v>
      </c>
      <c r="Q731" s="151" t="s">
        <v>1486</v>
      </c>
      <c r="R731" s="151" t="s">
        <v>2374</v>
      </c>
      <c r="S731" s="151">
        <v>1</v>
      </c>
      <c r="T731" s="184">
        <v>44865</v>
      </c>
      <c r="U731" s="161">
        <f t="shared" si="184"/>
        <v>-2.0333333333333332</v>
      </c>
      <c r="V731" s="124">
        <f t="shared" si="185"/>
        <v>100</v>
      </c>
      <c r="W731" s="162">
        <f t="shared" si="186"/>
        <v>26.142857142857142</v>
      </c>
      <c r="X731" s="162">
        <f t="shared" si="187"/>
        <v>26.142857142857142</v>
      </c>
      <c r="Y731" s="162">
        <f t="shared" si="188"/>
        <v>26.142857142857142</v>
      </c>
      <c r="Z731" s="151" t="str">
        <f t="shared" si="189"/>
        <v>CUMPLIDA</v>
      </c>
      <c r="AA731" s="151" t="str">
        <f t="shared" si="190"/>
        <v/>
      </c>
      <c r="AB731" s="192" t="s">
        <v>134</v>
      </c>
      <c r="AC731" s="150" t="str">
        <f t="shared" si="193"/>
        <v>H127R14</v>
      </c>
      <c r="AD731" s="163">
        <f t="shared" si="191"/>
        <v>2</v>
      </c>
      <c r="AE731" s="163" t="str">
        <f t="shared" si="194"/>
        <v>H127R14 - 2</v>
      </c>
      <c r="AF731" s="164">
        <f t="shared" si="195"/>
        <v>5</v>
      </c>
      <c r="AG731" s="164">
        <f t="shared" si="196"/>
        <v>1</v>
      </c>
      <c r="AH731" s="164" t="str">
        <f t="shared" si="192"/>
        <v>H127R14.</v>
      </c>
      <c r="AI731" s="164" t="str">
        <f t="shared" si="197"/>
        <v>H127R14</v>
      </c>
      <c r="AJ731" s="204"/>
      <c r="AK731" s="204"/>
    </row>
    <row r="732" spans="1:37" s="2" customFormat="1" ht="350.1" customHeight="1" x14ac:dyDescent="0.2">
      <c r="A732" s="150" t="str">
        <f>IF(ISBLANK(F732),"",COUNTA($F$2:F732))</f>
        <v/>
      </c>
      <c r="B732" s="151">
        <f t="shared" si="198"/>
        <v>731</v>
      </c>
      <c r="C732" s="151">
        <v>2015</v>
      </c>
      <c r="D732" s="151"/>
      <c r="E732" s="151"/>
      <c r="F732" s="151"/>
      <c r="G732" s="152" t="s">
        <v>17</v>
      </c>
      <c r="H732" s="183" t="s">
        <v>1793</v>
      </c>
      <c r="I732" s="183" t="s">
        <v>73</v>
      </c>
      <c r="J732" s="183" t="s">
        <v>1799</v>
      </c>
      <c r="K732" s="183" t="s">
        <v>1796</v>
      </c>
      <c r="L732" s="151" t="s">
        <v>1797</v>
      </c>
      <c r="M732" s="151">
        <v>1</v>
      </c>
      <c r="N732" s="184">
        <v>44743</v>
      </c>
      <c r="O732" s="184">
        <v>44926</v>
      </c>
      <c r="P732" s="178">
        <f t="shared" si="183"/>
        <v>26.142857142857142</v>
      </c>
      <c r="Q732" s="151" t="s">
        <v>1486</v>
      </c>
      <c r="R732" s="151" t="s">
        <v>2374</v>
      </c>
      <c r="S732" s="151">
        <v>0.67</v>
      </c>
      <c r="T732" s="184"/>
      <c r="U732" s="161">
        <f t="shared" si="184"/>
        <v>-1497.5333333333333</v>
      </c>
      <c r="V732" s="124">
        <f t="shared" si="185"/>
        <v>67</v>
      </c>
      <c r="W732" s="162">
        <f t="shared" si="186"/>
        <v>17.515714285714285</v>
      </c>
      <c r="X732" s="162">
        <f t="shared" si="187"/>
        <v>17.515714285714285</v>
      </c>
      <c r="Y732" s="162">
        <f t="shared" si="188"/>
        <v>26.142857142857142</v>
      </c>
      <c r="Z732" s="151" t="str">
        <f t="shared" si="189"/>
        <v>VENCIDA</v>
      </c>
      <c r="AA732" s="151" t="str">
        <f t="shared" si="190"/>
        <v/>
      </c>
      <c r="AB732" s="192" t="s">
        <v>134</v>
      </c>
      <c r="AC732" s="150" t="str">
        <f t="shared" si="193"/>
        <v>H127R14</v>
      </c>
      <c r="AD732" s="163">
        <f t="shared" si="191"/>
        <v>3</v>
      </c>
      <c r="AE732" s="163" t="str">
        <f t="shared" si="194"/>
        <v>H127R14 - 3</v>
      </c>
      <c r="AF732" s="164">
        <f t="shared" si="195"/>
        <v>1</v>
      </c>
      <c r="AG732" s="164">
        <f t="shared" si="196"/>
        <v>1</v>
      </c>
      <c r="AH732" s="164" t="str">
        <f t="shared" si="192"/>
        <v>H127R14.</v>
      </c>
      <c r="AI732" s="164" t="str">
        <f t="shared" si="197"/>
        <v>H127R14</v>
      </c>
      <c r="AJ732" s="204"/>
      <c r="AK732" s="204"/>
    </row>
    <row r="733" spans="1:37" s="2" customFormat="1" ht="350.1" customHeight="1" x14ac:dyDescent="0.2">
      <c r="A733" s="150">
        <f>IF(ISBLANK(F733),"",COUNTA($F$2:F733))</f>
        <v>594</v>
      </c>
      <c r="B733" s="151">
        <f t="shared" si="198"/>
        <v>732</v>
      </c>
      <c r="C733" s="151">
        <v>2015</v>
      </c>
      <c r="D733" s="151"/>
      <c r="E733" s="151" t="s">
        <v>637</v>
      </c>
      <c r="F733" s="151" t="s">
        <v>637</v>
      </c>
      <c r="G733" s="152" t="s">
        <v>26</v>
      </c>
      <c r="H733" s="183" t="s">
        <v>758</v>
      </c>
      <c r="I733" s="183" t="s">
        <v>74</v>
      </c>
      <c r="J733" s="183" t="s">
        <v>548</v>
      </c>
      <c r="K733" s="183" t="s">
        <v>549</v>
      </c>
      <c r="L733" s="151" t="s">
        <v>550</v>
      </c>
      <c r="M733" s="151">
        <v>3</v>
      </c>
      <c r="N733" s="184">
        <v>43040</v>
      </c>
      <c r="O733" s="184">
        <v>43342</v>
      </c>
      <c r="P733" s="178">
        <f t="shared" si="183"/>
        <v>43.142857142857146</v>
      </c>
      <c r="Q733" s="151" t="s">
        <v>410</v>
      </c>
      <c r="R733" s="174" t="s">
        <v>2367</v>
      </c>
      <c r="S733" s="151">
        <v>0</v>
      </c>
      <c r="T733" s="184"/>
      <c r="U733" s="161">
        <f t="shared" si="184"/>
        <v>-1444.7333333333333</v>
      </c>
      <c r="V733" s="124">
        <f t="shared" si="185"/>
        <v>0</v>
      </c>
      <c r="W733" s="162">
        <f t="shared" si="186"/>
        <v>0</v>
      </c>
      <c r="X733" s="162">
        <f t="shared" si="187"/>
        <v>0</v>
      </c>
      <c r="Y733" s="162">
        <f t="shared" si="188"/>
        <v>43.142857142857146</v>
      </c>
      <c r="Z733" s="151" t="str">
        <f t="shared" si="189"/>
        <v>VENCIDA</v>
      </c>
      <c r="AA733" s="151" t="str">
        <f t="shared" si="190"/>
        <v>VENCIDO</v>
      </c>
      <c r="AB733" s="192" t="s">
        <v>134</v>
      </c>
      <c r="AC733" s="150" t="str">
        <f t="shared" si="193"/>
        <v>H130R14</v>
      </c>
      <c r="AD733" s="163">
        <f t="shared" si="191"/>
        <v>1</v>
      </c>
      <c r="AE733" s="163" t="str">
        <f t="shared" si="194"/>
        <v>H130R14 - 1</v>
      </c>
      <c r="AF733" s="164">
        <f t="shared" si="195"/>
        <v>1</v>
      </c>
      <c r="AG733" s="164">
        <f t="shared" si="196"/>
        <v>1</v>
      </c>
      <c r="AH733" s="164" t="str">
        <f t="shared" si="192"/>
        <v>H130R14.</v>
      </c>
      <c r="AI733" s="164" t="str">
        <f t="shared" si="197"/>
        <v>H130R14</v>
      </c>
      <c r="AJ733" s="204"/>
      <c r="AK733" s="204"/>
    </row>
    <row r="734" spans="1:37" s="2" customFormat="1" ht="350.1" customHeight="1" x14ac:dyDescent="0.2">
      <c r="A734" s="150">
        <f>IF(ISBLANK(F734),"",COUNTA($F$2:F734))</f>
        <v>595</v>
      </c>
      <c r="B734" s="151">
        <f t="shared" si="198"/>
        <v>733</v>
      </c>
      <c r="C734" s="151">
        <v>2015</v>
      </c>
      <c r="D734" s="151"/>
      <c r="E734" s="151" t="s">
        <v>637</v>
      </c>
      <c r="F734" s="151" t="s">
        <v>637</v>
      </c>
      <c r="G734" s="152" t="s">
        <v>17</v>
      </c>
      <c r="H734" s="183" t="s">
        <v>346</v>
      </c>
      <c r="I734" s="183" t="s">
        <v>303</v>
      </c>
      <c r="J734" s="183" t="s">
        <v>1036</v>
      </c>
      <c r="K734" s="183" t="s">
        <v>1058</v>
      </c>
      <c r="L734" s="151" t="s">
        <v>300</v>
      </c>
      <c r="M734" s="151">
        <v>3</v>
      </c>
      <c r="N734" s="184">
        <v>43709</v>
      </c>
      <c r="O734" s="184">
        <v>44073</v>
      </c>
      <c r="P734" s="178">
        <f t="shared" si="183"/>
        <v>52</v>
      </c>
      <c r="Q734" s="151" t="s">
        <v>292</v>
      </c>
      <c r="R734" s="151" t="s">
        <v>2314</v>
      </c>
      <c r="S734" s="151">
        <v>3</v>
      </c>
      <c r="T734" s="184"/>
      <c r="U734" s="161">
        <f t="shared" si="184"/>
        <v>-1469.1</v>
      </c>
      <c r="V734" s="124">
        <f t="shared" si="185"/>
        <v>100</v>
      </c>
      <c r="W734" s="162">
        <f t="shared" si="186"/>
        <v>52</v>
      </c>
      <c r="X734" s="162">
        <f t="shared" si="187"/>
        <v>52</v>
      </c>
      <c r="Y734" s="162">
        <f t="shared" si="188"/>
        <v>52</v>
      </c>
      <c r="Z734" s="151" t="str">
        <f t="shared" si="189"/>
        <v>CUMPLIDA</v>
      </c>
      <c r="AA734" s="151" t="str">
        <f t="shared" si="190"/>
        <v>CUMPLIDO</v>
      </c>
      <c r="AB734" s="192" t="s">
        <v>134</v>
      </c>
      <c r="AC734" s="150" t="str">
        <f t="shared" si="193"/>
        <v>H131R14</v>
      </c>
      <c r="AD734" s="163">
        <f t="shared" si="191"/>
        <v>1</v>
      </c>
      <c r="AE734" s="163" t="str">
        <f t="shared" si="194"/>
        <v>H131R14 - 1</v>
      </c>
      <c r="AF734" s="164">
        <f t="shared" si="195"/>
        <v>5</v>
      </c>
      <c r="AG734" s="164">
        <f t="shared" si="196"/>
        <v>5</v>
      </c>
      <c r="AH734" s="164" t="str">
        <f t="shared" si="192"/>
        <v>H131R14.</v>
      </c>
      <c r="AI734" s="164" t="str">
        <f t="shared" si="197"/>
        <v>H131R14</v>
      </c>
      <c r="AJ734" s="204"/>
      <c r="AK734" s="204"/>
    </row>
    <row r="735" spans="1:37" s="2" customFormat="1" ht="350.1" customHeight="1" x14ac:dyDescent="0.2">
      <c r="A735" s="150" t="str">
        <f>IF(ISBLANK(F735),"",COUNTA($F$2:F735))</f>
        <v/>
      </c>
      <c r="B735" s="151">
        <f t="shared" si="198"/>
        <v>734</v>
      </c>
      <c r="C735" s="151">
        <v>2015</v>
      </c>
      <c r="D735" s="151"/>
      <c r="E735" s="151"/>
      <c r="F735" s="151"/>
      <c r="G735" s="152" t="s">
        <v>17</v>
      </c>
      <c r="H735" s="183" t="s">
        <v>347</v>
      </c>
      <c r="I735" s="183" t="s">
        <v>303</v>
      </c>
      <c r="J735" s="183" t="s">
        <v>576</v>
      </c>
      <c r="K735" s="183" t="s">
        <v>348</v>
      </c>
      <c r="L735" s="151" t="s">
        <v>349</v>
      </c>
      <c r="M735" s="151">
        <v>3</v>
      </c>
      <c r="N735" s="184">
        <v>43069</v>
      </c>
      <c r="O735" s="184">
        <v>43403</v>
      </c>
      <c r="P735" s="178">
        <f t="shared" si="183"/>
        <v>47.714285714285715</v>
      </c>
      <c r="Q735" s="151" t="s">
        <v>1486</v>
      </c>
      <c r="R735" s="151" t="s">
        <v>2374</v>
      </c>
      <c r="S735" s="151">
        <v>3</v>
      </c>
      <c r="T735" s="184">
        <v>44589</v>
      </c>
      <c r="U735" s="161">
        <f t="shared" si="184"/>
        <v>39.533333333333331</v>
      </c>
      <c r="V735" s="124">
        <f t="shared" si="185"/>
        <v>100</v>
      </c>
      <c r="W735" s="162">
        <f t="shared" si="186"/>
        <v>47.714285714285715</v>
      </c>
      <c r="X735" s="162">
        <f t="shared" si="187"/>
        <v>47.714285714285715</v>
      </c>
      <c r="Y735" s="162">
        <f t="shared" si="188"/>
        <v>47.714285714285715</v>
      </c>
      <c r="Z735" s="151" t="str">
        <f t="shared" si="189"/>
        <v>CUMPLIDA</v>
      </c>
      <c r="AA735" s="151" t="str">
        <f t="shared" si="190"/>
        <v/>
      </c>
      <c r="AB735" s="192" t="s">
        <v>134</v>
      </c>
      <c r="AC735" s="150" t="str">
        <f t="shared" si="193"/>
        <v>H131R14</v>
      </c>
      <c r="AD735" s="163">
        <f t="shared" si="191"/>
        <v>2</v>
      </c>
      <c r="AE735" s="163" t="str">
        <f t="shared" si="194"/>
        <v>H131R14 - 2</v>
      </c>
      <c r="AF735" s="164">
        <f t="shared" si="195"/>
        <v>5</v>
      </c>
      <c r="AG735" s="164">
        <f t="shared" si="196"/>
        <v>5</v>
      </c>
      <c r="AH735" s="164" t="str">
        <f t="shared" si="192"/>
        <v>H131R14.</v>
      </c>
      <c r="AI735" s="164" t="str">
        <f t="shared" si="197"/>
        <v>H131R14</v>
      </c>
      <c r="AJ735" s="204"/>
      <c r="AK735" s="204"/>
    </row>
    <row r="736" spans="1:37" s="2" customFormat="1" ht="350.1" customHeight="1" x14ac:dyDescent="0.2">
      <c r="A736" s="150">
        <f>IF(ISBLANK(F736),"",COUNTA($F$2:F736))</f>
        <v>596</v>
      </c>
      <c r="B736" s="151">
        <f t="shared" si="198"/>
        <v>735</v>
      </c>
      <c r="C736" s="151">
        <v>2015</v>
      </c>
      <c r="D736" s="151"/>
      <c r="E736" s="151" t="s">
        <v>637</v>
      </c>
      <c r="F736" s="151" t="s">
        <v>637</v>
      </c>
      <c r="G736" s="152" t="s">
        <v>20</v>
      </c>
      <c r="H736" s="183" t="s">
        <v>897</v>
      </c>
      <c r="I736" s="183" t="s">
        <v>3128</v>
      </c>
      <c r="J736" s="183" t="s">
        <v>1051</v>
      </c>
      <c r="K736" s="183" t="s">
        <v>1047</v>
      </c>
      <c r="L736" s="151" t="s">
        <v>1340</v>
      </c>
      <c r="M736" s="163">
        <v>1</v>
      </c>
      <c r="N736" s="209">
        <v>43858</v>
      </c>
      <c r="O736" s="209">
        <v>44165</v>
      </c>
      <c r="P736" s="178">
        <f t="shared" si="183"/>
        <v>43.857142857142854</v>
      </c>
      <c r="Q736" s="151" t="s">
        <v>1484</v>
      </c>
      <c r="R736" s="151" t="s">
        <v>2367</v>
      </c>
      <c r="S736" s="151">
        <v>1</v>
      </c>
      <c r="T736" s="123">
        <v>44662</v>
      </c>
      <c r="U736" s="161">
        <f t="shared" si="184"/>
        <v>16.566666666666666</v>
      </c>
      <c r="V736" s="124">
        <f t="shared" si="185"/>
        <v>100</v>
      </c>
      <c r="W736" s="162">
        <f t="shared" si="186"/>
        <v>43.857142857142854</v>
      </c>
      <c r="X736" s="162">
        <f t="shared" si="187"/>
        <v>43.857142857142854</v>
      </c>
      <c r="Y736" s="162">
        <f t="shared" si="188"/>
        <v>43.857142857142854</v>
      </c>
      <c r="Z736" s="151" t="str">
        <f t="shared" si="189"/>
        <v>CUMPLIDA</v>
      </c>
      <c r="AA736" s="151" t="str">
        <f t="shared" si="190"/>
        <v>CUMPLIDO</v>
      </c>
      <c r="AB736" s="192" t="s">
        <v>134</v>
      </c>
      <c r="AC736" s="150" t="str">
        <f t="shared" si="193"/>
        <v>H132R14</v>
      </c>
      <c r="AD736" s="163">
        <f t="shared" si="191"/>
        <v>1</v>
      </c>
      <c r="AE736" s="163" t="str">
        <f t="shared" si="194"/>
        <v>H132R14 - 1</v>
      </c>
      <c r="AF736" s="164">
        <f t="shared" si="195"/>
        <v>5</v>
      </c>
      <c r="AG736" s="164">
        <f t="shared" si="196"/>
        <v>5</v>
      </c>
      <c r="AH736" s="164" t="str">
        <f t="shared" si="192"/>
        <v>H132R14.</v>
      </c>
      <c r="AI736" s="164" t="str">
        <f t="shared" si="197"/>
        <v>H132R14</v>
      </c>
      <c r="AJ736" s="204"/>
      <c r="AK736" s="204"/>
    </row>
    <row r="737" spans="1:37" s="2" customFormat="1" ht="350.1" customHeight="1" x14ac:dyDescent="0.2">
      <c r="A737" s="150">
        <f>IF(ISBLANK(F737),"",COUNTA($F$2:F737))</f>
        <v>597</v>
      </c>
      <c r="B737" s="151">
        <f t="shared" si="198"/>
        <v>736</v>
      </c>
      <c r="C737" s="151">
        <v>2015</v>
      </c>
      <c r="D737" s="151"/>
      <c r="E737" s="151" t="s">
        <v>3105</v>
      </c>
      <c r="F737" s="151" t="s">
        <v>1273</v>
      </c>
      <c r="G737" s="152" t="s">
        <v>20</v>
      </c>
      <c r="H737" s="183" t="s">
        <v>759</v>
      </c>
      <c r="I737" s="183" t="s">
        <v>75</v>
      </c>
      <c r="J737" s="183" t="s">
        <v>230</v>
      </c>
      <c r="K737" s="183" t="s">
        <v>231</v>
      </c>
      <c r="L737" s="163" t="s">
        <v>8</v>
      </c>
      <c r="M737" s="163">
        <v>1</v>
      </c>
      <c r="N737" s="209">
        <v>43040</v>
      </c>
      <c r="O737" s="209">
        <v>43099</v>
      </c>
      <c r="P737" s="178">
        <f t="shared" ref="P737:P744" si="199">(+O737-N737)/7</f>
        <v>8.4285714285714288</v>
      </c>
      <c r="Q737" s="151" t="s">
        <v>1484</v>
      </c>
      <c r="R737" s="151" t="s">
        <v>2367</v>
      </c>
      <c r="S737" s="151">
        <v>1</v>
      </c>
      <c r="T737" s="184"/>
      <c r="U737" s="161">
        <f t="shared" si="184"/>
        <v>-1436.6333333333334</v>
      </c>
      <c r="V737" s="124">
        <f t="shared" si="185"/>
        <v>100</v>
      </c>
      <c r="W737" s="162">
        <f t="shared" si="186"/>
        <v>8.4285714285714288</v>
      </c>
      <c r="X737" s="162">
        <f t="shared" si="187"/>
        <v>8.4285714285714288</v>
      </c>
      <c r="Y737" s="162">
        <f t="shared" si="188"/>
        <v>8.4285714285714288</v>
      </c>
      <c r="Z737" s="151" t="str">
        <f t="shared" si="189"/>
        <v>CUMPLIDA</v>
      </c>
      <c r="AA737" s="151" t="str">
        <f t="shared" si="190"/>
        <v>CUMPLIDO</v>
      </c>
      <c r="AB737" s="192" t="s">
        <v>134</v>
      </c>
      <c r="AC737" s="150" t="str">
        <f t="shared" si="193"/>
        <v>H134R14</v>
      </c>
      <c r="AD737" s="163">
        <f t="shared" si="191"/>
        <v>1</v>
      </c>
      <c r="AE737" s="163" t="str">
        <f t="shared" si="194"/>
        <v>H134R14 - 1</v>
      </c>
      <c r="AF737" s="164">
        <f t="shared" si="195"/>
        <v>5</v>
      </c>
      <c r="AG737" s="164">
        <f t="shared" si="196"/>
        <v>5</v>
      </c>
      <c r="AH737" s="164" t="str">
        <f t="shared" si="192"/>
        <v>H134R14.</v>
      </c>
      <c r="AI737" s="164" t="str">
        <f t="shared" si="197"/>
        <v>H134R14</v>
      </c>
      <c r="AJ737" s="204"/>
      <c r="AK737" s="204"/>
    </row>
    <row r="738" spans="1:37" s="2" customFormat="1" ht="350.1" customHeight="1" x14ac:dyDescent="0.2">
      <c r="A738" s="150">
        <f>IF(ISBLANK(F738),"",COUNTA($F$2:F738))</f>
        <v>598</v>
      </c>
      <c r="B738" s="151">
        <f t="shared" si="198"/>
        <v>737</v>
      </c>
      <c r="C738" s="151">
        <v>2015</v>
      </c>
      <c r="D738" s="151"/>
      <c r="E738" s="151" t="s">
        <v>904</v>
      </c>
      <c r="F738" s="151" t="s">
        <v>1108</v>
      </c>
      <c r="G738" s="152" t="s">
        <v>20</v>
      </c>
      <c r="H738" s="183" t="s">
        <v>1042</v>
      </c>
      <c r="I738" s="183" t="s">
        <v>232</v>
      </c>
      <c r="J738" s="183" t="s">
        <v>1059</v>
      </c>
      <c r="K738" s="183" t="s">
        <v>1060</v>
      </c>
      <c r="L738" s="163" t="s">
        <v>1056</v>
      </c>
      <c r="M738" s="163">
        <v>10</v>
      </c>
      <c r="N738" s="209">
        <v>43862</v>
      </c>
      <c r="O738" s="209">
        <v>44165</v>
      </c>
      <c r="P738" s="178">
        <f t="shared" si="199"/>
        <v>43.285714285714285</v>
      </c>
      <c r="Q738" s="151" t="s">
        <v>1488</v>
      </c>
      <c r="R738" s="151" t="s">
        <v>2347</v>
      </c>
      <c r="S738" s="151">
        <v>0</v>
      </c>
      <c r="T738" s="184"/>
      <c r="U738" s="161">
        <f t="shared" si="184"/>
        <v>-1472.1666666666667</v>
      </c>
      <c r="V738" s="124">
        <f t="shared" si="185"/>
        <v>0</v>
      </c>
      <c r="W738" s="162">
        <f t="shared" si="186"/>
        <v>0</v>
      </c>
      <c r="X738" s="162">
        <f t="shared" si="187"/>
        <v>0</v>
      </c>
      <c r="Y738" s="162">
        <f t="shared" si="188"/>
        <v>43.285714285714285</v>
      </c>
      <c r="Z738" s="151" t="str">
        <f t="shared" si="189"/>
        <v>VENCIDA</v>
      </c>
      <c r="AA738" s="151" t="str">
        <f t="shared" si="190"/>
        <v>VENCIDO</v>
      </c>
      <c r="AB738" s="192" t="s">
        <v>134</v>
      </c>
      <c r="AC738" s="150" t="str">
        <f t="shared" si="193"/>
        <v>H135R14</v>
      </c>
      <c r="AD738" s="163">
        <f t="shared" si="191"/>
        <v>1</v>
      </c>
      <c r="AE738" s="163" t="str">
        <f t="shared" si="194"/>
        <v>H135R14 - 1</v>
      </c>
      <c r="AF738" s="164">
        <f t="shared" si="195"/>
        <v>1</v>
      </c>
      <c r="AG738" s="164">
        <f t="shared" si="196"/>
        <v>1</v>
      </c>
      <c r="AH738" s="164" t="str">
        <f t="shared" si="192"/>
        <v>H135R14.</v>
      </c>
      <c r="AI738" s="164" t="str">
        <f t="shared" si="197"/>
        <v>H135R14</v>
      </c>
      <c r="AJ738" s="204"/>
      <c r="AK738" s="204"/>
    </row>
    <row r="739" spans="1:37" s="2" customFormat="1" ht="350.1" customHeight="1" x14ac:dyDescent="0.2">
      <c r="A739" s="150">
        <f>IF(ISBLANK(F739),"",COUNTA($F$2:F739))</f>
        <v>599</v>
      </c>
      <c r="B739" s="151">
        <f t="shared" si="198"/>
        <v>738</v>
      </c>
      <c r="C739" s="151">
        <v>2015</v>
      </c>
      <c r="D739" s="151"/>
      <c r="E739" s="151" t="s">
        <v>637</v>
      </c>
      <c r="F739" s="151" t="s">
        <v>637</v>
      </c>
      <c r="G739" s="152" t="s">
        <v>31</v>
      </c>
      <c r="H739" s="183" t="s">
        <v>1043</v>
      </c>
      <c r="I739" s="183" t="s">
        <v>76</v>
      </c>
      <c r="J739" s="183" t="s">
        <v>1044</v>
      </c>
      <c r="K739" s="183" t="s">
        <v>1037</v>
      </c>
      <c r="L739" s="151" t="s">
        <v>1050</v>
      </c>
      <c r="M739" s="163">
        <v>1</v>
      </c>
      <c r="N739" s="209">
        <v>43858</v>
      </c>
      <c r="O739" s="209">
        <v>44165</v>
      </c>
      <c r="P739" s="178">
        <f t="shared" si="199"/>
        <v>43.857142857142854</v>
      </c>
      <c r="Q739" s="163" t="s">
        <v>1946</v>
      </c>
      <c r="R739" s="174" t="s">
        <v>2374</v>
      </c>
      <c r="S739" s="151">
        <v>1</v>
      </c>
      <c r="T739" s="184">
        <v>45322</v>
      </c>
      <c r="U739" s="161">
        <f t="shared" si="184"/>
        <v>38.56666666666667</v>
      </c>
      <c r="V739" s="124">
        <f t="shared" si="185"/>
        <v>100</v>
      </c>
      <c r="W739" s="162">
        <f t="shared" si="186"/>
        <v>43.857142857142854</v>
      </c>
      <c r="X739" s="162">
        <f t="shared" si="187"/>
        <v>43.857142857142854</v>
      </c>
      <c r="Y739" s="162">
        <f t="shared" si="188"/>
        <v>43.857142857142854</v>
      </c>
      <c r="Z739" s="151" t="str">
        <f t="shared" si="189"/>
        <v>CUMPLIDA</v>
      </c>
      <c r="AA739" s="151" t="str">
        <f t="shared" si="190"/>
        <v>CUMPLIDO</v>
      </c>
      <c r="AB739" s="192" t="s">
        <v>134</v>
      </c>
      <c r="AC739" s="150" t="str">
        <f t="shared" si="193"/>
        <v>H136R14</v>
      </c>
      <c r="AD739" s="163">
        <f t="shared" si="191"/>
        <v>1</v>
      </c>
      <c r="AE739" s="163" t="str">
        <f t="shared" si="194"/>
        <v>H136R14 - 1</v>
      </c>
      <c r="AF739" s="164">
        <f t="shared" si="195"/>
        <v>5</v>
      </c>
      <c r="AG739" s="164">
        <f t="shared" si="196"/>
        <v>5</v>
      </c>
      <c r="AH739" s="164" t="str">
        <f t="shared" si="192"/>
        <v>H136R14.</v>
      </c>
      <c r="AI739" s="164" t="str">
        <f t="shared" si="197"/>
        <v>H136R14</v>
      </c>
      <c r="AJ739" s="204"/>
      <c r="AK739" s="204"/>
    </row>
    <row r="740" spans="1:37" s="2" customFormat="1" ht="350.1" customHeight="1" x14ac:dyDescent="0.2">
      <c r="A740" s="150">
        <f>IF(ISBLANK(F740),"",COUNTA($F$2:F740))</f>
        <v>600</v>
      </c>
      <c r="B740" s="151">
        <f t="shared" si="198"/>
        <v>739</v>
      </c>
      <c r="C740" s="151">
        <v>2015</v>
      </c>
      <c r="D740" s="151"/>
      <c r="E740" s="151" t="s">
        <v>904</v>
      </c>
      <c r="F740" s="151" t="s">
        <v>636</v>
      </c>
      <c r="G740" s="152" t="s">
        <v>20</v>
      </c>
      <c r="H740" s="183" t="s">
        <v>898</v>
      </c>
      <c r="I740" s="183" t="s">
        <v>77</v>
      </c>
      <c r="J740" s="183" t="s">
        <v>1054</v>
      </c>
      <c r="K740" s="183" t="s">
        <v>1060</v>
      </c>
      <c r="L740" s="163" t="s">
        <v>1056</v>
      </c>
      <c r="M740" s="163">
        <v>10</v>
      </c>
      <c r="N740" s="209">
        <v>43862</v>
      </c>
      <c r="O740" s="209">
        <v>44165</v>
      </c>
      <c r="P740" s="178">
        <f t="shared" si="199"/>
        <v>43.285714285714285</v>
      </c>
      <c r="Q740" s="163" t="s">
        <v>1488</v>
      </c>
      <c r="R740" s="151" t="s">
        <v>2347</v>
      </c>
      <c r="S740" s="151">
        <v>0</v>
      </c>
      <c r="T740" s="184"/>
      <c r="U740" s="161">
        <f t="shared" si="184"/>
        <v>-1472.1666666666667</v>
      </c>
      <c r="V740" s="124">
        <f t="shared" si="185"/>
        <v>0</v>
      </c>
      <c r="W740" s="162">
        <f t="shared" si="186"/>
        <v>0</v>
      </c>
      <c r="X740" s="162">
        <f t="shared" si="187"/>
        <v>0</v>
      </c>
      <c r="Y740" s="162">
        <f t="shared" si="188"/>
        <v>43.285714285714285</v>
      </c>
      <c r="Z740" s="151" t="str">
        <f t="shared" si="189"/>
        <v>VENCIDA</v>
      </c>
      <c r="AA740" s="151" t="str">
        <f t="shared" si="190"/>
        <v>VENCIDO</v>
      </c>
      <c r="AB740" s="192" t="s">
        <v>134</v>
      </c>
      <c r="AC740" s="150" t="str">
        <f t="shared" si="193"/>
        <v>H137R14</v>
      </c>
      <c r="AD740" s="163">
        <f t="shared" si="191"/>
        <v>1</v>
      </c>
      <c r="AE740" s="163" t="str">
        <f t="shared" si="194"/>
        <v>H137R14 - 1</v>
      </c>
      <c r="AF740" s="164">
        <f t="shared" si="195"/>
        <v>1</v>
      </c>
      <c r="AG740" s="164">
        <f t="shared" si="196"/>
        <v>1</v>
      </c>
      <c r="AH740" s="164" t="str">
        <f t="shared" si="192"/>
        <v>H137R14.</v>
      </c>
      <c r="AI740" s="164" t="str">
        <f t="shared" si="197"/>
        <v>H137R14</v>
      </c>
      <c r="AJ740" s="204"/>
      <c r="AK740" s="204"/>
    </row>
    <row r="741" spans="1:37" s="2" customFormat="1" ht="350.1" customHeight="1" x14ac:dyDescent="0.2">
      <c r="A741" s="150">
        <f>IF(ISBLANK(F741),"",COUNTA($F$2:F741))</f>
        <v>601</v>
      </c>
      <c r="B741" s="151">
        <f t="shared" si="198"/>
        <v>740</v>
      </c>
      <c r="C741" s="151">
        <v>2015</v>
      </c>
      <c r="D741" s="151"/>
      <c r="E741" s="151" t="s">
        <v>904</v>
      </c>
      <c r="F741" s="151" t="s">
        <v>636</v>
      </c>
      <c r="G741" s="152" t="s">
        <v>78</v>
      </c>
      <c r="H741" s="183" t="s">
        <v>577</v>
      </c>
      <c r="I741" s="183" t="s">
        <v>582</v>
      </c>
      <c r="J741" s="183" t="s">
        <v>597</v>
      </c>
      <c r="K741" s="183" t="s">
        <v>598</v>
      </c>
      <c r="L741" s="151" t="s">
        <v>311</v>
      </c>
      <c r="M741" s="151">
        <v>2</v>
      </c>
      <c r="N741" s="184">
        <v>43040</v>
      </c>
      <c r="O741" s="184">
        <v>43311</v>
      </c>
      <c r="P741" s="178">
        <f t="shared" si="199"/>
        <v>38.714285714285715</v>
      </c>
      <c r="Q741" s="151" t="s">
        <v>1488</v>
      </c>
      <c r="R741" s="151" t="s">
        <v>2347</v>
      </c>
      <c r="S741" s="151">
        <v>2</v>
      </c>
      <c r="T741" s="184"/>
      <c r="U741" s="161">
        <f t="shared" si="184"/>
        <v>-1443.7</v>
      </c>
      <c r="V741" s="124">
        <f t="shared" si="185"/>
        <v>100</v>
      </c>
      <c r="W741" s="162">
        <f t="shared" si="186"/>
        <v>38.714285714285715</v>
      </c>
      <c r="X741" s="162">
        <f t="shared" si="187"/>
        <v>38.714285714285715</v>
      </c>
      <c r="Y741" s="162">
        <f t="shared" si="188"/>
        <v>38.714285714285715</v>
      </c>
      <c r="Z741" s="151" t="str">
        <f t="shared" si="189"/>
        <v>CUMPLIDA</v>
      </c>
      <c r="AA741" s="151" t="str">
        <f t="shared" si="190"/>
        <v>CUMPLIDO</v>
      </c>
      <c r="AB741" s="192" t="s">
        <v>134</v>
      </c>
      <c r="AC741" s="150" t="str">
        <f t="shared" si="193"/>
        <v>H138R14</v>
      </c>
      <c r="AD741" s="163">
        <f t="shared" si="191"/>
        <v>1</v>
      </c>
      <c r="AE741" s="163" t="str">
        <f t="shared" si="194"/>
        <v>H138R14 - 1</v>
      </c>
      <c r="AF741" s="164">
        <f t="shared" si="195"/>
        <v>5</v>
      </c>
      <c r="AG741" s="164">
        <f t="shared" si="196"/>
        <v>5</v>
      </c>
      <c r="AH741" s="164" t="str">
        <f t="shared" si="192"/>
        <v>H138R14.</v>
      </c>
      <c r="AI741" s="164" t="str">
        <f t="shared" si="197"/>
        <v>H138R14</v>
      </c>
      <c r="AJ741" s="204"/>
      <c r="AK741" s="204"/>
    </row>
    <row r="742" spans="1:37" s="2" customFormat="1" ht="350.1" customHeight="1" x14ac:dyDescent="0.2">
      <c r="A742" s="150">
        <f>IF(ISBLANK(F742),"",COUNTA($F$2:F742))</f>
        <v>602</v>
      </c>
      <c r="B742" s="151">
        <f t="shared" si="198"/>
        <v>741</v>
      </c>
      <c r="C742" s="151">
        <v>2015</v>
      </c>
      <c r="D742" s="151"/>
      <c r="E742" s="151" t="s">
        <v>904</v>
      </c>
      <c r="F742" s="151" t="s">
        <v>636</v>
      </c>
      <c r="G742" s="152" t="s">
        <v>20</v>
      </c>
      <c r="H742" s="183" t="s">
        <v>578</v>
      </c>
      <c r="I742" s="183" t="s">
        <v>79</v>
      </c>
      <c r="J742" s="183" t="s">
        <v>359</v>
      </c>
      <c r="K742" s="183" t="s">
        <v>360</v>
      </c>
      <c r="L742" s="151" t="s">
        <v>361</v>
      </c>
      <c r="M742" s="151">
        <v>3</v>
      </c>
      <c r="N742" s="184">
        <v>43040</v>
      </c>
      <c r="O742" s="184">
        <v>43403</v>
      </c>
      <c r="P742" s="178">
        <f t="shared" si="199"/>
        <v>51.857142857142854</v>
      </c>
      <c r="Q742" s="151" t="s">
        <v>1486</v>
      </c>
      <c r="R742" s="151" t="s">
        <v>2374</v>
      </c>
      <c r="S742" s="151">
        <v>3</v>
      </c>
      <c r="T742" s="184">
        <v>44384</v>
      </c>
      <c r="U742" s="161">
        <f t="shared" si="184"/>
        <v>32.700000000000003</v>
      </c>
      <c r="V742" s="124">
        <f t="shared" si="185"/>
        <v>100</v>
      </c>
      <c r="W742" s="162">
        <f t="shared" si="186"/>
        <v>51.857142857142854</v>
      </c>
      <c r="X742" s="162">
        <f t="shared" si="187"/>
        <v>51.857142857142854</v>
      </c>
      <c r="Y742" s="162">
        <f t="shared" si="188"/>
        <v>51.857142857142854</v>
      </c>
      <c r="Z742" s="151" t="str">
        <f t="shared" si="189"/>
        <v>CUMPLIDA</v>
      </c>
      <c r="AA742" s="151" t="str">
        <f t="shared" si="190"/>
        <v>CUMPLIDO</v>
      </c>
      <c r="AB742" s="192" t="s">
        <v>134</v>
      </c>
      <c r="AC742" s="150" t="str">
        <f t="shared" si="193"/>
        <v>H140R14</v>
      </c>
      <c r="AD742" s="163">
        <f t="shared" si="191"/>
        <v>1</v>
      </c>
      <c r="AE742" s="163" t="str">
        <f t="shared" si="194"/>
        <v>H140R14 - 1</v>
      </c>
      <c r="AF742" s="164">
        <f t="shared" si="195"/>
        <v>5</v>
      </c>
      <c r="AG742" s="164">
        <f t="shared" si="196"/>
        <v>5</v>
      </c>
      <c r="AH742" s="164" t="str">
        <f t="shared" si="192"/>
        <v>H140R14.</v>
      </c>
      <c r="AI742" s="164" t="str">
        <f t="shared" si="197"/>
        <v>H140R14</v>
      </c>
      <c r="AJ742" s="204"/>
      <c r="AK742" s="204"/>
    </row>
    <row r="743" spans="1:37" s="2" customFormat="1" ht="350.1" customHeight="1" x14ac:dyDescent="0.2">
      <c r="A743" s="150">
        <f>IF(ISBLANK(F743),"",COUNTA($F$2:F743))</f>
        <v>603</v>
      </c>
      <c r="B743" s="151">
        <f t="shared" si="198"/>
        <v>742</v>
      </c>
      <c r="C743" s="151">
        <v>2015</v>
      </c>
      <c r="D743" s="151"/>
      <c r="E743" s="151" t="s">
        <v>904</v>
      </c>
      <c r="F743" s="151" t="s">
        <v>636</v>
      </c>
      <c r="G743" s="152" t="s">
        <v>80</v>
      </c>
      <c r="H743" s="183" t="s">
        <v>899</v>
      </c>
      <c r="I743" s="183" t="s">
        <v>81</v>
      </c>
      <c r="J743" s="183" t="s">
        <v>1470</v>
      </c>
      <c r="K743" s="183" t="s">
        <v>1471</v>
      </c>
      <c r="L743" s="151" t="s">
        <v>1472</v>
      </c>
      <c r="M743" s="151">
        <v>1</v>
      </c>
      <c r="N743" s="184">
        <v>44407</v>
      </c>
      <c r="O743" s="184">
        <v>44561</v>
      </c>
      <c r="P743" s="178">
        <f t="shared" si="199"/>
        <v>22</v>
      </c>
      <c r="Q743" s="151" t="s">
        <v>1487</v>
      </c>
      <c r="R743" s="174" t="s">
        <v>2347</v>
      </c>
      <c r="S743" s="151">
        <v>0</v>
      </c>
      <c r="T743" s="184"/>
      <c r="U743" s="161">
        <f t="shared" si="184"/>
        <v>-1485.3666666666666</v>
      </c>
      <c r="V743" s="124">
        <f t="shared" si="185"/>
        <v>0</v>
      </c>
      <c r="W743" s="162">
        <f t="shared" si="186"/>
        <v>0</v>
      </c>
      <c r="X743" s="162">
        <f t="shared" si="187"/>
        <v>0</v>
      </c>
      <c r="Y743" s="162">
        <f t="shared" si="188"/>
        <v>22</v>
      </c>
      <c r="Z743" s="151" t="str">
        <f t="shared" si="189"/>
        <v>VENCIDA</v>
      </c>
      <c r="AA743" s="151" t="str">
        <f t="shared" si="190"/>
        <v>VENCIDO</v>
      </c>
      <c r="AB743" s="192" t="s">
        <v>134</v>
      </c>
      <c r="AC743" s="150" t="str">
        <f t="shared" si="193"/>
        <v>H146R14</v>
      </c>
      <c r="AD743" s="163">
        <f t="shared" si="191"/>
        <v>1</v>
      </c>
      <c r="AE743" s="163" t="str">
        <f t="shared" si="194"/>
        <v>H146R14 - 1</v>
      </c>
      <c r="AF743" s="164">
        <f t="shared" si="195"/>
        <v>1</v>
      </c>
      <c r="AG743" s="164">
        <f t="shared" si="196"/>
        <v>1</v>
      </c>
      <c r="AH743" s="164" t="str">
        <f t="shared" si="192"/>
        <v>H146R14.</v>
      </c>
      <c r="AI743" s="164" t="str">
        <f t="shared" si="197"/>
        <v>H146R14</v>
      </c>
      <c r="AJ743" s="204"/>
      <c r="AK743" s="204"/>
    </row>
    <row r="744" spans="1:37" s="2" customFormat="1" ht="350.1" customHeight="1" x14ac:dyDescent="0.2">
      <c r="A744" s="150">
        <f>IF(ISBLANK(F744),"",COUNTA($F$2:F744))</f>
        <v>604</v>
      </c>
      <c r="B744" s="151">
        <f t="shared" si="198"/>
        <v>743</v>
      </c>
      <c r="C744" s="151">
        <v>2015</v>
      </c>
      <c r="D744" s="151"/>
      <c r="E744" s="151" t="s">
        <v>637</v>
      </c>
      <c r="F744" s="151" t="s">
        <v>637</v>
      </c>
      <c r="G744" s="152" t="s">
        <v>82</v>
      </c>
      <c r="H744" s="183" t="s">
        <v>324</v>
      </c>
      <c r="I744" s="183" t="s">
        <v>83</v>
      </c>
      <c r="J744" s="183" t="s">
        <v>322</v>
      </c>
      <c r="K744" s="183" t="s">
        <v>323</v>
      </c>
      <c r="L744" s="151" t="s">
        <v>314</v>
      </c>
      <c r="M744" s="151">
        <v>1</v>
      </c>
      <c r="N744" s="184">
        <v>43070</v>
      </c>
      <c r="O744" s="184">
        <v>43100</v>
      </c>
      <c r="P744" s="178">
        <f t="shared" si="199"/>
        <v>4.2857142857142856</v>
      </c>
      <c r="Q744" s="151" t="s">
        <v>310</v>
      </c>
      <c r="R744" s="151" t="s">
        <v>2314</v>
      </c>
      <c r="S744" s="151">
        <v>1</v>
      </c>
      <c r="T744" s="184"/>
      <c r="U744" s="161">
        <f t="shared" si="184"/>
        <v>-1436.6666666666667</v>
      </c>
      <c r="V744" s="124">
        <f t="shared" si="185"/>
        <v>100</v>
      </c>
      <c r="W744" s="162">
        <f t="shared" si="186"/>
        <v>4.2857142857142856</v>
      </c>
      <c r="X744" s="162">
        <f t="shared" si="187"/>
        <v>4.2857142857142856</v>
      </c>
      <c r="Y744" s="162">
        <f t="shared" si="188"/>
        <v>4.2857142857142856</v>
      </c>
      <c r="Z744" s="151" t="str">
        <f t="shared" si="189"/>
        <v>CUMPLIDA</v>
      </c>
      <c r="AA744" s="151" t="str">
        <f t="shared" si="190"/>
        <v>CUMPLIDO</v>
      </c>
      <c r="AB744" s="192" t="s">
        <v>134</v>
      </c>
      <c r="AC744" s="150" t="str">
        <f t="shared" si="193"/>
        <v>H183R14</v>
      </c>
      <c r="AD744" s="163">
        <f t="shared" si="191"/>
        <v>1</v>
      </c>
      <c r="AE744" s="163" t="str">
        <f t="shared" si="194"/>
        <v>H183R14 - 1</v>
      </c>
      <c r="AF744" s="164">
        <f t="shared" si="195"/>
        <v>5</v>
      </c>
      <c r="AG744" s="164">
        <f t="shared" si="196"/>
        <v>5</v>
      </c>
      <c r="AH744" s="164" t="str">
        <f t="shared" si="192"/>
        <v>H183R14.</v>
      </c>
      <c r="AI744" s="164" t="str">
        <f t="shared" si="197"/>
        <v>H183R14</v>
      </c>
      <c r="AJ744" s="204"/>
      <c r="AK744" s="204"/>
    </row>
    <row r="745" spans="1:37" customFormat="1" ht="12.75" customHeight="1" x14ac:dyDescent="0.25">
      <c r="A745" s="237" t="s">
        <v>0</v>
      </c>
      <c r="B745" s="237"/>
      <c r="C745" s="237"/>
      <c r="D745" s="237"/>
      <c r="E745" s="237"/>
      <c r="F745" s="237"/>
      <c r="G745" s="237"/>
      <c r="H745" s="237"/>
      <c r="I745" s="237"/>
      <c r="J745" s="237"/>
      <c r="K745" s="237"/>
      <c r="L745" s="237"/>
      <c r="M745" s="237"/>
      <c r="N745" s="237"/>
      <c r="O745" s="237"/>
      <c r="P745" s="237"/>
      <c r="Q745" s="237"/>
      <c r="R745" s="237"/>
      <c r="S745" s="237"/>
      <c r="T745" s="237"/>
      <c r="U745" s="237"/>
      <c r="V745" s="237"/>
      <c r="W745" s="216">
        <f>SUM(W2:W744)</f>
        <v>10272.365763546792</v>
      </c>
      <c r="X745" s="216">
        <f>SUM(X2:X744)</f>
        <v>10272.365763546792</v>
      </c>
      <c r="Y745" s="216">
        <f>SUM(Y2:Y744)</f>
        <v>13602.714285714248</v>
      </c>
      <c r="Z745" s="151"/>
      <c r="AA745" s="151"/>
      <c r="AB745" s="192"/>
      <c r="AC745" s="163"/>
      <c r="AD745" s="163"/>
      <c r="AE745" s="163"/>
      <c r="AF745" s="164"/>
      <c r="AG745" s="164"/>
      <c r="AH745" s="137"/>
      <c r="AI745" s="217"/>
      <c r="AJ745" s="218"/>
      <c r="AK745" s="218"/>
    </row>
    <row r="746" spans="1:37" ht="12.75" customHeight="1" x14ac:dyDescent="0.2">
      <c r="A746" s="238"/>
      <c r="B746" s="239"/>
      <c r="C746" s="239"/>
      <c r="D746" s="239"/>
      <c r="E746" s="239"/>
      <c r="F746" s="239"/>
      <c r="G746" s="240"/>
      <c r="H746" s="240"/>
      <c r="I746" s="240"/>
      <c r="J746" s="240"/>
      <c r="K746" s="240"/>
      <c r="L746" s="240"/>
      <c r="M746" s="240"/>
      <c r="N746" s="240"/>
      <c r="O746" s="240"/>
      <c r="P746" s="240"/>
      <c r="Q746" s="240"/>
      <c r="R746" s="240"/>
      <c r="S746" s="240"/>
      <c r="T746" s="95"/>
      <c r="U746" s="54"/>
      <c r="V746" s="26"/>
      <c r="W746" s="27"/>
      <c r="X746" s="27"/>
      <c r="Y746" s="27"/>
      <c r="AF746" s="99"/>
      <c r="AG746" s="99"/>
      <c r="AH746" s="98"/>
    </row>
    <row r="747" spans="1:37" ht="12.75" customHeight="1" x14ac:dyDescent="0.2">
      <c r="A747" s="113"/>
      <c r="B747" s="114"/>
      <c r="C747" s="114"/>
      <c r="D747" s="114"/>
      <c r="E747" s="138"/>
      <c r="F747" s="114"/>
      <c r="G747" s="2"/>
      <c r="H747" s="2"/>
      <c r="I747" s="2"/>
      <c r="J747" s="2"/>
      <c r="K747" s="2"/>
      <c r="L747" s="2"/>
      <c r="M747" s="2"/>
      <c r="N747" s="2"/>
      <c r="O747" s="2"/>
      <c r="P747" s="2"/>
      <c r="Q747" s="2"/>
      <c r="R747" s="2"/>
      <c r="S747" s="2"/>
      <c r="T747" s="95"/>
      <c r="U747" s="54"/>
      <c r="V747" s="26"/>
      <c r="W747" s="27"/>
      <c r="X747" s="27"/>
      <c r="Y747" s="27"/>
      <c r="AF747" s="99"/>
      <c r="AG747" s="99"/>
      <c r="AH747" s="98"/>
    </row>
    <row r="748" spans="1:37" x14ac:dyDescent="0.2">
      <c r="A748" s="37"/>
      <c r="B748" s="46"/>
      <c r="C748" s="46"/>
      <c r="D748" s="46"/>
      <c r="E748" s="46"/>
      <c r="F748" s="46"/>
      <c r="H748" s="1"/>
      <c r="I748" s="2"/>
      <c r="J748" s="2"/>
      <c r="K748" s="19"/>
      <c r="L748" s="16"/>
      <c r="M748" s="4"/>
      <c r="N748" s="5"/>
      <c r="O748" s="5"/>
      <c r="P748" s="2"/>
      <c r="Q748" s="6"/>
      <c r="R748" s="6"/>
      <c r="S748" s="2"/>
      <c r="T748" s="95"/>
      <c r="U748" s="54"/>
      <c r="V748" s="26"/>
      <c r="W748" s="27"/>
      <c r="X748" s="27"/>
      <c r="Y748" s="27"/>
      <c r="AF748" s="99"/>
      <c r="AG748" s="99"/>
      <c r="AH748" s="99"/>
    </row>
    <row r="749" spans="1:37" x14ac:dyDescent="0.2">
      <c r="A749" s="37"/>
      <c r="B749" s="46"/>
      <c r="C749" s="46"/>
      <c r="D749" s="46"/>
      <c r="E749" s="46"/>
      <c r="F749" s="46"/>
      <c r="H749" s="1"/>
      <c r="I749" s="2"/>
      <c r="J749" s="2"/>
      <c r="K749" s="19"/>
      <c r="L749" s="16"/>
      <c r="M749" s="252" t="s">
        <v>33</v>
      </c>
      <c r="N749" s="252"/>
      <c r="O749" s="252"/>
      <c r="P749" s="2"/>
      <c r="Q749" s="6"/>
      <c r="R749" s="6"/>
      <c r="S749" s="2"/>
      <c r="T749" s="95"/>
      <c r="U749" s="54"/>
      <c r="V749" s="26"/>
      <c r="W749" s="27"/>
      <c r="X749" s="27"/>
      <c r="Y749" s="27"/>
      <c r="AF749" s="101"/>
      <c r="AG749" s="101"/>
      <c r="AH749" s="101"/>
    </row>
    <row r="750" spans="1:37" x14ac:dyDescent="0.2">
      <c r="A750" s="37"/>
      <c r="B750" s="46"/>
      <c r="C750" s="46"/>
      <c r="D750" s="46"/>
      <c r="E750" s="46"/>
      <c r="F750" s="46"/>
      <c r="H750" s="1"/>
      <c r="I750" s="2"/>
      <c r="J750" s="2"/>
      <c r="K750" s="19"/>
      <c r="L750" s="16"/>
      <c r="M750" s="251" t="s">
        <v>3138</v>
      </c>
      <c r="N750" s="251"/>
      <c r="O750" s="251"/>
      <c r="P750" s="2"/>
      <c r="Q750" s="6"/>
      <c r="R750" s="6"/>
      <c r="S750" s="2"/>
      <c r="T750" s="95"/>
      <c r="U750" s="54"/>
      <c r="V750" s="26"/>
      <c r="W750" s="27"/>
      <c r="X750" s="27"/>
      <c r="Y750" s="27"/>
      <c r="AF750" s="99"/>
      <c r="AG750" s="99"/>
      <c r="AH750" s="99"/>
    </row>
    <row r="751" spans="1:37" x14ac:dyDescent="0.2">
      <c r="A751" s="37"/>
      <c r="B751" s="46"/>
      <c r="C751" s="46"/>
      <c r="D751" s="46"/>
      <c r="E751" s="46"/>
      <c r="F751" s="46"/>
      <c r="H751" s="1"/>
      <c r="I751" s="2"/>
      <c r="J751" s="2"/>
      <c r="K751" s="19"/>
      <c r="L751" s="16"/>
      <c r="M751" s="251" t="s">
        <v>3139</v>
      </c>
      <c r="N751" s="251"/>
      <c r="O751" s="251"/>
      <c r="P751" s="2"/>
      <c r="Q751" s="6"/>
      <c r="R751" s="6"/>
      <c r="S751" s="2"/>
      <c r="T751" s="95"/>
      <c r="U751" s="54"/>
      <c r="V751" s="26"/>
      <c r="W751" s="27"/>
      <c r="X751" s="27"/>
      <c r="Y751" s="27"/>
      <c r="AF751" s="99"/>
      <c r="AG751" s="99"/>
      <c r="AH751" s="99"/>
    </row>
    <row r="752" spans="1:37" x14ac:dyDescent="0.2">
      <c r="A752" s="37"/>
      <c r="B752" s="46"/>
      <c r="C752" s="46"/>
      <c r="D752" s="46"/>
      <c r="E752" s="46"/>
      <c r="F752" s="46"/>
      <c r="H752" s="1"/>
      <c r="I752" s="2"/>
      <c r="J752" s="2"/>
      <c r="K752" s="19"/>
      <c r="L752" s="16"/>
      <c r="M752" s="251" t="s">
        <v>3177</v>
      </c>
      <c r="N752" s="251"/>
      <c r="O752" s="251"/>
      <c r="P752" s="2"/>
      <c r="Q752" s="6"/>
      <c r="R752" s="6"/>
      <c r="S752" s="2"/>
      <c r="T752" s="95"/>
      <c r="U752" s="54"/>
      <c r="V752" s="26"/>
      <c r="W752" s="27"/>
      <c r="X752" s="27"/>
      <c r="Y752" s="27"/>
      <c r="AF752" s="99"/>
      <c r="AG752" s="99"/>
      <c r="AH752" s="99"/>
    </row>
    <row r="753" spans="1:36" ht="13.5" thickBot="1" x14ac:dyDescent="0.25">
      <c r="A753" s="37"/>
      <c r="B753" s="46"/>
      <c r="C753" s="46"/>
      <c r="D753" s="46"/>
      <c r="E753" s="46"/>
      <c r="F753" s="46"/>
      <c r="H753" s="1"/>
      <c r="I753" s="2"/>
      <c r="J753" s="2"/>
      <c r="K753" s="19"/>
      <c r="L753" s="16"/>
      <c r="M753" s="2"/>
      <c r="N753" s="3"/>
      <c r="O753" s="3"/>
      <c r="P753" s="2"/>
      <c r="Q753" s="6"/>
      <c r="R753" s="6"/>
      <c r="S753" s="2"/>
      <c r="T753" s="95"/>
      <c r="U753" s="54"/>
      <c r="V753" s="26"/>
      <c r="W753" s="27"/>
      <c r="X753" s="27"/>
      <c r="Y753" s="27"/>
      <c r="AE753" s="84"/>
      <c r="AF753" s="99"/>
      <c r="AG753" s="99"/>
      <c r="AH753" s="99"/>
    </row>
    <row r="754" spans="1:36" ht="13.5" thickBot="1" x14ac:dyDescent="0.25">
      <c r="A754" s="38"/>
      <c r="B754" s="47"/>
      <c r="C754" s="47"/>
      <c r="D754" s="47"/>
      <c r="E754" s="47"/>
      <c r="F754" s="47"/>
      <c r="G754" s="57"/>
      <c r="H754" s="8"/>
      <c r="I754" s="7"/>
      <c r="J754" s="7"/>
      <c r="K754" s="19"/>
      <c r="L754" s="16"/>
      <c r="M754" s="2"/>
      <c r="N754" s="3"/>
      <c r="O754" s="3"/>
      <c r="P754" s="2"/>
      <c r="Q754" s="6"/>
      <c r="R754" s="6"/>
      <c r="S754" s="2"/>
      <c r="T754" s="95"/>
      <c r="U754" s="54"/>
      <c r="V754" s="26"/>
      <c r="W754" s="27"/>
      <c r="X754" s="27"/>
      <c r="Y754" s="27"/>
      <c r="AC754" s="30"/>
      <c r="AD754" s="31"/>
      <c r="AE754" s="32"/>
      <c r="AF754" s="99"/>
      <c r="AG754" s="99"/>
      <c r="AH754" s="99"/>
    </row>
    <row r="755" spans="1:36" ht="13.5" thickBot="1" x14ac:dyDescent="0.25">
      <c r="A755" s="249" t="s">
        <v>34</v>
      </c>
      <c r="B755" s="250"/>
      <c r="C755" s="250"/>
      <c r="D755" s="250"/>
      <c r="E755" s="250"/>
      <c r="F755" s="250"/>
      <c r="G755" s="250"/>
      <c r="H755" s="250"/>
      <c r="I755" s="250"/>
      <c r="J755" s="9"/>
      <c r="K755" s="23"/>
      <c r="L755" s="24"/>
      <c r="M755" s="24"/>
      <c r="N755" s="24"/>
      <c r="O755" s="24"/>
      <c r="P755" s="24"/>
      <c r="Q755" s="24"/>
      <c r="R755" s="24"/>
      <c r="S755" s="24"/>
      <c r="T755" s="96"/>
      <c r="U755" s="55"/>
      <c r="V755" s="33"/>
      <c r="W755" s="33"/>
      <c r="X755" s="33"/>
      <c r="Y755" s="33"/>
      <c r="Z755" s="33"/>
      <c r="AA755" s="33"/>
      <c r="AB755" s="34"/>
      <c r="AC755" s="229" t="s">
        <v>675</v>
      </c>
      <c r="AD755" s="230"/>
      <c r="AE755" s="231"/>
      <c r="AF755" s="101"/>
      <c r="AG755" s="101"/>
      <c r="AH755" s="101"/>
      <c r="AJ755" s="44"/>
    </row>
    <row r="756" spans="1:36" ht="13.5" thickBot="1" x14ac:dyDescent="0.25">
      <c r="A756" s="246"/>
      <c r="B756" s="247"/>
      <c r="C756" s="247"/>
      <c r="D756" s="247"/>
      <c r="E756" s="247"/>
      <c r="F756" s="247"/>
      <c r="G756" s="247"/>
      <c r="H756" s="247"/>
      <c r="I756" s="247"/>
      <c r="J756" s="2"/>
      <c r="K756" s="248"/>
      <c r="L756" s="248"/>
      <c r="M756" s="248"/>
      <c r="N756" s="248"/>
      <c r="O756" s="248"/>
      <c r="P756" s="248"/>
      <c r="Q756" s="248"/>
      <c r="R756" s="248"/>
      <c r="S756" s="248"/>
      <c r="T756" s="248"/>
      <c r="U756" s="248"/>
      <c r="V756" s="248"/>
      <c r="W756" s="248"/>
      <c r="X756" s="248"/>
      <c r="Y756" s="248"/>
      <c r="AB756" s="125"/>
      <c r="AC756" s="232"/>
      <c r="AD756" s="233"/>
      <c r="AE756" s="234"/>
    </row>
    <row r="757" spans="1:36" ht="22.5" customHeight="1" thickBot="1" x14ac:dyDescent="0.25">
      <c r="A757" s="241"/>
      <c r="B757" s="242"/>
      <c r="C757" s="242"/>
      <c r="D757" s="242"/>
      <c r="E757" s="242"/>
      <c r="F757" s="242"/>
      <c r="G757" s="243"/>
      <c r="H757" s="244" t="s">
        <v>35</v>
      </c>
      <c r="I757" s="245"/>
      <c r="J757" s="2"/>
      <c r="K757" s="225"/>
      <c r="L757" s="226"/>
      <c r="M757" s="226"/>
      <c r="N757" s="226"/>
      <c r="O757" s="226"/>
      <c r="P757" s="226"/>
      <c r="Q757" s="226"/>
      <c r="R757" s="226"/>
      <c r="S757" s="226"/>
      <c r="T757" s="226"/>
      <c r="U757" s="226"/>
      <c r="V757" s="226"/>
      <c r="W757" s="226"/>
      <c r="X757" s="226"/>
      <c r="Y757" s="226"/>
      <c r="Z757" s="226"/>
      <c r="AA757" s="227"/>
      <c r="AC757" s="235" t="s">
        <v>1</v>
      </c>
      <c r="AD757" s="236"/>
      <c r="AE757" s="85">
        <f>+Y745</f>
        <v>13602.714285714248</v>
      </c>
    </row>
    <row r="758" spans="1:36" ht="22.5" customHeight="1" thickBot="1" x14ac:dyDescent="0.25">
      <c r="A758" s="241"/>
      <c r="B758" s="242"/>
      <c r="C758" s="242"/>
      <c r="D758" s="242"/>
      <c r="E758" s="242"/>
      <c r="F758" s="242"/>
      <c r="G758" s="243"/>
      <c r="H758" s="244" t="s">
        <v>165</v>
      </c>
      <c r="I758" s="245"/>
      <c r="J758" s="2"/>
      <c r="K758" s="225"/>
      <c r="L758" s="226"/>
      <c r="M758" s="226"/>
      <c r="N758" s="226"/>
      <c r="O758" s="226"/>
      <c r="P758" s="226"/>
      <c r="Q758" s="226"/>
      <c r="R758" s="226"/>
      <c r="S758" s="226"/>
      <c r="T758" s="226"/>
      <c r="U758" s="226"/>
      <c r="V758" s="226"/>
      <c r="W758" s="226"/>
      <c r="X758" s="226"/>
      <c r="Y758" s="226"/>
      <c r="Z758" s="226"/>
      <c r="AA758" s="227"/>
      <c r="AC758" s="224" t="s">
        <v>2</v>
      </c>
      <c r="AD758" s="224"/>
      <c r="AE758" s="85">
        <f>SUM(P2:P744)</f>
        <v>14687.428571428512</v>
      </c>
    </row>
    <row r="759" spans="1:36" ht="22.5" customHeight="1" thickBot="1" x14ac:dyDescent="0.25">
      <c r="A759" s="241"/>
      <c r="B759" s="242"/>
      <c r="C759" s="242"/>
      <c r="D759" s="242"/>
      <c r="E759" s="242"/>
      <c r="F759" s="242"/>
      <c r="G759" s="243"/>
      <c r="H759" s="244" t="s">
        <v>36</v>
      </c>
      <c r="I759" s="245"/>
      <c r="J759" s="2"/>
      <c r="K759" s="225"/>
      <c r="L759" s="226"/>
      <c r="M759" s="226"/>
      <c r="N759" s="226"/>
      <c r="O759" s="226"/>
      <c r="P759" s="226"/>
      <c r="Q759" s="226"/>
      <c r="R759" s="226"/>
      <c r="S759" s="226"/>
      <c r="T759" s="226"/>
      <c r="U759" s="226"/>
      <c r="V759" s="226"/>
      <c r="W759" s="226"/>
      <c r="X759" s="226"/>
      <c r="Y759" s="226"/>
      <c r="Z759" s="226"/>
      <c r="AA759" s="227"/>
      <c r="AC759" s="224" t="s">
        <v>3</v>
      </c>
      <c r="AD759" s="224"/>
      <c r="AE759" s="86">
        <f>IF(X745=0,0,+X745/AE757)</f>
        <v>0.75517029526489188</v>
      </c>
    </row>
    <row r="760" spans="1:36" ht="22.5" customHeight="1" thickBot="1" x14ac:dyDescent="0.25">
      <c r="A760" s="39"/>
      <c r="B760" s="46"/>
      <c r="C760" s="46"/>
      <c r="D760" s="46"/>
      <c r="E760" s="46"/>
      <c r="F760" s="46"/>
      <c r="H760" s="1"/>
      <c r="I760" s="2"/>
      <c r="J760" s="2"/>
      <c r="K760" s="225"/>
      <c r="L760" s="226"/>
      <c r="M760" s="226"/>
      <c r="N760" s="226"/>
      <c r="O760" s="226"/>
      <c r="P760" s="226"/>
      <c r="Q760" s="226"/>
      <c r="R760" s="226"/>
      <c r="S760" s="226"/>
      <c r="T760" s="226"/>
      <c r="U760" s="226"/>
      <c r="V760" s="226"/>
      <c r="W760" s="226"/>
      <c r="X760" s="226"/>
      <c r="Y760" s="226"/>
      <c r="Z760" s="226"/>
      <c r="AA760" s="227"/>
      <c r="AC760" s="224" t="s">
        <v>2267</v>
      </c>
      <c r="AD760" s="224"/>
      <c r="AE760" s="87">
        <f>IF(W745=0,0,+W745/AE758)</f>
        <v>0.69939851714612911</v>
      </c>
      <c r="AF760" s="99"/>
      <c r="AG760" s="99"/>
      <c r="AH760" s="99"/>
    </row>
    <row r="761" spans="1:36" ht="22.5" customHeight="1" x14ac:dyDescent="0.2">
      <c r="A761" s="39"/>
      <c r="B761" s="46"/>
      <c r="C761" s="46"/>
      <c r="D761" s="46"/>
      <c r="E761" s="46"/>
      <c r="F761" s="46"/>
      <c r="H761" s="1"/>
      <c r="I761" s="2"/>
      <c r="J761" s="2"/>
      <c r="K761" s="41"/>
      <c r="L761" s="41"/>
      <c r="M761" s="41"/>
      <c r="N761" s="41"/>
      <c r="O761" s="41"/>
      <c r="P761" s="41"/>
      <c r="Q761" s="41"/>
      <c r="R761" s="41"/>
      <c r="S761" s="41"/>
      <c r="T761" s="95"/>
      <c r="U761" s="41"/>
      <c r="V761" s="41"/>
      <c r="W761" s="41"/>
      <c r="X761" s="41"/>
      <c r="Y761" s="41"/>
      <c r="Z761" s="41"/>
      <c r="AA761" s="41"/>
      <c r="AC761" s="42"/>
      <c r="AD761" s="42"/>
      <c r="AE761" s="88"/>
      <c r="AF761" s="99"/>
      <c r="AG761" s="99"/>
      <c r="AH761" s="99"/>
    </row>
    <row r="762" spans="1:36" ht="22.5" hidden="1" customHeight="1" x14ac:dyDescent="0.2">
      <c r="A762" s="39"/>
      <c r="B762" s="46"/>
      <c r="C762" s="46"/>
      <c r="D762" s="46"/>
      <c r="E762" s="46"/>
      <c r="F762" s="46"/>
      <c r="H762" s="1"/>
      <c r="I762" s="2"/>
      <c r="J762" s="2"/>
      <c r="K762" s="41"/>
      <c r="L762" s="41"/>
      <c r="M762" s="41"/>
      <c r="N762" s="41"/>
      <c r="O762" s="41"/>
      <c r="P762" s="41"/>
      <c r="Q762" s="41"/>
      <c r="R762" s="41"/>
      <c r="S762" s="41"/>
      <c r="T762" s="95"/>
      <c r="U762" s="41"/>
      <c r="V762" s="41"/>
      <c r="W762" s="41"/>
      <c r="X762" s="41"/>
      <c r="Y762" s="41"/>
      <c r="Z762" s="41"/>
      <c r="AA762" s="41"/>
      <c r="AC762" s="223" t="s">
        <v>2621</v>
      </c>
      <c r="AD762" s="223"/>
      <c r="AE762" s="223"/>
      <c r="AF762" s="99"/>
      <c r="AG762" s="99"/>
      <c r="AH762" s="99"/>
    </row>
    <row r="763" spans="1:36" ht="22.5" hidden="1" customHeight="1" x14ac:dyDescent="0.2">
      <c r="A763" s="39"/>
      <c r="B763" s="46"/>
      <c r="C763" s="46"/>
      <c r="D763" s="46"/>
      <c r="E763" s="46"/>
      <c r="F763" s="46"/>
      <c r="H763" s="1"/>
      <c r="I763" s="2"/>
      <c r="J763" s="2"/>
      <c r="K763" s="41"/>
      <c r="L763" s="41"/>
      <c r="M763" s="41"/>
      <c r="N763" s="41"/>
      <c r="O763" s="41"/>
      <c r="P763" s="41"/>
      <c r="Q763" s="41"/>
      <c r="R763" s="41"/>
      <c r="S763" s="41"/>
      <c r="T763" s="95"/>
      <c r="U763" s="41"/>
      <c r="V763" s="41"/>
      <c r="W763" s="41"/>
      <c r="X763" s="41"/>
      <c r="Y763" s="41"/>
      <c r="Z763" s="41"/>
      <c r="AA763" s="41"/>
      <c r="AC763" s="223"/>
      <c r="AD763" s="223"/>
      <c r="AE763" s="223"/>
      <c r="AF763" s="99"/>
      <c r="AG763" s="99"/>
      <c r="AH763" s="99"/>
    </row>
    <row r="764" spans="1:36" ht="22.5" hidden="1" customHeight="1" x14ac:dyDescent="0.2">
      <c r="A764" s="39"/>
      <c r="B764" s="46"/>
      <c r="C764" s="46"/>
      <c r="D764" s="46"/>
      <c r="E764" s="46"/>
      <c r="F764" s="46"/>
      <c r="H764" s="1"/>
      <c r="I764" s="2"/>
      <c r="J764" s="2"/>
      <c r="K764" s="41"/>
      <c r="L764" s="41"/>
      <c r="M764" s="41"/>
      <c r="N764" s="41"/>
      <c r="O764" s="41"/>
      <c r="P764" s="41"/>
      <c r="Q764" s="41"/>
      <c r="R764" s="41"/>
      <c r="S764" s="41"/>
      <c r="T764" s="95"/>
      <c r="U764" s="41"/>
      <c r="V764" s="41"/>
      <c r="W764" s="41"/>
      <c r="X764" s="41"/>
      <c r="Y764" s="41"/>
      <c r="Z764" s="41"/>
      <c r="AA764" s="41"/>
      <c r="AC764" s="224" t="s">
        <v>1</v>
      </c>
      <c r="AD764" s="224"/>
      <c r="AE764" s="85">
        <f>SUM(Y2:Y150)</f>
        <v>1504.7142857142856</v>
      </c>
      <c r="AF764" s="99"/>
      <c r="AG764" s="99"/>
      <c r="AH764" s="99"/>
    </row>
    <row r="765" spans="1:36" ht="22.5" hidden="1" customHeight="1" x14ac:dyDescent="0.2">
      <c r="A765" s="39"/>
      <c r="B765" s="46"/>
      <c r="C765" s="46"/>
      <c r="D765" s="46"/>
      <c r="E765" s="46"/>
      <c r="F765" s="46"/>
      <c r="H765" s="1"/>
      <c r="I765" s="2"/>
      <c r="J765" s="2"/>
      <c r="K765" s="41"/>
      <c r="L765" s="41"/>
      <c r="M765" s="41"/>
      <c r="N765" s="41"/>
      <c r="O765" s="41"/>
      <c r="P765" s="41"/>
      <c r="Q765" s="41"/>
      <c r="R765" s="41"/>
      <c r="S765" s="41"/>
      <c r="T765" s="95"/>
      <c r="U765" s="41"/>
      <c r="V765" s="41"/>
      <c r="W765" s="41"/>
      <c r="X765" s="41"/>
      <c r="Y765" s="41"/>
      <c r="Z765" s="41"/>
      <c r="AA765" s="41"/>
      <c r="AC765" s="224" t="s">
        <v>2</v>
      </c>
      <c r="AD765" s="224"/>
      <c r="AE765" s="85">
        <f>SUM(P2:P150)</f>
        <v>2380.4285714285688</v>
      </c>
      <c r="AF765" s="99"/>
      <c r="AG765" s="99"/>
      <c r="AH765" s="99"/>
    </row>
    <row r="766" spans="1:36" ht="22.5" hidden="1" customHeight="1" x14ac:dyDescent="0.2">
      <c r="A766" s="39"/>
      <c r="B766" s="46"/>
      <c r="C766" s="46"/>
      <c r="D766" s="46"/>
      <c r="E766" s="46"/>
      <c r="F766" s="46"/>
      <c r="H766" s="1"/>
      <c r="I766" s="2"/>
      <c r="J766" s="2"/>
      <c r="K766" s="41"/>
      <c r="L766" s="41"/>
      <c r="M766" s="41"/>
      <c r="N766" s="41"/>
      <c r="O766" s="41"/>
      <c r="P766" s="41"/>
      <c r="Q766" s="41"/>
      <c r="R766" s="41"/>
      <c r="S766" s="41"/>
      <c r="T766" s="95"/>
      <c r="U766" s="41"/>
      <c r="V766" s="41"/>
      <c r="W766" s="41"/>
      <c r="X766" s="41"/>
      <c r="Y766" s="41"/>
      <c r="Z766" s="41"/>
      <c r="AA766" s="41"/>
      <c r="AC766" s="224" t="s">
        <v>3</v>
      </c>
      <c r="AD766" s="224"/>
      <c r="AE766" s="89">
        <f>IF(SUM(X2:X150)=0,0,+(SUM(X2:X150)/AE764))</f>
        <v>0.35426943890629442</v>
      </c>
      <c r="AF766" s="99"/>
      <c r="AG766" s="99"/>
      <c r="AH766" s="99"/>
    </row>
    <row r="767" spans="1:36" ht="22.5" hidden="1" customHeight="1" x14ac:dyDescent="0.2">
      <c r="A767" s="39"/>
      <c r="B767" s="46"/>
      <c r="C767" s="46"/>
      <c r="D767" s="46"/>
      <c r="E767" s="46"/>
      <c r="F767" s="46"/>
      <c r="H767" s="1"/>
      <c r="I767" s="2"/>
      <c r="J767" s="2"/>
      <c r="K767" s="41"/>
      <c r="L767" s="41"/>
      <c r="M767" s="41"/>
      <c r="N767" s="41"/>
      <c r="O767" s="41"/>
      <c r="P767" s="41"/>
      <c r="Q767" s="41"/>
      <c r="R767" s="41"/>
      <c r="S767" s="41"/>
      <c r="T767" s="95"/>
      <c r="U767" s="41"/>
      <c r="V767" s="41"/>
      <c r="W767" s="41"/>
      <c r="X767" s="41"/>
      <c r="Y767" s="41"/>
      <c r="Z767" s="41"/>
      <c r="AA767" s="41"/>
      <c r="AC767" s="224" t="s">
        <v>2267</v>
      </c>
      <c r="AD767" s="224"/>
      <c r="AE767" s="90">
        <f>IF(SUM(W2:W150)=0,0,+(SUM(W2:W150)/AE765))</f>
        <v>0.22394046690271879</v>
      </c>
      <c r="AF767" s="99"/>
      <c r="AG767" s="99"/>
      <c r="AH767" s="99"/>
    </row>
    <row r="768" spans="1:36" ht="22.5" hidden="1" customHeight="1" x14ac:dyDescent="0.2">
      <c r="A768" s="39"/>
      <c r="B768" s="46"/>
      <c r="C768" s="46"/>
      <c r="D768" s="46"/>
      <c r="E768" s="46"/>
      <c r="F768" s="46"/>
      <c r="H768" s="1"/>
      <c r="I768" s="2"/>
      <c r="J768" s="2"/>
      <c r="K768" s="41"/>
      <c r="L768" s="41"/>
      <c r="M768" s="41"/>
      <c r="N768" s="41"/>
      <c r="O768" s="41"/>
      <c r="P768" s="41"/>
      <c r="Q768" s="41"/>
      <c r="R768" s="41"/>
      <c r="S768" s="41"/>
      <c r="T768" s="95"/>
      <c r="U768" s="41"/>
      <c r="V768" s="41"/>
      <c r="W768" s="41"/>
      <c r="X768" s="41"/>
      <c r="Y768" s="41"/>
      <c r="Z768" s="41"/>
      <c r="AA768" s="41"/>
      <c r="AC768" s="42"/>
      <c r="AD768" s="42"/>
      <c r="AE768" s="88"/>
      <c r="AF768" s="99"/>
      <c r="AG768" s="99"/>
      <c r="AH768" s="99"/>
    </row>
    <row r="769" spans="1:34" ht="22.5" hidden="1" customHeight="1" x14ac:dyDescent="0.2">
      <c r="A769" s="39"/>
      <c r="B769" s="46"/>
      <c r="C769" s="46"/>
      <c r="D769" s="46"/>
      <c r="E769" s="46"/>
      <c r="F769" s="46"/>
      <c r="H769" s="1"/>
      <c r="I769" s="2"/>
      <c r="J769" s="2"/>
      <c r="K769" s="41"/>
      <c r="L769" s="41"/>
      <c r="M769" s="41"/>
      <c r="N769" s="41"/>
      <c r="O769" s="41"/>
      <c r="P769" s="41"/>
      <c r="Q769" s="41"/>
      <c r="R769" s="41"/>
      <c r="S769" s="41"/>
      <c r="T769" s="95"/>
      <c r="U769" s="41"/>
      <c r="V769" s="41"/>
      <c r="W769" s="41"/>
      <c r="X769" s="41"/>
      <c r="Y769" s="41"/>
      <c r="Z769" s="41"/>
      <c r="AA769" s="41"/>
      <c r="AC769" s="223" t="s">
        <v>2622</v>
      </c>
      <c r="AD769" s="223"/>
      <c r="AE769" s="223"/>
      <c r="AF769" s="99"/>
      <c r="AG769" s="99"/>
      <c r="AH769" s="99"/>
    </row>
    <row r="770" spans="1:34" ht="22.5" hidden="1" customHeight="1" x14ac:dyDescent="0.2">
      <c r="A770" s="39"/>
      <c r="B770" s="46"/>
      <c r="C770" s="46"/>
      <c r="D770" s="46"/>
      <c r="E770" s="46"/>
      <c r="F770" s="46"/>
      <c r="H770" s="1"/>
      <c r="I770" s="2"/>
      <c r="J770" s="2"/>
      <c r="K770" s="41"/>
      <c r="L770" s="41"/>
      <c r="M770" s="41"/>
      <c r="N770" s="41"/>
      <c r="O770" s="41"/>
      <c r="P770" s="41"/>
      <c r="Q770" s="41"/>
      <c r="R770" s="41"/>
      <c r="S770" s="41"/>
      <c r="T770" s="95"/>
      <c r="U770" s="41"/>
      <c r="V770" s="41"/>
      <c r="W770" s="41"/>
      <c r="X770" s="41"/>
      <c r="Y770" s="41"/>
      <c r="Z770" s="41"/>
      <c r="AA770" s="41"/>
      <c r="AC770" s="223"/>
      <c r="AD770" s="223"/>
      <c r="AE770" s="223"/>
      <c r="AF770" s="99"/>
      <c r="AG770" s="99"/>
      <c r="AH770" s="99"/>
    </row>
    <row r="771" spans="1:34" ht="22.5" hidden="1" customHeight="1" x14ac:dyDescent="0.2">
      <c r="A771" s="39"/>
      <c r="B771" s="46"/>
      <c r="C771" s="46"/>
      <c r="D771" s="46"/>
      <c r="E771" s="46"/>
      <c r="F771" s="46"/>
      <c r="H771" s="1"/>
      <c r="I771" s="2"/>
      <c r="J771" s="2"/>
      <c r="K771" s="41"/>
      <c r="L771" s="41"/>
      <c r="M771" s="41"/>
      <c r="N771" s="41"/>
      <c r="O771" s="41"/>
      <c r="P771" s="41"/>
      <c r="Q771" s="41"/>
      <c r="R771" s="41"/>
      <c r="S771" s="41"/>
      <c r="T771" s="95"/>
      <c r="U771" s="41"/>
      <c r="V771" s="41"/>
      <c r="W771" s="41"/>
      <c r="X771" s="41"/>
      <c r="Y771" s="41"/>
      <c r="Z771" s="41"/>
      <c r="AA771" s="41"/>
      <c r="AC771" s="224" t="s">
        <v>1</v>
      </c>
      <c r="AD771" s="224"/>
      <c r="AE771" s="85">
        <f>SUM(Y151:Y182)</f>
        <v>461.14285714285705</v>
      </c>
      <c r="AF771" s="99"/>
      <c r="AG771" s="99"/>
      <c r="AH771" s="99"/>
    </row>
    <row r="772" spans="1:34" ht="22.5" hidden="1" customHeight="1" x14ac:dyDescent="0.2">
      <c r="A772" s="39"/>
      <c r="B772" s="46"/>
      <c r="C772" s="46"/>
      <c r="D772" s="46"/>
      <c r="E772" s="46"/>
      <c r="F772" s="46"/>
      <c r="H772" s="1"/>
      <c r="I772" s="2"/>
      <c r="J772" s="2"/>
      <c r="K772" s="41"/>
      <c r="L772" s="41"/>
      <c r="M772" s="41"/>
      <c r="N772" s="41"/>
      <c r="O772" s="41"/>
      <c r="P772" s="41"/>
      <c r="Q772" s="41"/>
      <c r="R772" s="41"/>
      <c r="S772" s="41"/>
      <c r="T772" s="95"/>
      <c r="U772" s="41"/>
      <c r="V772" s="41"/>
      <c r="W772" s="41"/>
      <c r="X772" s="41"/>
      <c r="Y772" s="41"/>
      <c r="Z772" s="41"/>
      <c r="AA772" s="41"/>
      <c r="AC772" s="224" t="s">
        <v>2</v>
      </c>
      <c r="AD772" s="224"/>
      <c r="AE772" s="85">
        <f>SUM(P151:P182)</f>
        <v>574.42857142857144</v>
      </c>
      <c r="AF772" s="99"/>
      <c r="AG772" s="99"/>
      <c r="AH772" s="99"/>
    </row>
    <row r="773" spans="1:34" ht="22.5" hidden="1" customHeight="1" x14ac:dyDescent="0.2">
      <c r="A773" s="39"/>
      <c r="B773" s="46"/>
      <c r="C773" s="46"/>
      <c r="D773" s="46"/>
      <c r="E773" s="46"/>
      <c r="F773" s="46"/>
      <c r="H773" s="1"/>
      <c r="I773" s="2"/>
      <c r="J773" s="2"/>
      <c r="K773" s="41"/>
      <c r="L773" s="41"/>
      <c r="M773" s="41"/>
      <c r="N773" s="41"/>
      <c r="O773" s="41"/>
      <c r="P773" s="41"/>
      <c r="Q773" s="41"/>
      <c r="R773" s="41"/>
      <c r="S773" s="41"/>
      <c r="T773" s="95"/>
      <c r="U773" s="41"/>
      <c r="V773" s="41"/>
      <c r="W773" s="41"/>
      <c r="X773" s="41"/>
      <c r="Y773" s="41"/>
      <c r="Z773" s="41"/>
      <c r="AA773" s="41"/>
      <c r="AC773" s="224" t="s">
        <v>3</v>
      </c>
      <c r="AD773" s="224"/>
      <c r="AE773" s="89">
        <f>IF(SUM(X151:X182)=0,0,+(SUM(X151:X182)/AE771))</f>
        <v>0.70092936802973971</v>
      </c>
      <c r="AF773" s="99"/>
      <c r="AG773" s="99"/>
      <c r="AH773" s="99"/>
    </row>
    <row r="774" spans="1:34" ht="22.5" hidden="1" customHeight="1" x14ac:dyDescent="0.2">
      <c r="A774" s="39"/>
      <c r="B774" s="46"/>
      <c r="C774" s="46"/>
      <c r="D774" s="46"/>
      <c r="E774" s="46"/>
      <c r="F774" s="46"/>
      <c r="H774" s="1"/>
      <c r="I774" s="2"/>
      <c r="J774" s="2"/>
      <c r="K774" s="41"/>
      <c r="L774" s="41"/>
      <c r="M774" s="41"/>
      <c r="N774" s="41"/>
      <c r="O774" s="41"/>
      <c r="P774" s="41"/>
      <c r="Q774" s="41"/>
      <c r="R774" s="41"/>
      <c r="S774" s="41"/>
      <c r="T774" s="95"/>
      <c r="U774" s="41"/>
      <c r="V774" s="41"/>
      <c r="W774" s="41"/>
      <c r="X774" s="41"/>
      <c r="Y774" s="41"/>
      <c r="Z774" s="41"/>
      <c r="AA774" s="41"/>
      <c r="AC774" s="224" t="s">
        <v>2267</v>
      </c>
      <c r="AD774" s="224"/>
      <c r="AE774" s="90">
        <f>IF(SUM(W151:W182)=0,0,+(SUM(W151:W182)/AE772))</f>
        <v>0.56269584680427742</v>
      </c>
      <c r="AF774" s="99"/>
      <c r="AG774" s="99"/>
      <c r="AH774" s="99"/>
    </row>
    <row r="775" spans="1:34" ht="22.5" hidden="1" customHeight="1" x14ac:dyDescent="0.2">
      <c r="A775" s="39"/>
      <c r="B775" s="46"/>
      <c r="C775" s="46"/>
      <c r="D775" s="46"/>
      <c r="E775" s="46"/>
      <c r="F775" s="46"/>
      <c r="H775" s="1"/>
      <c r="I775" s="2"/>
      <c r="J775" s="2"/>
      <c r="K775" s="41"/>
      <c r="L775" s="41"/>
      <c r="M775" s="41"/>
      <c r="N775" s="41"/>
      <c r="O775" s="41"/>
      <c r="P775" s="41"/>
      <c r="Q775" s="41"/>
      <c r="R775" s="41"/>
      <c r="S775" s="41"/>
      <c r="T775" s="95"/>
      <c r="U775" s="41"/>
      <c r="V775" s="41"/>
      <c r="W775" s="41"/>
      <c r="X775" s="41"/>
      <c r="Y775" s="41"/>
      <c r="Z775" s="41"/>
      <c r="AA775" s="41"/>
      <c r="AC775" s="42"/>
      <c r="AD775" s="42"/>
      <c r="AE775" s="88"/>
      <c r="AF775" s="99"/>
      <c r="AG775" s="99"/>
      <c r="AH775" s="99"/>
    </row>
    <row r="776" spans="1:34" ht="22.5" hidden="1" customHeight="1" x14ac:dyDescent="0.2">
      <c r="A776" s="39"/>
      <c r="B776" s="46"/>
      <c r="C776" s="46"/>
      <c r="D776" s="46"/>
      <c r="E776" s="46"/>
      <c r="F776" s="46"/>
      <c r="H776" s="1"/>
      <c r="I776" s="2"/>
      <c r="J776" s="2"/>
      <c r="K776" s="41"/>
      <c r="L776" s="41"/>
      <c r="M776" s="41"/>
      <c r="N776" s="41"/>
      <c r="O776" s="41"/>
      <c r="P776" s="41"/>
      <c r="Q776" s="41"/>
      <c r="R776" s="41"/>
      <c r="S776" s="41"/>
      <c r="T776" s="95"/>
      <c r="U776" s="41"/>
      <c r="V776" s="41"/>
      <c r="W776" s="41"/>
      <c r="X776" s="41"/>
      <c r="Y776" s="41"/>
      <c r="Z776" s="41"/>
      <c r="AA776" s="41"/>
      <c r="AC776" s="223" t="s">
        <v>2623</v>
      </c>
      <c r="AD776" s="223"/>
      <c r="AE776" s="223"/>
      <c r="AF776" s="99"/>
      <c r="AG776" s="99"/>
      <c r="AH776" s="99"/>
    </row>
    <row r="777" spans="1:34" ht="22.5" hidden="1" customHeight="1" x14ac:dyDescent="0.2">
      <c r="A777" s="39"/>
      <c r="B777" s="46"/>
      <c r="C777" s="46"/>
      <c r="D777" s="46"/>
      <c r="E777" s="46"/>
      <c r="F777" s="46"/>
      <c r="H777" s="1"/>
      <c r="I777" s="2"/>
      <c r="J777" s="2"/>
      <c r="K777" s="41"/>
      <c r="L777" s="41"/>
      <c r="M777" s="41"/>
      <c r="N777" s="41"/>
      <c r="O777" s="41"/>
      <c r="P777" s="41"/>
      <c r="Q777" s="41"/>
      <c r="R777" s="41"/>
      <c r="S777" s="41"/>
      <c r="T777" s="95"/>
      <c r="U777" s="41"/>
      <c r="V777" s="41"/>
      <c r="W777" s="41"/>
      <c r="X777" s="41"/>
      <c r="Y777" s="41"/>
      <c r="Z777" s="41"/>
      <c r="AA777" s="41"/>
      <c r="AC777" s="223"/>
      <c r="AD777" s="223"/>
      <c r="AE777" s="223"/>
      <c r="AF777" s="99"/>
      <c r="AG777" s="99"/>
      <c r="AH777" s="99"/>
    </row>
    <row r="778" spans="1:34" ht="22.5" hidden="1" customHeight="1" x14ac:dyDescent="0.2">
      <c r="A778" s="39"/>
      <c r="B778" s="46"/>
      <c r="C778" s="46"/>
      <c r="D778" s="46"/>
      <c r="E778" s="46"/>
      <c r="F778" s="46"/>
      <c r="H778" s="1"/>
      <c r="I778" s="2"/>
      <c r="J778" s="2"/>
      <c r="K778" s="41"/>
      <c r="L778" s="41"/>
      <c r="M778" s="41"/>
      <c r="N778" s="41"/>
      <c r="O778" s="41"/>
      <c r="P778" s="41"/>
      <c r="Q778" s="41"/>
      <c r="R778" s="41"/>
      <c r="S778" s="41"/>
      <c r="T778" s="95"/>
      <c r="U778" s="41"/>
      <c r="V778" s="41"/>
      <c r="W778" s="41"/>
      <c r="X778" s="41"/>
      <c r="Y778" s="41"/>
      <c r="Z778" s="41"/>
      <c r="AA778" s="41"/>
      <c r="AC778" s="224" t="s">
        <v>1</v>
      </c>
      <c r="AD778" s="224"/>
      <c r="AE778" s="85">
        <f>SUM(Y183:Y187)</f>
        <v>73.714285714285722</v>
      </c>
      <c r="AF778" s="99"/>
      <c r="AG778" s="99"/>
      <c r="AH778" s="99"/>
    </row>
    <row r="779" spans="1:34" ht="22.5" hidden="1" customHeight="1" x14ac:dyDescent="0.2">
      <c r="A779" s="39"/>
      <c r="B779" s="46"/>
      <c r="C779" s="46"/>
      <c r="D779" s="46"/>
      <c r="E779" s="46"/>
      <c r="F779" s="46"/>
      <c r="H779" s="1"/>
      <c r="I779" s="2"/>
      <c r="J779" s="2"/>
      <c r="K779" s="41"/>
      <c r="L779" s="41"/>
      <c r="M779" s="41"/>
      <c r="N779" s="41"/>
      <c r="O779" s="41"/>
      <c r="P779" s="41"/>
      <c r="Q779" s="41"/>
      <c r="R779" s="41"/>
      <c r="S779" s="41"/>
      <c r="T779" s="95"/>
      <c r="U779" s="41"/>
      <c r="V779" s="41"/>
      <c r="W779" s="41"/>
      <c r="X779" s="41"/>
      <c r="Y779" s="41"/>
      <c r="Z779" s="41"/>
      <c r="AA779" s="41"/>
      <c r="AC779" s="224" t="s">
        <v>2</v>
      </c>
      <c r="AD779" s="224"/>
      <c r="AE779" s="85">
        <f>SUM(P183:P187)</f>
        <v>73.714285714285722</v>
      </c>
      <c r="AF779" s="99"/>
      <c r="AG779" s="99"/>
      <c r="AH779" s="99"/>
    </row>
    <row r="780" spans="1:34" ht="22.5" hidden="1" customHeight="1" x14ac:dyDescent="0.2">
      <c r="A780" s="39"/>
      <c r="B780" s="46"/>
      <c r="C780" s="46"/>
      <c r="D780" s="46"/>
      <c r="E780" s="46"/>
      <c r="F780" s="46"/>
      <c r="H780" s="1"/>
      <c r="I780" s="2"/>
      <c r="J780" s="2"/>
      <c r="K780" s="41"/>
      <c r="L780" s="41"/>
      <c r="M780" s="41"/>
      <c r="N780" s="41"/>
      <c r="O780" s="41"/>
      <c r="P780" s="41"/>
      <c r="Q780" s="41"/>
      <c r="R780" s="41"/>
      <c r="S780" s="41"/>
      <c r="T780" s="95"/>
      <c r="U780" s="41"/>
      <c r="V780" s="41"/>
      <c r="W780" s="41"/>
      <c r="X780" s="41"/>
      <c r="Y780" s="41"/>
      <c r="Z780" s="41"/>
      <c r="AA780" s="41"/>
      <c r="AC780" s="224" t="s">
        <v>3</v>
      </c>
      <c r="AD780" s="224"/>
      <c r="AE780" s="89">
        <f>IF(SUM(X183:X187)=0,0,+(SUM(X183:X187)/AE778))</f>
        <v>0.91182170542635654</v>
      </c>
      <c r="AF780" s="99"/>
      <c r="AG780" s="99"/>
      <c r="AH780" s="99"/>
    </row>
    <row r="781" spans="1:34" ht="22.5" hidden="1" customHeight="1" x14ac:dyDescent="0.2">
      <c r="A781" s="39"/>
      <c r="B781" s="46"/>
      <c r="C781" s="46"/>
      <c r="D781" s="46"/>
      <c r="E781" s="46"/>
      <c r="F781" s="46"/>
      <c r="H781" s="1"/>
      <c r="I781" s="2"/>
      <c r="J781" s="2"/>
      <c r="K781" s="41"/>
      <c r="L781" s="41"/>
      <c r="M781" s="41"/>
      <c r="N781" s="41"/>
      <c r="O781" s="41"/>
      <c r="P781" s="41"/>
      <c r="Q781" s="41"/>
      <c r="R781" s="41"/>
      <c r="S781" s="41"/>
      <c r="T781" s="95"/>
      <c r="U781" s="41"/>
      <c r="V781" s="41"/>
      <c r="W781" s="41"/>
      <c r="X781" s="41"/>
      <c r="Y781" s="41"/>
      <c r="Z781" s="41"/>
      <c r="AA781" s="41"/>
      <c r="AC781" s="224" t="s">
        <v>2267</v>
      </c>
      <c r="AD781" s="224"/>
      <c r="AE781" s="90">
        <f>IF(SUM(W183:W187)=0,0,+(SUM(W183:W187)/AE779))</f>
        <v>0.91182170542635654</v>
      </c>
      <c r="AF781" s="99"/>
      <c r="AG781" s="99"/>
      <c r="AH781" s="99"/>
    </row>
    <row r="782" spans="1:34" ht="22.5" hidden="1" customHeight="1" x14ac:dyDescent="0.2">
      <c r="A782" s="39"/>
      <c r="B782" s="46"/>
      <c r="C782" s="46"/>
      <c r="D782" s="46"/>
      <c r="E782" s="46"/>
      <c r="F782" s="46"/>
      <c r="H782" s="1"/>
      <c r="I782" s="2"/>
      <c r="J782" s="2"/>
      <c r="K782" s="41"/>
      <c r="L782" s="41"/>
      <c r="M782" s="41"/>
      <c r="N782" s="41"/>
      <c r="O782" s="41"/>
      <c r="P782" s="41"/>
      <c r="Q782" s="41"/>
      <c r="R782" s="41"/>
      <c r="S782" s="41"/>
      <c r="T782" s="95"/>
      <c r="U782" s="41"/>
      <c r="V782" s="41"/>
      <c r="W782" s="41"/>
      <c r="X782" s="41"/>
      <c r="Y782" s="41"/>
      <c r="Z782" s="41"/>
      <c r="AA782" s="41"/>
      <c r="AC782" s="42"/>
      <c r="AD782" s="42"/>
      <c r="AE782" s="88"/>
      <c r="AF782" s="99"/>
      <c r="AG782" s="99"/>
      <c r="AH782" s="99"/>
    </row>
    <row r="783" spans="1:34" ht="22.5" hidden="1" customHeight="1" x14ac:dyDescent="0.2">
      <c r="A783" s="39"/>
      <c r="B783" s="46"/>
      <c r="C783" s="46"/>
      <c r="D783" s="46"/>
      <c r="E783" s="46"/>
      <c r="F783" s="46"/>
      <c r="H783" s="1"/>
      <c r="I783" s="2"/>
      <c r="J783" s="2"/>
      <c r="K783" s="41"/>
      <c r="L783" s="41"/>
      <c r="M783" s="41"/>
      <c r="N783" s="41"/>
      <c r="O783" s="41"/>
      <c r="P783" s="41"/>
      <c r="Q783" s="41"/>
      <c r="R783" s="41"/>
      <c r="S783" s="41"/>
      <c r="T783" s="95"/>
      <c r="U783" s="41"/>
      <c r="V783" s="41"/>
      <c r="W783" s="41"/>
      <c r="X783" s="41"/>
      <c r="Y783" s="41"/>
      <c r="Z783" s="41"/>
      <c r="AA783" s="41"/>
      <c r="AC783" s="223" t="s">
        <v>2306</v>
      </c>
      <c r="AD783" s="223"/>
      <c r="AE783" s="223"/>
      <c r="AF783" s="99"/>
      <c r="AG783" s="99"/>
      <c r="AH783" s="99"/>
    </row>
    <row r="784" spans="1:34" ht="22.5" hidden="1" customHeight="1" x14ac:dyDescent="0.2">
      <c r="A784" s="39"/>
      <c r="B784" s="46"/>
      <c r="C784" s="46"/>
      <c r="D784" s="46"/>
      <c r="E784" s="46"/>
      <c r="F784" s="46"/>
      <c r="H784" s="1"/>
      <c r="I784" s="2"/>
      <c r="J784" s="2"/>
      <c r="K784" s="41"/>
      <c r="L784" s="41"/>
      <c r="M784" s="41"/>
      <c r="N784" s="41"/>
      <c r="O784" s="41"/>
      <c r="P784" s="41"/>
      <c r="Q784" s="41"/>
      <c r="R784" s="41"/>
      <c r="S784" s="41"/>
      <c r="T784" s="95"/>
      <c r="U784" s="41"/>
      <c r="V784" s="41"/>
      <c r="W784" s="41"/>
      <c r="X784" s="41"/>
      <c r="Y784" s="41"/>
      <c r="Z784" s="41"/>
      <c r="AA784" s="41"/>
      <c r="AC784" s="223"/>
      <c r="AD784" s="223"/>
      <c r="AE784" s="223"/>
      <c r="AF784" s="99"/>
      <c r="AG784" s="99"/>
      <c r="AH784" s="99"/>
    </row>
    <row r="785" spans="1:34" ht="22.5" hidden="1" customHeight="1" x14ac:dyDescent="0.2">
      <c r="A785" s="39"/>
      <c r="B785" s="46"/>
      <c r="C785" s="46"/>
      <c r="D785" s="46"/>
      <c r="E785" s="46"/>
      <c r="F785" s="46"/>
      <c r="H785" s="1"/>
      <c r="I785" s="2"/>
      <c r="J785" s="2"/>
      <c r="K785" s="41"/>
      <c r="L785" s="41"/>
      <c r="M785" s="41"/>
      <c r="N785" s="41"/>
      <c r="O785" s="41"/>
      <c r="P785" s="41"/>
      <c r="Q785" s="41"/>
      <c r="R785" s="41"/>
      <c r="S785" s="41"/>
      <c r="T785" s="95"/>
      <c r="U785" s="41"/>
      <c r="V785" s="41"/>
      <c r="W785" s="41"/>
      <c r="X785" s="41"/>
      <c r="Y785" s="41"/>
      <c r="Z785" s="41"/>
      <c r="AA785" s="41"/>
      <c r="AC785" s="224" t="s">
        <v>1</v>
      </c>
      <c r="AD785" s="224"/>
      <c r="AE785" s="85">
        <f>SUM(Y188:Y192)</f>
        <v>93.714285714285708</v>
      </c>
      <c r="AF785" s="99"/>
      <c r="AG785" s="99"/>
      <c r="AH785" s="99"/>
    </row>
    <row r="786" spans="1:34" ht="22.5" hidden="1" customHeight="1" x14ac:dyDescent="0.2">
      <c r="A786" s="39"/>
      <c r="B786" s="46"/>
      <c r="C786" s="46"/>
      <c r="D786" s="46"/>
      <c r="E786" s="46"/>
      <c r="F786" s="46"/>
      <c r="H786" s="1"/>
      <c r="I786" s="2"/>
      <c r="J786" s="2"/>
      <c r="K786" s="41"/>
      <c r="L786" s="41"/>
      <c r="M786" s="41"/>
      <c r="N786" s="41"/>
      <c r="O786" s="41"/>
      <c r="P786" s="41"/>
      <c r="Q786" s="41"/>
      <c r="R786" s="41"/>
      <c r="S786" s="41"/>
      <c r="T786" s="95"/>
      <c r="U786" s="41"/>
      <c r="V786" s="41"/>
      <c r="W786" s="41"/>
      <c r="X786" s="41"/>
      <c r="Y786" s="41"/>
      <c r="Z786" s="41"/>
      <c r="AA786" s="41"/>
      <c r="AC786" s="224" t="s">
        <v>2</v>
      </c>
      <c r="AD786" s="224"/>
      <c r="AE786" s="85">
        <f>SUM(P188:P192)</f>
        <v>93.714285714285708</v>
      </c>
      <c r="AF786" s="99"/>
      <c r="AG786" s="99"/>
      <c r="AH786" s="99"/>
    </row>
    <row r="787" spans="1:34" ht="22.5" hidden="1" customHeight="1" x14ac:dyDescent="0.2">
      <c r="A787" s="39"/>
      <c r="B787" s="46"/>
      <c r="C787" s="46"/>
      <c r="D787" s="46"/>
      <c r="E787" s="46"/>
      <c r="F787" s="46"/>
      <c r="H787" s="1"/>
      <c r="I787" s="2"/>
      <c r="J787" s="2"/>
      <c r="K787" s="41"/>
      <c r="L787" s="41"/>
      <c r="M787" s="41"/>
      <c r="N787" s="41"/>
      <c r="O787" s="41"/>
      <c r="P787" s="41"/>
      <c r="Q787" s="41"/>
      <c r="R787" s="41"/>
      <c r="S787" s="41"/>
      <c r="T787" s="95"/>
      <c r="U787" s="41"/>
      <c r="V787" s="41"/>
      <c r="W787" s="41"/>
      <c r="X787" s="41"/>
      <c r="Y787" s="41"/>
      <c r="Z787" s="41"/>
      <c r="AA787" s="41"/>
      <c r="AC787" s="224" t="s">
        <v>3</v>
      </c>
      <c r="AD787" s="224"/>
      <c r="AE787" s="89">
        <f>IF(SUM(X188:X192)=0,0,+(SUM(X188:X192)/AE785))</f>
        <v>0.53506097560975607</v>
      </c>
      <c r="AF787" s="99"/>
      <c r="AG787" s="99"/>
      <c r="AH787" s="99"/>
    </row>
    <row r="788" spans="1:34" ht="22.5" hidden="1" customHeight="1" x14ac:dyDescent="0.2">
      <c r="A788" s="39"/>
      <c r="B788" s="46"/>
      <c r="C788" s="46"/>
      <c r="D788" s="46"/>
      <c r="E788" s="46"/>
      <c r="F788" s="46"/>
      <c r="H788" s="1"/>
      <c r="I788" s="2"/>
      <c r="J788" s="2"/>
      <c r="K788" s="41"/>
      <c r="L788" s="41"/>
      <c r="M788" s="41"/>
      <c r="N788" s="41"/>
      <c r="O788" s="41"/>
      <c r="P788" s="41"/>
      <c r="Q788" s="41"/>
      <c r="R788" s="41"/>
      <c r="S788" s="41"/>
      <c r="T788" s="95"/>
      <c r="U788" s="41"/>
      <c r="V788" s="41"/>
      <c r="W788" s="41"/>
      <c r="X788" s="41"/>
      <c r="Y788" s="41"/>
      <c r="Z788" s="41"/>
      <c r="AA788" s="41"/>
      <c r="AC788" s="224" t="s">
        <v>2267</v>
      </c>
      <c r="AD788" s="224"/>
      <c r="AE788" s="90">
        <f>IF(SUM(W188:W192)=0,0,+(SUM(W188:W192)/AE786))</f>
        <v>0.53506097560975607</v>
      </c>
      <c r="AF788" s="99"/>
      <c r="AG788" s="99"/>
      <c r="AH788" s="99"/>
    </row>
    <row r="789" spans="1:34" ht="22.5" hidden="1" customHeight="1" x14ac:dyDescent="0.2">
      <c r="A789" s="39"/>
      <c r="B789" s="46"/>
      <c r="C789" s="46"/>
      <c r="D789" s="46"/>
      <c r="E789" s="46"/>
      <c r="F789" s="46"/>
      <c r="H789" s="1"/>
      <c r="I789" s="2"/>
      <c r="J789" s="2"/>
      <c r="K789" s="41"/>
      <c r="L789" s="41"/>
      <c r="M789" s="41"/>
      <c r="N789" s="41"/>
      <c r="O789" s="41"/>
      <c r="P789" s="41"/>
      <c r="Q789" s="41"/>
      <c r="R789" s="41"/>
      <c r="S789" s="41"/>
      <c r="T789" s="95"/>
      <c r="U789" s="41"/>
      <c r="V789" s="41"/>
      <c r="W789" s="41"/>
      <c r="X789" s="41"/>
      <c r="Y789" s="41"/>
      <c r="Z789" s="41"/>
      <c r="AA789" s="41"/>
      <c r="AC789" s="42"/>
      <c r="AD789" s="42"/>
      <c r="AE789" s="88"/>
      <c r="AF789" s="99"/>
      <c r="AG789" s="99"/>
      <c r="AH789" s="99"/>
    </row>
    <row r="790" spans="1:34" ht="22.5" hidden="1" customHeight="1" x14ac:dyDescent="0.2">
      <c r="A790" s="39"/>
      <c r="B790" s="46"/>
      <c r="C790" s="46"/>
      <c r="D790" s="46"/>
      <c r="E790" s="46"/>
      <c r="F790" s="46"/>
      <c r="H790" s="1"/>
      <c r="I790" s="2"/>
      <c r="J790" s="2"/>
      <c r="K790" s="41"/>
      <c r="L790" s="41"/>
      <c r="M790" s="41"/>
      <c r="N790" s="41"/>
      <c r="O790" s="41"/>
      <c r="P790" s="41"/>
      <c r="Q790" s="41"/>
      <c r="R790" s="41"/>
      <c r="S790" s="41"/>
      <c r="T790" s="95"/>
      <c r="U790" s="41"/>
      <c r="V790" s="41"/>
      <c r="W790" s="41"/>
      <c r="X790" s="41"/>
      <c r="Y790" s="41"/>
      <c r="Z790" s="41"/>
      <c r="AA790" s="41"/>
      <c r="AC790" s="223" t="s">
        <v>2287</v>
      </c>
      <c r="AD790" s="223"/>
      <c r="AE790" s="223"/>
      <c r="AF790" s="99"/>
      <c r="AG790" s="99"/>
      <c r="AH790" s="99"/>
    </row>
    <row r="791" spans="1:34" ht="22.5" hidden="1" customHeight="1" x14ac:dyDescent="0.2">
      <c r="A791" s="39"/>
      <c r="B791" s="46"/>
      <c r="C791" s="46"/>
      <c r="D791" s="46"/>
      <c r="E791" s="46"/>
      <c r="F791" s="46"/>
      <c r="H791" s="1"/>
      <c r="I791" s="2"/>
      <c r="J791" s="2"/>
      <c r="K791" s="41"/>
      <c r="L791" s="41"/>
      <c r="M791" s="41"/>
      <c r="N791" s="41"/>
      <c r="O791" s="41"/>
      <c r="P791" s="41"/>
      <c r="Q791" s="41"/>
      <c r="R791" s="41"/>
      <c r="S791" s="41"/>
      <c r="T791" s="95"/>
      <c r="U791" s="41"/>
      <c r="V791" s="41"/>
      <c r="W791" s="41"/>
      <c r="X791" s="41"/>
      <c r="Y791" s="41"/>
      <c r="Z791" s="41"/>
      <c r="AA791" s="41"/>
      <c r="AC791" s="223"/>
      <c r="AD791" s="223"/>
      <c r="AE791" s="223"/>
      <c r="AF791" s="99"/>
      <c r="AG791" s="99"/>
      <c r="AH791" s="99"/>
    </row>
    <row r="792" spans="1:34" ht="22.5" hidden="1" customHeight="1" x14ac:dyDescent="0.2">
      <c r="A792" s="39"/>
      <c r="B792" s="46"/>
      <c r="C792" s="46"/>
      <c r="D792" s="46"/>
      <c r="E792" s="46"/>
      <c r="F792" s="46"/>
      <c r="H792" s="1"/>
      <c r="I792" s="2"/>
      <c r="J792" s="2"/>
      <c r="K792" s="41"/>
      <c r="L792" s="41"/>
      <c r="M792" s="41"/>
      <c r="N792" s="41"/>
      <c r="O792" s="41"/>
      <c r="P792" s="41"/>
      <c r="Q792" s="41"/>
      <c r="R792" s="41"/>
      <c r="S792" s="41"/>
      <c r="T792" s="95"/>
      <c r="U792" s="41"/>
      <c r="V792" s="41"/>
      <c r="W792" s="41"/>
      <c r="X792" s="41"/>
      <c r="Y792" s="41"/>
      <c r="Z792" s="41"/>
      <c r="AA792" s="41"/>
      <c r="AC792" s="224" t="s">
        <v>1</v>
      </c>
      <c r="AD792" s="224"/>
      <c r="AE792" s="85">
        <f>SUM(Y193:Y196)</f>
        <v>61.142857142857146</v>
      </c>
      <c r="AF792" s="99"/>
      <c r="AG792" s="99"/>
      <c r="AH792" s="99"/>
    </row>
    <row r="793" spans="1:34" ht="22.5" hidden="1" customHeight="1" x14ac:dyDescent="0.2">
      <c r="A793" s="39"/>
      <c r="B793" s="46"/>
      <c r="C793" s="46"/>
      <c r="D793" s="46"/>
      <c r="E793" s="46"/>
      <c r="F793" s="46"/>
      <c r="H793" s="1"/>
      <c r="I793" s="2"/>
      <c r="J793" s="2"/>
      <c r="K793" s="41"/>
      <c r="L793" s="41"/>
      <c r="M793" s="41"/>
      <c r="N793" s="41"/>
      <c r="O793" s="41"/>
      <c r="P793" s="41"/>
      <c r="Q793" s="41"/>
      <c r="R793" s="41"/>
      <c r="S793" s="41"/>
      <c r="T793" s="95"/>
      <c r="U793" s="41"/>
      <c r="V793" s="41"/>
      <c r="W793" s="41"/>
      <c r="X793" s="41"/>
      <c r="Y793" s="41"/>
      <c r="Z793" s="41"/>
      <c r="AA793" s="41"/>
      <c r="AC793" s="224" t="s">
        <v>2</v>
      </c>
      <c r="AD793" s="224"/>
      <c r="AE793" s="85">
        <f>SUM(P193:P196)</f>
        <v>61.142857142857146</v>
      </c>
      <c r="AF793" s="99"/>
      <c r="AG793" s="99"/>
      <c r="AH793" s="99"/>
    </row>
    <row r="794" spans="1:34" ht="22.5" hidden="1" customHeight="1" x14ac:dyDescent="0.2">
      <c r="A794" s="39"/>
      <c r="B794" s="46"/>
      <c r="C794" s="46"/>
      <c r="D794" s="46"/>
      <c r="E794" s="46"/>
      <c r="F794" s="46"/>
      <c r="H794" s="1"/>
      <c r="I794" s="2"/>
      <c r="J794" s="2"/>
      <c r="K794" s="41"/>
      <c r="L794" s="41"/>
      <c r="M794" s="41"/>
      <c r="N794" s="41"/>
      <c r="O794" s="41"/>
      <c r="P794" s="41"/>
      <c r="Q794" s="41"/>
      <c r="R794" s="41"/>
      <c r="S794" s="41"/>
      <c r="T794" s="95"/>
      <c r="U794" s="41"/>
      <c r="V794" s="41"/>
      <c r="W794" s="41"/>
      <c r="X794" s="41"/>
      <c r="Y794" s="41"/>
      <c r="Z794" s="41"/>
      <c r="AA794" s="41"/>
      <c r="AC794" s="224" t="s">
        <v>3</v>
      </c>
      <c r="AD794" s="224"/>
      <c r="AE794" s="89">
        <f>IF(SUM(X193:X196)=0,0,+(SUM(X193:X196)/AE792))</f>
        <v>0.75</v>
      </c>
      <c r="AF794" s="99"/>
      <c r="AG794" s="99"/>
      <c r="AH794" s="99"/>
    </row>
    <row r="795" spans="1:34" ht="22.5" hidden="1" customHeight="1" x14ac:dyDescent="0.2">
      <c r="A795" s="39"/>
      <c r="B795" s="46"/>
      <c r="C795" s="46"/>
      <c r="D795" s="46"/>
      <c r="E795" s="46"/>
      <c r="F795" s="46"/>
      <c r="H795" s="1"/>
      <c r="I795" s="2"/>
      <c r="J795" s="2"/>
      <c r="K795" s="41"/>
      <c r="L795" s="41"/>
      <c r="M795" s="41"/>
      <c r="N795" s="41"/>
      <c r="O795" s="41"/>
      <c r="P795" s="41"/>
      <c r="Q795" s="41"/>
      <c r="R795" s="41"/>
      <c r="S795" s="41"/>
      <c r="T795" s="95"/>
      <c r="U795" s="41"/>
      <c r="V795" s="41"/>
      <c r="W795" s="41"/>
      <c r="X795" s="41"/>
      <c r="Y795" s="41"/>
      <c r="Z795" s="41"/>
      <c r="AA795" s="41"/>
      <c r="AC795" s="224" t="s">
        <v>2267</v>
      </c>
      <c r="AD795" s="224"/>
      <c r="AE795" s="90">
        <f>IF(SUM(W193:W196)=0,0,+(SUM(W193:W196)/AE793))</f>
        <v>0.75</v>
      </c>
      <c r="AF795" s="99"/>
      <c r="AG795" s="99"/>
      <c r="AH795" s="99"/>
    </row>
    <row r="796" spans="1:34" ht="22.5" hidden="1" customHeight="1" x14ac:dyDescent="0.2">
      <c r="A796" s="39"/>
      <c r="B796" s="46"/>
      <c r="C796" s="46"/>
      <c r="D796" s="46"/>
      <c r="E796" s="46"/>
      <c r="F796" s="46"/>
      <c r="H796" s="1"/>
      <c r="I796" s="2"/>
      <c r="J796" s="2"/>
      <c r="K796" s="41"/>
      <c r="L796" s="41"/>
      <c r="M796" s="41"/>
      <c r="N796" s="41"/>
      <c r="O796" s="41"/>
      <c r="P796" s="41"/>
      <c r="Q796" s="41"/>
      <c r="R796" s="41"/>
      <c r="S796" s="41"/>
      <c r="T796" s="95"/>
      <c r="U796" s="41"/>
      <c r="V796" s="41"/>
      <c r="W796" s="41"/>
      <c r="X796" s="41"/>
      <c r="Y796" s="41"/>
      <c r="Z796" s="41"/>
      <c r="AA796" s="41"/>
      <c r="AC796" s="42"/>
      <c r="AD796" s="42"/>
      <c r="AE796" s="88"/>
      <c r="AF796" s="99"/>
      <c r="AG796" s="99"/>
      <c r="AH796" s="99"/>
    </row>
    <row r="797" spans="1:34" ht="22.5" hidden="1" customHeight="1" x14ac:dyDescent="0.2">
      <c r="A797" s="39"/>
      <c r="B797" s="46"/>
      <c r="C797" s="46"/>
      <c r="D797" s="46"/>
      <c r="E797" s="46"/>
      <c r="F797" s="46"/>
      <c r="H797" s="1"/>
      <c r="I797" s="2"/>
      <c r="J797" s="2"/>
      <c r="K797" s="41"/>
      <c r="L797" s="41"/>
      <c r="M797" s="41"/>
      <c r="N797" s="41"/>
      <c r="O797" s="41"/>
      <c r="P797" s="41"/>
      <c r="Q797" s="41"/>
      <c r="R797" s="41"/>
      <c r="S797" s="41"/>
      <c r="T797" s="95"/>
      <c r="U797" s="41"/>
      <c r="V797" s="41"/>
      <c r="W797" s="41"/>
      <c r="X797" s="41"/>
      <c r="Y797" s="41"/>
      <c r="Z797" s="41"/>
      <c r="AA797" s="41"/>
      <c r="AC797" s="223" t="s">
        <v>2265</v>
      </c>
      <c r="AD797" s="223"/>
      <c r="AE797" s="223"/>
      <c r="AF797" s="99"/>
      <c r="AG797" s="99"/>
      <c r="AH797" s="99"/>
    </row>
    <row r="798" spans="1:34" ht="22.5" hidden="1" customHeight="1" x14ac:dyDescent="0.2">
      <c r="A798" s="39"/>
      <c r="B798" s="46"/>
      <c r="C798" s="46"/>
      <c r="D798" s="46"/>
      <c r="E798" s="46"/>
      <c r="F798" s="46"/>
      <c r="H798" s="1"/>
      <c r="I798" s="2"/>
      <c r="J798" s="2"/>
      <c r="K798" s="41"/>
      <c r="L798" s="41"/>
      <c r="M798" s="41"/>
      <c r="N798" s="41"/>
      <c r="O798" s="41"/>
      <c r="P798" s="41"/>
      <c r="Q798" s="41"/>
      <c r="R798" s="41"/>
      <c r="S798" s="41"/>
      <c r="T798" s="95"/>
      <c r="U798" s="41"/>
      <c r="V798" s="41"/>
      <c r="W798" s="41"/>
      <c r="X798" s="41"/>
      <c r="Y798" s="41"/>
      <c r="Z798" s="41"/>
      <c r="AA798" s="41"/>
      <c r="AC798" s="223"/>
      <c r="AD798" s="223"/>
      <c r="AE798" s="223"/>
      <c r="AF798" s="99"/>
      <c r="AG798" s="99"/>
      <c r="AH798" s="99"/>
    </row>
    <row r="799" spans="1:34" ht="22.5" hidden="1" customHeight="1" x14ac:dyDescent="0.2">
      <c r="A799" s="39"/>
      <c r="B799" s="46"/>
      <c r="C799" s="46"/>
      <c r="D799" s="46"/>
      <c r="E799" s="46"/>
      <c r="F799" s="46"/>
      <c r="H799" s="1"/>
      <c r="I799" s="2"/>
      <c r="J799" s="2"/>
      <c r="K799" s="41"/>
      <c r="L799" s="41"/>
      <c r="M799" s="41"/>
      <c r="N799" s="41"/>
      <c r="O799" s="41"/>
      <c r="P799" s="41"/>
      <c r="Q799" s="41"/>
      <c r="R799" s="41"/>
      <c r="S799" s="41"/>
      <c r="T799" s="95"/>
      <c r="U799" s="41"/>
      <c r="V799" s="41"/>
      <c r="W799" s="41"/>
      <c r="X799" s="41"/>
      <c r="Y799" s="41"/>
      <c r="Z799" s="41"/>
      <c r="AA799" s="41"/>
      <c r="AC799" s="224" t="s">
        <v>1</v>
      </c>
      <c r="AD799" s="224"/>
      <c r="AE799" s="85">
        <f>SUM(Y197:Y199)</f>
        <v>22.714285714285715</v>
      </c>
      <c r="AF799" s="99"/>
      <c r="AG799" s="99"/>
      <c r="AH799" s="99"/>
    </row>
    <row r="800" spans="1:34" ht="22.5" hidden="1" customHeight="1" x14ac:dyDescent="0.2">
      <c r="A800" s="39"/>
      <c r="B800" s="46"/>
      <c r="C800" s="46"/>
      <c r="D800" s="46"/>
      <c r="E800" s="46"/>
      <c r="F800" s="46"/>
      <c r="H800" s="1"/>
      <c r="I800" s="2"/>
      <c r="J800" s="2"/>
      <c r="K800" s="41"/>
      <c r="L800" s="41"/>
      <c r="M800" s="41"/>
      <c r="N800" s="41"/>
      <c r="O800" s="41"/>
      <c r="P800" s="41"/>
      <c r="Q800" s="41"/>
      <c r="R800" s="41"/>
      <c r="S800" s="41"/>
      <c r="T800" s="95"/>
      <c r="U800" s="41"/>
      <c r="V800" s="41"/>
      <c r="W800" s="41"/>
      <c r="X800" s="41"/>
      <c r="Y800" s="41"/>
      <c r="Z800" s="41"/>
      <c r="AA800" s="41"/>
      <c r="AC800" s="224" t="s">
        <v>2</v>
      </c>
      <c r="AD800" s="224"/>
      <c r="AE800" s="85">
        <f>SUM(P197:P199)</f>
        <v>22.714285714285715</v>
      </c>
      <c r="AF800" s="99"/>
      <c r="AG800" s="99"/>
      <c r="AH800" s="99"/>
    </row>
    <row r="801" spans="1:34" ht="22.5" hidden="1" customHeight="1" x14ac:dyDescent="0.2">
      <c r="A801" s="39"/>
      <c r="B801" s="46"/>
      <c r="C801" s="46"/>
      <c r="D801" s="46"/>
      <c r="E801" s="46"/>
      <c r="F801" s="46"/>
      <c r="H801" s="1"/>
      <c r="I801" s="2"/>
      <c r="J801" s="2"/>
      <c r="K801" s="41"/>
      <c r="L801" s="41"/>
      <c r="M801" s="41"/>
      <c r="N801" s="41"/>
      <c r="O801" s="41"/>
      <c r="P801" s="41"/>
      <c r="Q801" s="41"/>
      <c r="R801" s="41"/>
      <c r="S801" s="41"/>
      <c r="T801" s="95"/>
      <c r="U801" s="41"/>
      <c r="V801" s="41"/>
      <c r="W801" s="41"/>
      <c r="X801" s="41"/>
      <c r="Y801" s="41"/>
      <c r="Z801" s="41"/>
      <c r="AA801" s="41"/>
      <c r="AC801" s="224" t="s">
        <v>3</v>
      </c>
      <c r="AD801" s="224"/>
      <c r="AE801" s="89">
        <f>IF(SUM(X197:X199)=0,0,+(SUM(X197:X199)/AE799))</f>
        <v>0.66666666666666663</v>
      </c>
      <c r="AF801" s="99"/>
      <c r="AG801" s="99"/>
      <c r="AH801" s="99"/>
    </row>
    <row r="802" spans="1:34" ht="22.5" hidden="1" customHeight="1" x14ac:dyDescent="0.2">
      <c r="A802" s="39"/>
      <c r="B802" s="46"/>
      <c r="C802" s="46"/>
      <c r="D802" s="46"/>
      <c r="E802" s="46"/>
      <c r="F802" s="46"/>
      <c r="H802" s="1"/>
      <c r="I802" s="2"/>
      <c r="J802" s="2"/>
      <c r="K802" s="41"/>
      <c r="L802" s="41"/>
      <c r="M802" s="41"/>
      <c r="N802" s="41"/>
      <c r="O802" s="41"/>
      <c r="P802" s="41"/>
      <c r="Q802" s="41"/>
      <c r="R802" s="41"/>
      <c r="S802" s="41"/>
      <c r="T802" s="95"/>
      <c r="U802" s="41"/>
      <c r="V802" s="41"/>
      <c r="W802" s="41"/>
      <c r="X802" s="41"/>
      <c r="Y802" s="41"/>
      <c r="Z802" s="41"/>
      <c r="AA802" s="41"/>
      <c r="AC802" s="224" t="s">
        <v>2267</v>
      </c>
      <c r="AD802" s="224"/>
      <c r="AE802" s="90">
        <f>IF(SUM(W197:W199)=0,0,+(SUM(W197:W199)/AE800))</f>
        <v>0.66666666666666663</v>
      </c>
      <c r="AF802" s="99"/>
      <c r="AG802" s="99"/>
      <c r="AH802" s="99"/>
    </row>
    <row r="803" spans="1:34" ht="22.5" hidden="1" customHeight="1" x14ac:dyDescent="0.2">
      <c r="A803" s="39"/>
      <c r="B803" s="46"/>
      <c r="C803" s="46"/>
      <c r="D803" s="46"/>
      <c r="E803" s="46"/>
      <c r="F803" s="46"/>
      <c r="H803" s="1"/>
      <c r="I803" s="2"/>
      <c r="J803" s="2"/>
      <c r="K803" s="41"/>
      <c r="L803" s="41"/>
      <c r="M803" s="41"/>
      <c r="N803" s="41"/>
      <c r="O803" s="41"/>
      <c r="P803" s="41"/>
      <c r="Q803" s="41"/>
      <c r="R803" s="41"/>
      <c r="S803" s="41"/>
      <c r="T803" s="95"/>
      <c r="U803" s="41"/>
      <c r="V803" s="41"/>
      <c r="W803" s="41"/>
      <c r="X803" s="41"/>
      <c r="Y803" s="41"/>
      <c r="Z803" s="41"/>
      <c r="AA803" s="41"/>
      <c r="AC803" s="42"/>
      <c r="AD803" s="42"/>
      <c r="AE803" s="88"/>
      <c r="AF803" s="99"/>
      <c r="AG803" s="99"/>
      <c r="AH803" s="99"/>
    </row>
    <row r="804" spans="1:34" ht="22.5" hidden="1" customHeight="1" x14ac:dyDescent="0.2">
      <c r="A804" s="39"/>
      <c r="B804" s="46"/>
      <c r="C804" s="46"/>
      <c r="D804" s="46"/>
      <c r="E804" s="46"/>
      <c r="F804" s="46"/>
      <c r="H804" s="1"/>
      <c r="I804" s="2"/>
      <c r="J804" s="2"/>
      <c r="K804" s="41"/>
      <c r="L804" s="41"/>
      <c r="M804" s="41"/>
      <c r="N804" s="41"/>
      <c r="O804" s="41"/>
      <c r="P804" s="41"/>
      <c r="Q804" s="41"/>
      <c r="R804" s="41"/>
      <c r="S804" s="41"/>
      <c r="T804" s="95"/>
      <c r="U804" s="41"/>
      <c r="V804" s="41"/>
      <c r="W804" s="41"/>
      <c r="X804" s="41"/>
      <c r="Y804" s="41"/>
      <c r="Z804" s="41"/>
      <c r="AA804" s="41"/>
      <c r="AC804" s="223" t="s">
        <v>2266</v>
      </c>
      <c r="AD804" s="223"/>
      <c r="AE804" s="223"/>
      <c r="AF804" s="99"/>
      <c r="AG804" s="99"/>
      <c r="AH804" s="99"/>
    </row>
    <row r="805" spans="1:34" ht="22.5" hidden="1" customHeight="1" x14ac:dyDescent="0.2">
      <c r="A805" s="39"/>
      <c r="B805" s="46"/>
      <c r="C805" s="46"/>
      <c r="D805" s="46"/>
      <c r="E805" s="46"/>
      <c r="F805" s="46"/>
      <c r="H805" s="1"/>
      <c r="I805" s="2"/>
      <c r="J805" s="2"/>
      <c r="K805" s="41"/>
      <c r="L805" s="41"/>
      <c r="M805" s="41"/>
      <c r="N805" s="41"/>
      <c r="O805" s="41"/>
      <c r="P805" s="41"/>
      <c r="Q805" s="41"/>
      <c r="R805" s="41"/>
      <c r="S805" s="41"/>
      <c r="T805" s="95"/>
      <c r="U805" s="41"/>
      <c r="V805" s="41"/>
      <c r="W805" s="41"/>
      <c r="X805" s="41"/>
      <c r="Y805" s="41"/>
      <c r="Z805" s="41"/>
      <c r="AA805" s="41"/>
      <c r="AC805" s="223"/>
      <c r="AD805" s="223"/>
      <c r="AE805" s="223"/>
      <c r="AF805" s="99"/>
      <c r="AG805" s="99"/>
      <c r="AH805" s="99"/>
    </row>
    <row r="806" spans="1:34" ht="22.5" hidden="1" customHeight="1" x14ac:dyDescent="0.2">
      <c r="A806" s="39"/>
      <c r="B806" s="46"/>
      <c r="C806" s="46"/>
      <c r="D806" s="46"/>
      <c r="E806" s="46"/>
      <c r="F806" s="46"/>
      <c r="H806" s="1"/>
      <c r="I806" s="2"/>
      <c r="J806" s="2"/>
      <c r="K806" s="41"/>
      <c r="L806" s="41"/>
      <c r="M806" s="41"/>
      <c r="N806" s="41"/>
      <c r="O806" s="41"/>
      <c r="P806" s="41"/>
      <c r="Q806" s="41"/>
      <c r="R806" s="41"/>
      <c r="S806" s="41"/>
      <c r="T806" s="95"/>
      <c r="U806" s="41"/>
      <c r="V806" s="41"/>
      <c r="W806" s="41"/>
      <c r="X806" s="41"/>
      <c r="Y806" s="41"/>
      <c r="Z806" s="41"/>
      <c r="AA806" s="41"/>
      <c r="AC806" s="224" t="s">
        <v>1</v>
      </c>
      <c r="AD806" s="224"/>
      <c r="AE806" s="85">
        <f>SUM(Y200:Y201)</f>
        <v>11.857142857142858</v>
      </c>
      <c r="AF806" s="99"/>
      <c r="AG806" s="99"/>
      <c r="AH806" s="99"/>
    </row>
    <row r="807" spans="1:34" ht="22.5" hidden="1" customHeight="1" x14ac:dyDescent="0.2">
      <c r="A807" s="39"/>
      <c r="B807" s="46"/>
      <c r="C807" s="46"/>
      <c r="D807" s="46"/>
      <c r="E807" s="46"/>
      <c r="F807" s="46"/>
      <c r="H807" s="1"/>
      <c r="I807" s="2"/>
      <c r="J807" s="2"/>
      <c r="K807" s="41"/>
      <c r="L807" s="41"/>
      <c r="M807" s="41"/>
      <c r="N807" s="41"/>
      <c r="O807" s="41"/>
      <c r="P807" s="41"/>
      <c r="Q807" s="41"/>
      <c r="R807" s="41"/>
      <c r="S807" s="41"/>
      <c r="T807" s="95"/>
      <c r="U807" s="41"/>
      <c r="V807" s="41"/>
      <c r="W807" s="41"/>
      <c r="X807" s="41"/>
      <c r="Y807" s="41"/>
      <c r="Z807" s="41"/>
      <c r="AA807" s="41"/>
      <c r="AC807" s="224" t="s">
        <v>2</v>
      </c>
      <c r="AD807" s="224"/>
      <c r="AE807" s="85">
        <f>SUM(P200:P201)</f>
        <v>11.857142857142858</v>
      </c>
      <c r="AF807" s="99"/>
      <c r="AG807" s="99"/>
      <c r="AH807" s="99"/>
    </row>
    <row r="808" spans="1:34" ht="22.5" hidden="1" customHeight="1" x14ac:dyDescent="0.2">
      <c r="A808" s="39"/>
      <c r="B808" s="46"/>
      <c r="C808" s="46"/>
      <c r="D808" s="46"/>
      <c r="E808" s="46"/>
      <c r="F808" s="46"/>
      <c r="H808" s="1"/>
      <c r="I808" s="2"/>
      <c r="J808" s="2"/>
      <c r="K808" s="41"/>
      <c r="L808" s="41"/>
      <c r="M808" s="41"/>
      <c r="N808" s="41"/>
      <c r="O808" s="41"/>
      <c r="P808" s="41"/>
      <c r="Q808" s="41"/>
      <c r="R808" s="41"/>
      <c r="S808" s="41"/>
      <c r="T808" s="95"/>
      <c r="U808" s="41"/>
      <c r="V808" s="41"/>
      <c r="W808" s="41"/>
      <c r="X808" s="41"/>
      <c r="Y808" s="41"/>
      <c r="Z808" s="41"/>
      <c r="AA808" s="41"/>
      <c r="AC808" s="224" t="s">
        <v>3</v>
      </c>
      <c r="AD808" s="224"/>
      <c r="AE808" s="89">
        <f>IF(SUM(X200:X201)=0,0,+(SUM(X200:X201)/AE806))</f>
        <v>0.37349397590361444</v>
      </c>
      <c r="AF808" s="99"/>
      <c r="AG808" s="99"/>
      <c r="AH808" s="99"/>
    </row>
    <row r="809" spans="1:34" ht="22.5" hidden="1" customHeight="1" x14ac:dyDescent="0.2">
      <c r="A809" s="39"/>
      <c r="B809" s="46"/>
      <c r="C809" s="46"/>
      <c r="D809" s="46"/>
      <c r="E809" s="46"/>
      <c r="F809" s="46"/>
      <c r="H809" s="1"/>
      <c r="I809" s="2"/>
      <c r="J809" s="2"/>
      <c r="K809" s="41"/>
      <c r="L809" s="41"/>
      <c r="M809" s="41"/>
      <c r="N809" s="41"/>
      <c r="O809" s="41"/>
      <c r="P809" s="41"/>
      <c r="Q809" s="41"/>
      <c r="R809" s="41"/>
      <c r="S809" s="41"/>
      <c r="T809" s="95"/>
      <c r="U809" s="41"/>
      <c r="V809" s="41"/>
      <c r="W809" s="41"/>
      <c r="X809" s="41"/>
      <c r="Y809" s="41"/>
      <c r="Z809" s="41"/>
      <c r="AA809" s="41"/>
      <c r="AC809" s="224" t="s">
        <v>2267</v>
      </c>
      <c r="AD809" s="224"/>
      <c r="AE809" s="90">
        <f>IF(SUM(W200:W201)=0,0,+(SUM(W200:W201)/AE807))</f>
        <v>0.37349397590361444</v>
      </c>
      <c r="AF809" s="99"/>
      <c r="AG809" s="99"/>
      <c r="AH809" s="99"/>
    </row>
    <row r="810" spans="1:34" ht="22.5" hidden="1" customHeight="1" x14ac:dyDescent="0.2">
      <c r="A810" s="39"/>
      <c r="B810" s="46"/>
      <c r="C810" s="46"/>
      <c r="D810" s="46"/>
      <c r="E810" s="46"/>
      <c r="F810" s="46"/>
      <c r="H810" s="1"/>
      <c r="I810" s="2"/>
      <c r="J810" s="2"/>
      <c r="K810" s="41"/>
      <c r="L810" s="41"/>
      <c r="M810" s="41"/>
      <c r="N810" s="41"/>
      <c r="O810" s="41"/>
      <c r="P810" s="41"/>
      <c r="Q810" s="41"/>
      <c r="R810" s="41"/>
      <c r="S810" s="41"/>
      <c r="T810" s="95"/>
      <c r="U810" s="41"/>
      <c r="V810" s="41"/>
      <c r="W810" s="41"/>
      <c r="X810" s="41"/>
      <c r="Y810" s="41"/>
      <c r="Z810" s="41"/>
      <c r="AA810" s="41"/>
      <c r="AC810" s="42"/>
      <c r="AD810" s="42"/>
      <c r="AE810" s="88"/>
      <c r="AF810" s="99"/>
      <c r="AG810" s="99"/>
      <c r="AH810" s="99"/>
    </row>
    <row r="811" spans="1:34" ht="22.5" hidden="1" customHeight="1" x14ac:dyDescent="0.2">
      <c r="A811" s="39"/>
      <c r="B811" s="46"/>
      <c r="C811" s="46"/>
      <c r="D811" s="46"/>
      <c r="E811" s="46"/>
      <c r="F811" s="46"/>
      <c r="H811" s="1"/>
      <c r="I811" s="2"/>
      <c r="J811" s="2"/>
      <c r="K811" s="41"/>
      <c r="L811" s="41"/>
      <c r="M811" s="41"/>
      <c r="N811" s="41"/>
      <c r="O811" s="41"/>
      <c r="P811" s="41"/>
      <c r="Q811" s="41"/>
      <c r="R811" s="41"/>
      <c r="S811" s="41"/>
      <c r="T811" s="95"/>
      <c r="U811" s="41"/>
      <c r="V811" s="41"/>
      <c r="W811" s="41"/>
      <c r="X811" s="41"/>
      <c r="Y811" s="41"/>
      <c r="Z811" s="41"/>
      <c r="AA811" s="41"/>
      <c r="AC811" s="223" t="s">
        <v>2270</v>
      </c>
      <c r="AD811" s="223"/>
      <c r="AE811" s="223"/>
      <c r="AF811" s="99"/>
      <c r="AG811" s="99"/>
      <c r="AH811" s="99"/>
    </row>
    <row r="812" spans="1:34" ht="22.5" hidden="1" customHeight="1" x14ac:dyDescent="0.2">
      <c r="A812" s="39"/>
      <c r="B812" s="46"/>
      <c r="C812" s="46"/>
      <c r="D812" s="46"/>
      <c r="E812" s="46"/>
      <c r="F812" s="46"/>
      <c r="H812" s="1"/>
      <c r="I812" s="2"/>
      <c r="J812" s="2"/>
      <c r="K812" s="41"/>
      <c r="L812" s="41"/>
      <c r="M812" s="41"/>
      <c r="N812" s="41"/>
      <c r="O812" s="41"/>
      <c r="P812" s="41"/>
      <c r="Q812" s="41"/>
      <c r="R812" s="41"/>
      <c r="S812" s="41"/>
      <c r="T812" s="95"/>
      <c r="U812" s="41"/>
      <c r="V812" s="41"/>
      <c r="W812" s="41"/>
      <c r="X812" s="41"/>
      <c r="Y812" s="41"/>
      <c r="Z812" s="41"/>
      <c r="AA812" s="41"/>
      <c r="AC812" s="223"/>
      <c r="AD812" s="223"/>
      <c r="AE812" s="223"/>
      <c r="AF812" s="99"/>
      <c r="AG812" s="99"/>
      <c r="AH812" s="99"/>
    </row>
    <row r="813" spans="1:34" ht="22.5" hidden="1" customHeight="1" x14ac:dyDescent="0.2">
      <c r="A813" s="39"/>
      <c r="B813" s="46"/>
      <c r="C813" s="46"/>
      <c r="D813" s="46"/>
      <c r="E813" s="46"/>
      <c r="F813" s="46"/>
      <c r="H813" s="1"/>
      <c r="I813" s="2"/>
      <c r="J813" s="2"/>
      <c r="K813" s="41"/>
      <c r="L813" s="41"/>
      <c r="M813" s="41"/>
      <c r="N813" s="41"/>
      <c r="O813" s="41"/>
      <c r="P813" s="41"/>
      <c r="Q813" s="41"/>
      <c r="R813" s="41"/>
      <c r="S813" s="41"/>
      <c r="T813" s="95"/>
      <c r="U813" s="41"/>
      <c r="V813" s="41"/>
      <c r="W813" s="41"/>
      <c r="X813" s="41"/>
      <c r="Y813" s="41"/>
      <c r="Z813" s="41"/>
      <c r="AA813" s="41"/>
      <c r="AC813" s="224" t="s">
        <v>1</v>
      </c>
      <c r="AD813" s="224"/>
      <c r="AE813" s="85">
        <f>SUM(Y202:Y203)</f>
        <v>12.285714285714285</v>
      </c>
      <c r="AF813" s="99"/>
      <c r="AG813" s="99"/>
      <c r="AH813" s="99"/>
    </row>
    <row r="814" spans="1:34" ht="22.5" hidden="1" customHeight="1" x14ac:dyDescent="0.2">
      <c r="A814" s="39"/>
      <c r="B814" s="46"/>
      <c r="C814" s="46"/>
      <c r="D814" s="46"/>
      <c r="E814" s="46"/>
      <c r="F814" s="46"/>
      <c r="H814" s="1"/>
      <c r="I814" s="2"/>
      <c r="J814" s="2"/>
      <c r="K814" s="41"/>
      <c r="L814" s="41"/>
      <c r="M814" s="41"/>
      <c r="N814" s="41"/>
      <c r="O814" s="41"/>
      <c r="P814" s="41"/>
      <c r="Q814" s="41"/>
      <c r="R814" s="41"/>
      <c r="S814" s="41"/>
      <c r="T814" s="95"/>
      <c r="U814" s="41"/>
      <c r="V814" s="41"/>
      <c r="W814" s="41"/>
      <c r="X814" s="41"/>
      <c r="Y814" s="41"/>
      <c r="Z814" s="41"/>
      <c r="AA814" s="41"/>
      <c r="AC814" s="224" t="s">
        <v>2</v>
      </c>
      <c r="AD814" s="224"/>
      <c r="AE814" s="85">
        <f>SUM(P202:P203)</f>
        <v>12.285714285714285</v>
      </c>
      <c r="AF814" s="99"/>
      <c r="AG814" s="99"/>
      <c r="AH814" s="99"/>
    </row>
    <row r="815" spans="1:34" ht="22.5" hidden="1" customHeight="1" x14ac:dyDescent="0.2">
      <c r="A815" s="39"/>
      <c r="B815" s="46"/>
      <c r="C815" s="46"/>
      <c r="D815" s="46"/>
      <c r="E815" s="46"/>
      <c r="F815" s="46"/>
      <c r="H815" s="1"/>
      <c r="I815" s="2"/>
      <c r="J815" s="2"/>
      <c r="K815" s="41"/>
      <c r="L815" s="41"/>
      <c r="M815" s="41"/>
      <c r="N815" s="41"/>
      <c r="O815" s="41"/>
      <c r="P815" s="41"/>
      <c r="Q815" s="41"/>
      <c r="R815" s="41"/>
      <c r="S815" s="41"/>
      <c r="T815" s="95"/>
      <c r="U815" s="41"/>
      <c r="V815" s="41"/>
      <c r="W815" s="41"/>
      <c r="X815" s="41"/>
      <c r="Y815" s="41"/>
      <c r="Z815" s="41"/>
      <c r="AA815" s="41"/>
      <c r="AC815" s="224" t="s">
        <v>3</v>
      </c>
      <c r="AD815" s="224"/>
      <c r="AE815" s="89">
        <f>IF(SUM(X202:X203)=0,0,+(SUM(X202:X203)/AE813))</f>
        <v>0</v>
      </c>
      <c r="AF815" s="99"/>
      <c r="AG815" s="99"/>
      <c r="AH815" s="99"/>
    </row>
    <row r="816" spans="1:34" ht="22.5" hidden="1" customHeight="1" x14ac:dyDescent="0.2">
      <c r="A816" s="39"/>
      <c r="B816" s="46"/>
      <c r="C816" s="46"/>
      <c r="D816" s="46"/>
      <c r="E816" s="46"/>
      <c r="F816" s="46"/>
      <c r="H816" s="1"/>
      <c r="I816" s="2"/>
      <c r="J816" s="2"/>
      <c r="K816" s="41"/>
      <c r="L816" s="41"/>
      <c r="M816" s="41"/>
      <c r="N816" s="41"/>
      <c r="O816" s="41"/>
      <c r="P816" s="41"/>
      <c r="Q816" s="41"/>
      <c r="R816" s="41"/>
      <c r="S816" s="41"/>
      <c r="T816" s="95"/>
      <c r="U816" s="41"/>
      <c r="V816" s="41"/>
      <c r="W816" s="41"/>
      <c r="X816" s="41"/>
      <c r="Y816" s="41"/>
      <c r="Z816" s="41"/>
      <c r="AA816" s="41"/>
      <c r="AC816" s="224" t="s">
        <v>2267</v>
      </c>
      <c r="AD816" s="224"/>
      <c r="AE816" s="90">
        <f>IF(SUM(W202:W203)=0,0,+(SUM(W202:W203)/AE814))</f>
        <v>0</v>
      </c>
      <c r="AF816" s="99"/>
      <c r="AG816" s="99"/>
      <c r="AH816" s="99"/>
    </row>
    <row r="817" spans="1:34" ht="22.5" hidden="1" customHeight="1" x14ac:dyDescent="0.2">
      <c r="A817" s="39"/>
      <c r="B817" s="46"/>
      <c r="C817" s="46"/>
      <c r="D817" s="46"/>
      <c r="E817" s="46"/>
      <c r="F817" s="46"/>
      <c r="H817" s="1"/>
      <c r="I817" s="2"/>
      <c r="J817" s="2"/>
      <c r="K817" s="41"/>
      <c r="L817" s="41"/>
      <c r="M817" s="41"/>
      <c r="N817" s="41"/>
      <c r="O817" s="41"/>
      <c r="P817" s="41"/>
      <c r="Q817" s="41"/>
      <c r="R817" s="41"/>
      <c r="S817" s="41"/>
      <c r="T817" s="95"/>
      <c r="U817" s="41"/>
      <c r="V817" s="41"/>
      <c r="W817" s="41"/>
      <c r="X817" s="41"/>
      <c r="Y817" s="41"/>
      <c r="Z817" s="41"/>
      <c r="AA817" s="41"/>
      <c r="AC817" s="42"/>
      <c r="AD817" s="42"/>
      <c r="AE817" s="88"/>
      <c r="AF817" s="99"/>
      <c r="AG817" s="99"/>
      <c r="AH817" s="99"/>
    </row>
    <row r="818" spans="1:34" ht="22.5" hidden="1" customHeight="1" x14ac:dyDescent="0.2">
      <c r="A818" s="39"/>
      <c r="B818" s="46"/>
      <c r="C818" s="46"/>
      <c r="D818" s="46"/>
      <c r="E818" s="46"/>
      <c r="F818" s="46"/>
      <c r="H818" s="1"/>
      <c r="I818" s="2"/>
      <c r="J818" s="2"/>
      <c r="K818" s="41"/>
      <c r="L818" s="41"/>
      <c r="M818" s="41"/>
      <c r="N818" s="41"/>
      <c r="O818" s="41"/>
      <c r="P818" s="41"/>
      <c r="Q818" s="41"/>
      <c r="R818" s="41"/>
      <c r="S818" s="41"/>
      <c r="T818" s="95"/>
      <c r="U818" s="41"/>
      <c r="V818" s="41"/>
      <c r="W818" s="41"/>
      <c r="X818" s="41"/>
      <c r="Y818" s="41"/>
      <c r="Z818" s="41"/>
      <c r="AA818" s="41"/>
      <c r="AC818" s="223" t="s">
        <v>2205</v>
      </c>
      <c r="AD818" s="223"/>
      <c r="AE818" s="223"/>
      <c r="AF818" s="99"/>
      <c r="AG818" s="99"/>
      <c r="AH818" s="99"/>
    </row>
    <row r="819" spans="1:34" ht="22.5" hidden="1" customHeight="1" x14ac:dyDescent="0.2">
      <c r="A819" s="39"/>
      <c r="B819" s="46"/>
      <c r="C819" s="46"/>
      <c r="D819" s="46"/>
      <c r="E819" s="46"/>
      <c r="F819" s="46"/>
      <c r="H819" s="1"/>
      <c r="I819" s="2"/>
      <c r="J819" s="2"/>
      <c r="K819" s="41"/>
      <c r="L819" s="41"/>
      <c r="M819" s="41"/>
      <c r="N819" s="41"/>
      <c r="O819" s="41"/>
      <c r="P819" s="41"/>
      <c r="Q819" s="41"/>
      <c r="R819" s="41"/>
      <c r="S819" s="41"/>
      <c r="T819" s="95"/>
      <c r="U819" s="41"/>
      <c r="V819" s="41"/>
      <c r="W819" s="41"/>
      <c r="X819" s="41"/>
      <c r="Y819" s="41"/>
      <c r="Z819" s="41"/>
      <c r="AA819" s="41"/>
      <c r="AC819" s="223"/>
      <c r="AD819" s="223"/>
      <c r="AE819" s="223"/>
      <c r="AF819" s="99"/>
      <c r="AG819" s="99"/>
      <c r="AH819" s="99"/>
    </row>
    <row r="820" spans="1:34" ht="22.5" hidden="1" customHeight="1" x14ac:dyDescent="0.2">
      <c r="A820" s="39"/>
      <c r="B820" s="46"/>
      <c r="C820" s="46"/>
      <c r="D820" s="46"/>
      <c r="E820" s="46"/>
      <c r="F820" s="46"/>
      <c r="H820" s="1"/>
      <c r="I820" s="2"/>
      <c r="J820" s="2"/>
      <c r="K820" s="41"/>
      <c r="L820" s="41"/>
      <c r="M820" s="41"/>
      <c r="N820" s="41"/>
      <c r="O820" s="41"/>
      <c r="P820" s="41"/>
      <c r="Q820" s="41"/>
      <c r="R820" s="41"/>
      <c r="S820" s="41"/>
      <c r="T820" s="95"/>
      <c r="U820" s="41"/>
      <c r="V820" s="41"/>
      <c r="W820" s="41"/>
      <c r="X820" s="41"/>
      <c r="Y820" s="41"/>
      <c r="Z820" s="41"/>
      <c r="AA820" s="41"/>
      <c r="AC820" s="224" t="s">
        <v>1</v>
      </c>
      <c r="AD820" s="224"/>
      <c r="AE820" s="85">
        <f>SUM(Y204:Y211)</f>
        <v>285.14285714285717</v>
      </c>
      <c r="AF820" s="99"/>
      <c r="AG820" s="99"/>
      <c r="AH820" s="99"/>
    </row>
    <row r="821" spans="1:34" ht="22.5" hidden="1" customHeight="1" x14ac:dyDescent="0.2">
      <c r="A821" s="39"/>
      <c r="B821" s="46"/>
      <c r="C821" s="46"/>
      <c r="D821" s="46"/>
      <c r="E821" s="46"/>
      <c r="F821" s="46"/>
      <c r="H821" s="1"/>
      <c r="I821" s="2"/>
      <c r="J821" s="2"/>
      <c r="K821" s="41"/>
      <c r="L821" s="41"/>
      <c r="M821" s="41"/>
      <c r="N821" s="41"/>
      <c r="O821" s="41"/>
      <c r="P821" s="41"/>
      <c r="Q821" s="41"/>
      <c r="R821" s="41"/>
      <c r="S821" s="41"/>
      <c r="T821" s="95"/>
      <c r="U821" s="41"/>
      <c r="V821" s="41"/>
      <c r="W821" s="41"/>
      <c r="X821" s="41"/>
      <c r="Y821" s="41"/>
      <c r="Z821" s="41"/>
      <c r="AA821" s="41"/>
      <c r="AC821" s="224" t="s">
        <v>2</v>
      </c>
      <c r="AD821" s="224"/>
      <c r="AE821" s="85">
        <f>SUM(P204:P211)</f>
        <v>285.14285714285717</v>
      </c>
      <c r="AF821" s="99"/>
      <c r="AG821" s="99"/>
      <c r="AH821" s="99"/>
    </row>
    <row r="822" spans="1:34" ht="22.5" hidden="1" customHeight="1" x14ac:dyDescent="0.2">
      <c r="A822" s="39"/>
      <c r="B822" s="46"/>
      <c r="C822" s="46"/>
      <c r="D822" s="46"/>
      <c r="E822" s="46"/>
      <c r="F822" s="46"/>
      <c r="H822" s="1"/>
      <c r="I822" s="2"/>
      <c r="J822" s="2"/>
      <c r="K822" s="41"/>
      <c r="L822" s="41"/>
      <c r="M822" s="41"/>
      <c r="N822" s="41"/>
      <c r="O822" s="41"/>
      <c r="P822" s="41"/>
      <c r="Q822" s="41"/>
      <c r="R822" s="41"/>
      <c r="S822" s="41"/>
      <c r="T822" s="95"/>
      <c r="U822" s="41"/>
      <c r="V822" s="41"/>
      <c r="W822" s="41"/>
      <c r="X822" s="41"/>
      <c r="Y822" s="41"/>
      <c r="Z822" s="41"/>
      <c r="AA822" s="41"/>
      <c r="AC822" s="224" t="s">
        <v>3</v>
      </c>
      <c r="AD822" s="224"/>
      <c r="AE822" s="89">
        <f>IF(SUM(X204:X211)=0,0,+(SUM(X204:X211)/AE820))</f>
        <v>0.69739478957915824</v>
      </c>
      <c r="AF822" s="99"/>
      <c r="AG822" s="99"/>
      <c r="AH822" s="99"/>
    </row>
    <row r="823" spans="1:34" ht="22.5" hidden="1" customHeight="1" x14ac:dyDescent="0.2">
      <c r="A823" s="39"/>
      <c r="B823" s="46"/>
      <c r="C823" s="46"/>
      <c r="D823" s="46"/>
      <c r="E823" s="46"/>
      <c r="F823" s="46"/>
      <c r="H823" s="1"/>
      <c r="I823" s="2"/>
      <c r="J823" s="2"/>
      <c r="K823" s="41"/>
      <c r="L823" s="41"/>
      <c r="M823" s="41"/>
      <c r="N823" s="41"/>
      <c r="O823" s="41"/>
      <c r="P823" s="41"/>
      <c r="Q823" s="41"/>
      <c r="R823" s="41"/>
      <c r="S823" s="41"/>
      <c r="T823" s="95"/>
      <c r="U823" s="41"/>
      <c r="V823" s="41"/>
      <c r="W823" s="41"/>
      <c r="X823" s="41"/>
      <c r="Y823" s="41"/>
      <c r="Z823" s="41"/>
      <c r="AA823" s="41"/>
      <c r="AC823" s="224" t="s">
        <v>2267</v>
      </c>
      <c r="AD823" s="224"/>
      <c r="AE823" s="90">
        <f>IF(SUM(W204:W211)=0,0,+(SUM(W204:W211)/AE821))</f>
        <v>0.69739478957915824</v>
      </c>
      <c r="AF823" s="99"/>
      <c r="AG823" s="99"/>
      <c r="AH823" s="99"/>
    </row>
    <row r="824" spans="1:34" ht="22.5" hidden="1" customHeight="1" x14ac:dyDescent="0.2">
      <c r="A824" s="39"/>
      <c r="B824" s="46"/>
      <c r="C824" s="46"/>
      <c r="D824" s="46"/>
      <c r="E824" s="46"/>
      <c r="F824" s="46"/>
      <c r="H824" s="1"/>
      <c r="I824" s="2"/>
      <c r="J824" s="2"/>
      <c r="K824" s="41"/>
      <c r="L824" s="41"/>
      <c r="M824" s="41"/>
      <c r="N824" s="41"/>
      <c r="O824" s="41"/>
      <c r="P824" s="41"/>
      <c r="Q824" s="41"/>
      <c r="R824" s="41"/>
      <c r="S824" s="41"/>
      <c r="T824" s="95"/>
      <c r="U824" s="41"/>
      <c r="V824" s="41"/>
      <c r="W824" s="41"/>
      <c r="X824" s="41"/>
      <c r="Y824" s="41"/>
      <c r="Z824" s="41"/>
      <c r="AA824" s="41"/>
      <c r="AC824" s="42"/>
      <c r="AD824" s="42"/>
      <c r="AE824" s="88"/>
      <c r="AF824" s="99"/>
      <c r="AG824" s="99"/>
      <c r="AH824" s="99"/>
    </row>
    <row r="825" spans="1:34" ht="22.5" hidden="1" customHeight="1" x14ac:dyDescent="0.2">
      <c r="A825" s="39"/>
      <c r="B825" s="46"/>
      <c r="C825" s="46"/>
      <c r="D825" s="46"/>
      <c r="E825" s="46"/>
      <c r="F825" s="46"/>
      <c r="H825" s="1"/>
      <c r="I825" s="2"/>
      <c r="J825" s="2"/>
      <c r="K825" s="41"/>
      <c r="L825" s="41"/>
      <c r="M825" s="41"/>
      <c r="N825" s="41"/>
      <c r="O825" s="41"/>
      <c r="P825" s="41"/>
      <c r="Q825" s="41"/>
      <c r="R825" s="41"/>
      <c r="S825" s="41"/>
      <c r="T825" s="95"/>
      <c r="U825" s="41"/>
      <c r="V825" s="41"/>
      <c r="W825" s="41"/>
      <c r="X825" s="41"/>
      <c r="Y825" s="41"/>
      <c r="Z825" s="41"/>
      <c r="AA825" s="41"/>
      <c r="AC825" s="223" t="s">
        <v>2171</v>
      </c>
      <c r="AD825" s="223"/>
      <c r="AE825" s="223"/>
      <c r="AF825" s="99"/>
      <c r="AG825" s="99"/>
      <c r="AH825" s="99"/>
    </row>
    <row r="826" spans="1:34" ht="22.5" hidden="1" customHeight="1" x14ac:dyDescent="0.2">
      <c r="A826" s="39"/>
      <c r="B826" s="46"/>
      <c r="C826" s="46"/>
      <c r="D826" s="46"/>
      <c r="E826" s="46"/>
      <c r="F826" s="46"/>
      <c r="H826" s="1"/>
      <c r="I826" s="2"/>
      <c r="J826" s="2"/>
      <c r="K826" s="41"/>
      <c r="L826" s="41"/>
      <c r="M826" s="41"/>
      <c r="N826" s="41"/>
      <c r="O826" s="41"/>
      <c r="P826" s="41"/>
      <c r="Q826" s="41"/>
      <c r="R826" s="41"/>
      <c r="S826" s="41"/>
      <c r="T826" s="95"/>
      <c r="U826" s="41"/>
      <c r="V826" s="41"/>
      <c r="W826" s="41"/>
      <c r="X826" s="41"/>
      <c r="Y826" s="41"/>
      <c r="Z826" s="41"/>
      <c r="AA826" s="41"/>
      <c r="AC826" s="223"/>
      <c r="AD826" s="223"/>
      <c r="AE826" s="223"/>
      <c r="AF826" s="99"/>
      <c r="AG826" s="99"/>
      <c r="AH826" s="99"/>
    </row>
    <row r="827" spans="1:34" ht="22.5" hidden="1" customHeight="1" x14ac:dyDescent="0.2">
      <c r="A827" s="39"/>
      <c r="B827" s="46"/>
      <c r="C827" s="46"/>
      <c r="D827" s="46"/>
      <c r="E827" s="46"/>
      <c r="F827" s="46"/>
      <c r="H827" s="1"/>
      <c r="I827" s="2"/>
      <c r="J827" s="2"/>
      <c r="K827" s="41"/>
      <c r="L827" s="41"/>
      <c r="M827" s="41"/>
      <c r="N827" s="41"/>
      <c r="O827" s="41"/>
      <c r="P827" s="41"/>
      <c r="Q827" s="41"/>
      <c r="R827" s="41"/>
      <c r="S827" s="41"/>
      <c r="T827" s="95"/>
      <c r="U827" s="41"/>
      <c r="V827" s="41"/>
      <c r="W827" s="41"/>
      <c r="X827" s="41"/>
      <c r="Y827" s="41"/>
      <c r="Z827" s="41"/>
      <c r="AA827" s="41"/>
      <c r="AC827" s="224" t="s">
        <v>1</v>
      </c>
      <c r="AD827" s="224"/>
      <c r="AE827" s="85">
        <f>SUM(Y212:Y215)</f>
        <v>42.571428571428569</v>
      </c>
      <c r="AF827" s="99"/>
      <c r="AG827" s="99"/>
      <c r="AH827" s="99"/>
    </row>
    <row r="828" spans="1:34" ht="22.5" hidden="1" customHeight="1" x14ac:dyDescent="0.2">
      <c r="A828" s="39"/>
      <c r="B828" s="46"/>
      <c r="C828" s="46"/>
      <c r="D828" s="46"/>
      <c r="E828" s="46"/>
      <c r="F828" s="46"/>
      <c r="H828" s="1"/>
      <c r="I828" s="2"/>
      <c r="J828" s="2"/>
      <c r="K828" s="41"/>
      <c r="L828" s="41"/>
      <c r="M828" s="41"/>
      <c r="N828" s="41"/>
      <c r="O828" s="41"/>
      <c r="P828" s="41"/>
      <c r="Q828" s="41"/>
      <c r="R828" s="41"/>
      <c r="S828" s="41"/>
      <c r="T828" s="95"/>
      <c r="U828" s="41"/>
      <c r="V828" s="41"/>
      <c r="W828" s="41"/>
      <c r="X828" s="41"/>
      <c r="Y828" s="41"/>
      <c r="Z828" s="41"/>
      <c r="AA828" s="41"/>
      <c r="AC828" s="224" t="s">
        <v>2</v>
      </c>
      <c r="AD828" s="224"/>
      <c r="AE828" s="85">
        <f>SUM(P212:P215)</f>
        <v>42.571428571428569</v>
      </c>
      <c r="AF828" s="99"/>
      <c r="AG828" s="99"/>
      <c r="AH828" s="99"/>
    </row>
    <row r="829" spans="1:34" ht="22.5" hidden="1" customHeight="1" x14ac:dyDescent="0.2">
      <c r="A829" s="39"/>
      <c r="B829" s="46"/>
      <c r="C829" s="46"/>
      <c r="D829" s="46"/>
      <c r="E829" s="46"/>
      <c r="F829" s="46"/>
      <c r="H829" s="1"/>
      <c r="I829" s="2"/>
      <c r="J829" s="2"/>
      <c r="K829" s="41"/>
      <c r="L829" s="41"/>
      <c r="M829" s="41"/>
      <c r="N829" s="41"/>
      <c r="O829" s="41"/>
      <c r="P829" s="41"/>
      <c r="Q829" s="41"/>
      <c r="R829" s="41"/>
      <c r="S829" s="41"/>
      <c r="T829" s="95"/>
      <c r="U829" s="41"/>
      <c r="V829" s="41"/>
      <c r="W829" s="41"/>
      <c r="X829" s="41"/>
      <c r="Y829" s="41"/>
      <c r="Z829" s="41"/>
      <c r="AA829" s="41"/>
      <c r="AC829" s="224" t="s">
        <v>3</v>
      </c>
      <c r="AD829" s="224"/>
      <c r="AE829" s="89">
        <f>IF(SUM(X212:X215)=0,0,+(SUM(X212:X215)/AE827))</f>
        <v>0.82550335570469791</v>
      </c>
      <c r="AF829" s="99"/>
      <c r="AG829" s="99"/>
      <c r="AH829" s="99"/>
    </row>
    <row r="830" spans="1:34" ht="22.5" hidden="1" customHeight="1" x14ac:dyDescent="0.2">
      <c r="A830" s="39"/>
      <c r="B830" s="46"/>
      <c r="C830" s="46"/>
      <c r="D830" s="46"/>
      <c r="E830" s="46"/>
      <c r="F830" s="46"/>
      <c r="H830" s="1"/>
      <c r="I830" s="2"/>
      <c r="J830" s="2"/>
      <c r="K830" s="41"/>
      <c r="L830" s="41"/>
      <c r="M830" s="41"/>
      <c r="N830" s="41"/>
      <c r="O830" s="41"/>
      <c r="P830" s="41"/>
      <c r="Q830" s="41"/>
      <c r="R830" s="41"/>
      <c r="S830" s="41"/>
      <c r="T830" s="95"/>
      <c r="U830" s="41"/>
      <c r="V830" s="41"/>
      <c r="W830" s="41"/>
      <c r="X830" s="41"/>
      <c r="Y830" s="41"/>
      <c r="Z830" s="41"/>
      <c r="AA830" s="41"/>
      <c r="AC830" s="224" t="s">
        <v>2267</v>
      </c>
      <c r="AD830" s="224"/>
      <c r="AE830" s="90">
        <f>IF(SUM(W212:W215)=0,0,+(SUM(W212:W215)/AE828))</f>
        <v>0.82550335570469791</v>
      </c>
      <c r="AF830" s="99"/>
      <c r="AG830" s="99"/>
      <c r="AH830" s="99"/>
    </row>
    <row r="831" spans="1:34" ht="22.5" hidden="1" customHeight="1" x14ac:dyDescent="0.2">
      <c r="A831" s="39"/>
      <c r="B831" s="46"/>
      <c r="C831" s="46"/>
      <c r="D831" s="46"/>
      <c r="E831" s="46"/>
      <c r="F831" s="46"/>
      <c r="H831" s="1"/>
      <c r="I831" s="2"/>
      <c r="J831" s="2"/>
      <c r="K831" s="41"/>
      <c r="L831" s="41"/>
      <c r="M831" s="41"/>
      <c r="N831" s="41"/>
      <c r="O831" s="41"/>
      <c r="P831" s="41"/>
      <c r="Q831" s="41"/>
      <c r="R831" s="41"/>
      <c r="S831" s="41"/>
      <c r="T831" s="95"/>
      <c r="U831" s="41"/>
      <c r="V831" s="41"/>
      <c r="W831" s="41"/>
      <c r="X831" s="41"/>
      <c r="Y831" s="41"/>
      <c r="Z831" s="41"/>
      <c r="AA831" s="41"/>
      <c r="AC831" s="42"/>
      <c r="AD831" s="42"/>
      <c r="AE831" s="88"/>
      <c r="AF831" s="99"/>
      <c r="AG831" s="99"/>
      <c r="AH831" s="99"/>
    </row>
    <row r="832" spans="1:34" ht="22.5" hidden="1" customHeight="1" x14ac:dyDescent="0.2">
      <c r="A832" s="39"/>
      <c r="B832" s="46"/>
      <c r="C832" s="46"/>
      <c r="D832" s="46"/>
      <c r="E832" s="46"/>
      <c r="F832" s="46"/>
      <c r="H832" s="1"/>
      <c r="I832" s="2"/>
      <c r="J832" s="2"/>
      <c r="K832" s="41"/>
      <c r="L832" s="41"/>
      <c r="M832" s="41"/>
      <c r="N832" s="41"/>
      <c r="O832" s="41"/>
      <c r="P832" s="41"/>
      <c r="Q832" s="41"/>
      <c r="R832" s="41"/>
      <c r="S832" s="41"/>
      <c r="T832" s="95"/>
      <c r="U832" s="41"/>
      <c r="V832" s="41"/>
      <c r="W832" s="41"/>
      <c r="X832" s="41"/>
      <c r="Y832" s="41"/>
      <c r="Z832" s="41"/>
      <c r="AA832" s="41"/>
      <c r="AC832" s="223" t="s">
        <v>2118</v>
      </c>
      <c r="AD832" s="223"/>
      <c r="AE832" s="223"/>
      <c r="AF832" s="99"/>
      <c r="AG832" s="99"/>
      <c r="AH832" s="99"/>
    </row>
    <row r="833" spans="1:34" ht="22.5" hidden="1" customHeight="1" x14ac:dyDescent="0.2">
      <c r="A833" s="39"/>
      <c r="B833" s="46"/>
      <c r="C833" s="46"/>
      <c r="D833" s="46"/>
      <c r="E833" s="46"/>
      <c r="F833" s="46"/>
      <c r="H833" s="1"/>
      <c r="I833" s="2"/>
      <c r="J833" s="2"/>
      <c r="K833" s="41"/>
      <c r="L833" s="41"/>
      <c r="M833" s="41"/>
      <c r="N833" s="41"/>
      <c r="O833" s="41"/>
      <c r="P833" s="41"/>
      <c r="Q833" s="41"/>
      <c r="R833" s="41"/>
      <c r="S833" s="41"/>
      <c r="T833" s="95"/>
      <c r="U833" s="41"/>
      <c r="V833" s="41"/>
      <c r="W833" s="41"/>
      <c r="X833" s="41"/>
      <c r="Y833" s="41"/>
      <c r="Z833" s="41"/>
      <c r="AA833" s="41"/>
      <c r="AC833" s="223"/>
      <c r="AD833" s="223"/>
      <c r="AE833" s="223"/>
      <c r="AF833" s="99"/>
      <c r="AG833" s="99"/>
      <c r="AH833" s="99"/>
    </row>
    <row r="834" spans="1:34" ht="22.5" hidden="1" customHeight="1" x14ac:dyDescent="0.2">
      <c r="A834" s="39"/>
      <c r="B834" s="46"/>
      <c r="C834" s="46"/>
      <c r="D834" s="46"/>
      <c r="E834" s="46"/>
      <c r="F834" s="46"/>
      <c r="H834" s="1"/>
      <c r="I834" s="2"/>
      <c r="J834" s="2"/>
      <c r="K834" s="41"/>
      <c r="L834" s="41"/>
      <c r="M834" s="41"/>
      <c r="N834" s="41"/>
      <c r="O834" s="41"/>
      <c r="P834" s="41"/>
      <c r="Q834" s="41"/>
      <c r="R834" s="41"/>
      <c r="S834" s="41"/>
      <c r="T834" s="95"/>
      <c r="U834" s="41"/>
      <c r="V834" s="41"/>
      <c r="W834" s="41"/>
      <c r="X834" s="41"/>
      <c r="Y834" s="41"/>
      <c r="Z834" s="41"/>
      <c r="AA834" s="41"/>
      <c r="AC834" s="224" t="s">
        <v>1</v>
      </c>
      <c r="AD834" s="224"/>
      <c r="AE834" s="85">
        <f>SUM(Y216:Y217)</f>
        <v>51.714285714285715</v>
      </c>
      <c r="AF834" s="99"/>
      <c r="AG834" s="99"/>
      <c r="AH834" s="99"/>
    </row>
    <row r="835" spans="1:34" ht="22.5" hidden="1" customHeight="1" x14ac:dyDescent="0.2">
      <c r="A835" s="39"/>
      <c r="B835" s="46"/>
      <c r="C835" s="46"/>
      <c r="D835" s="46"/>
      <c r="E835" s="46"/>
      <c r="F835" s="46"/>
      <c r="H835" s="1"/>
      <c r="I835" s="2"/>
      <c r="J835" s="2"/>
      <c r="K835" s="41"/>
      <c r="L835" s="41"/>
      <c r="M835" s="41"/>
      <c r="N835" s="41"/>
      <c r="O835" s="41"/>
      <c r="P835" s="41"/>
      <c r="Q835" s="41"/>
      <c r="R835" s="41"/>
      <c r="S835" s="41"/>
      <c r="T835" s="95"/>
      <c r="U835" s="41"/>
      <c r="V835" s="41"/>
      <c r="W835" s="41"/>
      <c r="X835" s="41"/>
      <c r="Y835" s="41"/>
      <c r="Z835" s="41"/>
      <c r="AA835" s="41"/>
      <c r="AC835" s="224" t="s">
        <v>2</v>
      </c>
      <c r="AD835" s="224"/>
      <c r="AE835" s="85">
        <f>SUM(P216:P217)</f>
        <v>51.714285714285715</v>
      </c>
      <c r="AF835" s="99"/>
      <c r="AG835" s="99"/>
      <c r="AH835" s="99"/>
    </row>
    <row r="836" spans="1:34" ht="22.5" hidden="1" customHeight="1" x14ac:dyDescent="0.2">
      <c r="A836" s="39"/>
      <c r="B836" s="46"/>
      <c r="C836" s="46"/>
      <c r="D836" s="46"/>
      <c r="E836" s="46"/>
      <c r="F836" s="46"/>
      <c r="H836" s="1"/>
      <c r="I836" s="2"/>
      <c r="J836" s="2"/>
      <c r="K836" s="41"/>
      <c r="L836" s="41"/>
      <c r="M836" s="41"/>
      <c r="N836" s="41"/>
      <c r="O836" s="41"/>
      <c r="P836" s="41"/>
      <c r="Q836" s="41"/>
      <c r="R836" s="41"/>
      <c r="S836" s="41"/>
      <c r="T836" s="95"/>
      <c r="U836" s="41"/>
      <c r="V836" s="41"/>
      <c r="W836" s="41"/>
      <c r="X836" s="41"/>
      <c r="Y836" s="41"/>
      <c r="Z836" s="41"/>
      <c r="AA836" s="41"/>
      <c r="AC836" s="224" t="s">
        <v>3</v>
      </c>
      <c r="AD836" s="224"/>
      <c r="AE836" s="89">
        <f>IF(SUM(X216:X217)=0,0,+(SUM(X216:X217)/AE834))</f>
        <v>0.5</v>
      </c>
      <c r="AF836" s="99"/>
      <c r="AG836" s="99"/>
      <c r="AH836" s="99"/>
    </row>
    <row r="837" spans="1:34" ht="22.5" hidden="1" customHeight="1" x14ac:dyDescent="0.2">
      <c r="A837" s="39"/>
      <c r="B837" s="46"/>
      <c r="C837" s="46"/>
      <c r="D837" s="46"/>
      <c r="E837" s="46"/>
      <c r="F837" s="46"/>
      <c r="H837" s="1"/>
      <c r="I837" s="2"/>
      <c r="J837" s="2"/>
      <c r="K837" s="41"/>
      <c r="L837" s="41"/>
      <c r="M837" s="41"/>
      <c r="N837" s="41"/>
      <c r="O837" s="41"/>
      <c r="P837" s="41"/>
      <c r="Q837" s="41"/>
      <c r="R837" s="41"/>
      <c r="S837" s="41"/>
      <c r="T837" s="95"/>
      <c r="U837" s="41"/>
      <c r="V837" s="41"/>
      <c r="W837" s="41"/>
      <c r="X837" s="41"/>
      <c r="Y837" s="41"/>
      <c r="Z837" s="41"/>
      <c r="AA837" s="41"/>
      <c r="AC837" s="224" t="s">
        <v>2267</v>
      </c>
      <c r="AD837" s="224"/>
      <c r="AE837" s="90">
        <f>IF(SUM(W216:W217)=0,0,+(SUM(W216:W217)/AE835))</f>
        <v>0.5</v>
      </c>
      <c r="AF837" s="99"/>
      <c r="AG837" s="99"/>
      <c r="AH837" s="99"/>
    </row>
    <row r="838" spans="1:34" ht="22.5" hidden="1" customHeight="1" x14ac:dyDescent="0.2">
      <c r="A838" s="39"/>
      <c r="B838" s="46"/>
      <c r="C838" s="46"/>
      <c r="D838" s="46"/>
      <c r="E838" s="46"/>
      <c r="F838" s="46"/>
      <c r="H838" s="1"/>
      <c r="I838" s="2"/>
      <c r="J838" s="2"/>
      <c r="K838" s="41"/>
      <c r="L838" s="41"/>
      <c r="M838" s="41"/>
      <c r="N838" s="41"/>
      <c r="O838" s="41"/>
      <c r="P838" s="41"/>
      <c r="Q838" s="41"/>
      <c r="R838" s="41"/>
      <c r="S838" s="41"/>
      <c r="T838" s="95"/>
      <c r="U838" s="41"/>
      <c r="V838" s="41"/>
      <c r="W838" s="41"/>
      <c r="X838" s="41"/>
      <c r="Y838" s="41"/>
      <c r="Z838" s="41"/>
      <c r="AA838" s="41"/>
      <c r="AC838" s="42"/>
      <c r="AD838" s="42"/>
      <c r="AE838" s="88"/>
      <c r="AF838" s="99"/>
      <c r="AG838" s="99"/>
      <c r="AH838" s="99"/>
    </row>
    <row r="839" spans="1:34" ht="22.5" hidden="1" customHeight="1" x14ac:dyDescent="0.2">
      <c r="A839" s="39"/>
      <c r="B839" s="46"/>
      <c r="C839" s="46"/>
      <c r="D839" s="46"/>
      <c r="E839" s="46"/>
      <c r="F839" s="46"/>
      <c r="H839" s="1"/>
      <c r="I839" s="2"/>
      <c r="J839" s="2"/>
      <c r="K839" s="41"/>
      <c r="L839" s="41"/>
      <c r="M839" s="41"/>
      <c r="N839" s="41"/>
      <c r="O839" s="41"/>
      <c r="P839" s="41"/>
      <c r="Q839" s="41"/>
      <c r="R839" s="41"/>
      <c r="S839" s="41"/>
      <c r="T839" s="95"/>
      <c r="U839" s="41"/>
      <c r="V839" s="41"/>
      <c r="W839" s="41"/>
      <c r="X839" s="41"/>
      <c r="Y839" s="41"/>
      <c r="Z839" s="41"/>
      <c r="AA839" s="41"/>
      <c r="AC839" s="223" t="s">
        <v>2107</v>
      </c>
      <c r="AD839" s="223"/>
      <c r="AE839" s="223"/>
      <c r="AF839" s="99"/>
      <c r="AG839" s="99"/>
      <c r="AH839" s="99"/>
    </row>
    <row r="840" spans="1:34" ht="22.5" hidden="1" customHeight="1" x14ac:dyDescent="0.2">
      <c r="A840" s="39"/>
      <c r="B840" s="46"/>
      <c r="C840" s="46"/>
      <c r="D840" s="46"/>
      <c r="E840" s="46"/>
      <c r="F840" s="46"/>
      <c r="H840" s="1"/>
      <c r="I840" s="2"/>
      <c r="J840" s="2"/>
      <c r="K840" s="41"/>
      <c r="L840" s="41"/>
      <c r="M840" s="41"/>
      <c r="N840" s="41"/>
      <c r="O840" s="41"/>
      <c r="P840" s="41"/>
      <c r="Q840" s="41"/>
      <c r="R840" s="41"/>
      <c r="S840" s="41"/>
      <c r="T840" s="95"/>
      <c r="U840" s="41"/>
      <c r="V840" s="41"/>
      <c r="W840" s="41"/>
      <c r="X840" s="41"/>
      <c r="Y840" s="41"/>
      <c r="Z840" s="41"/>
      <c r="AA840" s="41"/>
      <c r="AC840" s="223"/>
      <c r="AD840" s="223"/>
      <c r="AE840" s="223"/>
      <c r="AF840" s="99"/>
      <c r="AG840" s="99"/>
      <c r="AH840" s="99"/>
    </row>
    <row r="841" spans="1:34" ht="22.5" hidden="1" customHeight="1" x14ac:dyDescent="0.2">
      <c r="A841" s="39"/>
      <c r="B841" s="46"/>
      <c r="C841" s="46"/>
      <c r="D841" s="46"/>
      <c r="E841" s="46"/>
      <c r="F841" s="46"/>
      <c r="H841" s="1"/>
      <c r="I841" s="2"/>
      <c r="J841" s="2"/>
      <c r="K841" s="41"/>
      <c r="L841" s="41"/>
      <c r="M841" s="41"/>
      <c r="N841" s="41"/>
      <c r="O841" s="41"/>
      <c r="P841" s="41"/>
      <c r="Q841" s="41"/>
      <c r="R841" s="41"/>
      <c r="S841" s="41"/>
      <c r="T841" s="95"/>
      <c r="U841" s="41"/>
      <c r="V841" s="41"/>
      <c r="W841" s="41"/>
      <c r="X841" s="41"/>
      <c r="Y841" s="41"/>
      <c r="Z841" s="41"/>
      <c r="AA841" s="41"/>
      <c r="AC841" s="224" t="s">
        <v>1</v>
      </c>
      <c r="AD841" s="224"/>
      <c r="AE841" s="85">
        <f>SUM(Y218:Y220)</f>
        <v>42.285714285714285</v>
      </c>
      <c r="AF841" s="99"/>
      <c r="AG841" s="99"/>
      <c r="AH841" s="99"/>
    </row>
    <row r="842" spans="1:34" ht="22.5" hidden="1" customHeight="1" x14ac:dyDescent="0.2">
      <c r="A842" s="39"/>
      <c r="B842" s="46"/>
      <c r="C842" s="46"/>
      <c r="D842" s="46"/>
      <c r="E842" s="46"/>
      <c r="F842" s="46"/>
      <c r="H842" s="1"/>
      <c r="I842" s="2"/>
      <c r="J842" s="2"/>
      <c r="K842" s="41"/>
      <c r="L842" s="41"/>
      <c r="M842" s="41"/>
      <c r="N842" s="41"/>
      <c r="O842" s="41"/>
      <c r="P842" s="41"/>
      <c r="Q842" s="41"/>
      <c r="R842" s="41"/>
      <c r="S842" s="41"/>
      <c r="T842" s="95"/>
      <c r="U842" s="41"/>
      <c r="V842" s="41"/>
      <c r="W842" s="41"/>
      <c r="X842" s="41"/>
      <c r="Y842" s="41"/>
      <c r="Z842" s="41"/>
      <c r="AA842" s="41"/>
      <c r="AC842" s="224" t="s">
        <v>2</v>
      </c>
      <c r="AD842" s="224"/>
      <c r="AE842" s="85">
        <f>SUM(P218:P219)</f>
        <v>29.428571428571427</v>
      </c>
      <c r="AF842" s="99"/>
      <c r="AG842" s="99"/>
      <c r="AH842" s="99"/>
    </row>
    <row r="843" spans="1:34" ht="22.5" hidden="1" customHeight="1" x14ac:dyDescent="0.2">
      <c r="A843" s="39"/>
      <c r="B843" s="46"/>
      <c r="C843" s="46"/>
      <c r="D843" s="46"/>
      <c r="E843" s="46"/>
      <c r="F843" s="46"/>
      <c r="H843" s="1"/>
      <c r="I843" s="2"/>
      <c r="J843" s="2"/>
      <c r="K843" s="41"/>
      <c r="L843" s="41"/>
      <c r="M843" s="41"/>
      <c r="N843" s="41"/>
      <c r="O843" s="41"/>
      <c r="P843" s="41"/>
      <c r="Q843" s="41"/>
      <c r="R843" s="41"/>
      <c r="S843" s="41"/>
      <c r="T843" s="95"/>
      <c r="U843" s="41"/>
      <c r="V843" s="41"/>
      <c r="W843" s="41"/>
      <c r="X843" s="41"/>
      <c r="Y843" s="41"/>
      <c r="Z843" s="41"/>
      <c r="AA843" s="41"/>
      <c r="AC843" s="224" t="s">
        <v>3</v>
      </c>
      <c r="AD843" s="224"/>
      <c r="AE843" s="89">
        <f>IF(SUM(X218:X219)=0,0,+(SUM(X218:X219)/AE841))</f>
        <v>0.6216216216216216</v>
      </c>
      <c r="AF843" s="99"/>
      <c r="AG843" s="99"/>
      <c r="AH843" s="99"/>
    </row>
    <row r="844" spans="1:34" ht="22.5" hidden="1" customHeight="1" x14ac:dyDescent="0.2">
      <c r="A844" s="39"/>
      <c r="B844" s="46"/>
      <c r="C844" s="46"/>
      <c r="D844" s="46"/>
      <c r="E844" s="46"/>
      <c r="F844" s="46"/>
      <c r="H844" s="1"/>
      <c r="I844" s="2"/>
      <c r="J844" s="2"/>
      <c r="K844" s="41"/>
      <c r="L844" s="41"/>
      <c r="M844" s="41"/>
      <c r="N844" s="41"/>
      <c r="O844" s="41"/>
      <c r="P844" s="41"/>
      <c r="Q844" s="41"/>
      <c r="R844" s="41"/>
      <c r="S844" s="41"/>
      <c r="T844" s="95"/>
      <c r="U844" s="41"/>
      <c r="V844" s="41"/>
      <c r="W844" s="41"/>
      <c r="X844" s="41"/>
      <c r="Y844" s="41"/>
      <c r="Z844" s="41"/>
      <c r="AA844" s="41"/>
      <c r="AC844" s="224" t="s">
        <v>2267</v>
      </c>
      <c r="AD844" s="224"/>
      <c r="AE844" s="90">
        <f>IF(SUM(W218:W219)=0,0,+(SUM(W218:W219)/AE842))</f>
        <v>0.89320388349514568</v>
      </c>
      <c r="AF844" s="99"/>
      <c r="AG844" s="99"/>
      <c r="AH844" s="99"/>
    </row>
    <row r="845" spans="1:34" ht="22.5" hidden="1" customHeight="1" x14ac:dyDescent="0.2">
      <c r="A845" s="39"/>
      <c r="B845" s="46"/>
      <c r="C845" s="46"/>
      <c r="D845" s="46"/>
      <c r="E845" s="46"/>
      <c r="F845" s="46"/>
      <c r="H845" s="1"/>
      <c r="I845" s="2"/>
      <c r="J845" s="2"/>
      <c r="K845" s="41"/>
      <c r="L845" s="41"/>
      <c r="M845" s="41"/>
      <c r="N845" s="41"/>
      <c r="O845" s="41"/>
      <c r="P845" s="41"/>
      <c r="Q845" s="41"/>
      <c r="R845" s="41"/>
      <c r="S845" s="41"/>
      <c r="T845" s="95"/>
      <c r="U845" s="41"/>
      <c r="V845" s="41"/>
      <c r="W845" s="41"/>
      <c r="X845" s="41"/>
      <c r="Y845" s="41"/>
      <c r="Z845" s="41"/>
      <c r="AA845" s="41"/>
      <c r="AC845" s="42"/>
      <c r="AD845" s="42"/>
      <c r="AE845" s="88"/>
      <c r="AF845" s="99"/>
      <c r="AG845" s="99"/>
      <c r="AH845" s="99"/>
    </row>
    <row r="846" spans="1:34" ht="22.5" hidden="1" customHeight="1" x14ac:dyDescent="0.2">
      <c r="A846" s="39"/>
      <c r="B846" s="46"/>
      <c r="C846" s="46"/>
      <c r="D846" s="46"/>
      <c r="E846" s="46"/>
      <c r="F846" s="46"/>
      <c r="H846" s="1"/>
      <c r="I846" s="2"/>
      <c r="J846" s="2"/>
      <c r="K846" s="41"/>
      <c r="L846" s="41"/>
      <c r="M846" s="41"/>
      <c r="N846" s="41"/>
      <c r="O846" s="41"/>
      <c r="P846" s="41"/>
      <c r="Q846" s="41"/>
      <c r="R846" s="41"/>
      <c r="S846" s="41"/>
      <c r="T846" s="95"/>
      <c r="U846" s="41"/>
      <c r="V846" s="41"/>
      <c r="W846" s="41"/>
      <c r="X846" s="41"/>
      <c r="Y846" s="41"/>
      <c r="Z846" s="41"/>
      <c r="AA846" s="41"/>
      <c r="AC846" s="223" t="s">
        <v>2097</v>
      </c>
      <c r="AD846" s="223"/>
      <c r="AE846" s="223"/>
      <c r="AF846" s="99"/>
      <c r="AG846" s="99"/>
      <c r="AH846" s="99"/>
    </row>
    <row r="847" spans="1:34" ht="22.5" hidden="1" customHeight="1" x14ac:dyDescent="0.2">
      <c r="A847" s="39"/>
      <c r="B847" s="46"/>
      <c r="C847" s="46"/>
      <c r="D847" s="46"/>
      <c r="E847" s="46"/>
      <c r="F847" s="46"/>
      <c r="H847" s="1"/>
      <c r="I847" s="2"/>
      <c r="J847" s="2"/>
      <c r="K847" s="41"/>
      <c r="L847" s="41"/>
      <c r="M847" s="41"/>
      <c r="N847" s="41"/>
      <c r="O847" s="41"/>
      <c r="P847" s="41"/>
      <c r="Q847" s="41"/>
      <c r="R847" s="41"/>
      <c r="S847" s="41"/>
      <c r="T847" s="95"/>
      <c r="U847" s="41"/>
      <c r="V847" s="41"/>
      <c r="W847" s="41"/>
      <c r="X847" s="41"/>
      <c r="Y847" s="41"/>
      <c r="Z847" s="41"/>
      <c r="AA847" s="41"/>
      <c r="AC847" s="223"/>
      <c r="AD847" s="223"/>
      <c r="AE847" s="223"/>
      <c r="AF847" s="99"/>
      <c r="AG847" s="99"/>
      <c r="AH847" s="99"/>
    </row>
    <row r="848" spans="1:34" ht="22.5" hidden="1" customHeight="1" x14ac:dyDescent="0.2">
      <c r="A848" s="39"/>
      <c r="B848" s="46"/>
      <c r="C848" s="46"/>
      <c r="D848" s="46"/>
      <c r="E848" s="46"/>
      <c r="F848" s="46"/>
      <c r="H848" s="1"/>
      <c r="I848" s="2"/>
      <c r="J848" s="2"/>
      <c r="K848" s="41"/>
      <c r="L848" s="41"/>
      <c r="M848" s="41"/>
      <c r="N848" s="41"/>
      <c r="O848" s="41"/>
      <c r="P848" s="41"/>
      <c r="Q848" s="41"/>
      <c r="R848" s="41"/>
      <c r="S848" s="41"/>
      <c r="T848" s="95"/>
      <c r="U848" s="41"/>
      <c r="V848" s="41"/>
      <c r="W848" s="41"/>
      <c r="X848" s="41"/>
      <c r="Y848" s="41"/>
      <c r="Z848" s="41"/>
      <c r="AA848" s="41"/>
      <c r="AC848" s="224" t="s">
        <v>1</v>
      </c>
      <c r="AD848" s="224"/>
      <c r="AE848" s="85">
        <f>SUM(Y220:Y224)</f>
        <v>69.142857142857139</v>
      </c>
      <c r="AF848" s="99"/>
      <c r="AG848" s="99"/>
      <c r="AH848" s="99"/>
    </row>
    <row r="849" spans="1:34" ht="22.5" hidden="1" customHeight="1" x14ac:dyDescent="0.2">
      <c r="A849" s="39"/>
      <c r="B849" s="46"/>
      <c r="C849" s="46"/>
      <c r="D849" s="46"/>
      <c r="E849" s="46"/>
      <c r="F849" s="46"/>
      <c r="H849" s="1"/>
      <c r="I849" s="2"/>
      <c r="J849" s="2"/>
      <c r="K849" s="41"/>
      <c r="L849" s="41"/>
      <c r="M849" s="41"/>
      <c r="N849" s="41"/>
      <c r="O849" s="41"/>
      <c r="P849" s="41"/>
      <c r="Q849" s="41"/>
      <c r="R849" s="41"/>
      <c r="S849" s="41"/>
      <c r="T849" s="95"/>
      <c r="U849" s="41"/>
      <c r="V849" s="41"/>
      <c r="W849" s="41"/>
      <c r="X849" s="41"/>
      <c r="Y849" s="41"/>
      <c r="Z849" s="41"/>
      <c r="AA849" s="41"/>
      <c r="AC849" s="224" t="s">
        <v>2</v>
      </c>
      <c r="AD849" s="224"/>
      <c r="AE849" s="85">
        <f>SUM(P220:P224)</f>
        <v>69.142857142857139</v>
      </c>
      <c r="AF849" s="99"/>
      <c r="AG849" s="99"/>
      <c r="AH849" s="99"/>
    </row>
    <row r="850" spans="1:34" ht="22.5" hidden="1" customHeight="1" x14ac:dyDescent="0.2">
      <c r="A850" s="39"/>
      <c r="B850" s="46"/>
      <c r="C850" s="46"/>
      <c r="D850" s="46"/>
      <c r="E850" s="46"/>
      <c r="F850" s="46"/>
      <c r="H850" s="1"/>
      <c r="I850" s="2"/>
      <c r="J850" s="2"/>
      <c r="K850" s="41"/>
      <c r="L850" s="41"/>
      <c r="M850" s="41"/>
      <c r="N850" s="41"/>
      <c r="O850" s="41"/>
      <c r="P850" s="41"/>
      <c r="Q850" s="41"/>
      <c r="R850" s="41"/>
      <c r="S850" s="41"/>
      <c r="T850" s="95"/>
      <c r="U850" s="41"/>
      <c r="V850" s="41"/>
      <c r="W850" s="41"/>
      <c r="X850" s="41"/>
      <c r="Y850" s="41"/>
      <c r="Z850" s="41"/>
      <c r="AA850" s="41"/>
      <c r="AC850" s="224" t="s">
        <v>3</v>
      </c>
      <c r="AD850" s="224"/>
      <c r="AE850" s="89">
        <f>IF(SUM(X220:X224)=0,0,+(SUM(X220:X224)/AE848))</f>
        <v>0.44214876033057854</v>
      </c>
      <c r="AF850" s="99"/>
      <c r="AG850" s="99"/>
      <c r="AH850" s="99"/>
    </row>
    <row r="851" spans="1:34" ht="22.5" hidden="1" customHeight="1" x14ac:dyDescent="0.2">
      <c r="A851" s="39"/>
      <c r="B851" s="46"/>
      <c r="C851" s="46"/>
      <c r="D851" s="46"/>
      <c r="E851" s="46"/>
      <c r="F851" s="46"/>
      <c r="H851" s="1"/>
      <c r="I851" s="2"/>
      <c r="J851" s="2"/>
      <c r="K851" s="41"/>
      <c r="L851" s="41"/>
      <c r="M851" s="41"/>
      <c r="N851" s="41"/>
      <c r="O851" s="41"/>
      <c r="P851" s="41"/>
      <c r="Q851" s="41"/>
      <c r="R851" s="41"/>
      <c r="S851" s="41"/>
      <c r="T851" s="95"/>
      <c r="U851" s="41"/>
      <c r="V851" s="41"/>
      <c r="W851" s="41"/>
      <c r="X851" s="41"/>
      <c r="Y851" s="41"/>
      <c r="Z851" s="41"/>
      <c r="AA851" s="41"/>
      <c r="AC851" s="224" t="s">
        <v>2267</v>
      </c>
      <c r="AD851" s="224"/>
      <c r="AE851" s="90">
        <f>IF(SUM(W220:W224)=0,0,+(SUM(W220:W224)/AE849))</f>
        <v>0.44214876033057854</v>
      </c>
      <c r="AF851" s="99"/>
      <c r="AG851" s="99"/>
      <c r="AH851" s="99"/>
    </row>
    <row r="852" spans="1:34" ht="22.5" hidden="1" customHeight="1" x14ac:dyDescent="0.2">
      <c r="A852" s="39"/>
      <c r="B852" s="46"/>
      <c r="C852" s="46"/>
      <c r="D852" s="46"/>
      <c r="E852" s="46"/>
      <c r="F852" s="46"/>
      <c r="H852" s="1"/>
      <c r="I852" s="2"/>
      <c r="J852" s="2"/>
      <c r="K852" s="41"/>
      <c r="L852" s="41"/>
      <c r="M852" s="41"/>
      <c r="N852" s="41"/>
      <c r="O852" s="41"/>
      <c r="P852" s="41"/>
      <c r="Q852" s="41"/>
      <c r="R852" s="41"/>
      <c r="S852" s="41"/>
      <c r="T852" s="95"/>
      <c r="U852" s="41"/>
      <c r="V852" s="41"/>
      <c r="W852" s="41"/>
      <c r="X852" s="41"/>
      <c r="Y852" s="41"/>
      <c r="Z852" s="41"/>
      <c r="AA852" s="41"/>
      <c r="AC852" s="42"/>
      <c r="AD852" s="42"/>
      <c r="AE852" s="88"/>
      <c r="AF852" s="99"/>
      <c r="AG852" s="99"/>
      <c r="AH852" s="99"/>
    </row>
    <row r="853" spans="1:34" ht="22.5" hidden="1" customHeight="1" x14ac:dyDescent="0.2">
      <c r="A853" s="39"/>
      <c r="B853" s="46"/>
      <c r="C853" s="46"/>
      <c r="D853" s="46"/>
      <c r="E853" s="46"/>
      <c r="F853" s="46"/>
      <c r="H853" s="1"/>
      <c r="I853" s="2"/>
      <c r="J853" s="2"/>
      <c r="K853" s="41"/>
      <c r="L853" s="41"/>
      <c r="M853" s="41"/>
      <c r="N853" s="41"/>
      <c r="O853" s="41"/>
      <c r="P853" s="41"/>
      <c r="Q853" s="41"/>
      <c r="R853" s="41"/>
      <c r="S853" s="41"/>
      <c r="T853" s="95"/>
      <c r="U853" s="41"/>
      <c r="V853" s="41"/>
      <c r="W853" s="41"/>
      <c r="X853" s="41"/>
      <c r="Y853" s="41"/>
      <c r="Z853" s="41"/>
      <c r="AA853" s="41"/>
      <c r="AC853" s="223" t="s">
        <v>2061</v>
      </c>
      <c r="AD853" s="223"/>
      <c r="AE853" s="223"/>
      <c r="AF853" s="99"/>
      <c r="AG853" s="99"/>
      <c r="AH853" s="99"/>
    </row>
    <row r="854" spans="1:34" ht="22.5" hidden="1" customHeight="1" x14ac:dyDescent="0.2">
      <c r="A854" s="39"/>
      <c r="B854" s="46"/>
      <c r="C854" s="46"/>
      <c r="D854" s="46"/>
      <c r="E854" s="46"/>
      <c r="F854" s="46"/>
      <c r="H854" s="1"/>
      <c r="I854" s="2"/>
      <c r="J854" s="2"/>
      <c r="K854" s="41"/>
      <c r="L854" s="41"/>
      <c r="M854" s="41"/>
      <c r="N854" s="41"/>
      <c r="O854" s="41"/>
      <c r="P854" s="41"/>
      <c r="Q854" s="41"/>
      <c r="R854" s="41"/>
      <c r="S854" s="41"/>
      <c r="T854" s="95"/>
      <c r="U854" s="41"/>
      <c r="V854" s="41"/>
      <c r="W854" s="41"/>
      <c r="X854" s="41"/>
      <c r="Y854" s="41"/>
      <c r="Z854" s="41"/>
      <c r="AA854" s="41"/>
      <c r="AC854" s="223"/>
      <c r="AD854" s="223"/>
      <c r="AE854" s="223"/>
      <c r="AF854" s="99"/>
      <c r="AG854" s="99"/>
      <c r="AH854" s="99"/>
    </row>
    <row r="855" spans="1:34" ht="22.5" hidden="1" customHeight="1" x14ac:dyDescent="0.2">
      <c r="A855" s="39"/>
      <c r="B855" s="46"/>
      <c r="C855" s="46"/>
      <c r="D855" s="46"/>
      <c r="E855" s="46"/>
      <c r="F855" s="46"/>
      <c r="H855" s="1"/>
      <c r="I855" s="2"/>
      <c r="J855" s="2"/>
      <c r="K855" s="41"/>
      <c r="L855" s="41"/>
      <c r="M855" s="41"/>
      <c r="N855" s="41"/>
      <c r="O855" s="41"/>
      <c r="P855" s="41"/>
      <c r="Q855" s="41"/>
      <c r="R855" s="41"/>
      <c r="S855" s="41"/>
      <c r="T855" s="95"/>
      <c r="U855" s="41"/>
      <c r="V855" s="41"/>
      <c r="W855" s="41"/>
      <c r="X855" s="41"/>
      <c r="Y855" s="41"/>
      <c r="Z855" s="41"/>
      <c r="AA855" s="41"/>
      <c r="AC855" s="224" t="s">
        <v>1</v>
      </c>
      <c r="AD855" s="224"/>
      <c r="AE855" s="85">
        <f>SUM(Y225:Y250)</f>
        <v>441.71428571428572</v>
      </c>
      <c r="AF855" s="99"/>
      <c r="AG855" s="99"/>
      <c r="AH855" s="99"/>
    </row>
    <row r="856" spans="1:34" ht="22.5" hidden="1" customHeight="1" x14ac:dyDescent="0.2">
      <c r="A856" s="39"/>
      <c r="B856" s="46"/>
      <c r="C856" s="46"/>
      <c r="D856" s="46"/>
      <c r="E856" s="46"/>
      <c r="F856" s="46"/>
      <c r="H856" s="1"/>
      <c r="I856" s="2"/>
      <c r="J856" s="2"/>
      <c r="K856" s="41"/>
      <c r="L856" s="41"/>
      <c r="M856" s="41"/>
      <c r="N856" s="41"/>
      <c r="O856" s="41"/>
      <c r="P856" s="41"/>
      <c r="Q856" s="41"/>
      <c r="R856" s="41"/>
      <c r="S856" s="41"/>
      <c r="T856" s="95"/>
      <c r="U856" s="41"/>
      <c r="V856" s="41"/>
      <c r="W856" s="41"/>
      <c r="X856" s="41"/>
      <c r="Y856" s="41"/>
      <c r="Z856" s="41"/>
      <c r="AA856" s="41"/>
      <c r="AC856" s="224" t="s">
        <v>2</v>
      </c>
      <c r="AD856" s="224"/>
      <c r="AE856" s="85">
        <f>SUM(P225:P250)</f>
        <v>489.57142857142856</v>
      </c>
      <c r="AF856" s="99"/>
      <c r="AG856" s="99"/>
      <c r="AH856" s="99"/>
    </row>
    <row r="857" spans="1:34" ht="22.5" hidden="1" customHeight="1" x14ac:dyDescent="0.2">
      <c r="A857" s="39"/>
      <c r="B857" s="46"/>
      <c r="C857" s="46"/>
      <c r="D857" s="46"/>
      <c r="E857" s="46"/>
      <c r="F857" s="46"/>
      <c r="H857" s="1"/>
      <c r="I857" s="2"/>
      <c r="J857" s="2"/>
      <c r="K857" s="41"/>
      <c r="L857" s="41"/>
      <c r="M857" s="41"/>
      <c r="N857" s="41"/>
      <c r="O857" s="41"/>
      <c r="P857" s="41"/>
      <c r="Q857" s="41"/>
      <c r="R857" s="41"/>
      <c r="S857" s="41"/>
      <c r="T857" s="95"/>
      <c r="U857" s="41"/>
      <c r="V857" s="41"/>
      <c r="W857" s="41"/>
      <c r="X857" s="41"/>
      <c r="Y857" s="41"/>
      <c r="Z857" s="41"/>
      <c r="AA857" s="41"/>
      <c r="AC857" s="224" t="s">
        <v>3</v>
      </c>
      <c r="AD857" s="224"/>
      <c r="AE857" s="89">
        <f>IF(SUM(X225:X250)=0,0,+(SUM(X225:X250)/AE855))</f>
        <v>0.8108344113842173</v>
      </c>
      <c r="AF857" s="99"/>
      <c r="AG857" s="99"/>
      <c r="AH857" s="99"/>
    </row>
    <row r="858" spans="1:34" ht="22.5" hidden="1" customHeight="1" x14ac:dyDescent="0.2">
      <c r="A858" s="39"/>
      <c r="B858" s="46"/>
      <c r="C858" s="46"/>
      <c r="D858" s="46"/>
      <c r="E858" s="46"/>
      <c r="F858" s="46"/>
      <c r="H858" s="1"/>
      <c r="I858" s="2"/>
      <c r="J858" s="2"/>
      <c r="K858" s="41"/>
      <c r="L858" s="41"/>
      <c r="M858" s="41"/>
      <c r="N858" s="41"/>
      <c r="O858" s="41"/>
      <c r="P858" s="41"/>
      <c r="Q858" s="41"/>
      <c r="R858" s="41"/>
      <c r="S858" s="41"/>
      <c r="T858" s="95"/>
      <c r="U858" s="41"/>
      <c r="V858" s="41"/>
      <c r="W858" s="41"/>
      <c r="X858" s="41"/>
      <c r="Y858" s="41"/>
      <c r="Z858" s="41"/>
      <c r="AA858" s="41"/>
      <c r="AC858" s="224" t="s">
        <v>2267</v>
      </c>
      <c r="AD858" s="224"/>
      <c r="AE858" s="90">
        <f>IF(SUM(W225:W250)=0,0,+(SUM(W225:W250)/AE856))</f>
        <v>0.73157280420192583</v>
      </c>
      <c r="AF858" s="99"/>
      <c r="AG858" s="99"/>
      <c r="AH858" s="99"/>
    </row>
    <row r="859" spans="1:34" ht="22.5" hidden="1" customHeight="1" x14ac:dyDescent="0.2">
      <c r="A859" s="39"/>
      <c r="B859" s="46"/>
      <c r="C859" s="46"/>
      <c r="D859" s="46"/>
      <c r="E859" s="46"/>
      <c r="F859" s="46"/>
      <c r="H859" s="1"/>
      <c r="I859" s="2"/>
      <c r="J859" s="2"/>
      <c r="K859" s="41"/>
      <c r="L859" s="41"/>
      <c r="M859" s="41"/>
      <c r="N859" s="41"/>
      <c r="O859" s="41"/>
      <c r="P859" s="41"/>
      <c r="Q859" s="41"/>
      <c r="R859" s="41"/>
      <c r="S859" s="41"/>
      <c r="T859" s="95"/>
      <c r="U859" s="41"/>
      <c r="V859" s="41"/>
      <c r="W859" s="41"/>
      <c r="X859" s="41"/>
      <c r="Y859" s="41"/>
      <c r="Z859" s="41"/>
      <c r="AA859" s="41"/>
      <c r="AC859" s="42"/>
      <c r="AD859" s="42"/>
      <c r="AE859" s="88"/>
      <c r="AF859" s="99"/>
      <c r="AG859" s="99"/>
      <c r="AH859" s="99"/>
    </row>
    <row r="860" spans="1:34" ht="22.5" hidden="1" customHeight="1" x14ac:dyDescent="0.2">
      <c r="A860" s="39"/>
      <c r="B860" s="46"/>
      <c r="C860" s="46"/>
      <c r="D860" s="46"/>
      <c r="E860" s="46"/>
      <c r="F860" s="46"/>
      <c r="H860" s="1"/>
      <c r="I860" s="2"/>
      <c r="J860" s="2"/>
      <c r="K860" s="41"/>
      <c r="L860" s="41"/>
      <c r="M860" s="41"/>
      <c r="N860" s="41"/>
      <c r="O860" s="41"/>
      <c r="P860" s="41"/>
      <c r="Q860" s="41"/>
      <c r="R860" s="41"/>
      <c r="S860" s="41"/>
      <c r="T860" s="95"/>
      <c r="U860" s="41"/>
      <c r="V860" s="41"/>
      <c r="W860" s="41"/>
      <c r="X860" s="41"/>
      <c r="Y860" s="41"/>
      <c r="Z860" s="41"/>
      <c r="AA860" s="41"/>
      <c r="AC860" s="223" t="s">
        <v>1960</v>
      </c>
      <c r="AD860" s="223"/>
      <c r="AE860" s="223"/>
      <c r="AF860" s="99"/>
      <c r="AG860" s="99"/>
      <c r="AH860" s="99"/>
    </row>
    <row r="861" spans="1:34" ht="22.5" hidden="1" customHeight="1" x14ac:dyDescent="0.2">
      <c r="A861" s="39"/>
      <c r="B861" s="46"/>
      <c r="C861" s="46"/>
      <c r="D861" s="46"/>
      <c r="E861" s="46"/>
      <c r="F861" s="46"/>
      <c r="H861" s="1"/>
      <c r="I861" s="2"/>
      <c r="J861" s="2"/>
      <c r="K861" s="41"/>
      <c r="L861" s="41"/>
      <c r="M861" s="41"/>
      <c r="N861" s="41"/>
      <c r="O861" s="41"/>
      <c r="P861" s="41"/>
      <c r="Q861" s="41"/>
      <c r="R861" s="41"/>
      <c r="S861" s="41"/>
      <c r="T861" s="95"/>
      <c r="U861" s="41"/>
      <c r="V861" s="41"/>
      <c r="W861" s="41"/>
      <c r="X861" s="41"/>
      <c r="Y861" s="41"/>
      <c r="Z861" s="41"/>
      <c r="AA861" s="41"/>
      <c r="AC861" s="223"/>
      <c r="AD861" s="223"/>
      <c r="AE861" s="223"/>
      <c r="AF861" s="99"/>
      <c r="AG861" s="99"/>
      <c r="AH861" s="99"/>
    </row>
    <row r="862" spans="1:34" ht="22.5" hidden="1" customHeight="1" x14ac:dyDescent="0.2">
      <c r="A862" s="39"/>
      <c r="B862" s="46"/>
      <c r="C862" s="46"/>
      <c r="D862" s="46"/>
      <c r="E862" s="46"/>
      <c r="F862" s="46"/>
      <c r="H862" s="1"/>
      <c r="I862" s="2"/>
      <c r="J862" s="2"/>
      <c r="K862" s="41"/>
      <c r="L862" s="41"/>
      <c r="M862" s="41"/>
      <c r="N862" s="41"/>
      <c r="O862" s="41"/>
      <c r="P862" s="41"/>
      <c r="Q862" s="41"/>
      <c r="R862" s="41"/>
      <c r="S862" s="41"/>
      <c r="T862" s="95"/>
      <c r="U862" s="41"/>
      <c r="V862" s="41"/>
      <c r="W862" s="41"/>
      <c r="X862" s="41"/>
      <c r="Y862" s="41"/>
      <c r="Z862" s="41"/>
      <c r="AA862" s="41"/>
      <c r="AC862" s="224" t="s">
        <v>1</v>
      </c>
      <c r="AD862" s="224"/>
      <c r="AE862" s="85">
        <f>SUM(Y251:Y252)</f>
        <v>16.142857142857142</v>
      </c>
      <c r="AF862" s="99"/>
      <c r="AG862" s="99"/>
      <c r="AH862" s="99"/>
    </row>
    <row r="863" spans="1:34" ht="22.5" hidden="1" customHeight="1" x14ac:dyDescent="0.2">
      <c r="A863" s="39"/>
      <c r="B863" s="46"/>
      <c r="C863" s="46"/>
      <c r="D863" s="46"/>
      <c r="E863" s="46"/>
      <c r="F863" s="46"/>
      <c r="H863" s="1"/>
      <c r="I863" s="2"/>
      <c r="J863" s="2"/>
      <c r="K863" s="41"/>
      <c r="L863" s="41"/>
      <c r="M863" s="41"/>
      <c r="N863" s="41"/>
      <c r="O863" s="41"/>
      <c r="P863" s="41"/>
      <c r="Q863" s="41"/>
      <c r="R863" s="41"/>
      <c r="S863" s="41"/>
      <c r="T863" s="95"/>
      <c r="U863" s="41"/>
      <c r="V863" s="41"/>
      <c r="W863" s="41"/>
      <c r="X863" s="41"/>
      <c r="Y863" s="41"/>
      <c r="Z863" s="41"/>
      <c r="AA863" s="41"/>
      <c r="AC863" s="224" t="s">
        <v>2</v>
      </c>
      <c r="AD863" s="224"/>
      <c r="AE863" s="85">
        <f>SUM(P251:P252)</f>
        <v>16.142857142857142</v>
      </c>
      <c r="AF863" s="99"/>
      <c r="AG863" s="99"/>
      <c r="AH863" s="99"/>
    </row>
    <row r="864" spans="1:34" ht="22.5" hidden="1" customHeight="1" x14ac:dyDescent="0.2">
      <c r="A864" s="39"/>
      <c r="B864" s="46"/>
      <c r="C864" s="46"/>
      <c r="D864" s="46"/>
      <c r="E864" s="46"/>
      <c r="F864" s="46"/>
      <c r="H864" s="1"/>
      <c r="I864" s="2"/>
      <c r="J864" s="2"/>
      <c r="K864" s="41"/>
      <c r="L864" s="41"/>
      <c r="M864" s="41"/>
      <c r="N864" s="41"/>
      <c r="O864" s="41"/>
      <c r="P864" s="41"/>
      <c r="Q864" s="41"/>
      <c r="R864" s="41"/>
      <c r="S864" s="41"/>
      <c r="T864" s="95"/>
      <c r="U864" s="41"/>
      <c r="V864" s="41"/>
      <c r="W864" s="41"/>
      <c r="X864" s="41"/>
      <c r="Y864" s="41"/>
      <c r="Z864" s="41"/>
      <c r="AA864" s="41"/>
      <c r="AC864" s="224" t="s">
        <v>3</v>
      </c>
      <c r="AD864" s="224"/>
      <c r="AE864" s="89">
        <f>IF(SUM(X251:X252)=0,0,+(SUM(X251:X252)/AE862))</f>
        <v>0</v>
      </c>
      <c r="AF864" s="99"/>
      <c r="AG864" s="99"/>
      <c r="AH864" s="99"/>
    </row>
    <row r="865" spans="1:34" ht="22.5" hidden="1" customHeight="1" x14ac:dyDescent="0.2">
      <c r="A865" s="39"/>
      <c r="B865" s="46"/>
      <c r="C865" s="46"/>
      <c r="D865" s="46"/>
      <c r="E865" s="46"/>
      <c r="F865" s="46"/>
      <c r="H865" s="1"/>
      <c r="I865" s="2"/>
      <c r="J865" s="2"/>
      <c r="K865" s="41"/>
      <c r="L865" s="41"/>
      <c r="M865" s="41"/>
      <c r="N865" s="41"/>
      <c r="O865" s="41"/>
      <c r="P865" s="41"/>
      <c r="Q865" s="41"/>
      <c r="R865" s="41"/>
      <c r="S865" s="41"/>
      <c r="T865" s="95"/>
      <c r="U865" s="41"/>
      <c r="V865" s="41"/>
      <c r="W865" s="41"/>
      <c r="X865" s="41"/>
      <c r="Y865" s="41"/>
      <c r="Z865" s="41"/>
      <c r="AA865" s="41"/>
      <c r="AC865" s="224" t="s">
        <v>2267</v>
      </c>
      <c r="AD865" s="224"/>
      <c r="AE865" s="90">
        <f>IF(SUM(W251:W252)=0,0,+(SUM(W251:W252)/AE863))</f>
        <v>0</v>
      </c>
      <c r="AF865" s="99"/>
      <c r="AG865" s="99"/>
      <c r="AH865" s="99"/>
    </row>
    <row r="866" spans="1:34" ht="22.5" hidden="1" customHeight="1" x14ac:dyDescent="0.2">
      <c r="A866" s="39"/>
      <c r="B866" s="46"/>
      <c r="C866" s="46"/>
      <c r="D866" s="46"/>
      <c r="E866" s="46"/>
      <c r="F866" s="46"/>
      <c r="H866" s="1"/>
      <c r="I866" s="2"/>
      <c r="J866" s="2"/>
      <c r="K866" s="41"/>
      <c r="L866" s="41"/>
      <c r="M866" s="41"/>
      <c r="N866" s="41"/>
      <c r="O866" s="41"/>
      <c r="P866" s="41"/>
      <c r="Q866" s="41"/>
      <c r="R866" s="41"/>
      <c r="S866" s="41"/>
      <c r="T866" s="95"/>
      <c r="U866" s="41"/>
      <c r="V866" s="41"/>
      <c r="W866" s="41"/>
      <c r="X866" s="41"/>
      <c r="Y866" s="41"/>
      <c r="Z866" s="41"/>
      <c r="AA866" s="41"/>
      <c r="AC866" s="42"/>
      <c r="AD866" s="42"/>
      <c r="AE866" s="88"/>
      <c r="AF866" s="99"/>
      <c r="AG866" s="99"/>
      <c r="AH866" s="99"/>
    </row>
    <row r="867" spans="1:34" ht="22.5" hidden="1" customHeight="1" x14ac:dyDescent="0.2">
      <c r="A867" s="39"/>
      <c r="B867" s="46"/>
      <c r="C867" s="46"/>
      <c r="D867" s="46"/>
      <c r="E867" s="46"/>
      <c r="F867" s="46"/>
      <c r="H867" s="1"/>
      <c r="I867" s="2"/>
      <c r="J867" s="2"/>
      <c r="K867" s="41"/>
      <c r="L867" s="41"/>
      <c r="M867" s="41"/>
      <c r="N867" s="41"/>
      <c r="O867" s="41"/>
      <c r="P867" s="41"/>
      <c r="Q867" s="41"/>
      <c r="R867" s="41"/>
      <c r="S867" s="41"/>
      <c r="T867" s="95"/>
      <c r="U867" s="41"/>
      <c r="V867" s="41"/>
      <c r="W867" s="41"/>
      <c r="X867" s="41"/>
      <c r="Y867" s="41"/>
      <c r="Z867" s="41"/>
      <c r="AA867" s="41"/>
      <c r="AC867" s="223" t="s">
        <v>1952</v>
      </c>
      <c r="AD867" s="223"/>
      <c r="AE867" s="223"/>
      <c r="AF867" s="99"/>
      <c r="AG867" s="99"/>
      <c r="AH867" s="99"/>
    </row>
    <row r="868" spans="1:34" ht="22.5" hidden="1" customHeight="1" x14ac:dyDescent="0.2">
      <c r="A868" s="39"/>
      <c r="B868" s="46"/>
      <c r="C868" s="46"/>
      <c r="D868" s="46"/>
      <c r="E868" s="46"/>
      <c r="F868" s="46"/>
      <c r="H868" s="1"/>
      <c r="I868" s="2"/>
      <c r="J868" s="2"/>
      <c r="K868" s="41"/>
      <c r="L868" s="41"/>
      <c r="M868" s="41"/>
      <c r="N868" s="41"/>
      <c r="O868" s="41"/>
      <c r="P868" s="41"/>
      <c r="Q868" s="41"/>
      <c r="R868" s="41"/>
      <c r="S868" s="41"/>
      <c r="T868" s="95"/>
      <c r="U868" s="41"/>
      <c r="V868" s="41"/>
      <c r="W868" s="41"/>
      <c r="X868" s="41"/>
      <c r="Y868" s="41"/>
      <c r="Z868" s="41"/>
      <c r="AA868" s="41"/>
      <c r="AC868" s="223"/>
      <c r="AD868" s="223"/>
      <c r="AE868" s="223"/>
      <c r="AF868" s="99"/>
      <c r="AG868" s="99"/>
      <c r="AH868" s="99"/>
    </row>
    <row r="869" spans="1:34" ht="22.5" hidden="1" customHeight="1" x14ac:dyDescent="0.2">
      <c r="A869" s="39"/>
      <c r="B869" s="46"/>
      <c r="C869" s="46"/>
      <c r="D869" s="46"/>
      <c r="E869" s="46"/>
      <c r="F869" s="46"/>
      <c r="H869" s="1"/>
      <c r="I869" s="2"/>
      <c r="J869" s="2"/>
      <c r="K869" s="41"/>
      <c r="L869" s="41"/>
      <c r="M869" s="41"/>
      <c r="N869" s="41"/>
      <c r="O869" s="41"/>
      <c r="P869" s="41"/>
      <c r="Q869" s="41"/>
      <c r="R869" s="41"/>
      <c r="S869" s="41"/>
      <c r="T869" s="95"/>
      <c r="U869" s="41"/>
      <c r="V869" s="41"/>
      <c r="W869" s="41"/>
      <c r="X869" s="41"/>
      <c r="Y869" s="41"/>
      <c r="Z869" s="41"/>
      <c r="AA869" s="41"/>
      <c r="AC869" s="224" t="s">
        <v>1</v>
      </c>
      <c r="AD869" s="224"/>
      <c r="AE869" s="85">
        <f>SUM(Y253:Y272)</f>
        <v>267.71428571428572</v>
      </c>
      <c r="AF869" s="99"/>
      <c r="AG869" s="99"/>
      <c r="AH869" s="99"/>
    </row>
    <row r="870" spans="1:34" ht="22.5" hidden="1" customHeight="1" x14ac:dyDescent="0.2">
      <c r="A870" s="39"/>
      <c r="B870" s="46"/>
      <c r="C870" s="46"/>
      <c r="D870" s="46"/>
      <c r="E870" s="46"/>
      <c r="F870" s="46"/>
      <c r="H870" s="1"/>
      <c r="I870" s="2"/>
      <c r="J870" s="2"/>
      <c r="K870" s="41"/>
      <c r="L870" s="41"/>
      <c r="M870" s="41"/>
      <c r="N870" s="41"/>
      <c r="O870" s="41"/>
      <c r="P870" s="41"/>
      <c r="Q870" s="41"/>
      <c r="R870" s="41"/>
      <c r="S870" s="41"/>
      <c r="T870" s="95"/>
      <c r="U870" s="41"/>
      <c r="V870" s="41"/>
      <c r="W870" s="41"/>
      <c r="X870" s="41"/>
      <c r="Y870" s="41"/>
      <c r="Z870" s="41"/>
      <c r="AA870" s="41"/>
      <c r="AC870" s="224" t="s">
        <v>2</v>
      </c>
      <c r="AD870" s="224"/>
      <c r="AE870" s="85">
        <f>SUM(P253:P272)</f>
        <v>267.71428571428572</v>
      </c>
      <c r="AF870" s="99"/>
      <c r="AG870" s="99"/>
      <c r="AH870" s="99"/>
    </row>
    <row r="871" spans="1:34" ht="22.5" hidden="1" customHeight="1" x14ac:dyDescent="0.2">
      <c r="A871" s="39"/>
      <c r="B871" s="46"/>
      <c r="C871" s="46"/>
      <c r="D871" s="46"/>
      <c r="E871" s="46"/>
      <c r="F871" s="46"/>
      <c r="H871" s="1"/>
      <c r="I871" s="2"/>
      <c r="J871" s="2"/>
      <c r="K871" s="41"/>
      <c r="L871" s="41"/>
      <c r="M871" s="41"/>
      <c r="N871" s="41"/>
      <c r="O871" s="41"/>
      <c r="P871" s="41"/>
      <c r="Q871" s="41"/>
      <c r="R871" s="41"/>
      <c r="S871" s="41"/>
      <c r="T871" s="95"/>
      <c r="U871" s="41"/>
      <c r="V871" s="41"/>
      <c r="W871" s="41"/>
      <c r="X871" s="41"/>
      <c r="Y871" s="41"/>
      <c r="Z871" s="41"/>
      <c r="AA871" s="41"/>
      <c r="AC871" s="224" t="s">
        <v>3</v>
      </c>
      <c r="AD871" s="224"/>
      <c r="AE871" s="89">
        <f>IF(SUM(X253:X272)=0,0,+(SUM(X253:X272)/AE869))</f>
        <v>0.52027748132337237</v>
      </c>
      <c r="AF871" s="99"/>
      <c r="AG871" s="99"/>
      <c r="AH871" s="99"/>
    </row>
    <row r="872" spans="1:34" ht="22.5" hidden="1" customHeight="1" x14ac:dyDescent="0.2">
      <c r="A872" s="39"/>
      <c r="B872" s="46"/>
      <c r="C872" s="46"/>
      <c r="D872" s="46"/>
      <c r="E872" s="46"/>
      <c r="F872" s="46"/>
      <c r="H872" s="1"/>
      <c r="I872" s="2"/>
      <c r="J872" s="2"/>
      <c r="K872" s="41"/>
      <c r="L872" s="41"/>
      <c r="M872" s="41"/>
      <c r="N872" s="41"/>
      <c r="O872" s="41"/>
      <c r="P872" s="41"/>
      <c r="Q872" s="41"/>
      <c r="R872" s="41"/>
      <c r="S872" s="41"/>
      <c r="T872" s="95"/>
      <c r="U872" s="41"/>
      <c r="V872" s="41"/>
      <c r="W872" s="41"/>
      <c r="X872" s="41"/>
      <c r="Y872" s="41"/>
      <c r="Z872" s="41"/>
      <c r="AA872" s="41"/>
      <c r="AC872" s="224" t="s">
        <v>2267</v>
      </c>
      <c r="AD872" s="224"/>
      <c r="AE872" s="90">
        <f>IF(SUM(W253:W272)=0,0,+(SUM(W253:W272)/AE870))</f>
        <v>0.52027748132337237</v>
      </c>
      <c r="AF872" s="99"/>
      <c r="AG872" s="99"/>
      <c r="AH872" s="99"/>
    </row>
    <row r="873" spans="1:34" ht="22.5" hidden="1" customHeight="1" x14ac:dyDescent="0.2">
      <c r="A873" s="39"/>
      <c r="B873" s="46"/>
      <c r="C873" s="46"/>
      <c r="D873" s="46"/>
      <c r="E873" s="46"/>
      <c r="F873" s="46"/>
      <c r="H873" s="1"/>
      <c r="I873" s="2"/>
      <c r="J873" s="2"/>
      <c r="K873" s="41"/>
      <c r="L873" s="41"/>
      <c r="M873" s="41"/>
      <c r="N873" s="41"/>
      <c r="O873" s="41"/>
      <c r="P873" s="41"/>
      <c r="Q873" s="41"/>
      <c r="R873" s="41"/>
      <c r="S873" s="41"/>
      <c r="T873" s="95"/>
      <c r="U873" s="41"/>
      <c r="V873" s="41"/>
      <c r="W873" s="41"/>
      <c r="X873" s="41"/>
      <c r="Y873" s="41"/>
      <c r="Z873" s="41"/>
      <c r="AA873" s="41"/>
      <c r="AC873" s="42"/>
      <c r="AD873" s="42"/>
      <c r="AE873" s="88"/>
      <c r="AF873" s="99"/>
      <c r="AG873" s="99"/>
      <c r="AH873" s="99"/>
    </row>
    <row r="874" spans="1:34" ht="22.5" hidden="1" customHeight="1" x14ac:dyDescent="0.2">
      <c r="A874" s="39"/>
      <c r="B874" s="46"/>
      <c r="C874" s="46"/>
      <c r="D874" s="46"/>
      <c r="E874" s="46"/>
      <c r="F874" s="46"/>
      <c r="H874" s="1"/>
      <c r="I874" s="2"/>
      <c r="J874" s="2"/>
      <c r="K874" s="41"/>
      <c r="L874" s="41"/>
      <c r="M874" s="41"/>
      <c r="N874" s="41"/>
      <c r="O874" s="41"/>
      <c r="P874" s="41"/>
      <c r="Q874" s="41"/>
      <c r="R874" s="41"/>
      <c r="S874" s="41"/>
      <c r="T874" s="95"/>
      <c r="U874" s="41"/>
      <c r="V874" s="41"/>
      <c r="W874" s="41"/>
      <c r="X874" s="41"/>
      <c r="Y874" s="41"/>
      <c r="Z874" s="41"/>
      <c r="AA874" s="41"/>
      <c r="AC874" s="223" t="s">
        <v>1953</v>
      </c>
      <c r="AD874" s="223"/>
      <c r="AE874" s="223"/>
      <c r="AF874" s="99"/>
      <c r="AG874" s="99"/>
      <c r="AH874" s="99"/>
    </row>
    <row r="875" spans="1:34" ht="22.5" hidden="1" customHeight="1" x14ac:dyDescent="0.2">
      <c r="A875" s="39"/>
      <c r="B875" s="46"/>
      <c r="C875" s="46"/>
      <c r="D875" s="46"/>
      <c r="E875" s="46"/>
      <c r="F875" s="46"/>
      <c r="H875" s="1"/>
      <c r="I875" s="2"/>
      <c r="J875" s="2"/>
      <c r="K875" s="41"/>
      <c r="L875" s="41"/>
      <c r="M875" s="41"/>
      <c r="N875" s="41"/>
      <c r="O875" s="41"/>
      <c r="P875" s="41"/>
      <c r="Q875" s="41"/>
      <c r="R875" s="41"/>
      <c r="S875" s="41"/>
      <c r="T875" s="95"/>
      <c r="U875" s="41"/>
      <c r="V875" s="41"/>
      <c r="W875" s="41"/>
      <c r="X875" s="41"/>
      <c r="Y875" s="41"/>
      <c r="Z875" s="41"/>
      <c r="AA875" s="41"/>
      <c r="AC875" s="223"/>
      <c r="AD875" s="223"/>
      <c r="AE875" s="223"/>
      <c r="AF875" s="99"/>
      <c r="AG875" s="99"/>
      <c r="AH875" s="99"/>
    </row>
    <row r="876" spans="1:34" ht="22.5" hidden="1" customHeight="1" x14ac:dyDescent="0.2">
      <c r="A876" s="39"/>
      <c r="B876" s="46"/>
      <c r="C876" s="46"/>
      <c r="D876" s="46"/>
      <c r="E876" s="46"/>
      <c r="F876" s="46"/>
      <c r="H876" s="1"/>
      <c r="I876" s="2"/>
      <c r="J876" s="2"/>
      <c r="K876" s="41"/>
      <c r="L876" s="41"/>
      <c r="M876" s="41"/>
      <c r="N876" s="41"/>
      <c r="O876" s="41"/>
      <c r="P876" s="41"/>
      <c r="Q876" s="41"/>
      <c r="R876" s="41"/>
      <c r="S876" s="41"/>
      <c r="T876" s="95"/>
      <c r="U876" s="41"/>
      <c r="V876" s="41"/>
      <c r="W876" s="41"/>
      <c r="X876" s="41"/>
      <c r="Y876" s="41"/>
      <c r="Z876" s="41"/>
      <c r="AA876" s="41"/>
      <c r="AC876" s="224" t="s">
        <v>1</v>
      </c>
      <c r="AD876" s="224"/>
      <c r="AE876" s="85">
        <f>SUM(Y273:Y302)</f>
        <v>432.28571428571428</v>
      </c>
      <c r="AF876" s="99"/>
      <c r="AG876" s="99"/>
      <c r="AH876" s="99"/>
    </row>
    <row r="877" spans="1:34" ht="22.5" hidden="1" customHeight="1" x14ac:dyDescent="0.2">
      <c r="A877" s="39"/>
      <c r="B877" s="46"/>
      <c r="C877" s="46"/>
      <c r="D877" s="46"/>
      <c r="E877" s="46"/>
      <c r="F877" s="46"/>
      <c r="H877" s="1"/>
      <c r="I877" s="2"/>
      <c r="J877" s="2"/>
      <c r="K877" s="41"/>
      <c r="L877" s="41"/>
      <c r="M877" s="41"/>
      <c r="N877" s="41"/>
      <c r="O877" s="41"/>
      <c r="P877" s="41"/>
      <c r="Q877" s="41"/>
      <c r="R877" s="41"/>
      <c r="S877" s="41"/>
      <c r="T877" s="95"/>
      <c r="U877" s="41"/>
      <c r="V877" s="41"/>
      <c r="W877" s="41"/>
      <c r="X877" s="41"/>
      <c r="Y877" s="41"/>
      <c r="Z877" s="41"/>
      <c r="AA877" s="41"/>
      <c r="AC877" s="224" t="s">
        <v>2</v>
      </c>
      <c r="AD877" s="224"/>
      <c r="AE877" s="85">
        <f>SUM(P273:P302)</f>
        <v>432.28571428571428</v>
      </c>
      <c r="AF877" s="99"/>
      <c r="AG877" s="99"/>
      <c r="AH877" s="99"/>
    </row>
    <row r="878" spans="1:34" ht="22.5" hidden="1" customHeight="1" x14ac:dyDescent="0.2">
      <c r="A878" s="39"/>
      <c r="B878" s="46"/>
      <c r="C878" s="46"/>
      <c r="D878" s="46"/>
      <c r="E878" s="46"/>
      <c r="F878" s="46"/>
      <c r="H878" s="1"/>
      <c r="I878" s="2"/>
      <c r="J878" s="2"/>
      <c r="K878" s="41"/>
      <c r="L878" s="41"/>
      <c r="M878" s="41"/>
      <c r="N878" s="41"/>
      <c r="O878" s="41"/>
      <c r="P878" s="41"/>
      <c r="Q878" s="41"/>
      <c r="R878" s="41"/>
      <c r="S878" s="41"/>
      <c r="T878" s="95"/>
      <c r="U878" s="41"/>
      <c r="V878" s="41"/>
      <c r="W878" s="41"/>
      <c r="X878" s="41"/>
      <c r="Y878" s="41"/>
      <c r="Z878" s="41"/>
      <c r="AA878" s="41"/>
      <c r="AC878" s="224" t="s">
        <v>3</v>
      </c>
      <c r="AD878" s="224"/>
      <c r="AE878" s="89">
        <f>IF(SUM(X273:X302)=0,0,+(SUM(X273:X302)/AE876))</f>
        <v>0.12425644415069399</v>
      </c>
      <c r="AF878" s="99"/>
      <c r="AG878" s="99"/>
      <c r="AH878" s="99"/>
    </row>
    <row r="879" spans="1:34" ht="22.5" hidden="1" customHeight="1" x14ac:dyDescent="0.2">
      <c r="A879" s="39"/>
      <c r="B879" s="46"/>
      <c r="C879" s="46"/>
      <c r="D879" s="46"/>
      <c r="E879" s="46"/>
      <c r="F879" s="46"/>
      <c r="H879" s="1"/>
      <c r="I879" s="2"/>
      <c r="J879" s="2"/>
      <c r="K879" s="41"/>
      <c r="L879" s="41"/>
      <c r="M879" s="41"/>
      <c r="N879" s="41"/>
      <c r="O879" s="41"/>
      <c r="P879" s="41"/>
      <c r="Q879" s="41"/>
      <c r="R879" s="41"/>
      <c r="S879" s="41"/>
      <c r="T879" s="95"/>
      <c r="U879" s="41"/>
      <c r="V879" s="41"/>
      <c r="W879" s="41"/>
      <c r="X879" s="41"/>
      <c r="Y879" s="41"/>
      <c r="Z879" s="41"/>
      <c r="AA879" s="41"/>
      <c r="AC879" s="224" t="s">
        <v>2267</v>
      </c>
      <c r="AD879" s="224"/>
      <c r="AE879" s="90">
        <f>IF(SUM(W273:W302)=0,0,+(SUM(W273:W302)/AE877))</f>
        <v>0.12425644415069399</v>
      </c>
      <c r="AF879" s="99"/>
      <c r="AG879" s="99"/>
      <c r="AH879" s="99"/>
    </row>
    <row r="880" spans="1:34" ht="22.5" hidden="1" customHeight="1" x14ac:dyDescent="0.2">
      <c r="A880" s="39"/>
      <c r="B880" s="46"/>
      <c r="C880" s="46"/>
      <c r="D880" s="46"/>
      <c r="E880" s="46"/>
      <c r="F880" s="46"/>
      <c r="H880" s="1"/>
      <c r="I880" s="2"/>
      <c r="J880" s="2"/>
      <c r="K880" s="41"/>
      <c r="L880" s="41"/>
      <c r="M880" s="41"/>
      <c r="N880" s="41"/>
      <c r="O880" s="41"/>
      <c r="P880" s="41"/>
      <c r="Q880" s="41"/>
      <c r="R880" s="41"/>
      <c r="S880" s="41"/>
      <c r="T880" s="95"/>
      <c r="U880" s="41"/>
      <c r="V880" s="41"/>
      <c r="W880" s="41"/>
      <c r="X880" s="41"/>
      <c r="Y880" s="41"/>
      <c r="Z880" s="41"/>
      <c r="AA880" s="41"/>
      <c r="AC880" s="42"/>
      <c r="AD880" s="42"/>
      <c r="AE880" s="88"/>
      <c r="AF880" s="99"/>
      <c r="AG880" s="99"/>
      <c r="AH880" s="99"/>
    </row>
    <row r="881" spans="1:34" ht="22.5" hidden="1" customHeight="1" x14ac:dyDescent="0.2">
      <c r="A881" s="39"/>
      <c r="B881" s="46"/>
      <c r="C881" s="46"/>
      <c r="D881" s="46"/>
      <c r="E881" s="46"/>
      <c r="F881" s="46"/>
      <c r="H881" s="1"/>
      <c r="I881" s="2"/>
      <c r="J881" s="2"/>
      <c r="K881" s="41"/>
      <c r="L881" s="41"/>
      <c r="M881" s="41"/>
      <c r="N881" s="41"/>
      <c r="O881" s="41"/>
      <c r="P881" s="41"/>
      <c r="Q881" s="41"/>
      <c r="R881" s="41"/>
      <c r="S881" s="41"/>
      <c r="T881" s="95"/>
      <c r="U881" s="41"/>
      <c r="V881" s="41"/>
      <c r="W881" s="41"/>
      <c r="X881" s="41"/>
      <c r="Y881" s="41"/>
      <c r="Z881" s="41"/>
      <c r="AA881" s="41"/>
      <c r="AC881" s="223" t="s">
        <v>1805</v>
      </c>
      <c r="AD881" s="223"/>
      <c r="AE881" s="223"/>
      <c r="AF881" s="99"/>
      <c r="AG881" s="99"/>
      <c r="AH881" s="99"/>
    </row>
    <row r="882" spans="1:34" ht="22.5" hidden="1" customHeight="1" x14ac:dyDescent="0.2">
      <c r="A882" s="39"/>
      <c r="B882" s="46"/>
      <c r="C882" s="46"/>
      <c r="D882" s="46"/>
      <c r="E882" s="46"/>
      <c r="F882" s="46"/>
      <c r="H882" s="1"/>
      <c r="I882" s="2"/>
      <c r="J882" s="2"/>
      <c r="K882" s="41"/>
      <c r="L882" s="41"/>
      <c r="M882" s="41"/>
      <c r="N882" s="41"/>
      <c r="O882" s="41"/>
      <c r="P882" s="41"/>
      <c r="Q882" s="41"/>
      <c r="R882" s="41"/>
      <c r="S882" s="41"/>
      <c r="T882" s="95"/>
      <c r="U882" s="41"/>
      <c r="V882" s="41"/>
      <c r="W882" s="41"/>
      <c r="X882" s="41"/>
      <c r="Y882" s="41"/>
      <c r="Z882" s="41"/>
      <c r="AA882" s="41"/>
      <c r="AC882" s="223"/>
      <c r="AD882" s="223"/>
      <c r="AE882" s="223"/>
      <c r="AF882" s="99"/>
      <c r="AG882" s="99"/>
      <c r="AH882" s="99"/>
    </row>
    <row r="883" spans="1:34" ht="22.5" hidden="1" customHeight="1" x14ac:dyDescent="0.2">
      <c r="A883" s="39"/>
      <c r="B883" s="46"/>
      <c r="C883" s="46"/>
      <c r="D883" s="46"/>
      <c r="E883" s="46"/>
      <c r="F883" s="46"/>
      <c r="H883" s="1"/>
      <c r="I883" s="2"/>
      <c r="J883" s="2"/>
      <c r="K883" s="41"/>
      <c r="L883" s="41"/>
      <c r="M883" s="41"/>
      <c r="N883" s="41"/>
      <c r="O883" s="41"/>
      <c r="P883" s="41"/>
      <c r="Q883" s="41"/>
      <c r="R883" s="41"/>
      <c r="S883" s="41"/>
      <c r="T883" s="95"/>
      <c r="U883" s="41"/>
      <c r="V883" s="41"/>
      <c r="W883" s="41"/>
      <c r="X883" s="41"/>
      <c r="Y883" s="41"/>
      <c r="Z883" s="41"/>
      <c r="AA883" s="41"/>
      <c r="AC883" s="224" t="s">
        <v>1</v>
      </c>
      <c r="AD883" s="224"/>
      <c r="AE883" s="85">
        <f>SUM(Y303)</f>
        <v>52</v>
      </c>
      <c r="AF883" s="99"/>
      <c r="AG883" s="99"/>
      <c r="AH883" s="99"/>
    </row>
    <row r="884" spans="1:34" ht="22.5" hidden="1" customHeight="1" x14ac:dyDescent="0.2">
      <c r="A884" s="39"/>
      <c r="B884" s="46"/>
      <c r="C884" s="46"/>
      <c r="D884" s="46"/>
      <c r="E884" s="46"/>
      <c r="F884" s="46"/>
      <c r="H884" s="1"/>
      <c r="I884" s="2"/>
      <c r="J884" s="2"/>
      <c r="K884" s="41"/>
      <c r="L884" s="41"/>
      <c r="M884" s="41"/>
      <c r="N884" s="41"/>
      <c r="O884" s="41"/>
      <c r="P884" s="41"/>
      <c r="Q884" s="41"/>
      <c r="R884" s="41"/>
      <c r="S884" s="41"/>
      <c r="T884" s="95"/>
      <c r="U884" s="41"/>
      <c r="V884" s="41"/>
      <c r="W884" s="41"/>
      <c r="X884" s="41"/>
      <c r="Y884" s="41"/>
      <c r="Z884" s="41"/>
      <c r="AA884" s="41"/>
      <c r="AC884" s="224" t="s">
        <v>2</v>
      </c>
      <c r="AD884" s="224"/>
      <c r="AE884" s="85">
        <f>SUM(P303)</f>
        <v>52</v>
      </c>
      <c r="AF884" s="99"/>
      <c r="AG884" s="99"/>
      <c r="AH884" s="99"/>
    </row>
    <row r="885" spans="1:34" ht="22.5" hidden="1" customHeight="1" x14ac:dyDescent="0.2">
      <c r="A885" s="39"/>
      <c r="B885" s="46"/>
      <c r="C885" s="46"/>
      <c r="D885" s="46"/>
      <c r="E885" s="46"/>
      <c r="F885" s="46"/>
      <c r="H885" s="1"/>
      <c r="I885" s="2"/>
      <c r="J885" s="2"/>
      <c r="K885" s="41"/>
      <c r="L885" s="41"/>
      <c r="M885" s="41"/>
      <c r="N885" s="41"/>
      <c r="O885" s="41"/>
      <c r="P885" s="41"/>
      <c r="Q885" s="41"/>
      <c r="R885" s="41"/>
      <c r="S885" s="41"/>
      <c r="T885" s="95"/>
      <c r="U885" s="41"/>
      <c r="V885" s="41"/>
      <c r="W885" s="41"/>
      <c r="X885" s="41"/>
      <c r="Y885" s="41"/>
      <c r="Z885" s="41"/>
      <c r="AA885" s="41"/>
      <c r="AC885" s="224" t="s">
        <v>3</v>
      </c>
      <c r="AD885" s="224"/>
      <c r="AE885" s="89">
        <f>IF(SUM(X303)=0,0,+(SUM(X303)/AE883))</f>
        <v>1</v>
      </c>
      <c r="AF885" s="99"/>
      <c r="AG885" s="99"/>
      <c r="AH885" s="99"/>
    </row>
    <row r="886" spans="1:34" ht="22.5" hidden="1" customHeight="1" x14ac:dyDescent="0.2">
      <c r="A886" s="39"/>
      <c r="B886" s="46"/>
      <c r="C886" s="46"/>
      <c r="D886" s="46"/>
      <c r="E886" s="46"/>
      <c r="F886" s="46"/>
      <c r="H886" s="1"/>
      <c r="I886" s="2"/>
      <c r="J886" s="2"/>
      <c r="K886" s="41"/>
      <c r="L886" s="41"/>
      <c r="M886" s="41"/>
      <c r="N886" s="41"/>
      <c r="O886" s="41"/>
      <c r="P886" s="41"/>
      <c r="Q886" s="41"/>
      <c r="R886" s="41"/>
      <c r="S886" s="41"/>
      <c r="T886" s="95"/>
      <c r="U886" s="41"/>
      <c r="V886" s="41"/>
      <c r="W886" s="41"/>
      <c r="X886" s="41"/>
      <c r="Y886" s="41"/>
      <c r="Z886" s="41"/>
      <c r="AA886" s="41"/>
      <c r="AC886" s="224" t="s">
        <v>2267</v>
      </c>
      <c r="AD886" s="224"/>
      <c r="AE886" s="90">
        <f>IF(SUM(W303)=0,0,+(SUM(W303)/AE884))</f>
        <v>1</v>
      </c>
      <c r="AF886" s="99"/>
      <c r="AG886" s="99"/>
      <c r="AH886" s="99"/>
    </row>
    <row r="887" spans="1:34" ht="22.5" hidden="1" customHeight="1" x14ac:dyDescent="0.2">
      <c r="A887" s="39"/>
      <c r="B887" s="46"/>
      <c r="C887" s="46"/>
      <c r="D887" s="46"/>
      <c r="E887" s="46"/>
      <c r="F887" s="46"/>
      <c r="H887" s="1"/>
      <c r="I887" s="2"/>
      <c r="J887" s="2"/>
      <c r="K887" s="41"/>
      <c r="L887" s="41"/>
      <c r="M887" s="41"/>
      <c r="N887" s="41"/>
      <c r="O887" s="41"/>
      <c r="P887" s="41"/>
      <c r="Q887" s="41"/>
      <c r="R887" s="41"/>
      <c r="S887" s="41"/>
      <c r="T887" s="95"/>
      <c r="U887" s="41"/>
      <c r="V887" s="41"/>
      <c r="W887" s="41"/>
      <c r="X887" s="41"/>
      <c r="Y887" s="41"/>
      <c r="Z887" s="41"/>
      <c r="AA887" s="41"/>
      <c r="AC887" s="42"/>
      <c r="AD887" s="42"/>
      <c r="AE887" s="88"/>
      <c r="AF887" s="99"/>
      <c r="AG887" s="99"/>
      <c r="AH887" s="99"/>
    </row>
    <row r="888" spans="1:34" ht="22.5" hidden="1" customHeight="1" x14ac:dyDescent="0.2">
      <c r="A888" s="39"/>
      <c r="B888" s="46"/>
      <c r="C888" s="46"/>
      <c r="D888" s="46"/>
      <c r="E888" s="46"/>
      <c r="F888" s="46"/>
      <c r="H888" s="1"/>
      <c r="I888" s="2"/>
      <c r="J888" s="2"/>
      <c r="K888" s="41"/>
      <c r="L888" s="41"/>
      <c r="M888" s="41"/>
      <c r="N888" s="41"/>
      <c r="O888" s="41"/>
      <c r="P888" s="41"/>
      <c r="Q888" s="41"/>
      <c r="R888" s="41"/>
      <c r="S888" s="41"/>
      <c r="T888" s="95"/>
      <c r="U888" s="41"/>
      <c r="V888" s="41"/>
      <c r="W888" s="41"/>
      <c r="X888" s="41"/>
      <c r="Y888" s="41"/>
      <c r="Z888" s="41"/>
      <c r="AA888" s="41"/>
      <c r="AC888" s="223" t="s">
        <v>1758</v>
      </c>
      <c r="AD888" s="223"/>
      <c r="AE888" s="223"/>
      <c r="AF888" s="99"/>
      <c r="AG888" s="99"/>
      <c r="AH888" s="99"/>
    </row>
    <row r="889" spans="1:34" ht="22.5" hidden="1" customHeight="1" x14ac:dyDescent="0.2">
      <c r="A889" s="39"/>
      <c r="B889" s="46"/>
      <c r="C889" s="46"/>
      <c r="D889" s="46"/>
      <c r="E889" s="46"/>
      <c r="F889" s="46"/>
      <c r="H889" s="1"/>
      <c r="I889" s="2"/>
      <c r="J889" s="2"/>
      <c r="K889" s="41"/>
      <c r="L889" s="41"/>
      <c r="M889" s="41"/>
      <c r="N889" s="41"/>
      <c r="O889" s="41"/>
      <c r="P889" s="41"/>
      <c r="Q889" s="41"/>
      <c r="R889" s="41"/>
      <c r="S889" s="41"/>
      <c r="T889" s="95"/>
      <c r="U889" s="41"/>
      <c r="V889" s="41"/>
      <c r="W889" s="41"/>
      <c r="X889" s="41"/>
      <c r="Y889" s="41"/>
      <c r="Z889" s="41"/>
      <c r="AA889" s="41"/>
      <c r="AC889" s="223"/>
      <c r="AD889" s="223"/>
      <c r="AE889" s="223"/>
      <c r="AF889" s="99"/>
      <c r="AG889" s="99"/>
      <c r="AH889" s="99"/>
    </row>
    <row r="890" spans="1:34" ht="22.5" hidden="1" customHeight="1" x14ac:dyDescent="0.2">
      <c r="A890" s="39"/>
      <c r="B890" s="46"/>
      <c r="C890" s="46"/>
      <c r="D890" s="46"/>
      <c r="E890" s="46"/>
      <c r="F890" s="46"/>
      <c r="H890" s="1"/>
      <c r="I890" s="2"/>
      <c r="J890" s="2"/>
      <c r="K890" s="41"/>
      <c r="L890" s="41"/>
      <c r="M890" s="41"/>
      <c r="N890" s="41"/>
      <c r="O890" s="41"/>
      <c r="P890" s="41"/>
      <c r="Q890" s="41"/>
      <c r="R890" s="41"/>
      <c r="S890" s="41"/>
      <c r="T890" s="95"/>
      <c r="U890" s="41"/>
      <c r="V890" s="41"/>
      <c r="W890" s="41"/>
      <c r="X890" s="41"/>
      <c r="Y890" s="41"/>
      <c r="Z890" s="41"/>
      <c r="AA890" s="41"/>
      <c r="AC890" s="224" t="s">
        <v>1</v>
      </c>
      <c r="AD890" s="224"/>
      <c r="AE890" s="85">
        <f>SUM(Y304:Y306)</f>
        <v>19.714285714285715</v>
      </c>
      <c r="AF890" s="99"/>
      <c r="AG890" s="99"/>
      <c r="AH890" s="99"/>
    </row>
    <row r="891" spans="1:34" ht="22.5" hidden="1" customHeight="1" x14ac:dyDescent="0.2">
      <c r="A891" s="39"/>
      <c r="B891" s="46"/>
      <c r="C891" s="46"/>
      <c r="D891" s="46"/>
      <c r="E891" s="46"/>
      <c r="F891" s="46"/>
      <c r="H891" s="1"/>
      <c r="I891" s="2"/>
      <c r="J891" s="2"/>
      <c r="K891" s="41"/>
      <c r="L891" s="41"/>
      <c r="M891" s="41"/>
      <c r="N891" s="41"/>
      <c r="O891" s="41"/>
      <c r="P891" s="41"/>
      <c r="Q891" s="41"/>
      <c r="R891" s="41"/>
      <c r="S891" s="41"/>
      <c r="T891" s="95"/>
      <c r="U891" s="41"/>
      <c r="V891" s="41"/>
      <c r="W891" s="41"/>
      <c r="X891" s="41"/>
      <c r="Y891" s="41"/>
      <c r="Z891" s="41"/>
      <c r="AA891" s="41"/>
      <c r="AC891" s="224" t="s">
        <v>2</v>
      </c>
      <c r="AD891" s="224"/>
      <c r="AE891" s="85">
        <f>SUM(P304:P306)</f>
        <v>19.714285714285715</v>
      </c>
      <c r="AF891" s="99"/>
      <c r="AG891" s="99"/>
      <c r="AH891" s="99"/>
    </row>
    <row r="892" spans="1:34" ht="22.5" hidden="1" customHeight="1" x14ac:dyDescent="0.2">
      <c r="A892" s="39"/>
      <c r="B892" s="46"/>
      <c r="C892" s="46"/>
      <c r="D892" s="46"/>
      <c r="E892" s="46"/>
      <c r="F892" s="46"/>
      <c r="H892" s="1"/>
      <c r="I892" s="2"/>
      <c r="J892" s="2"/>
      <c r="K892" s="41"/>
      <c r="L892" s="41"/>
      <c r="M892" s="41"/>
      <c r="N892" s="41"/>
      <c r="O892" s="41"/>
      <c r="P892" s="41"/>
      <c r="Q892" s="41"/>
      <c r="R892" s="41"/>
      <c r="S892" s="41"/>
      <c r="T892" s="95"/>
      <c r="U892" s="41"/>
      <c r="V892" s="41"/>
      <c r="W892" s="41"/>
      <c r="X892" s="41"/>
      <c r="Y892" s="41"/>
      <c r="Z892" s="41"/>
      <c r="AA892" s="41"/>
      <c r="AC892" s="224" t="s">
        <v>3</v>
      </c>
      <c r="AD892" s="224"/>
      <c r="AE892" s="89">
        <f>IF(SUM(X304:X306)=0,0,+(SUM(X304:X306)/AE890))</f>
        <v>1</v>
      </c>
      <c r="AF892" s="99"/>
      <c r="AG892" s="99"/>
      <c r="AH892" s="99"/>
    </row>
    <row r="893" spans="1:34" ht="22.5" hidden="1" customHeight="1" x14ac:dyDescent="0.2">
      <c r="A893" s="39"/>
      <c r="B893" s="46"/>
      <c r="C893" s="46"/>
      <c r="D893" s="46"/>
      <c r="E893" s="46"/>
      <c r="F893" s="46"/>
      <c r="H893" s="1"/>
      <c r="I893" s="2"/>
      <c r="J893" s="2"/>
      <c r="K893" s="41"/>
      <c r="L893" s="41"/>
      <c r="M893" s="41"/>
      <c r="N893" s="41"/>
      <c r="O893" s="41"/>
      <c r="P893" s="41"/>
      <c r="Q893" s="41"/>
      <c r="R893" s="41"/>
      <c r="S893" s="41"/>
      <c r="T893" s="95"/>
      <c r="U893" s="41"/>
      <c r="V893" s="41"/>
      <c r="W893" s="41"/>
      <c r="X893" s="41"/>
      <c r="Y893" s="41"/>
      <c r="Z893" s="41"/>
      <c r="AA893" s="41"/>
      <c r="AC893" s="224" t="s">
        <v>2267</v>
      </c>
      <c r="AD893" s="224"/>
      <c r="AE893" s="90">
        <f>IF(SUM(W304:W306)=0,0,+(SUM(W304:W306)/AE891))</f>
        <v>1</v>
      </c>
      <c r="AF893" s="99"/>
      <c r="AG893" s="99"/>
      <c r="AH893" s="99"/>
    </row>
    <row r="894" spans="1:34" ht="22.5" hidden="1" customHeight="1" x14ac:dyDescent="0.2">
      <c r="A894" s="39"/>
      <c r="B894" s="46"/>
      <c r="C894" s="46"/>
      <c r="D894" s="46"/>
      <c r="E894" s="46"/>
      <c r="F894" s="46"/>
      <c r="H894" s="1"/>
      <c r="I894" s="2"/>
      <c r="J894" s="2"/>
      <c r="K894" s="41"/>
      <c r="L894" s="41"/>
      <c r="M894" s="41"/>
      <c r="N894" s="41"/>
      <c r="O894" s="41"/>
      <c r="P894" s="41"/>
      <c r="Q894" s="41"/>
      <c r="R894" s="41"/>
      <c r="S894" s="41"/>
      <c r="T894" s="95"/>
      <c r="U894" s="41"/>
      <c r="V894" s="41"/>
      <c r="W894" s="41"/>
      <c r="X894" s="41"/>
      <c r="Y894" s="41"/>
      <c r="Z894" s="41"/>
      <c r="AA894" s="41"/>
      <c r="AC894" s="42"/>
      <c r="AD894" s="42"/>
      <c r="AE894" s="88"/>
      <c r="AF894" s="99"/>
      <c r="AG894" s="99"/>
      <c r="AH894" s="99"/>
    </row>
    <row r="895" spans="1:34" ht="22.5" hidden="1" customHeight="1" x14ac:dyDescent="0.2">
      <c r="A895" s="39"/>
      <c r="B895" s="46"/>
      <c r="C895" s="46"/>
      <c r="D895" s="46"/>
      <c r="E895" s="46"/>
      <c r="F895" s="46"/>
      <c r="H895" s="1"/>
      <c r="I895" s="2"/>
      <c r="J895" s="2"/>
      <c r="K895" s="41"/>
      <c r="L895" s="41"/>
      <c r="M895" s="41"/>
      <c r="N895" s="41"/>
      <c r="O895" s="41"/>
      <c r="P895" s="41"/>
      <c r="Q895" s="41"/>
      <c r="R895" s="41"/>
      <c r="S895" s="41"/>
      <c r="T895" s="95"/>
      <c r="U895" s="41"/>
      <c r="V895" s="41"/>
      <c r="W895" s="41"/>
      <c r="X895" s="41"/>
      <c r="Y895" s="41"/>
      <c r="Z895" s="41"/>
      <c r="AA895" s="41"/>
      <c r="AC895" s="223" t="s">
        <v>1742</v>
      </c>
      <c r="AD895" s="223"/>
      <c r="AE895" s="223"/>
      <c r="AF895" s="99"/>
      <c r="AG895" s="99"/>
      <c r="AH895" s="99"/>
    </row>
    <row r="896" spans="1:34" ht="22.5" hidden="1" customHeight="1" x14ac:dyDescent="0.2">
      <c r="A896" s="39"/>
      <c r="B896" s="46"/>
      <c r="C896" s="46"/>
      <c r="D896" s="46"/>
      <c r="E896" s="46"/>
      <c r="F896" s="46"/>
      <c r="H896" s="1"/>
      <c r="I896" s="2"/>
      <c r="J896" s="2"/>
      <c r="K896" s="41"/>
      <c r="L896" s="41"/>
      <c r="M896" s="41"/>
      <c r="N896" s="41"/>
      <c r="O896" s="41"/>
      <c r="P896" s="41"/>
      <c r="Q896" s="41"/>
      <c r="R896" s="41"/>
      <c r="S896" s="41"/>
      <c r="T896" s="95"/>
      <c r="U896" s="41"/>
      <c r="V896" s="41"/>
      <c r="W896" s="41"/>
      <c r="X896" s="41"/>
      <c r="Y896" s="41"/>
      <c r="Z896" s="41"/>
      <c r="AA896" s="41"/>
      <c r="AC896" s="223"/>
      <c r="AD896" s="223"/>
      <c r="AE896" s="223"/>
      <c r="AF896" s="99"/>
      <c r="AG896" s="99"/>
      <c r="AH896" s="99"/>
    </row>
    <row r="897" spans="1:34" ht="22.5" hidden="1" customHeight="1" x14ac:dyDescent="0.2">
      <c r="A897" s="39"/>
      <c r="B897" s="46"/>
      <c r="C897" s="46"/>
      <c r="D897" s="46"/>
      <c r="E897" s="46"/>
      <c r="F897" s="46"/>
      <c r="H897" s="1"/>
      <c r="I897" s="2"/>
      <c r="J897" s="2"/>
      <c r="K897" s="41"/>
      <c r="L897" s="41"/>
      <c r="M897" s="41"/>
      <c r="N897" s="41"/>
      <c r="O897" s="41"/>
      <c r="P897" s="41"/>
      <c r="Q897" s="41"/>
      <c r="R897" s="41"/>
      <c r="S897" s="41"/>
      <c r="T897" s="95"/>
      <c r="U897" s="41"/>
      <c r="V897" s="41"/>
      <c r="W897" s="41"/>
      <c r="X897" s="41"/>
      <c r="Y897" s="41"/>
      <c r="Z897" s="41"/>
      <c r="AA897" s="41"/>
      <c r="AC897" s="224" t="s">
        <v>1</v>
      </c>
      <c r="AD897" s="224"/>
      <c r="AE897" s="85">
        <f>SUM(Y307:Y317)</f>
        <v>212.28571428571431</v>
      </c>
      <c r="AF897" s="99"/>
      <c r="AG897" s="99"/>
      <c r="AH897" s="99"/>
    </row>
    <row r="898" spans="1:34" ht="22.5" hidden="1" customHeight="1" x14ac:dyDescent="0.2">
      <c r="A898" s="39"/>
      <c r="B898" s="46"/>
      <c r="C898" s="46"/>
      <c r="D898" s="46"/>
      <c r="E898" s="46"/>
      <c r="F898" s="46"/>
      <c r="H898" s="1"/>
      <c r="I898" s="2"/>
      <c r="J898" s="2"/>
      <c r="K898" s="41"/>
      <c r="L898" s="41"/>
      <c r="M898" s="41"/>
      <c r="N898" s="41"/>
      <c r="O898" s="41"/>
      <c r="P898" s="41"/>
      <c r="Q898" s="41"/>
      <c r="R898" s="41"/>
      <c r="S898" s="41"/>
      <c r="T898" s="95"/>
      <c r="U898" s="41"/>
      <c r="V898" s="41"/>
      <c r="W898" s="41"/>
      <c r="X898" s="41"/>
      <c r="Y898" s="41"/>
      <c r="Z898" s="41"/>
      <c r="AA898" s="41"/>
      <c r="AC898" s="224" t="s">
        <v>2</v>
      </c>
      <c r="AD898" s="224"/>
      <c r="AE898" s="85">
        <f>SUM(P307:P317)</f>
        <v>212.28571428571431</v>
      </c>
      <c r="AF898" s="99"/>
      <c r="AG898" s="99"/>
      <c r="AH898" s="99"/>
    </row>
    <row r="899" spans="1:34" ht="22.5" hidden="1" customHeight="1" x14ac:dyDescent="0.2">
      <c r="A899" s="39"/>
      <c r="B899" s="46"/>
      <c r="C899" s="46"/>
      <c r="D899" s="46"/>
      <c r="E899" s="46"/>
      <c r="F899" s="46"/>
      <c r="H899" s="1"/>
      <c r="I899" s="2"/>
      <c r="J899" s="2"/>
      <c r="K899" s="41"/>
      <c r="L899" s="41"/>
      <c r="M899" s="41"/>
      <c r="N899" s="41"/>
      <c r="O899" s="41"/>
      <c r="P899" s="41"/>
      <c r="Q899" s="41"/>
      <c r="R899" s="41"/>
      <c r="S899" s="41"/>
      <c r="T899" s="95"/>
      <c r="U899" s="41"/>
      <c r="V899" s="41"/>
      <c r="W899" s="41"/>
      <c r="X899" s="41"/>
      <c r="Y899" s="41"/>
      <c r="Z899" s="41"/>
      <c r="AA899" s="41"/>
      <c r="AC899" s="224" t="s">
        <v>3</v>
      </c>
      <c r="AD899" s="224"/>
      <c r="AE899" s="89">
        <f>IF(SUM(X307:X317)=0,0,+(SUM(X307:X317)/AE897))</f>
        <v>1</v>
      </c>
      <c r="AF899" s="99"/>
      <c r="AG899" s="99"/>
      <c r="AH899" s="99"/>
    </row>
    <row r="900" spans="1:34" ht="22.5" hidden="1" customHeight="1" x14ac:dyDescent="0.2">
      <c r="A900" s="39"/>
      <c r="B900" s="46"/>
      <c r="C900" s="46"/>
      <c r="D900" s="46"/>
      <c r="E900" s="46"/>
      <c r="F900" s="46"/>
      <c r="H900" s="1"/>
      <c r="I900" s="2"/>
      <c r="J900" s="2"/>
      <c r="K900" s="41"/>
      <c r="L900" s="41"/>
      <c r="M900" s="41"/>
      <c r="N900" s="41"/>
      <c r="O900" s="41"/>
      <c r="P900" s="41"/>
      <c r="Q900" s="41"/>
      <c r="R900" s="41"/>
      <c r="S900" s="41"/>
      <c r="T900" s="95"/>
      <c r="U900" s="41"/>
      <c r="V900" s="41"/>
      <c r="W900" s="41"/>
      <c r="X900" s="41"/>
      <c r="Y900" s="41"/>
      <c r="Z900" s="41"/>
      <c r="AA900" s="41"/>
      <c r="AC900" s="224" t="s">
        <v>2267</v>
      </c>
      <c r="AD900" s="224"/>
      <c r="AE900" s="90">
        <f>IF(SUM(W307:W317)=0,0,+(SUM(W307:W317)/AE898))</f>
        <v>1</v>
      </c>
      <c r="AF900" s="99"/>
      <c r="AG900" s="99"/>
      <c r="AH900" s="99"/>
    </row>
    <row r="901" spans="1:34" ht="22.5" hidden="1" customHeight="1" x14ac:dyDescent="0.2">
      <c r="A901" s="39"/>
      <c r="B901" s="46"/>
      <c r="C901" s="46"/>
      <c r="D901" s="46"/>
      <c r="E901" s="46"/>
      <c r="F901" s="46"/>
      <c r="H901" s="1"/>
      <c r="I901" s="2"/>
      <c r="J901" s="2"/>
      <c r="K901" s="41"/>
      <c r="L901" s="41"/>
      <c r="M901" s="41"/>
      <c r="N901" s="41"/>
      <c r="O901" s="41"/>
      <c r="P901" s="41"/>
      <c r="Q901" s="41"/>
      <c r="R901" s="41"/>
      <c r="S901" s="41"/>
      <c r="T901" s="95"/>
      <c r="U901" s="41"/>
      <c r="V901" s="41"/>
      <c r="W901" s="41"/>
      <c r="X901" s="41"/>
      <c r="Y901" s="41"/>
      <c r="Z901" s="41"/>
      <c r="AA901" s="41"/>
      <c r="AC901" s="42"/>
      <c r="AD901" s="42"/>
      <c r="AE901" s="88"/>
      <c r="AF901" s="99"/>
      <c r="AG901" s="99"/>
      <c r="AH901" s="99"/>
    </row>
    <row r="902" spans="1:34" ht="22.5" hidden="1" customHeight="1" x14ac:dyDescent="0.2">
      <c r="A902" s="39"/>
      <c r="B902" s="46"/>
      <c r="C902" s="46"/>
      <c r="D902" s="46"/>
      <c r="E902" s="46"/>
      <c r="F902" s="46"/>
      <c r="H902" s="1"/>
      <c r="I902" s="2"/>
      <c r="J902" s="2"/>
      <c r="K902" s="41"/>
      <c r="L902" s="41"/>
      <c r="M902" s="41"/>
      <c r="N902" s="41"/>
      <c r="O902" s="41"/>
      <c r="P902" s="41"/>
      <c r="Q902" s="41"/>
      <c r="R902" s="41"/>
      <c r="S902" s="41"/>
      <c r="T902" s="95"/>
      <c r="U902" s="41"/>
      <c r="V902" s="41"/>
      <c r="W902" s="41"/>
      <c r="X902" s="41"/>
      <c r="Y902" s="41"/>
      <c r="Z902" s="41"/>
      <c r="AA902" s="41"/>
      <c r="AC902" s="223" t="s">
        <v>1743</v>
      </c>
      <c r="AD902" s="223"/>
      <c r="AE902" s="223"/>
      <c r="AF902" s="99"/>
      <c r="AG902" s="99"/>
      <c r="AH902" s="99"/>
    </row>
    <row r="903" spans="1:34" ht="22.5" hidden="1" customHeight="1" x14ac:dyDescent="0.2">
      <c r="A903" s="39"/>
      <c r="B903" s="46"/>
      <c r="C903" s="46"/>
      <c r="D903" s="46"/>
      <c r="E903" s="46"/>
      <c r="F903" s="46"/>
      <c r="H903" s="1"/>
      <c r="I903" s="2"/>
      <c r="J903" s="2"/>
      <c r="K903" s="41"/>
      <c r="L903" s="41"/>
      <c r="M903" s="41"/>
      <c r="N903" s="41"/>
      <c r="O903" s="41"/>
      <c r="P903" s="41"/>
      <c r="Q903" s="41"/>
      <c r="R903" s="41"/>
      <c r="S903" s="41"/>
      <c r="T903" s="95"/>
      <c r="U903" s="41"/>
      <c r="V903" s="41"/>
      <c r="W903" s="41"/>
      <c r="X903" s="41"/>
      <c r="Y903" s="41"/>
      <c r="Z903" s="41"/>
      <c r="AA903" s="41"/>
      <c r="AC903" s="223"/>
      <c r="AD903" s="223"/>
      <c r="AE903" s="223"/>
      <c r="AF903" s="99"/>
      <c r="AG903" s="99"/>
      <c r="AH903" s="99"/>
    </row>
    <row r="904" spans="1:34" ht="22.5" hidden="1" customHeight="1" x14ac:dyDescent="0.2">
      <c r="A904" s="39"/>
      <c r="B904" s="46"/>
      <c r="C904" s="46"/>
      <c r="D904" s="46"/>
      <c r="E904" s="46"/>
      <c r="F904" s="46"/>
      <c r="H904" s="1"/>
      <c r="I904" s="2"/>
      <c r="J904" s="2"/>
      <c r="K904" s="41"/>
      <c r="L904" s="41"/>
      <c r="M904" s="41"/>
      <c r="N904" s="41"/>
      <c r="O904" s="41"/>
      <c r="P904" s="41"/>
      <c r="Q904" s="41"/>
      <c r="R904" s="41"/>
      <c r="S904" s="41"/>
      <c r="T904" s="95"/>
      <c r="U904" s="41"/>
      <c r="V904" s="41"/>
      <c r="W904" s="41"/>
      <c r="X904" s="41"/>
      <c r="Y904" s="41"/>
      <c r="Z904" s="41"/>
      <c r="AA904" s="41"/>
      <c r="AC904" s="224" t="s">
        <v>1</v>
      </c>
      <c r="AD904" s="224"/>
      <c r="AE904" s="85">
        <f>SUM(Y318)</f>
        <v>4</v>
      </c>
      <c r="AF904" s="99"/>
      <c r="AG904" s="99"/>
      <c r="AH904" s="99"/>
    </row>
    <row r="905" spans="1:34" ht="22.5" hidden="1" customHeight="1" x14ac:dyDescent="0.2">
      <c r="A905" s="39"/>
      <c r="B905" s="46"/>
      <c r="C905" s="46"/>
      <c r="D905" s="46"/>
      <c r="E905" s="46"/>
      <c r="F905" s="46"/>
      <c r="H905" s="1"/>
      <c r="I905" s="2"/>
      <c r="J905" s="2"/>
      <c r="K905" s="41"/>
      <c r="L905" s="41"/>
      <c r="M905" s="41"/>
      <c r="N905" s="41"/>
      <c r="O905" s="41"/>
      <c r="P905" s="41"/>
      <c r="Q905" s="41"/>
      <c r="R905" s="41"/>
      <c r="S905" s="41"/>
      <c r="T905" s="95"/>
      <c r="U905" s="41"/>
      <c r="V905" s="41"/>
      <c r="W905" s="41"/>
      <c r="X905" s="41"/>
      <c r="Y905" s="41"/>
      <c r="Z905" s="41"/>
      <c r="AA905" s="41"/>
      <c r="AC905" s="224" t="s">
        <v>2</v>
      </c>
      <c r="AD905" s="224"/>
      <c r="AE905" s="85">
        <f>SUM(P318)</f>
        <v>4</v>
      </c>
      <c r="AF905" s="99"/>
      <c r="AG905" s="99"/>
      <c r="AH905" s="99"/>
    </row>
    <row r="906" spans="1:34" ht="22.5" hidden="1" customHeight="1" x14ac:dyDescent="0.2">
      <c r="A906" s="39"/>
      <c r="B906" s="46"/>
      <c r="C906" s="46"/>
      <c r="D906" s="46"/>
      <c r="E906" s="46"/>
      <c r="F906" s="46"/>
      <c r="H906" s="1"/>
      <c r="I906" s="2"/>
      <c r="J906" s="2"/>
      <c r="K906" s="41"/>
      <c r="L906" s="41"/>
      <c r="M906" s="41"/>
      <c r="N906" s="41"/>
      <c r="O906" s="41"/>
      <c r="P906" s="41"/>
      <c r="Q906" s="41"/>
      <c r="R906" s="41"/>
      <c r="S906" s="41"/>
      <c r="T906" s="95"/>
      <c r="U906" s="41"/>
      <c r="V906" s="41"/>
      <c r="W906" s="41"/>
      <c r="X906" s="41"/>
      <c r="Y906" s="41"/>
      <c r="Z906" s="41"/>
      <c r="AA906" s="41"/>
      <c r="AC906" s="224" t="s">
        <v>3</v>
      </c>
      <c r="AD906" s="224"/>
      <c r="AE906" s="89">
        <f>IF(SUM(X318)=0,0,+(SUM(X318)/AE904))</f>
        <v>0</v>
      </c>
      <c r="AF906" s="99"/>
      <c r="AG906" s="99"/>
      <c r="AH906" s="99"/>
    </row>
    <row r="907" spans="1:34" ht="22.5" hidden="1" customHeight="1" x14ac:dyDescent="0.2">
      <c r="A907" s="39"/>
      <c r="B907" s="46"/>
      <c r="C907" s="46"/>
      <c r="D907" s="46"/>
      <c r="E907" s="46"/>
      <c r="F907" s="46"/>
      <c r="H907" s="1"/>
      <c r="I907" s="2"/>
      <c r="J907" s="2"/>
      <c r="K907" s="41"/>
      <c r="L907" s="41"/>
      <c r="M907" s="41"/>
      <c r="N907" s="41"/>
      <c r="O907" s="41"/>
      <c r="P907" s="41"/>
      <c r="Q907" s="41"/>
      <c r="R907" s="41"/>
      <c r="S907" s="41"/>
      <c r="T907" s="95"/>
      <c r="U907" s="41"/>
      <c r="V907" s="41"/>
      <c r="W907" s="41"/>
      <c r="X907" s="41"/>
      <c r="Y907" s="41"/>
      <c r="Z907" s="41"/>
      <c r="AA907" s="41"/>
      <c r="AC907" s="224" t="s">
        <v>2267</v>
      </c>
      <c r="AD907" s="224"/>
      <c r="AE907" s="90">
        <f>IF(SUM(W318)=0,0,+(SUM(W318)/AE905))</f>
        <v>0</v>
      </c>
      <c r="AF907" s="99"/>
      <c r="AG907" s="99"/>
      <c r="AH907" s="99"/>
    </row>
    <row r="908" spans="1:34" ht="22.5" hidden="1" customHeight="1" x14ac:dyDescent="0.2">
      <c r="A908" s="39"/>
      <c r="B908" s="46"/>
      <c r="C908" s="46"/>
      <c r="D908" s="46"/>
      <c r="E908" s="46"/>
      <c r="F908" s="46"/>
      <c r="H908" s="1"/>
      <c r="I908" s="2"/>
      <c r="J908" s="2"/>
      <c r="K908" s="41"/>
      <c r="L908" s="41"/>
      <c r="M908" s="41"/>
      <c r="N908" s="41"/>
      <c r="O908" s="41"/>
      <c r="P908" s="41"/>
      <c r="Q908" s="41"/>
      <c r="R908" s="41"/>
      <c r="S908" s="41"/>
      <c r="T908" s="95"/>
      <c r="U908" s="41"/>
      <c r="V908" s="41"/>
      <c r="W908" s="41"/>
      <c r="X908" s="41"/>
      <c r="Y908" s="41"/>
      <c r="Z908" s="41"/>
      <c r="AA908" s="41"/>
      <c r="AC908" s="42"/>
      <c r="AD908" s="42"/>
      <c r="AE908" s="88"/>
      <c r="AF908" s="99"/>
      <c r="AG908" s="99"/>
      <c r="AH908" s="99"/>
    </row>
    <row r="909" spans="1:34" ht="22.5" hidden="1" customHeight="1" x14ac:dyDescent="0.2">
      <c r="A909" s="39"/>
      <c r="B909" s="46"/>
      <c r="C909" s="46"/>
      <c r="D909" s="46"/>
      <c r="E909" s="46"/>
      <c r="F909" s="46"/>
      <c r="H909" s="1"/>
      <c r="I909" s="2"/>
      <c r="J909" s="2"/>
      <c r="K909" s="41"/>
      <c r="L909" s="41"/>
      <c r="M909" s="41"/>
      <c r="N909" s="41"/>
      <c r="O909" s="41"/>
      <c r="P909" s="41"/>
      <c r="Q909" s="41"/>
      <c r="R909" s="41"/>
      <c r="S909" s="41"/>
      <c r="T909" s="95"/>
      <c r="U909" s="41"/>
      <c r="V909" s="41"/>
      <c r="W909" s="41"/>
      <c r="X909" s="41"/>
      <c r="Y909" s="41"/>
      <c r="Z909" s="41"/>
      <c r="AA909" s="41"/>
      <c r="AC909" s="228" t="s">
        <v>1744</v>
      </c>
      <c r="AD909" s="228"/>
      <c r="AE909" s="228"/>
      <c r="AF909" s="99"/>
      <c r="AG909" s="99"/>
      <c r="AH909" s="99"/>
    </row>
    <row r="910" spans="1:34" ht="22.5" hidden="1" customHeight="1" x14ac:dyDescent="0.2">
      <c r="A910" s="39"/>
      <c r="B910" s="46"/>
      <c r="C910" s="46"/>
      <c r="D910" s="46"/>
      <c r="E910" s="46"/>
      <c r="F910" s="46"/>
      <c r="H910" s="1"/>
      <c r="I910" s="2"/>
      <c r="J910" s="2"/>
      <c r="K910" s="41"/>
      <c r="L910" s="41"/>
      <c r="M910" s="41"/>
      <c r="N910" s="41"/>
      <c r="O910" s="41"/>
      <c r="P910" s="41"/>
      <c r="Q910" s="41"/>
      <c r="R910" s="41"/>
      <c r="S910" s="41"/>
      <c r="T910" s="95"/>
      <c r="U910" s="41"/>
      <c r="V910" s="41"/>
      <c r="W910" s="41"/>
      <c r="X910" s="41"/>
      <c r="Y910" s="41"/>
      <c r="Z910" s="41"/>
      <c r="AA910" s="41"/>
      <c r="AC910" s="228"/>
      <c r="AD910" s="228"/>
      <c r="AE910" s="228"/>
      <c r="AF910" s="99"/>
      <c r="AG910" s="99"/>
      <c r="AH910" s="99"/>
    </row>
    <row r="911" spans="1:34" ht="22.5" hidden="1" customHeight="1" x14ac:dyDescent="0.2">
      <c r="A911" s="39"/>
      <c r="B911" s="46"/>
      <c r="C911" s="46"/>
      <c r="D911" s="46"/>
      <c r="E911" s="46"/>
      <c r="F911" s="46"/>
      <c r="H911" s="1"/>
      <c r="I911" s="2"/>
      <c r="J911" s="2"/>
      <c r="K911" s="41"/>
      <c r="L911" s="41"/>
      <c r="M911" s="41"/>
      <c r="N911" s="41"/>
      <c r="O911" s="41"/>
      <c r="P911" s="41"/>
      <c r="Q911" s="41"/>
      <c r="R911" s="41"/>
      <c r="S911" s="41"/>
      <c r="T911" s="95"/>
      <c r="U911" s="41"/>
      <c r="V911" s="41"/>
      <c r="W911" s="41"/>
      <c r="X911" s="41"/>
      <c r="Y911" s="41"/>
      <c r="Z911" s="41"/>
      <c r="AA911" s="41"/>
      <c r="AC911" s="224" t="s">
        <v>1</v>
      </c>
      <c r="AD911" s="224"/>
      <c r="AE911" s="85">
        <f>SUM(Y319:Y338)</f>
        <v>305.14285714285722</v>
      </c>
      <c r="AF911" s="99"/>
      <c r="AG911" s="99"/>
      <c r="AH911" s="99"/>
    </row>
    <row r="912" spans="1:34" ht="22.5" hidden="1" customHeight="1" x14ac:dyDescent="0.2">
      <c r="A912" s="39"/>
      <c r="B912" s="46"/>
      <c r="C912" s="46"/>
      <c r="D912" s="46"/>
      <c r="E912" s="46"/>
      <c r="F912" s="46"/>
      <c r="H912" s="1"/>
      <c r="I912" s="2"/>
      <c r="J912" s="2"/>
      <c r="K912" s="41"/>
      <c r="L912" s="41"/>
      <c r="M912" s="41"/>
      <c r="N912" s="41"/>
      <c r="O912" s="41"/>
      <c r="P912" s="41"/>
      <c r="Q912" s="41"/>
      <c r="R912" s="41"/>
      <c r="S912" s="41"/>
      <c r="T912" s="95"/>
      <c r="U912" s="41"/>
      <c r="V912" s="41"/>
      <c r="W912" s="41"/>
      <c r="X912" s="41"/>
      <c r="Y912" s="41"/>
      <c r="Z912" s="41"/>
      <c r="AA912" s="41"/>
      <c r="AC912" s="224" t="s">
        <v>2</v>
      </c>
      <c r="AD912" s="224"/>
      <c r="AE912" s="85">
        <f>SUM(P319:P338)</f>
        <v>305.14285714285722</v>
      </c>
      <c r="AF912" s="99"/>
      <c r="AG912" s="99"/>
      <c r="AH912" s="99"/>
    </row>
    <row r="913" spans="1:34" ht="22.5" hidden="1" customHeight="1" x14ac:dyDescent="0.2">
      <c r="A913" s="39"/>
      <c r="B913" s="46"/>
      <c r="C913" s="46"/>
      <c r="D913" s="46"/>
      <c r="E913" s="46"/>
      <c r="F913" s="46"/>
      <c r="H913" s="1"/>
      <c r="I913" s="2"/>
      <c r="J913" s="2"/>
      <c r="K913" s="41"/>
      <c r="L913" s="41"/>
      <c r="M913" s="41"/>
      <c r="N913" s="41"/>
      <c r="O913" s="41"/>
      <c r="P913" s="41"/>
      <c r="Q913" s="41"/>
      <c r="R913" s="41"/>
      <c r="S913" s="41"/>
      <c r="T913" s="95"/>
      <c r="U913" s="41"/>
      <c r="V913" s="41"/>
      <c r="W913" s="41"/>
      <c r="X913" s="41"/>
      <c r="Y913" s="41"/>
      <c r="Z913" s="41"/>
      <c r="AA913" s="41"/>
      <c r="AC913" s="224" t="s">
        <v>3</v>
      </c>
      <c r="AD913" s="224"/>
      <c r="AE913" s="89">
        <f>IF(SUM(X319:X338)=0,0,+(SUM(X319:X338)/AE911))</f>
        <v>0.74724250936329562</v>
      </c>
      <c r="AF913" s="99"/>
      <c r="AG913" s="99"/>
      <c r="AH913" s="99"/>
    </row>
    <row r="914" spans="1:34" ht="22.5" hidden="1" customHeight="1" x14ac:dyDescent="0.2">
      <c r="A914" s="39"/>
      <c r="B914" s="46"/>
      <c r="C914" s="46"/>
      <c r="D914" s="46"/>
      <c r="E914" s="46"/>
      <c r="F914" s="46"/>
      <c r="H914" s="1"/>
      <c r="I914" s="2"/>
      <c r="J914" s="2"/>
      <c r="K914" s="41"/>
      <c r="L914" s="41"/>
      <c r="M914" s="41"/>
      <c r="N914" s="41"/>
      <c r="O914" s="41"/>
      <c r="P914" s="41"/>
      <c r="Q914" s="41"/>
      <c r="R914" s="41"/>
      <c r="S914" s="41"/>
      <c r="T914" s="95"/>
      <c r="U914" s="41"/>
      <c r="V914" s="41"/>
      <c r="W914" s="41"/>
      <c r="X914" s="41"/>
      <c r="Y914" s="41"/>
      <c r="Z914" s="41"/>
      <c r="AA914" s="41"/>
      <c r="AB914" s="126"/>
      <c r="AC914" s="224" t="s">
        <v>2267</v>
      </c>
      <c r="AD914" s="224"/>
      <c r="AE914" s="90">
        <f>IF(SUM(W319:W338)=0,0,+(SUM(W319:W338)/AE912))</f>
        <v>0.74724250936329562</v>
      </c>
      <c r="AF914" s="99"/>
      <c r="AG914" s="99"/>
      <c r="AH914" s="99"/>
    </row>
    <row r="915" spans="1:34" ht="22.5" hidden="1" customHeight="1" x14ac:dyDescent="0.2">
      <c r="A915" s="39"/>
      <c r="B915" s="46"/>
      <c r="C915" s="46"/>
      <c r="D915" s="46"/>
      <c r="E915" s="46"/>
      <c r="F915" s="46"/>
      <c r="H915" s="1"/>
      <c r="I915" s="2"/>
      <c r="J915" s="2"/>
      <c r="K915" s="41"/>
      <c r="L915" s="41"/>
      <c r="M915" s="41"/>
      <c r="N915" s="41"/>
      <c r="O915" s="41"/>
      <c r="P915" s="41"/>
      <c r="Q915" s="41"/>
      <c r="R915" s="41"/>
      <c r="S915" s="41"/>
      <c r="T915" s="95"/>
      <c r="U915" s="41"/>
      <c r="V915" s="41"/>
      <c r="W915" s="41"/>
      <c r="X915" s="41"/>
      <c r="Y915" s="41"/>
      <c r="Z915" s="41"/>
      <c r="AA915" s="41"/>
      <c r="AC915" s="42"/>
      <c r="AD915" s="42"/>
      <c r="AE915" s="88"/>
      <c r="AF915" s="99"/>
      <c r="AG915" s="99"/>
      <c r="AH915" s="99"/>
    </row>
    <row r="916" spans="1:34" ht="22.5" hidden="1" customHeight="1" x14ac:dyDescent="0.2">
      <c r="A916" s="39"/>
      <c r="B916" s="46"/>
      <c r="C916" s="46"/>
      <c r="D916" s="46"/>
      <c r="E916" s="46"/>
      <c r="F916" s="46"/>
      <c r="H916" s="1"/>
      <c r="I916" s="2"/>
      <c r="J916" s="2"/>
      <c r="K916" s="41"/>
      <c r="L916" s="41"/>
      <c r="M916" s="41"/>
      <c r="N916" s="41"/>
      <c r="O916" s="41"/>
      <c r="P916" s="41"/>
      <c r="Q916" s="41"/>
      <c r="R916" s="41"/>
      <c r="S916" s="41"/>
      <c r="T916" s="95"/>
      <c r="U916" s="41"/>
      <c r="V916" s="41"/>
      <c r="W916" s="41"/>
      <c r="X916" s="41"/>
      <c r="Y916" s="41"/>
      <c r="Z916" s="41"/>
      <c r="AA916" s="41"/>
      <c r="AC916" s="228" t="s">
        <v>1608</v>
      </c>
      <c r="AD916" s="228"/>
      <c r="AE916" s="228"/>
      <c r="AF916" s="99"/>
      <c r="AG916" s="99"/>
      <c r="AH916" s="99"/>
    </row>
    <row r="917" spans="1:34" ht="22.5" hidden="1" customHeight="1" x14ac:dyDescent="0.2">
      <c r="A917" s="39"/>
      <c r="B917" s="46"/>
      <c r="C917" s="46"/>
      <c r="D917" s="46"/>
      <c r="E917" s="46"/>
      <c r="F917" s="46"/>
      <c r="H917" s="1"/>
      <c r="I917" s="2"/>
      <c r="J917" s="2"/>
      <c r="K917" s="41"/>
      <c r="L917" s="41"/>
      <c r="M917" s="41"/>
      <c r="N917" s="41"/>
      <c r="O917" s="41"/>
      <c r="P917" s="41"/>
      <c r="Q917" s="41"/>
      <c r="R917" s="41"/>
      <c r="S917" s="41"/>
      <c r="T917" s="95"/>
      <c r="U917" s="41"/>
      <c r="V917" s="41"/>
      <c r="W917" s="41"/>
      <c r="X917" s="41"/>
      <c r="Y917" s="41"/>
      <c r="Z917" s="41"/>
      <c r="AA917" s="41"/>
      <c r="AC917" s="228"/>
      <c r="AD917" s="228"/>
      <c r="AE917" s="228"/>
      <c r="AF917" s="99"/>
      <c r="AG917" s="99"/>
      <c r="AH917" s="99"/>
    </row>
    <row r="918" spans="1:34" ht="22.5" hidden="1" customHeight="1" x14ac:dyDescent="0.2">
      <c r="A918" s="39"/>
      <c r="B918" s="46"/>
      <c r="C918" s="46"/>
      <c r="D918" s="46"/>
      <c r="E918" s="46"/>
      <c r="F918" s="46"/>
      <c r="H918" s="1"/>
      <c r="I918" s="2"/>
      <c r="J918" s="2"/>
      <c r="K918" s="41"/>
      <c r="L918" s="41"/>
      <c r="M918" s="41"/>
      <c r="N918" s="41"/>
      <c r="O918" s="41"/>
      <c r="P918" s="41"/>
      <c r="Q918" s="41"/>
      <c r="R918" s="41"/>
      <c r="S918" s="41"/>
      <c r="T918" s="95"/>
      <c r="U918" s="41"/>
      <c r="V918" s="41"/>
      <c r="W918" s="41"/>
      <c r="X918" s="41"/>
      <c r="Y918" s="41"/>
      <c r="Z918" s="41"/>
      <c r="AA918" s="41"/>
      <c r="AC918" s="224" t="s">
        <v>1</v>
      </c>
      <c r="AD918" s="224"/>
      <c r="AE918" s="85">
        <f>SUM(Y304:Y305)</f>
        <v>14.571428571428573</v>
      </c>
      <c r="AF918" s="99"/>
      <c r="AG918" s="99"/>
      <c r="AH918" s="99"/>
    </row>
    <row r="919" spans="1:34" ht="22.5" hidden="1" customHeight="1" x14ac:dyDescent="0.2">
      <c r="A919" s="39"/>
      <c r="B919" s="46"/>
      <c r="C919" s="46"/>
      <c r="D919" s="46"/>
      <c r="E919" s="46"/>
      <c r="F919" s="46"/>
      <c r="H919" s="1"/>
      <c r="I919" s="2"/>
      <c r="J919" s="2"/>
      <c r="K919" s="41"/>
      <c r="L919" s="41"/>
      <c r="M919" s="41"/>
      <c r="N919" s="41"/>
      <c r="O919" s="41"/>
      <c r="P919" s="41"/>
      <c r="Q919" s="41"/>
      <c r="R919" s="41"/>
      <c r="S919" s="41"/>
      <c r="T919" s="95"/>
      <c r="U919" s="41"/>
      <c r="V919" s="41"/>
      <c r="W919" s="41"/>
      <c r="X919" s="41"/>
      <c r="Y919" s="41"/>
      <c r="Z919" s="41"/>
      <c r="AA919" s="41"/>
      <c r="AC919" s="224" t="s">
        <v>2</v>
      </c>
      <c r="AD919" s="224"/>
      <c r="AE919" s="85">
        <f>SUM(P304:P305)</f>
        <v>14.571428571428573</v>
      </c>
      <c r="AF919" s="99"/>
      <c r="AG919" s="99"/>
      <c r="AH919" s="99"/>
    </row>
    <row r="920" spans="1:34" ht="22.5" hidden="1" customHeight="1" x14ac:dyDescent="0.2">
      <c r="A920" s="39"/>
      <c r="B920" s="46"/>
      <c r="C920" s="46"/>
      <c r="D920" s="46"/>
      <c r="E920" s="46"/>
      <c r="F920" s="46"/>
      <c r="H920" s="1"/>
      <c r="I920" s="2"/>
      <c r="J920" s="2"/>
      <c r="K920" s="41"/>
      <c r="L920" s="41"/>
      <c r="M920" s="41"/>
      <c r="N920" s="41"/>
      <c r="O920" s="41"/>
      <c r="P920" s="41"/>
      <c r="Q920" s="41"/>
      <c r="R920" s="41"/>
      <c r="S920" s="41"/>
      <c r="T920" s="95"/>
      <c r="U920" s="41"/>
      <c r="V920" s="41"/>
      <c r="W920" s="41"/>
      <c r="X920" s="41"/>
      <c r="Y920" s="41"/>
      <c r="Z920" s="41"/>
      <c r="AA920" s="41"/>
      <c r="AC920" s="224" t="s">
        <v>3</v>
      </c>
      <c r="AD920" s="224"/>
      <c r="AE920" s="89">
        <f>IF(SUM(X304:X305)=0,0,+(SUM(X304:X305)/AE918))</f>
        <v>1</v>
      </c>
      <c r="AF920" s="99"/>
      <c r="AG920" s="99"/>
      <c r="AH920" s="99"/>
    </row>
    <row r="921" spans="1:34" ht="22.5" hidden="1" customHeight="1" x14ac:dyDescent="0.2">
      <c r="A921" s="39"/>
      <c r="B921" s="46"/>
      <c r="C921" s="46"/>
      <c r="D921" s="46"/>
      <c r="E921" s="46"/>
      <c r="F921" s="46"/>
      <c r="H921" s="1"/>
      <c r="I921" s="2"/>
      <c r="J921" s="2"/>
      <c r="K921" s="41"/>
      <c r="L921" s="41"/>
      <c r="M921" s="41"/>
      <c r="N921" s="41"/>
      <c r="O921" s="41"/>
      <c r="P921" s="41"/>
      <c r="Q921" s="41"/>
      <c r="R921" s="41"/>
      <c r="S921" s="41"/>
      <c r="T921" s="95"/>
      <c r="U921" s="41"/>
      <c r="V921" s="41"/>
      <c r="W921" s="41"/>
      <c r="X921" s="41"/>
      <c r="Y921" s="41"/>
      <c r="Z921" s="41"/>
      <c r="AA921" s="41"/>
      <c r="AC921" s="224" t="s">
        <v>2267</v>
      </c>
      <c r="AD921" s="224"/>
      <c r="AE921" s="90">
        <f>IF(SUM(W304:W305)=0,0,+(SUM(W304:W305)/AE919))</f>
        <v>1</v>
      </c>
      <c r="AF921" s="99"/>
      <c r="AG921" s="99"/>
      <c r="AH921" s="99"/>
    </row>
    <row r="922" spans="1:34" ht="22.5" hidden="1" customHeight="1" x14ac:dyDescent="0.2">
      <c r="A922" s="39"/>
      <c r="B922" s="46"/>
      <c r="C922" s="46"/>
      <c r="D922" s="46"/>
      <c r="E922" s="46"/>
      <c r="F922" s="46"/>
      <c r="H922" s="1"/>
      <c r="I922" s="2"/>
      <c r="J922" s="2"/>
      <c r="K922" s="41"/>
      <c r="L922" s="41"/>
      <c r="M922" s="41"/>
      <c r="N922" s="41"/>
      <c r="O922" s="41"/>
      <c r="P922" s="41"/>
      <c r="Q922" s="41"/>
      <c r="R922" s="41"/>
      <c r="S922" s="41"/>
      <c r="T922" s="95"/>
      <c r="U922" s="41"/>
      <c r="V922" s="41"/>
      <c r="W922" s="41"/>
      <c r="X922" s="41"/>
      <c r="Y922" s="41"/>
      <c r="Z922" s="41"/>
      <c r="AA922" s="41"/>
      <c r="AC922" s="42"/>
      <c r="AD922" s="42"/>
      <c r="AE922" s="88"/>
      <c r="AF922" s="99"/>
      <c r="AG922" s="99"/>
      <c r="AH922" s="99"/>
    </row>
    <row r="923" spans="1:34" ht="22.5" hidden="1" customHeight="1" x14ac:dyDescent="0.2">
      <c r="A923" s="39"/>
      <c r="B923" s="46"/>
      <c r="C923" s="46"/>
      <c r="D923" s="46"/>
      <c r="E923" s="46"/>
      <c r="F923" s="46"/>
      <c r="H923" s="1"/>
      <c r="I923" s="2"/>
      <c r="J923" s="2"/>
      <c r="K923" s="41"/>
      <c r="L923" s="41"/>
      <c r="M923" s="41"/>
      <c r="N923" s="41"/>
      <c r="O923" s="41"/>
      <c r="P923" s="41"/>
      <c r="Q923" s="41"/>
      <c r="R923" s="41"/>
      <c r="S923" s="41"/>
      <c r="T923" s="95"/>
      <c r="U923" s="41"/>
      <c r="V923" s="41"/>
      <c r="W923" s="41"/>
      <c r="X923" s="41"/>
      <c r="Y923" s="41"/>
      <c r="Z923" s="41"/>
      <c r="AA923" s="41"/>
      <c r="AC923" s="228" t="s">
        <v>1565</v>
      </c>
      <c r="AD923" s="228"/>
      <c r="AE923" s="228"/>
      <c r="AF923" s="99"/>
      <c r="AG923" s="99"/>
      <c r="AH923" s="99"/>
    </row>
    <row r="924" spans="1:34" ht="22.5" hidden="1" customHeight="1" x14ac:dyDescent="0.2">
      <c r="A924" s="39"/>
      <c r="B924" s="46"/>
      <c r="C924" s="46"/>
      <c r="D924" s="46"/>
      <c r="E924" s="46"/>
      <c r="F924" s="46"/>
      <c r="H924" s="1"/>
      <c r="I924" s="2"/>
      <c r="J924" s="2"/>
      <c r="K924" s="41"/>
      <c r="L924" s="41"/>
      <c r="M924" s="41"/>
      <c r="N924" s="41"/>
      <c r="O924" s="41"/>
      <c r="P924" s="41"/>
      <c r="Q924" s="41"/>
      <c r="R924" s="41"/>
      <c r="S924" s="41"/>
      <c r="T924" s="95"/>
      <c r="U924" s="41"/>
      <c r="V924" s="41"/>
      <c r="W924" s="41"/>
      <c r="X924" s="41"/>
      <c r="Y924" s="41"/>
      <c r="Z924" s="41"/>
      <c r="AA924" s="41"/>
      <c r="AC924" s="228"/>
      <c r="AD924" s="228"/>
      <c r="AE924" s="228"/>
      <c r="AF924" s="99"/>
      <c r="AG924" s="99"/>
      <c r="AH924" s="99"/>
    </row>
    <row r="925" spans="1:34" ht="22.5" hidden="1" customHeight="1" x14ac:dyDescent="0.2">
      <c r="A925" s="39"/>
      <c r="B925" s="46"/>
      <c r="C925" s="46"/>
      <c r="D925" s="46"/>
      <c r="E925" s="46"/>
      <c r="F925" s="46"/>
      <c r="H925" s="1"/>
      <c r="I925" s="2"/>
      <c r="J925" s="2"/>
      <c r="K925" s="41"/>
      <c r="L925" s="41"/>
      <c r="M925" s="41"/>
      <c r="N925" s="41"/>
      <c r="O925" s="41"/>
      <c r="P925" s="41"/>
      <c r="Q925" s="41"/>
      <c r="R925" s="41"/>
      <c r="S925" s="41"/>
      <c r="T925" s="95"/>
      <c r="U925" s="41"/>
      <c r="V925" s="41"/>
      <c r="W925" s="41"/>
      <c r="X925" s="41"/>
      <c r="Y925" s="41"/>
      <c r="Z925" s="41"/>
      <c r="AA925" s="41"/>
      <c r="AC925" s="224" t="s">
        <v>1</v>
      </c>
      <c r="AD925" s="224"/>
      <c r="AE925" s="85">
        <f>SUM(Y306:Y321)</f>
        <v>284</v>
      </c>
      <c r="AF925" s="99"/>
      <c r="AG925" s="99"/>
      <c r="AH925" s="99"/>
    </row>
    <row r="926" spans="1:34" ht="22.5" hidden="1" customHeight="1" x14ac:dyDescent="0.2">
      <c r="A926" s="39"/>
      <c r="B926" s="46"/>
      <c r="C926" s="46"/>
      <c r="D926" s="46"/>
      <c r="E926" s="46"/>
      <c r="F926" s="46"/>
      <c r="H926" s="1"/>
      <c r="I926" s="2"/>
      <c r="J926" s="2"/>
      <c r="K926" s="41"/>
      <c r="L926" s="41"/>
      <c r="M926" s="41"/>
      <c r="N926" s="41"/>
      <c r="O926" s="41"/>
      <c r="P926" s="41"/>
      <c r="Q926" s="41"/>
      <c r="R926" s="41"/>
      <c r="S926" s="41"/>
      <c r="T926" s="95"/>
      <c r="U926" s="41"/>
      <c r="V926" s="41"/>
      <c r="W926" s="41"/>
      <c r="X926" s="41"/>
      <c r="Y926" s="41"/>
      <c r="Z926" s="41"/>
      <c r="AA926" s="41"/>
      <c r="AC926" s="224" t="s">
        <v>2</v>
      </c>
      <c r="AD926" s="224"/>
      <c r="AE926" s="85">
        <f>SUM(P306:P321)</f>
        <v>284</v>
      </c>
      <c r="AF926" s="99"/>
      <c r="AG926" s="99"/>
      <c r="AH926" s="99"/>
    </row>
    <row r="927" spans="1:34" ht="22.5" hidden="1" customHeight="1" x14ac:dyDescent="0.2">
      <c r="A927" s="39"/>
      <c r="B927" s="46"/>
      <c r="C927" s="46"/>
      <c r="D927" s="46"/>
      <c r="E927" s="46"/>
      <c r="F927" s="46"/>
      <c r="H927" s="1"/>
      <c r="I927" s="2"/>
      <c r="J927" s="2"/>
      <c r="K927" s="41"/>
      <c r="L927" s="41"/>
      <c r="M927" s="41"/>
      <c r="N927" s="41"/>
      <c r="O927" s="41"/>
      <c r="P927" s="41"/>
      <c r="Q927" s="41"/>
      <c r="R927" s="41"/>
      <c r="S927" s="41"/>
      <c r="T927" s="95"/>
      <c r="U927" s="41"/>
      <c r="V927" s="41"/>
      <c r="W927" s="41"/>
      <c r="X927" s="41"/>
      <c r="Y927" s="41"/>
      <c r="Z927" s="41"/>
      <c r="AA927" s="41"/>
      <c r="AC927" s="224" t="s">
        <v>3</v>
      </c>
      <c r="AD927" s="224"/>
      <c r="AE927" s="89">
        <f>IF(SUM(X306:X321)=0,0,+(SUM(X306:X321)/AE925))</f>
        <v>0.89743963782696179</v>
      </c>
      <c r="AF927" s="99"/>
      <c r="AG927" s="99"/>
      <c r="AH927" s="99"/>
    </row>
    <row r="928" spans="1:34" ht="22.5" hidden="1" customHeight="1" x14ac:dyDescent="0.2">
      <c r="A928" s="39"/>
      <c r="B928" s="46"/>
      <c r="C928" s="46"/>
      <c r="D928" s="46"/>
      <c r="E928" s="46"/>
      <c r="F928" s="46"/>
      <c r="H928" s="1"/>
      <c r="I928" s="2"/>
      <c r="J928" s="2"/>
      <c r="K928" s="41"/>
      <c r="L928" s="41"/>
      <c r="M928" s="41"/>
      <c r="N928" s="41"/>
      <c r="O928" s="41"/>
      <c r="P928" s="41"/>
      <c r="Q928" s="41"/>
      <c r="R928" s="41"/>
      <c r="S928" s="41"/>
      <c r="T928" s="95"/>
      <c r="U928" s="41"/>
      <c r="V928" s="41"/>
      <c r="W928" s="41"/>
      <c r="X928" s="41"/>
      <c r="Y928" s="41"/>
      <c r="Z928" s="41"/>
      <c r="AA928" s="41"/>
      <c r="AC928" s="224" t="s">
        <v>2267</v>
      </c>
      <c r="AD928" s="224"/>
      <c r="AE928" s="90">
        <f>IF(SUM(W306:W321)=0,0,+(SUM(W306:W321)/AE926))</f>
        <v>0.89743963782696179</v>
      </c>
      <c r="AF928" s="99"/>
      <c r="AG928" s="99"/>
      <c r="AH928" s="99"/>
    </row>
    <row r="929" spans="1:34" ht="22.5" hidden="1" customHeight="1" x14ac:dyDescent="0.2">
      <c r="A929" s="39"/>
      <c r="B929" s="46"/>
      <c r="C929" s="46"/>
      <c r="D929" s="46"/>
      <c r="E929" s="46"/>
      <c r="F929" s="46"/>
      <c r="H929" s="1"/>
      <c r="I929" s="2"/>
      <c r="J929" s="2"/>
      <c r="K929" s="41"/>
      <c r="L929" s="41"/>
      <c r="M929" s="41"/>
      <c r="N929" s="41"/>
      <c r="O929" s="41"/>
      <c r="P929" s="41"/>
      <c r="Q929" s="41"/>
      <c r="R929" s="41"/>
      <c r="S929" s="41"/>
      <c r="T929" s="95"/>
      <c r="U929" s="41"/>
      <c r="V929" s="41"/>
      <c r="W929" s="41"/>
      <c r="X929" s="41"/>
      <c r="Y929" s="41"/>
      <c r="Z929" s="41"/>
      <c r="AA929" s="41"/>
      <c r="AC929" s="42"/>
      <c r="AD929" s="42"/>
      <c r="AE929" s="88"/>
      <c r="AF929" s="99"/>
      <c r="AG929" s="99"/>
      <c r="AH929" s="99"/>
    </row>
    <row r="930" spans="1:34" ht="22.5" hidden="1" customHeight="1" x14ac:dyDescent="0.2">
      <c r="A930" s="39"/>
      <c r="B930" s="46"/>
      <c r="C930" s="46"/>
      <c r="D930" s="46"/>
      <c r="E930" s="46"/>
      <c r="F930" s="46"/>
      <c r="H930" s="1"/>
      <c r="I930" s="2"/>
      <c r="J930" s="2"/>
      <c r="K930" s="41"/>
      <c r="L930" s="41"/>
      <c r="M930" s="41"/>
      <c r="N930" s="41"/>
      <c r="O930" s="41"/>
      <c r="P930" s="41"/>
      <c r="Q930" s="41"/>
      <c r="R930" s="41"/>
      <c r="S930" s="41"/>
      <c r="T930" s="95"/>
      <c r="U930" s="41"/>
      <c r="V930" s="41"/>
      <c r="W930" s="41"/>
      <c r="X930" s="41"/>
      <c r="Y930" s="41"/>
      <c r="Z930" s="41"/>
      <c r="AA930" s="41"/>
      <c r="AC930" s="228" t="s">
        <v>1422</v>
      </c>
      <c r="AD930" s="228"/>
      <c r="AE930" s="228"/>
      <c r="AF930" s="99"/>
      <c r="AG930" s="99"/>
      <c r="AH930" s="99"/>
    </row>
    <row r="931" spans="1:34" ht="22.5" hidden="1" customHeight="1" x14ac:dyDescent="0.2">
      <c r="A931" s="39"/>
      <c r="B931" s="46"/>
      <c r="C931" s="46"/>
      <c r="D931" s="46"/>
      <c r="E931" s="46"/>
      <c r="F931" s="46"/>
      <c r="H931" s="1"/>
      <c r="I931" s="2"/>
      <c r="J931" s="2"/>
      <c r="K931" s="41"/>
      <c r="L931" s="41"/>
      <c r="M931" s="41"/>
      <c r="N931" s="41"/>
      <c r="O931" s="41"/>
      <c r="P931" s="41"/>
      <c r="Q931" s="41"/>
      <c r="R931" s="41"/>
      <c r="S931" s="41"/>
      <c r="T931" s="95"/>
      <c r="U931" s="41"/>
      <c r="V931" s="41"/>
      <c r="W931" s="41"/>
      <c r="X931" s="41"/>
      <c r="Y931" s="41"/>
      <c r="Z931" s="41"/>
      <c r="AA931" s="41"/>
      <c r="AC931" s="228"/>
      <c r="AD931" s="228"/>
      <c r="AE931" s="228"/>
      <c r="AF931" s="99"/>
      <c r="AG931" s="99"/>
      <c r="AH931" s="99"/>
    </row>
    <row r="932" spans="1:34" ht="22.5" hidden="1" customHeight="1" x14ac:dyDescent="0.2">
      <c r="A932" s="39"/>
      <c r="B932" s="46"/>
      <c r="C932" s="46"/>
      <c r="D932" s="46"/>
      <c r="E932" s="46"/>
      <c r="F932" s="46"/>
      <c r="H932" s="1"/>
      <c r="I932" s="2"/>
      <c r="J932" s="2"/>
      <c r="K932" s="41"/>
      <c r="L932" s="41"/>
      <c r="M932" s="41"/>
      <c r="N932" s="41"/>
      <c r="O932" s="41"/>
      <c r="P932" s="41"/>
      <c r="Q932" s="41"/>
      <c r="R932" s="41"/>
      <c r="S932" s="41"/>
      <c r="T932" s="95"/>
      <c r="U932" s="41"/>
      <c r="V932" s="41"/>
      <c r="W932" s="41"/>
      <c r="X932" s="41"/>
      <c r="Y932" s="41"/>
      <c r="Z932" s="41"/>
      <c r="AA932" s="41"/>
      <c r="AC932" s="224" t="s">
        <v>1</v>
      </c>
      <c r="AD932" s="224"/>
      <c r="AE932" s="85">
        <f>SUM(Y322:Y347)</f>
        <v>372.28571428571411</v>
      </c>
      <c r="AF932" s="99"/>
      <c r="AG932" s="99"/>
      <c r="AH932" s="99"/>
    </row>
    <row r="933" spans="1:34" ht="22.5" hidden="1" customHeight="1" x14ac:dyDescent="0.2">
      <c r="A933" s="39"/>
      <c r="B933" s="46"/>
      <c r="C933" s="46"/>
      <c r="D933" s="46"/>
      <c r="E933" s="46"/>
      <c r="F933" s="46"/>
      <c r="H933" s="1"/>
      <c r="I933" s="2"/>
      <c r="J933" s="2"/>
      <c r="K933" s="41"/>
      <c r="L933" s="41"/>
      <c r="M933" s="41"/>
      <c r="N933" s="41"/>
      <c r="O933" s="41"/>
      <c r="P933" s="41"/>
      <c r="Q933" s="41"/>
      <c r="R933" s="41"/>
      <c r="S933" s="41"/>
      <c r="T933" s="95"/>
      <c r="U933" s="41"/>
      <c r="V933" s="41"/>
      <c r="W933" s="41"/>
      <c r="X933" s="41"/>
      <c r="Y933" s="41"/>
      <c r="Z933" s="41"/>
      <c r="AA933" s="41"/>
      <c r="AC933" s="224" t="s">
        <v>2</v>
      </c>
      <c r="AD933" s="224"/>
      <c r="AE933" s="85">
        <f>SUM(P322:P347)</f>
        <v>372.28571428571411</v>
      </c>
      <c r="AF933" s="99"/>
      <c r="AG933" s="99"/>
      <c r="AH933" s="99"/>
    </row>
    <row r="934" spans="1:34" ht="22.5" hidden="1" customHeight="1" x14ac:dyDescent="0.2">
      <c r="A934" s="39"/>
      <c r="B934" s="46"/>
      <c r="C934" s="46"/>
      <c r="D934" s="46"/>
      <c r="E934" s="46"/>
      <c r="F934" s="46"/>
      <c r="H934" s="1"/>
      <c r="I934" s="2"/>
      <c r="J934" s="2"/>
      <c r="K934" s="41"/>
      <c r="L934" s="41"/>
      <c r="M934" s="41"/>
      <c r="N934" s="41"/>
      <c r="O934" s="41"/>
      <c r="P934" s="41"/>
      <c r="Q934" s="41"/>
      <c r="R934" s="41"/>
      <c r="S934" s="41"/>
      <c r="T934" s="95"/>
      <c r="U934" s="41"/>
      <c r="V934" s="41"/>
      <c r="W934" s="41"/>
      <c r="X934" s="41"/>
      <c r="Y934" s="41"/>
      <c r="Z934" s="41"/>
      <c r="AA934" s="41"/>
      <c r="AC934" s="224" t="s">
        <v>3</v>
      </c>
      <c r="AD934" s="224"/>
      <c r="AE934" s="89">
        <f>IF(SUM(X322:X347)=0,0,+(SUM(X322:X347)/AE932))</f>
        <v>0.86032233307751349</v>
      </c>
      <c r="AF934" s="99"/>
      <c r="AG934" s="99"/>
      <c r="AH934" s="99"/>
    </row>
    <row r="935" spans="1:34" ht="22.5" hidden="1" customHeight="1" x14ac:dyDescent="0.2">
      <c r="A935" s="39"/>
      <c r="B935" s="46"/>
      <c r="C935" s="46"/>
      <c r="D935" s="46"/>
      <c r="E935" s="46"/>
      <c r="F935" s="46"/>
      <c r="H935" s="1"/>
      <c r="I935" s="2"/>
      <c r="J935" s="2"/>
      <c r="K935" s="41"/>
      <c r="L935" s="41"/>
      <c r="M935" s="41"/>
      <c r="N935" s="41"/>
      <c r="O935" s="41"/>
      <c r="P935" s="41"/>
      <c r="Q935" s="41"/>
      <c r="R935" s="41"/>
      <c r="S935" s="41"/>
      <c r="T935" s="95"/>
      <c r="U935" s="41"/>
      <c r="V935" s="41"/>
      <c r="W935" s="41"/>
      <c r="X935" s="41"/>
      <c r="Y935" s="41"/>
      <c r="Z935" s="41"/>
      <c r="AA935" s="41"/>
      <c r="AC935" s="224" t="s">
        <v>2267</v>
      </c>
      <c r="AD935" s="224"/>
      <c r="AE935" s="90">
        <f>IF(SUM(W322:W347)=0,0,+(SUM(W322:W347)/AE933))</f>
        <v>0.86032233307751349</v>
      </c>
      <c r="AF935" s="99"/>
      <c r="AG935" s="99"/>
      <c r="AH935" s="99"/>
    </row>
    <row r="936" spans="1:34" ht="22.5" hidden="1" customHeight="1" x14ac:dyDescent="0.2">
      <c r="A936" s="39"/>
      <c r="B936" s="46"/>
      <c r="C936" s="46"/>
      <c r="D936" s="46"/>
      <c r="E936" s="46"/>
      <c r="F936" s="46"/>
      <c r="H936" s="1"/>
      <c r="I936" s="2"/>
      <c r="J936" s="2"/>
      <c r="K936" s="41"/>
      <c r="L936" s="41"/>
      <c r="M936" s="41"/>
      <c r="N936" s="41"/>
      <c r="O936" s="41"/>
      <c r="P936" s="41"/>
      <c r="Q936" s="41"/>
      <c r="R936" s="41"/>
      <c r="S936" s="41"/>
      <c r="T936" s="95"/>
      <c r="U936" s="41"/>
      <c r="V936" s="41"/>
      <c r="W936" s="41"/>
      <c r="X936" s="41"/>
      <c r="Y936" s="41"/>
      <c r="Z936" s="41"/>
      <c r="AA936" s="41"/>
      <c r="AC936" s="42"/>
      <c r="AD936" s="42"/>
      <c r="AE936" s="88"/>
      <c r="AF936" s="99"/>
      <c r="AG936" s="99"/>
      <c r="AH936" s="99"/>
    </row>
    <row r="937" spans="1:34" ht="22.5" hidden="1" customHeight="1" x14ac:dyDescent="0.2">
      <c r="A937" s="39"/>
      <c r="B937" s="46"/>
      <c r="C937" s="46"/>
      <c r="D937" s="46"/>
      <c r="E937" s="46"/>
      <c r="F937" s="46"/>
      <c r="H937" s="1"/>
      <c r="I937" s="2"/>
      <c r="J937" s="2"/>
      <c r="K937" s="41"/>
      <c r="L937" s="41"/>
      <c r="M937" s="41"/>
      <c r="N937" s="41"/>
      <c r="O937" s="41"/>
      <c r="P937" s="41"/>
      <c r="Q937" s="41"/>
      <c r="R937" s="41"/>
      <c r="S937" s="41"/>
      <c r="T937" s="95"/>
      <c r="U937" s="41"/>
      <c r="V937" s="41"/>
      <c r="W937" s="41"/>
      <c r="X937" s="41"/>
      <c r="Y937" s="41"/>
      <c r="Z937" s="41"/>
      <c r="AA937" s="41"/>
      <c r="AC937" s="223" t="s">
        <v>1352</v>
      </c>
      <c r="AD937" s="223"/>
      <c r="AE937" s="223"/>
      <c r="AF937" s="99"/>
      <c r="AG937" s="99"/>
      <c r="AH937" s="99"/>
    </row>
    <row r="938" spans="1:34" ht="22.5" hidden="1" customHeight="1" x14ac:dyDescent="0.2">
      <c r="A938" s="39"/>
      <c r="B938" s="46"/>
      <c r="C938" s="46"/>
      <c r="D938" s="46"/>
      <c r="E938" s="46"/>
      <c r="F938" s="46"/>
      <c r="H938" s="1"/>
      <c r="I938" s="2"/>
      <c r="J938" s="2"/>
      <c r="K938" s="41"/>
      <c r="L938" s="41"/>
      <c r="M938" s="41"/>
      <c r="N938" s="41"/>
      <c r="O938" s="41"/>
      <c r="P938" s="41"/>
      <c r="Q938" s="41"/>
      <c r="R938" s="41"/>
      <c r="S938" s="41"/>
      <c r="T938" s="95"/>
      <c r="U938" s="41"/>
      <c r="V938" s="41"/>
      <c r="W938" s="41"/>
      <c r="X938" s="41"/>
      <c r="Y938" s="41"/>
      <c r="Z938" s="41"/>
      <c r="AA938" s="41"/>
      <c r="AC938" s="223"/>
      <c r="AD938" s="223"/>
      <c r="AE938" s="223"/>
      <c r="AF938" s="99"/>
      <c r="AG938" s="99"/>
      <c r="AH938" s="99"/>
    </row>
    <row r="939" spans="1:34" ht="22.5" hidden="1" customHeight="1" x14ac:dyDescent="0.2">
      <c r="A939" s="39"/>
      <c r="B939" s="46"/>
      <c r="C939" s="46"/>
      <c r="D939" s="46"/>
      <c r="E939" s="46"/>
      <c r="F939" s="46"/>
      <c r="H939" s="1"/>
      <c r="I939" s="2"/>
      <c r="J939" s="2"/>
      <c r="K939" s="41"/>
      <c r="L939" s="41"/>
      <c r="M939" s="41"/>
      <c r="N939" s="41"/>
      <c r="O939" s="41"/>
      <c r="P939" s="41"/>
      <c r="Q939" s="41"/>
      <c r="R939" s="41"/>
      <c r="S939" s="41"/>
      <c r="T939" s="95"/>
      <c r="U939" s="41"/>
      <c r="V939" s="41"/>
      <c r="W939" s="41"/>
      <c r="X939" s="41"/>
      <c r="Y939" s="41"/>
      <c r="Z939" s="41"/>
      <c r="AA939" s="41"/>
      <c r="AC939" s="224" t="s">
        <v>1</v>
      </c>
      <c r="AD939" s="224"/>
      <c r="AE939" s="85">
        <f>SUM(Y348)</f>
        <v>21.571428571428573</v>
      </c>
      <c r="AF939" s="99"/>
      <c r="AG939" s="99"/>
      <c r="AH939" s="99"/>
    </row>
    <row r="940" spans="1:34" ht="22.5" hidden="1" customHeight="1" x14ac:dyDescent="0.2">
      <c r="A940" s="39"/>
      <c r="B940" s="46"/>
      <c r="C940" s="46"/>
      <c r="D940" s="46"/>
      <c r="E940" s="46"/>
      <c r="F940" s="46"/>
      <c r="H940" s="1"/>
      <c r="I940" s="2"/>
      <c r="J940" s="2"/>
      <c r="K940" s="41"/>
      <c r="L940" s="41"/>
      <c r="M940" s="41"/>
      <c r="N940" s="41"/>
      <c r="O940" s="41"/>
      <c r="P940" s="41"/>
      <c r="Q940" s="41"/>
      <c r="R940" s="41"/>
      <c r="S940" s="41"/>
      <c r="T940" s="95"/>
      <c r="U940" s="41"/>
      <c r="V940" s="41"/>
      <c r="W940" s="41"/>
      <c r="X940" s="41"/>
      <c r="Y940" s="41"/>
      <c r="Z940" s="41"/>
      <c r="AA940" s="41"/>
      <c r="AC940" s="224" t="s">
        <v>2</v>
      </c>
      <c r="AD940" s="224"/>
      <c r="AE940" s="85">
        <f>SUM(P348)</f>
        <v>21.571428571428573</v>
      </c>
      <c r="AF940" s="99"/>
      <c r="AG940" s="99"/>
      <c r="AH940" s="99"/>
    </row>
    <row r="941" spans="1:34" ht="22.5" hidden="1" customHeight="1" x14ac:dyDescent="0.2">
      <c r="A941" s="39"/>
      <c r="B941" s="46"/>
      <c r="C941" s="46"/>
      <c r="D941" s="46"/>
      <c r="E941" s="46"/>
      <c r="F941" s="46"/>
      <c r="H941" s="1"/>
      <c r="I941" s="2"/>
      <c r="J941" s="2"/>
      <c r="K941" s="41"/>
      <c r="L941" s="41"/>
      <c r="M941" s="41"/>
      <c r="N941" s="41"/>
      <c r="O941" s="41"/>
      <c r="P941" s="41"/>
      <c r="Q941" s="41"/>
      <c r="R941" s="41"/>
      <c r="S941" s="41"/>
      <c r="T941" s="95"/>
      <c r="U941" s="41"/>
      <c r="V941" s="41"/>
      <c r="W941" s="41"/>
      <c r="X941" s="41"/>
      <c r="Y941" s="41"/>
      <c r="Z941" s="41"/>
      <c r="AA941" s="41"/>
      <c r="AC941" s="224" t="s">
        <v>3</v>
      </c>
      <c r="AD941" s="224"/>
      <c r="AE941" s="89">
        <f>IF(SUM(X348)=0,0,+(SUM(X348)/AE939))</f>
        <v>1</v>
      </c>
      <c r="AF941" s="99"/>
      <c r="AG941" s="99"/>
      <c r="AH941" s="99"/>
    </row>
    <row r="942" spans="1:34" ht="22.5" hidden="1" customHeight="1" x14ac:dyDescent="0.2">
      <c r="A942" s="39"/>
      <c r="B942" s="46"/>
      <c r="C942" s="46"/>
      <c r="D942" s="46"/>
      <c r="E942" s="46"/>
      <c r="F942" s="46"/>
      <c r="H942" s="1"/>
      <c r="I942" s="2"/>
      <c r="J942" s="2"/>
      <c r="K942" s="41"/>
      <c r="L942" s="41"/>
      <c r="M942" s="41"/>
      <c r="N942" s="41"/>
      <c r="O942" s="41"/>
      <c r="P942" s="41"/>
      <c r="Q942" s="41"/>
      <c r="R942" s="41"/>
      <c r="S942" s="41"/>
      <c r="T942" s="95"/>
      <c r="U942" s="41"/>
      <c r="V942" s="41"/>
      <c r="W942" s="41"/>
      <c r="X942" s="41"/>
      <c r="Y942" s="41"/>
      <c r="Z942" s="41"/>
      <c r="AA942" s="41"/>
      <c r="AC942" s="224" t="s">
        <v>2267</v>
      </c>
      <c r="AD942" s="224"/>
      <c r="AE942" s="90">
        <f>IF(SUM(W348)=0,0,+(SUM(W348)/AE940))</f>
        <v>1</v>
      </c>
      <c r="AF942" s="99"/>
      <c r="AG942" s="99"/>
      <c r="AH942" s="99"/>
    </row>
    <row r="943" spans="1:34" ht="22.5" hidden="1" customHeight="1" x14ac:dyDescent="0.2">
      <c r="A943" s="39"/>
      <c r="B943" s="46"/>
      <c r="C943" s="46"/>
      <c r="D943" s="46"/>
      <c r="E943" s="46"/>
      <c r="F943" s="46"/>
      <c r="H943" s="1"/>
      <c r="I943" s="2"/>
      <c r="J943" s="2"/>
      <c r="K943" s="41"/>
      <c r="L943" s="41"/>
      <c r="M943" s="41"/>
      <c r="N943" s="41"/>
      <c r="O943" s="41"/>
      <c r="P943" s="41"/>
      <c r="Q943" s="41"/>
      <c r="R943" s="41"/>
      <c r="S943" s="41"/>
      <c r="T943" s="95"/>
      <c r="U943" s="41"/>
      <c r="V943" s="41"/>
      <c r="W943" s="41"/>
      <c r="X943" s="41"/>
      <c r="Y943" s="41"/>
      <c r="Z943" s="41"/>
      <c r="AA943" s="41"/>
      <c r="AC943" s="42"/>
      <c r="AD943" s="42"/>
      <c r="AE943" s="88"/>
      <c r="AF943" s="99"/>
      <c r="AG943" s="99"/>
      <c r="AH943" s="99"/>
    </row>
    <row r="944" spans="1:34" ht="22.5" hidden="1" customHeight="1" x14ac:dyDescent="0.2">
      <c r="A944" s="39"/>
      <c r="B944" s="46"/>
      <c r="C944" s="46"/>
      <c r="D944" s="46"/>
      <c r="E944" s="46"/>
      <c r="F944" s="46"/>
      <c r="H944" s="1"/>
      <c r="I944" s="2"/>
      <c r="J944" s="2"/>
      <c r="K944" s="41"/>
      <c r="L944" s="41"/>
      <c r="M944" s="41"/>
      <c r="N944" s="41"/>
      <c r="O944" s="41"/>
      <c r="P944" s="41"/>
      <c r="Q944" s="41"/>
      <c r="R944" s="41"/>
      <c r="S944" s="41"/>
      <c r="T944" s="95"/>
      <c r="U944" s="41"/>
      <c r="V944" s="41"/>
      <c r="W944" s="41"/>
      <c r="X944" s="41"/>
      <c r="Y944" s="41"/>
      <c r="Z944" s="41"/>
      <c r="AA944" s="41"/>
      <c r="AC944" s="223" t="s">
        <v>1322</v>
      </c>
      <c r="AD944" s="223"/>
      <c r="AE944" s="223"/>
      <c r="AF944" s="99"/>
      <c r="AG944" s="99"/>
      <c r="AH944" s="99"/>
    </row>
    <row r="945" spans="1:34" ht="22.5" hidden="1" customHeight="1" x14ac:dyDescent="0.2">
      <c r="A945" s="39"/>
      <c r="B945" s="46"/>
      <c r="C945" s="46"/>
      <c r="D945" s="46"/>
      <c r="E945" s="46"/>
      <c r="F945" s="46"/>
      <c r="H945" s="1"/>
      <c r="I945" s="2"/>
      <c r="J945" s="2"/>
      <c r="K945" s="41"/>
      <c r="L945" s="41"/>
      <c r="M945" s="41"/>
      <c r="N945" s="41"/>
      <c r="O945" s="41"/>
      <c r="P945" s="41"/>
      <c r="Q945" s="41"/>
      <c r="R945" s="41"/>
      <c r="S945" s="41"/>
      <c r="T945" s="95"/>
      <c r="U945" s="41"/>
      <c r="V945" s="41"/>
      <c r="W945" s="41"/>
      <c r="X945" s="41"/>
      <c r="Y945" s="41"/>
      <c r="Z945" s="41"/>
      <c r="AA945" s="41"/>
      <c r="AC945" s="223"/>
      <c r="AD945" s="223"/>
      <c r="AE945" s="223"/>
      <c r="AF945" s="99"/>
      <c r="AG945" s="99"/>
      <c r="AH945" s="99"/>
    </row>
    <row r="946" spans="1:34" ht="22.5" hidden="1" customHeight="1" x14ac:dyDescent="0.2">
      <c r="A946" s="39"/>
      <c r="B946" s="46"/>
      <c r="C946" s="46"/>
      <c r="D946" s="46"/>
      <c r="E946" s="46"/>
      <c r="F946" s="46"/>
      <c r="H946" s="1"/>
      <c r="I946" s="2"/>
      <c r="J946" s="2"/>
      <c r="K946" s="41"/>
      <c r="L946" s="41"/>
      <c r="M946" s="41"/>
      <c r="N946" s="41"/>
      <c r="O946" s="41"/>
      <c r="P946" s="41"/>
      <c r="Q946" s="41"/>
      <c r="R946" s="41"/>
      <c r="S946" s="41"/>
      <c r="T946" s="95"/>
      <c r="U946" s="41"/>
      <c r="V946" s="41"/>
      <c r="W946" s="41"/>
      <c r="X946" s="41"/>
      <c r="Y946" s="41"/>
      <c r="Z946" s="41"/>
      <c r="AA946" s="41"/>
      <c r="AC946" s="224" t="s">
        <v>1</v>
      </c>
      <c r="AD946" s="224"/>
      <c r="AE946" s="85">
        <f>SUM(Y349:Y355)</f>
        <v>90.000000000000014</v>
      </c>
      <c r="AF946" s="99"/>
      <c r="AG946" s="99"/>
      <c r="AH946" s="99"/>
    </row>
    <row r="947" spans="1:34" ht="22.5" hidden="1" customHeight="1" x14ac:dyDescent="0.2">
      <c r="A947" s="39"/>
      <c r="B947" s="46"/>
      <c r="C947" s="46"/>
      <c r="D947" s="46"/>
      <c r="E947" s="46"/>
      <c r="F947" s="46"/>
      <c r="H947" s="1"/>
      <c r="I947" s="2"/>
      <c r="J947" s="2"/>
      <c r="K947" s="41"/>
      <c r="L947" s="41"/>
      <c r="M947" s="41"/>
      <c r="N947" s="41"/>
      <c r="O947" s="41"/>
      <c r="P947" s="41"/>
      <c r="Q947" s="41"/>
      <c r="R947" s="41"/>
      <c r="S947" s="41"/>
      <c r="T947" s="95"/>
      <c r="U947" s="41"/>
      <c r="V947" s="41"/>
      <c r="W947" s="41"/>
      <c r="X947" s="41"/>
      <c r="Y947" s="41"/>
      <c r="Z947" s="41"/>
      <c r="AA947" s="41"/>
      <c r="AC947" s="224" t="s">
        <v>2</v>
      </c>
      <c r="AD947" s="224"/>
      <c r="AE947" s="85">
        <f>SUM(P349:P355)</f>
        <v>90.000000000000014</v>
      </c>
      <c r="AF947" s="99"/>
      <c r="AG947" s="99"/>
      <c r="AH947" s="99"/>
    </row>
    <row r="948" spans="1:34" ht="22.5" hidden="1" customHeight="1" x14ac:dyDescent="0.2">
      <c r="A948" s="39"/>
      <c r="B948" s="46"/>
      <c r="C948" s="46"/>
      <c r="D948" s="46"/>
      <c r="E948" s="46"/>
      <c r="F948" s="46"/>
      <c r="H948" s="1"/>
      <c r="I948" s="2"/>
      <c r="J948" s="2"/>
      <c r="K948" s="41"/>
      <c r="L948" s="41"/>
      <c r="M948" s="41"/>
      <c r="N948" s="41"/>
      <c r="O948" s="41"/>
      <c r="P948" s="41"/>
      <c r="Q948" s="41"/>
      <c r="R948" s="41"/>
      <c r="S948" s="41"/>
      <c r="T948" s="95"/>
      <c r="U948" s="41"/>
      <c r="V948" s="41"/>
      <c r="W948" s="41"/>
      <c r="X948" s="41"/>
      <c r="Y948" s="41"/>
      <c r="Z948" s="41"/>
      <c r="AA948" s="41"/>
      <c r="AC948" s="224" t="s">
        <v>3</v>
      </c>
      <c r="AD948" s="224"/>
      <c r="AE948" s="89">
        <f>IF(SUM(X349:X355)=0,0,+(SUM(X349:X355)/AE946))</f>
        <v>1</v>
      </c>
      <c r="AF948" s="99"/>
      <c r="AG948" s="99"/>
      <c r="AH948" s="99"/>
    </row>
    <row r="949" spans="1:34" ht="22.5" hidden="1" customHeight="1" x14ac:dyDescent="0.2">
      <c r="A949" s="39"/>
      <c r="B949" s="46"/>
      <c r="C949" s="46"/>
      <c r="D949" s="46"/>
      <c r="E949" s="46"/>
      <c r="F949" s="46"/>
      <c r="H949" s="1"/>
      <c r="I949" s="2"/>
      <c r="J949" s="2"/>
      <c r="K949" s="41"/>
      <c r="L949" s="41"/>
      <c r="M949" s="41"/>
      <c r="N949" s="41"/>
      <c r="O949" s="41"/>
      <c r="P949" s="41"/>
      <c r="Q949" s="41"/>
      <c r="R949" s="41"/>
      <c r="S949" s="41"/>
      <c r="T949" s="95"/>
      <c r="U949" s="41"/>
      <c r="V949" s="41"/>
      <c r="W949" s="41"/>
      <c r="X949" s="41"/>
      <c r="Y949" s="41"/>
      <c r="Z949" s="41"/>
      <c r="AA949" s="41"/>
      <c r="AC949" s="224" t="s">
        <v>2267</v>
      </c>
      <c r="AD949" s="224"/>
      <c r="AE949" s="90">
        <f>IF(SUM(W349:W355)=0,0,+(SUM(W349:W355)/AE947))</f>
        <v>1</v>
      </c>
      <c r="AF949" s="99"/>
      <c r="AG949" s="99"/>
      <c r="AH949" s="99"/>
    </row>
    <row r="950" spans="1:34" ht="22.5" hidden="1" customHeight="1" x14ac:dyDescent="0.2">
      <c r="A950" s="39"/>
      <c r="B950" s="46"/>
      <c r="C950" s="46"/>
      <c r="D950" s="46"/>
      <c r="E950" s="46"/>
      <c r="F950" s="46"/>
      <c r="H950" s="1"/>
      <c r="I950" s="2"/>
      <c r="J950" s="2"/>
      <c r="K950" s="41"/>
      <c r="L950" s="41"/>
      <c r="M950" s="41"/>
      <c r="N950" s="41"/>
      <c r="O950" s="41"/>
      <c r="P950" s="41"/>
      <c r="Q950" s="41"/>
      <c r="R950" s="41"/>
      <c r="S950" s="41"/>
      <c r="T950" s="95"/>
      <c r="U950" s="41"/>
      <c r="V950" s="41"/>
      <c r="W950" s="41"/>
      <c r="X950" s="41"/>
      <c r="Y950" s="41"/>
      <c r="Z950" s="41"/>
      <c r="AA950" s="41"/>
      <c r="AC950" s="42"/>
      <c r="AD950" s="42"/>
      <c r="AE950" s="88"/>
      <c r="AF950" s="99"/>
      <c r="AG950" s="99"/>
      <c r="AH950" s="99"/>
    </row>
    <row r="951" spans="1:34" ht="22.5" hidden="1" customHeight="1" x14ac:dyDescent="0.2">
      <c r="A951" s="39"/>
      <c r="B951" s="46"/>
      <c r="C951" s="46"/>
      <c r="D951" s="46"/>
      <c r="E951" s="46"/>
      <c r="F951" s="46"/>
      <c r="H951" s="1"/>
      <c r="I951" s="2"/>
      <c r="J951" s="2"/>
      <c r="K951" s="41"/>
      <c r="L951" s="41"/>
      <c r="M951" s="41"/>
      <c r="N951" s="41"/>
      <c r="O951" s="41"/>
      <c r="P951" s="41"/>
      <c r="Q951" s="41"/>
      <c r="R951" s="41"/>
      <c r="S951" s="41"/>
      <c r="T951" s="95"/>
      <c r="U951" s="41"/>
      <c r="V951" s="41"/>
      <c r="W951" s="41"/>
      <c r="X951" s="41"/>
      <c r="Y951" s="41"/>
      <c r="Z951" s="41"/>
      <c r="AA951" s="41"/>
      <c r="AC951" s="223" t="s">
        <v>1323</v>
      </c>
      <c r="AD951" s="223"/>
      <c r="AE951" s="223"/>
      <c r="AF951" s="99"/>
      <c r="AG951" s="99"/>
      <c r="AH951" s="99"/>
    </row>
    <row r="952" spans="1:34" ht="22.5" hidden="1" customHeight="1" x14ac:dyDescent="0.2">
      <c r="A952" s="39"/>
      <c r="B952" s="46"/>
      <c r="C952" s="46"/>
      <c r="D952" s="46"/>
      <c r="E952" s="46"/>
      <c r="F952" s="46"/>
      <c r="H952" s="1"/>
      <c r="I952" s="2"/>
      <c r="J952" s="2"/>
      <c r="K952" s="41"/>
      <c r="L952" s="41"/>
      <c r="M952" s="41"/>
      <c r="N952" s="41"/>
      <c r="O952" s="41"/>
      <c r="P952" s="41"/>
      <c r="Q952" s="41"/>
      <c r="R952" s="41"/>
      <c r="S952" s="41"/>
      <c r="T952" s="95"/>
      <c r="U952" s="41"/>
      <c r="V952" s="41"/>
      <c r="W952" s="41"/>
      <c r="X952" s="41"/>
      <c r="Y952" s="41"/>
      <c r="Z952" s="41"/>
      <c r="AA952" s="41"/>
      <c r="AC952" s="223"/>
      <c r="AD952" s="223"/>
      <c r="AE952" s="223"/>
      <c r="AF952" s="99"/>
      <c r="AG952" s="99"/>
      <c r="AH952" s="99"/>
    </row>
    <row r="953" spans="1:34" ht="22.5" hidden="1" customHeight="1" x14ac:dyDescent="0.2">
      <c r="A953" s="39"/>
      <c r="B953" s="46"/>
      <c r="C953" s="46"/>
      <c r="D953" s="46"/>
      <c r="E953" s="46"/>
      <c r="F953" s="46"/>
      <c r="H953" s="1"/>
      <c r="I953" s="2"/>
      <c r="J953" s="2"/>
      <c r="K953" s="41"/>
      <c r="L953" s="41"/>
      <c r="M953" s="41"/>
      <c r="N953" s="41"/>
      <c r="O953" s="41"/>
      <c r="P953" s="41"/>
      <c r="Q953" s="41"/>
      <c r="R953" s="41"/>
      <c r="S953" s="41"/>
      <c r="T953" s="95"/>
      <c r="U953" s="41"/>
      <c r="V953" s="41"/>
      <c r="W953" s="41"/>
      <c r="X953" s="41"/>
      <c r="Y953" s="41"/>
      <c r="Z953" s="41"/>
      <c r="AA953" s="41"/>
      <c r="AC953" s="224" t="s">
        <v>1</v>
      </c>
      <c r="AD953" s="224"/>
      <c r="AE953" s="85">
        <f>SUM(Y356)</f>
        <v>4.4285714285714288</v>
      </c>
      <c r="AF953" s="99"/>
      <c r="AG953" s="99"/>
      <c r="AH953" s="99"/>
    </row>
    <row r="954" spans="1:34" ht="22.5" hidden="1" customHeight="1" x14ac:dyDescent="0.2">
      <c r="A954" s="39"/>
      <c r="B954" s="46"/>
      <c r="C954" s="46"/>
      <c r="D954" s="46"/>
      <c r="E954" s="46"/>
      <c r="F954" s="46"/>
      <c r="H954" s="1"/>
      <c r="I954" s="2"/>
      <c r="J954" s="2"/>
      <c r="K954" s="41"/>
      <c r="L954" s="41"/>
      <c r="M954" s="41"/>
      <c r="N954" s="41"/>
      <c r="O954" s="41"/>
      <c r="P954" s="41"/>
      <c r="Q954" s="41"/>
      <c r="R954" s="41"/>
      <c r="S954" s="41"/>
      <c r="T954" s="95"/>
      <c r="U954" s="41"/>
      <c r="V954" s="41"/>
      <c r="W954" s="41"/>
      <c r="X954" s="41"/>
      <c r="Y954" s="41"/>
      <c r="Z954" s="41"/>
      <c r="AA954" s="41"/>
      <c r="AC954" s="224" t="s">
        <v>2</v>
      </c>
      <c r="AD954" s="224"/>
      <c r="AE954" s="85">
        <f>SUM(P356)</f>
        <v>4.4285714285714288</v>
      </c>
      <c r="AF954" s="99"/>
      <c r="AG954" s="99"/>
      <c r="AH954" s="99"/>
    </row>
    <row r="955" spans="1:34" ht="22.5" hidden="1" customHeight="1" x14ac:dyDescent="0.2">
      <c r="A955" s="39"/>
      <c r="B955" s="46"/>
      <c r="C955" s="46"/>
      <c r="D955" s="46"/>
      <c r="E955" s="46"/>
      <c r="F955" s="46"/>
      <c r="H955" s="1"/>
      <c r="I955" s="2"/>
      <c r="J955" s="2"/>
      <c r="K955" s="41"/>
      <c r="L955" s="41"/>
      <c r="M955" s="41"/>
      <c r="N955" s="41"/>
      <c r="O955" s="41"/>
      <c r="P955" s="41"/>
      <c r="Q955" s="41"/>
      <c r="R955" s="41"/>
      <c r="S955" s="41"/>
      <c r="T955" s="95"/>
      <c r="U955" s="41"/>
      <c r="V955" s="41"/>
      <c r="W955" s="41"/>
      <c r="X955" s="41"/>
      <c r="Y955" s="41"/>
      <c r="Z955" s="41"/>
      <c r="AA955" s="41"/>
      <c r="AC955" s="224" t="s">
        <v>3</v>
      </c>
      <c r="AD955" s="224"/>
      <c r="AE955" s="89">
        <f>IF(SUM(X356)=0,0,+(SUM(X356)/AE953))</f>
        <v>1</v>
      </c>
      <c r="AF955" s="99"/>
      <c r="AG955" s="99"/>
      <c r="AH955" s="99"/>
    </row>
    <row r="956" spans="1:34" ht="22.5" hidden="1" customHeight="1" x14ac:dyDescent="0.2">
      <c r="A956" s="39"/>
      <c r="B956" s="46"/>
      <c r="C956" s="46"/>
      <c r="D956" s="46"/>
      <c r="E956" s="46"/>
      <c r="F956" s="46"/>
      <c r="H956" s="1"/>
      <c r="I956" s="2"/>
      <c r="J956" s="2"/>
      <c r="K956" s="41"/>
      <c r="L956" s="41"/>
      <c r="M956" s="41"/>
      <c r="N956" s="41"/>
      <c r="O956" s="41"/>
      <c r="P956" s="41"/>
      <c r="Q956" s="41"/>
      <c r="R956" s="41"/>
      <c r="S956" s="41"/>
      <c r="T956" s="95"/>
      <c r="U956" s="41"/>
      <c r="V956" s="41"/>
      <c r="W956" s="41"/>
      <c r="X956" s="41"/>
      <c r="Y956" s="41"/>
      <c r="Z956" s="41"/>
      <c r="AA956" s="41"/>
      <c r="AC956" s="224" t="s">
        <v>2267</v>
      </c>
      <c r="AD956" s="224"/>
      <c r="AE956" s="90">
        <f>IF(SUM(W356)=0,0,+(SUM(W356)/AE954))</f>
        <v>1</v>
      </c>
      <c r="AF956" s="99"/>
      <c r="AG956" s="99"/>
      <c r="AH956" s="99"/>
    </row>
    <row r="957" spans="1:34" ht="22.5" hidden="1" customHeight="1" x14ac:dyDescent="0.2">
      <c r="A957" s="39"/>
      <c r="B957" s="46"/>
      <c r="C957" s="46"/>
      <c r="D957" s="46"/>
      <c r="E957" s="46"/>
      <c r="F957" s="46"/>
      <c r="H957" s="1"/>
      <c r="I957" s="2"/>
      <c r="J957" s="2"/>
      <c r="K957" s="41"/>
      <c r="L957" s="41"/>
      <c r="M957" s="41"/>
      <c r="N957" s="41"/>
      <c r="O957" s="41"/>
      <c r="P957" s="41"/>
      <c r="Q957" s="41"/>
      <c r="R957" s="41"/>
      <c r="S957" s="41"/>
      <c r="T957" s="95"/>
      <c r="U957" s="41"/>
      <c r="V957" s="41"/>
      <c r="W957" s="41"/>
      <c r="X957" s="41"/>
      <c r="Y957" s="41"/>
      <c r="Z957" s="41"/>
      <c r="AA957" s="41"/>
      <c r="AC957" s="42"/>
      <c r="AD957" s="42"/>
      <c r="AE957" s="88"/>
      <c r="AF957" s="99"/>
      <c r="AG957" s="99"/>
      <c r="AH957" s="99"/>
    </row>
    <row r="958" spans="1:34" ht="22.5" hidden="1" customHeight="1" x14ac:dyDescent="0.2">
      <c r="A958" s="39"/>
      <c r="B958" s="46"/>
      <c r="C958" s="46"/>
      <c r="D958" s="46"/>
      <c r="E958" s="46"/>
      <c r="F958" s="46"/>
      <c r="H958" s="1"/>
      <c r="I958" s="2"/>
      <c r="J958" s="2"/>
      <c r="K958" s="41"/>
      <c r="L958" s="41"/>
      <c r="M958" s="41"/>
      <c r="N958" s="41"/>
      <c r="O958" s="41"/>
      <c r="P958" s="41"/>
      <c r="Q958" s="41"/>
      <c r="R958" s="41"/>
      <c r="S958" s="41"/>
      <c r="T958" s="95"/>
      <c r="U958" s="41"/>
      <c r="V958" s="41"/>
      <c r="W958" s="41"/>
      <c r="X958" s="41"/>
      <c r="Y958" s="41"/>
      <c r="Z958" s="41"/>
      <c r="AA958" s="41"/>
      <c r="AC958" s="223" t="s">
        <v>1324</v>
      </c>
      <c r="AD958" s="223"/>
      <c r="AE958" s="223"/>
      <c r="AF958" s="99"/>
      <c r="AG958" s="99"/>
      <c r="AH958" s="99"/>
    </row>
    <row r="959" spans="1:34" ht="22.5" hidden="1" customHeight="1" x14ac:dyDescent="0.2">
      <c r="A959" s="39"/>
      <c r="B959" s="46"/>
      <c r="C959" s="46"/>
      <c r="D959" s="46"/>
      <c r="E959" s="46"/>
      <c r="F959" s="46"/>
      <c r="H959" s="1"/>
      <c r="I959" s="2"/>
      <c r="J959" s="2"/>
      <c r="K959" s="41"/>
      <c r="L959" s="41"/>
      <c r="M959" s="41"/>
      <c r="N959" s="41"/>
      <c r="O959" s="41"/>
      <c r="P959" s="41"/>
      <c r="Q959" s="41"/>
      <c r="R959" s="41"/>
      <c r="S959" s="41"/>
      <c r="T959" s="95"/>
      <c r="U959" s="41"/>
      <c r="V959" s="41"/>
      <c r="W959" s="41"/>
      <c r="X959" s="41"/>
      <c r="Y959" s="41"/>
      <c r="Z959" s="41"/>
      <c r="AA959" s="41"/>
      <c r="AC959" s="223"/>
      <c r="AD959" s="223"/>
      <c r="AE959" s="223"/>
      <c r="AF959" s="99"/>
      <c r="AG959" s="99"/>
      <c r="AH959" s="99"/>
    </row>
    <row r="960" spans="1:34" ht="22.5" hidden="1" customHeight="1" x14ac:dyDescent="0.2">
      <c r="A960" s="39"/>
      <c r="B960" s="46"/>
      <c r="C960" s="46"/>
      <c r="D960" s="46"/>
      <c r="E960" s="46"/>
      <c r="F960" s="46"/>
      <c r="H960" s="1"/>
      <c r="I960" s="2"/>
      <c r="J960" s="2"/>
      <c r="K960" s="41"/>
      <c r="L960" s="41"/>
      <c r="M960" s="41"/>
      <c r="N960" s="41"/>
      <c r="O960" s="41"/>
      <c r="P960" s="41"/>
      <c r="Q960" s="41"/>
      <c r="R960" s="41"/>
      <c r="S960" s="41"/>
      <c r="T960" s="95"/>
      <c r="U960" s="41"/>
      <c r="V960" s="41"/>
      <c r="W960" s="41"/>
      <c r="X960" s="41"/>
      <c r="Y960" s="41"/>
      <c r="Z960" s="41"/>
      <c r="AA960" s="41"/>
      <c r="AC960" s="224" t="s">
        <v>1</v>
      </c>
      <c r="AD960" s="224"/>
      <c r="AE960" s="85">
        <f>SUM(Y357:Y366)</f>
        <v>233.00000000000003</v>
      </c>
      <c r="AF960" s="99"/>
      <c r="AG960" s="99"/>
      <c r="AH960" s="99"/>
    </row>
    <row r="961" spans="1:34" ht="22.5" hidden="1" customHeight="1" x14ac:dyDescent="0.2">
      <c r="A961" s="39"/>
      <c r="B961" s="46"/>
      <c r="C961" s="46"/>
      <c r="D961" s="46"/>
      <c r="E961" s="46"/>
      <c r="F961" s="46"/>
      <c r="H961" s="1"/>
      <c r="I961" s="2"/>
      <c r="J961" s="2"/>
      <c r="K961" s="41"/>
      <c r="L961" s="41"/>
      <c r="M961" s="41"/>
      <c r="N961" s="41"/>
      <c r="O961" s="41"/>
      <c r="P961" s="41"/>
      <c r="Q961" s="41"/>
      <c r="R961" s="41"/>
      <c r="S961" s="41"/>
      <c r="T961" s="95"/>
      <c r="U961" s="41"/>
      <c r="V961" s="41"/>
      <c r="W961" s="41"/>
      <c r="X961" s="41"/>
      <c r="Y961" s="41"/>
      <c r="Z961" s="41"/>
      <c r="AA961" s="41"/>
      <c r="AC961" s="224" t="s">
        <v>2</v>
      </c>
      <c r="AD961" s="224"/>
      <c r="AE961" s="85">
        <f>SUM(P357:P366)</f>
        <v>233.00000000000003</v>
      </c>
      <c r="AF961" s="99"/>
      <c r="AG961" s="99"/>
      <c r="AH961" s="99"/>
    </row>
    <row r="962" spans="1:34" ht="22.5" hidden="1" customHeight="1" x14ac:dyDescent="0.2">
      <c r="A962" s="39"/>
      <c r="B962" s="46"/>
      <c r="C962" s="46"/>
      <c r="D962" s="46"/>
      <c r="E962" s="46"/>
      <c r="F962" s="46"/>
      <c r="H962" s="1"/>
      <c r="I962" s="2"/>
      <c r="J962" s="2"/>
      <c r="K962" s="41"/>
      <c r="L962" s="41"/>
      <c r="M962" s="41"/>
      <c r="N962" s="41"/>
      <c r="O962" s="41"/>
      <c r="P962" s="41"/>
      <c r="Q962" s="41"/>
      <c r="R962" s="41"/>
      <c r="S962" s="41"/>
      <c r="T962" s="95"/>
      <c r="U962" s="41"/>
      <c r="V962" s="41"/>
      <c r="W962" s="41"/>
      <c r="X962" s="41"/>
      <c r="Y962" s="41"/>
      <c r="Z962" s="41"/>
      <c r="AA962" s="41"/>
      <c r="AC962" s="224" t="s">
        <v>3</v>
      </c>
      <c r="AD962" s="224"/>
      <c r="AE962" s="89">
        <f>IF(SUM(X357:X366)=0,0,+(SUM(X357:X366)/AE960))</f>
        <v>1</v>
      </c>
      <c r="AF962" s="99"/>
      <c r="AG962" s="99"/>
      <c r="AH962" s="99"/>
    </row>
    <row r="963" spans="1:34" ht="22.5" hidden="1" customHeight="1" x14ac:dyDescent="0.2">
      <c r="A963" s="39"/>
      <c r="B963" s="46"/>
      <c r="C963" s="46"/>
      <c r="D963" s="46"/>
      <c r="E963" s="46"/>
      <c r="F963" s="46"/>
      <c r="H963" s="1"/>
      <c r="I963" s="2"/>
      <c r="J963" s="2"/>
      <c r="K963" s="41"/>
      <c r="L963" s="41"/>
      <c r="M963" s="41"/>
      <c r="N963" s="41"/>
      <c r="O963" s="41"/>
      <c r="P963" s="41"/>
      <c r="Q963" s="41"/>
      <c r="R963" s="41"/>
      <c r="S963" s="41"/>
      <c r="T963" s="95"/>
      <c r="U963" s="41"/>
      <c r="V963" s="41"/>
      <c r="W963" s="41"/>
      <c r="X963" s="41"/>
      <c r="Y963" s="41"/>
      <c r="Z963" s="41"/>
      <c r="AA963" s="41"/>
      <c r="AC963" s="224" t="s">
        <v>2267</v>
      </c>
      <c r="AD963" s="224"/>
      <c r="AE963" s="90">
        <f>IF(SUM(W357:W366)=0,0,+(SUM(W357:W366)/AE961))</f>
        <v>1</v>
      </c>
      <c r="AF963" s="99"/>
      <c r="AG963" s="99"/>
      <c r="AH963" s="99"/>
    </row>
    <row r="964" spans="1:34" ht="22.5" hidden="1" customHeight="1" x14ac:dyDescent="0.2">
      <c r="A964" s="39"/>
      <c r="B964" s="46"/>
      <c r="C964" s="46"/>
      <c r="D964" s="46"/>
      <c r="E964" s="46"/>
      <c r="F964" s="46"/>
      <c r="H964" s="1"/>
      <c r="I964" s="2"/>
      <c r="J964" s="2"/>
      <c r="K964" s="41"/>
      <c r="L964" s="41"/>
      <c r="M964" s="41"/>
      <c r="N964" s="41"/>
      <c r="O964" s="41"/>
      <c r="P964" s="41"/>
      <c r="Q964" s="41"/>
      <c r="R964" s="41"/>
      <c r="S964" s="41"/>
      <c r="T964" s="95"/>
      <c r="U964" s="41"/>
      <c r="V964" s="41"/>
      <c r="W964" s="41"/>
      <c r="X964" s="41"/>
      <c r="Y964" s="41"/>
      <c r="Z964" s="41"/>
      <c r="AA964" s="41"/>
      <c r="AC964" s="42"/>
      <c r="AD964" s="42"/>
      <c r="AE964" s="88"/>
      <c r="AF964" s="99"/>
      <c r="AG964" s="99"/>
      <c r="AH964" s="99"/>
    </row>
    <row r="965" spans="1:34" ht="22.5" hidden="1" customHeight="1" x14ac:dyDescent="0.2">
      <c r="A965" s="39"/>
      <c r="B965" s="46"/>
      <c r="C965" s="46"/>
      <c r="D965" s="46"/>
      <c r="E965" s="46"/>
      <c r="F965" s="46"/>
      <c r="H965" s="1"/>
      <c r="I965" s="2"/>
      <c r="J965" s="2"/>
      <c r="K965" s="41"/>
      <c r="L965" s="41"/>
      <c r="M965" s="41"/>
      <c r="N965" s="41"/>
      <c r="O965" s="41"/>
      <c r="P965" s="41"/>
      <c r="Q965" s="41"/>
      <c r="R965" s="41"/>
      <c r="S965" s="41"/>
      <c r="T965" s="95"/>
      <c r="U965" s="41"/>
      <c r="V965" s="41"/>
      <c r="W965" s="41"/>
      <c r="X965" s="41"/>
      <c r="Y965" s="41"/>
      <c r="Z965" s="41"/>
      <c r="AA965" s="41"/>
      <c r="AC965" s="223" t="s">
        <v>1270</v>
      </c>
      <c r="AD965" s="223"/>
      <c r="AE965" s="223"/>
      <c r="AF965" s="99"/>
      <c r="AG965" s="99"/>
      <c r="AH965" s="99"/>
    </row>
    <row r="966" spans="1:34" ht="22.5" hidden="1" customHeight="1" x14ac:dyDescent="0.2">
      <c r="A966" s="39"/>
      <c r="B966" s="46"/>
      <c r="C966" s="46"/>
      <c r="D966" s="46"/>
      <c r="E966" s="46"/>
      <c r="F966" s="46"/>
      <c r="H966" s="1"/>
      <c r="I966" s="2"/>
      <c r="J966" s="2"/>
      <c r="K966" s="41"/>
      <c r="L966" s="41"/>
      <c r="M966" s="41"/>
      <c r="N966" s="41"/>
      <c r="O966" s="41"/>
      <c r="P966" s="41"/>
      <c r="Q966" s="41"/>
      <c r="R966" s="41"/>
      <c r="S966" s="41"/>
      <c r="T966" s="95"/>
      <c r="U966" s="41"/>
      <c r="V966" s="41"/>
      <c r="W966" s="41"/>
      <c r="X966" s="41"/>
      <c r="Y966" s="41"/>
      <c r="Z966" s="41"/>
      <c r="AA966" s="41"/>
      <c r="AC966" s="223"/>
      <c r="AD966" s="223"/>
      <c r="AE966" s="223"/>
      <c r="AF966" s="99"/>
      <c r="AG966" s="99"/>
      <c r="AH966" s="99"/>
    </row>
    <row r="967" spans="1:34" ht="22.5" hidden="1" customHeight="1" x14ac:dyDescent="0.2">
      <c r="A967" s="39"/>
      <c r="B967" s="46"/>
      <c r="C967" s="46"/>
      <c r="D967" s="46"/>
      <c r="E967" s="46"/>
      <c r="F967" s="46"/>
      <c r="H967" s="1"/>
      <c r="I967" s="2"/>
      <c r="J967" s="2"/>
      <c r="K967" s="41"/>
      <c r="L967" s="41"/>
      <c r="M967" s="41"/>
      <c r="N967" s="41"/>
      <c r="O967" s="41"/>
      <c r="P967" s="41"/>
      <c r="Q967" s="41"/>
      <c r="R967" s="41"/>
      <c r="S967" s="41"/>
      <c r="T967" s="95"/>
      <c r="U967" s="41"/>
      <c r="V967" s="41"/>
      <c r="W967" s="41"/>
      <c r="X967" s="41"/>
      <c r="Y967" s="41"/>
      <c r="Z967" s="41"/>
      <c r="AA967" s="41"/>
      <c r="AC967" s="224" t="s">
        <v>1</v>
      </c>
      <c r="AD967" s="224"/>
      <c r="AE967" s="85">
        <f>SUM(Y367:Y381)</f>
        <v>388.42857142857156</v>
      </c>
      <c r="AF967" s="99"/>
      <c r="AG967" s="99"/>
      <c r="AH967" s="99"/>
    </row>
    <row r="968" spans="1:34" ht="22.5" hidden="1" customHeight="1" x14ac:dyDescent="0.2">
      <c r="A968" s="39"/>
      <c r="B968" s="46"/>
      <c r="C968" s="46"/>
      <c r="D968" s="46"/>
      <c r="E968" s="46"/>
      <c r="F968" s="46"/>
      <c r="H968" s="1"/>
      <c r="I968" s="2"/>
      <c r="J968" s="2"/>
      <c r="K968" s="41"/>
      <c r="L968" s="41"/>
      <c r="M968" s="41"/>
      <c r="N968" s="41"/>
      <c r="O968" s="41"/>
      <c r="P968" s="41"/>
      <c r="Q968" s="41"/>
      <c r="R968" s="41"/>
      <c r="S968" s="41"/>
      <c r="T968" s="95"/>
      <c r="U968" s="41"/>
      <c r="V968" s="41"/>
      <c r="W968" s="41"/>
      <c r="X968" s="41"/>
      <c r="Y968" s="41"/>
      <c r="Z968" s="41"/>
      <c r="AA968" s="41"/>
      <c r="AC968" s="224" t="s">
        <v>2</v>
      </c>
      <c r="AD968" s="224"/>
      <c r="AE968" s="85">
        <f>SUM(P367:P381)</f>
        <v>388.42857142857156</v>
      </c>
      <c r="AF968" s="99"/>
      <c r="AG968" s="99"/>
      <c r="AH968" s="99"/>
    </row>
    <row r="969" spans="1:34" ht="22.5" hidden="1" customHeight="1" x14ac:dyDescent="0.2">
      <c r="A969" s="39"/>
      <c r="B969" s="46"/>
      <c r="C969" s="46"/>
      <c r="D969" s="46"/>
      <c r="E969" s="46"/>
      <c r="F969" s="46"/>
      <c r="H969" s="1"/>
      <c r="I969" s="2"/>
      <c r="J969" s="2"/>
      <c r="K969" s="41"/>
      <c r="L969" s="41"/>
      <c r="M969" s="41"/>
      <c r="N969" s="41"/>
      <c r="O969" s="41"/>
      <c r="P969" s="41"/>
      <c r="Q969" s="41"/>
      <c r="R969" s="41"/>
      <c r="S969" s="41"/>
      <c r="T969" s="95"/>
      <c r="U969" s="41"/>
      <c r="V969" s="41"/>
      <c r="W969" s="41"/>
      <c r="X969" s="41"/>
      <c r="Y969" s="41"/>
      <c r="Z969" s="41"/>
      <c r="AA969" s="41"/>
      <c r="AC969" s="224" t="s">
        <v>3</v>
      </c>
      <c r="AD969" s="224"/>
      <c r="AE969" s="89">
        <f>IF(SUM(X367:X381)=0,0,+(SUM(X367:X381)/AE967))</f>
        <v>0.86583302684810581</v>
      </c>
      <c r="AF969" s="99"/>
      <c r="AG969" s="99"/>
      <c r="AH969" s="99"/>
    </row>
    <row r="970" spans="1:34" ht="22.5" hidden="1" customHeight="1" x14ac:dyDescent="0.2">
      <c r="A970" s="39"/>
      <c r="B970" s="46"/>
      <c r="C970" s="46"/>
      <c r="D970" s="46"/>
      <c r="E970" s="46"/>
      <c r="F970" s="46"/>
      <c r="H970" s="1"/>
      <c r="I970" s="2"/>
      <c r="J970" s="2"/>
      <c r="K970" s="41"/>
      <c r="L970" s="41"/>
      <c r="M970" s="41"/>
      <c r="N970" s="41"/>
      <c r="O970" s="41"/>
      <c r="P970" s="41"/>
      <c r="Q970" s="41"/>
      <c r="R970" s="41"/>
      <c r="S970" s="41"/>
      <c r="T970" s="95"/>
      <c r="U970" s="41"/>
      <c r="V970" s="41"/>
      <c r="W970" s="41"/>
      <c r="X970" s="41"/>
      <c r="Y970" s="41"/>
      <c r="Z970" s="41"/>
      <c r="AA970" s="41"/>
      <c r="AC970" s="224" t="s">
        <v>2267</v>
      </c>
      <c r="AD970" s="224"/>
      <c r="AE970" s="90">
        <f>IF(SUM(W367:W381)=0,0,+(SUM(W367:W381)/AE968))</f>
        <v>0.86583302684810581</v>
      </c>
      <c r="AF970" s="99"/>
      <c r="AG970" s="99"/>
      <c r="AH970" s="99"/>
    </row>
    <row r="971" spans="1:34" ht="22.5" hidden="1" customHeight="1" x14ac:dyDescent="0.2">
      <c r="A971" s="39"/>
      <c r="B971" s="46"/>
      <c r="C971" s="46"/>
      <c r="D971" s="46"/>
      <c r="E971" s="46"/>
      <c r="F971" s="46"/>
      <c r="H971" s="1"/>
      <c r="I971" s="2"/>
      <c r="J971" s="2"/>
      <c r="K971" s="41"/>
      <c r="L971" s="41"/>
      <c r="M971" s="41"/>
      <c r="N971" s="41"/>
      <c r="O971" s="41"/>
      <c r="P971" s="41"/>
      <c r="Q971" s="41"/>
      <c r="R971" s="41"/>
      <c r="S971" s="41"/>
      <c r="T971" s="95"/>
      <c r="U971" s="41"/>
      <c r="V971" s="41"/>
      <c r="W971" s="41"/>
      <c r="X971" s="41"/>
      <c r="Y971" s="41"/>
      <c r="Z971" s="41"/>
      <c r="AA971" s="41"/>
      <c r="AC971" s="42"/>
      <c r="AD971" s="42"/>
      <c r="AE971" s="88"/>
      <c r="AF971" s="99"/>
      <c r="AG971" s="99"/>
      <c r="AH971" s="99"/>
    </row>
    <row r="972" spans="1:34" ht="22.5" hidden="1" customHeight="1" x14ac:dyDescent="0.2">
      <c r="A972" s="39"/>
      <c r="B972" s="46"/>
      <c r="C972" s="46"/>
      <c r="D972" s="46"/>
      <c r="E972" s="46"/>
      <c r="F972" s="46"/>
      <c r="H972" s="1"/>
      <c r="I972" s="2"/>
      <c r="J972" s="2"/>
      <c r="K972" s="41"/>
      <c r="L972" s="41"/>
      <c r="M972" s="41"/>
      <c r="N972" s="41"/>
      <c r="O972" s="41"/>
      <c r="P972" s="41"/>
      <c r="Q972" s="41"/>
      <c r="R972" s="41"/>
      <c r="S972" s="41"/>
      <c r="T972" s="95"/>
      <c r="U972" s="41"/>
      <c r="V972" s="41"/>
      <c r="W972" s="41"/>
      <c r="X972" s="41"/>
      <c r="Y972" s="41"/>
      <c r="Z972" s="41"/>
      <c r="AA972" s="41"/>
      <c r="AC972" s="223" t="s">
        <v>1325</v>
      </c>
      <c r="AD972" s="223"/>
      <c r="AE972" s="223"/>
      <c r="AF972" s="99"/>
      <c r="AG972" s="99"/>
      <c r="AH972" s="99"/>
    </row>
    <row r="973" spans="1:34" ht="22.5" hidden="1" customHeight="1" x14ac:dyDescent="0.2">
      <c r="A973" s="39"/>
      <c r="B973" s="46"/>
      <c r="C973" s="46"/>
      <c r="D973" s="46"/>
      <c r="E973" s="46"/>
      <c r="F973" s="46"/>
      <c r="H973" s="1"/>
      <c r="I973" s="2"/>
      <c r="J973" s="2"/>
      <c r="K973" s="41"/>
      <c r="L973" s="41"/>
      <c r="M973" s="41"/>
      <c r="N973" s="41"/>
      <c r="O973" s="41"/>
      <c r="P973" s="41"/>
      <c r="Q973" s="41"/>
      <c r="R973" s="41"/>
      <c r="S973" s="41"/>
      <c r="T973" s="95"/>
      <c r="U973" s="41"/>
      <c r="V973" s="41"/>
      <c r="W973" s="41"/>
      <c r="X973" s="41"/>
      <c r="Y973" s="41"/>
      <c r="Z973" s="41"/>
      <c r="AA973" s="41"/>
      <c r="AC973" s="223"/>
      <c r="AD973" s="223"/>
      <c r="AE973" s="223"/>
      <c r="AF973" s="99"/>
      <c r="AG973" s="99"/>
      <c r="AH973" s="99"/>
    </row>
    <row r="974" spans="1:34" ht="22.5" hidden="1" customHeight="1" x14ac:dyDescent="0.2">
      <c r="A974" s="39"/>
      <c r="B974" s="46"/>
      <c r="C974" s="46"/>
      <c r="D974" s="46"/>
      <c r="E974" s="46"/>
      <c r="F974" s="46"/>
      <c r="H974" s="1"/>
      <c r="I974" s="2"/>
      <c r="J974" s="2"/>
      <c r="K974" s="41"/>
      <c r="L974" s="41"/>
      <c r="M974" s="41"/>
      <c r="N974" s="41"/>
      <c r="O974" s="41"/>
      <c r="P974" s="41"/>
      <c r="Q974" s="41"/>
      <c r="R974" s="41"/>
      <c r="S974" s="41"/>
      <c r="T974" s="95"/>
      <c r="U974" s="41"/>
      <c r="V974" s="41"/>
      <c r="W974" s="41"/>
      <c r="X974" s="41"/>
      <c r="Y974" s="41"/>
      <c r="Z974" s="41"/>
      <c r="AA974" s="41"/>
      <c r="AC974" s="224" t="s">
        <v>1</v>
      </c>
      <c r="AD974" s="224"/>
      <c r="AE974" s="85">
        <f>SUM(Y382:Y392)</f>
        <v>236.28571428571428</v>
      </c>
      <c r="AF974" s="99"/>
      <c r="AG974" s="99"/>
      <c r="AH974" s="99"/>
    </row>
    <row r="975" spans="1:34" ht="22.5" hidden="1" customHeight="1" x14ac:dyDescent="0.2">
      <c r="A975" s="39"/>
      <c r="B975" s="46"/>
      <c r="C975" s="46"/>
      <c r="D975" s="46"/>
      <c r="E975" s="46"/>
      <c r="F975" s="46"/>
      <c r="H975" s="1"/>
      <c r="I975" s="2"/>
      <c r="J975" s="2"/>
      <c r="K975" s="41"/>
      <c r="L975" s="41"/>
      <c r="M975" s="41"/>
      <c r="N975" s="41"/>
      <c r="O975" s="41"/>
      <c r="P975" s="41"/>
      <c r="Q975" s="41"/>
      <c r="R975" s="41"/>
      <c r="S975" s="41"/>
      <c r="T975" s="95"/>
      <c r="U975" s="41"/>
      <c r="V975" s="41"/>
      <c r="W975" s="41"/>
      <c r="X975" s="41"/>
      <c r="Y975" s="41"/>
      <c r="Z975" s="41"/>
      <c r="AA975" s="41"/>
      <c r="AC975" s="224" t="s">
        <v>2</v>
      </c>
      <c r="AD975" s="224"/>
      <c r="AE975" s="85">
        <f>SUM(P382:P392)</f>
        <v>236.28571428571428</v>
      </c>
      <c r="AF975" s="99"/>
      <c r="AG975" s="99"/>
      <c r="AH975" s="99"/>
    </row>
    <row r="976" spans="1:34" ht="22.5" hidden="1" customHeight="1" x14ac:dyDescent="0.2">
      <c r="A976" s="39"/>
      <c r="B976" s="46"/>
      <c r="C976" s="46"/>
      <c r="D976" s="46"/>
      <c r="E976" s="46"/>
      <c r="F976" s="46"/>
      <c r="H976" s="1"/>
      <c r="I976" s="2"/>
      <c r="J976" s="2"/>
      <c r="K976" s="41"/>
      <c r="L976" s="41"/>
      <c r="M976" s="41"/>
      <c r="N976" s="41"/>
      <c r="O976" s="41"/>
      <c r="P976" s="41"/>
      <c r="Q976" s="41"/>
      <c r="R976" s="41"/>
      <c r="S976" s="41"/>
      <c r="T976" s="95"/>
      <c r="U976" s="41"/>
      <c r="V976" s="41"/>
      <c r="W976" s="41"/>
      <c r="X976" s="41"/>
      <c r="Y976" s="41"/>
      <c r="Z976" s="41"/>
      <c r="AA976" s="41"/>
      <c r="AC976" s="224" t="s">
        <v>3</v>
      </c>
      <c r="AD976" s="224"/>
      <c r="AE976" s="89">
        <f>IF(SUM(X382:X392)=0,0,+(SUM(X382:X392)/AE974))</f>
        <v>0.88875453446191055</v>
      </c>
      <c r="AF976" s="99"/>
      <c r="AG976" s="99"/>
      <c r="AH976" s="99"/>
    </row>
    <row r="977" spans="1:34" ht="22.5" hidden="1" customHeight="1" x14ac:dyDescent="0.2">
      <c r="A977" s="39"/>
      <c r="B977" s="46"/>
      <c r="C977" s="46"/>
      <c r="D977" s="46"/>
      <c r="E977" s="46"/>
      <c r="F977" s="46"/>
      <c r="H977" s="1"/>
      <c r="I977" s="2"/>
      <c r="J977" s="2"/>
      <c r="K977" s="41"/>
      <c r="L977" s="41"/>
      <c r="M977" s="41"/>
      <c r="N977" s="41"/>
      <c r="O977" s="41"/>
      <c r="P977" s="41"/>
      <c r="Q977" s="41"/>
      <c r="R977" s="41"/>
      <c r="S977" s="41"/>
      <c r="T977" s="95"/>
      <c r="U977" s="41"/>
      <c r="V977" s="41"/>
      <c r="W977" s="41"/>
      <c r="X977" s="41"/>
      <c r="Y977" s="41"/>
      <c r="Z977" s="41"/>
      <c r="AA977" s="41"/>
      <c r="AC977" s="224" t="s">
        <v>2267</v>
      </c>
      <c r="AD977" s="224"/>
      <c r="AE977" s="90">
        <f>IF(SUM(W382:W392)=0,0,+(SUM(W382:W392)/AE975))</f>
        <v>0.88875453446191055</v>
      </c>
      <c r="AF977" s="99"/>
      <c r="AG977" s="99"/>
      <c r="AH977" s="99"/>
    </row>
    <row r="978" spans="1:34" ht="22.5" hidden="1" customHeight="1" x14ac:dyDescent="0.2">
      <c r="A978" s="39"/>
      <c r="B978" s="46"/>
      <c r="C978" s="46"/>
      <c r="D978" s="46"/>
      <c r="E978" s="46"/>
      <c r="F978" s="46"/>
      <c r="H978" s="1"/>
      <c r="I978" s="2"/>
      <c r="J978" s="2"/>
      <c r="K978" s="41"/>
      <c r="L978" s="41"/>
      <c r="M978" s="41"/>
      <c r="N978" s="41"/>
      <c r="O978" s="41"/>
      <c r="P978" s="41"/>
      <c r="Q978" s="41"/>
      <c r="R978" s="41"/>
      <c r="S978" s="41"/>
      <c r="T978" s="95"/>
      <c r="U978" s="41"/>
      <c r="V978" s="41"/>
      <c r="W978" s="41"/>
      <c r="X978" s="41"/>
      <c r="Y978" s="41"/>
      <c r="Z978" s="41"/>
      <c r="AA978" s="41"/>
      <c r="AC978" s="42"/>
      <c r="AD978" s="42"/>
      <c r="AE978" s="88"/>
      <c r="AF978" s="99"/>
      <c r="AG978" s="99"/>
      <c r="AH978" s="99"/>
    </row>
    <row r="979" spans="1:34" ht="22.5" hidden="1" customHeight="1" x14ac:dyDescent="0.2">
      <c r="A979" s="39"/>
      <c r="B979" s="46"/>
      <c r="C979" s="46"/>
      <c r="D979" s="46"/>
      <c r="E979" s="46"/>
      <c r="F979" s="46"/>
      <c r="H979" s="1"/>
      <c r="I979" s="2"/>
      <c r="J979" s="2"/>
      <c r="K979" s="41"/>
      <c r="L979" s="41"/>
      <c r="M979" s="41"/>
      <c r="N979" s="41"/>
      <c r="O979" s="41"/>
      <c r="P979" s="41"/>
      <c r="Q979" s="41"/>
      <c r="R979" s="41"/>
      <c r="S979" s="41"/>
      <c r="T979" s="95"/>
      <c r="U979" s="41"/>
      <c r="V979" s="41"/>
      <c r="W979" s="41"/>
      <c r="X979" s="41"/>
      <c r="Y979" s="41"/>
      <c r="Z979" s="41"/>
      <c r="AA979" s="41"/>
      <c r="AC979" s="223" t="s">
        <v>1212</v>
      </c>
      <c r="AD979" s="223"/>
      <c r="AE979" s="223"/>
      <c r="AF979" s="99"/>
      <c r="AG979" s="99"/>
      <c r="AH979" s="99"/>
    </row>
    <row r="980" spans="1:34" ht="22.5" hidden="1" customHeight="1" x14ac:dyDescent="0.2">
      <c r="A980" s="39"/>
      <c r="B980" s="46"/>
      <c r="C980" s="46"/>
      <c r="D980" s="46"/>
      <c r="E980" s="46"/>
      <c r="F980" s="46"/>
      <c r="H980" s="1"/>
      <c r="I980" s="2"/>
      <c r="J980" s="2"/>
      <c r="K980" s="41"/>
      <c r="L980" s="41"/>
      <c r="M980" s="41"/>
      <c r="N980" s="41"/>
      <c r="O980" s="41"/>
      <c r="P980" s="41"/>
      <c r="Q980" s="41"/>
      <c r="R980" s="41"/>
      <c r="S980" s="41"/>
      <c r="T980" s="95"/>
      <c r="U980" s="41"/>
      <c r="V980" s="41"/>
      <c r="W980" s="41"/>
      <c r="X980" s="41"/>
      <c r="Y980" s="41"/>
      <c r="Z980" s="41"/>
      <c r="AA980" s="41"/>
      <c r="AC980" s="223"/>
      <c r="AD980" s="223"/>
      <c r="AE980" s="223"/>
      <c r="AF980" s="99"/>
      <c r="AG980" s="99"/>
      <c r="AH980" s="99"/>
    </row>
    <row r="981" spans="1:34" ht="22.5" hidden="1" customHeight="1" x14ac:dyDescent="0.2">
      <c r="A981" s="39"/>
      <c r="B981" s="46"/>
      <c r="C981" s="46"/>
      <c r="D981" s="46"/>
      <c r="E981" s="46"/>
      <c r="F981" s="46"/>
      <c r="H981" s="1"/>
      <c r="I981" s="2"/>
      <c r="J981" s="2"/>
      <c r="K981" s="41"/>
      <c r="L981" s="41"/>
      <c r="M981" s="41"/>
      <c r="N981" s="41"/>
      <c r="O981" s="41"/>
      <c r="P981" s="41"/>
      <c r="Q981" s="41"/>
      <c r="R981" s="41"/>
      <c r="S981" s="41"/>
      <c r="T981" s="95"/>
      <c r="U981" s="41"/>
      <c r="V981" s="41"/>
      <c r="W981" s="41"/>
      <c r="X981" s="41"/>
      <c r="Y981" s="41"/>
      <c r="Z981" s="41"/>
      <c r="AA981" s="41"/>
      <c r="AC981" s="224" t="s">
        <v>1</v>
      </c>
      <c r="AD981" s="224"/>
      <c r="AE981" s="85">
        <f>SUM(Y393:Y394)</f>
        <v>37.285714285714285</v>
      </c>
      <c r="AF981" s="99"/>
      <c r="AG981" s="99"/>
      <c r="AH981" s="99"/>
    </row>
    <row r="982" spans="1:34" ht="22.5" hidden="1" customHeight="1" x14ac:dyDescent="0.2">
      <c r="A982" s="39"/>
      <c r="B982" s="46"/>
      <c r="C982" s="46"/>
      <c r="D982" s="46"/>
      <c r="E982" s="46"/>
      <c r="F982" s="46"/>
      <c r="H982" s="1"/>
      <c r="I982" s="2"/>
      <c r="J982" s="2"/>
      <c r="K982" s="41"/>
      <c r="L982" s="41"/>
      <c r="M982" s="41"/>
      <c r="N982" s="41"/>
      <c r="O982" s="41"/>
      <c r="P982" s="41"/>
      <c r="Q982" s="41"/>
      <c r="R982" s="41"/>
      <c r="S982" s="41"/>
      <c r="T982" s="95"/>
      <c r="U982" s="41"/>
      <c r="V982" s="41"/>
      <c r="W982" s="41"/>
      <c r="X982" s="41"/>
      <c r="Y982" s="41"/>
      <c r="Z982" s="41"/>
      <c r="AA982" s="41"/>
      <c r="AC982" s="224" t="s">
        <v>2</v>
      </c>
      <c r="AD982" s="224"/>
      <c r="AE982" s="85">
        <f>SUM(P393:P394)</f>
        <v>37.285714285714285</v>
      </c>
      <c r="AF982" s="99"/>
      <c r="AG982" s="99"/>
      <c r="AH982" s="99"/>
    </row>
    <row r="983" spans="1:34" ht="22.5" hidden="1" customHeight="1" x14ac:dyDescent="0.2">
      <c r="A983" s="39"/>
      <c r="B983" s="46"/>
      <c r="C983" s="46"/>
      <c r="D983" s="46"/>
      <c r="E983" s="46"/>
      <c r="F983" s="46"/>
      <c r="H983" s="1"/>
      <c r="I983" s="2"/>
      <c r="J983" s="2"/>
      <c r="K983" s="41"/>
      <c r="L983" s="41"/>
      <c r="M983" s="41"/>
      <c r="N983" s="41"/>
      <c r="O983" s="41"/>
      <c r="P983" s="41"/>
      <c r="Q983" s="41"/>
      <c r="R983" s="41"/>
      <c r="S983" s="41"/>
      <c r="T983" s="95"/>
      <c r="U983" s="41"/>
      <c r="V983" s="41"/>
      <c r="W983" s="41"/>
      <c r="X983" s="41"/>
      <c r="Y983" s="41"/>
      <c r="Z983" s="41"/>
      <c r="AA983" s="41"/>
      <c r="AC983" s="224" t="s">
        <v>3</v>
      </c>
      <c r="AD983" s="224"/>
      <c r="AE983" s="89">
        <f>IF(SUM(X393:X394)=0,0,+(SUM(X393:X394)/AE981))</f>
        <v>1</v>
      </c>
      <c r="AF983" s="99"/>
      <c r="AG983" s="99"/>
      <c r="AH983" s="99"/>
    </row>
    <row r="984" spans="1:34" ht="22.5" hidden="1" customHeight="1" x14ac:dyDescent="0.2">
      <c r="A984" s="39"/>
      <c r="B984" s="46"/>
      <c r="C984" s="46"/>
      <c r="D984" s="46"/>
      <c r="E984" s="46"/>
      <c r="F984" s="46"/>
      <c r="H984" s="1"/>
      <c r="I984" s="2"/>
      <c r="J984" s="2"/>
      <c r="K984" s="41"/>
      <c r="L984" s="41"/>
      <c r="M984" s="41"/>
      <c r="N984" s="41"/>
      <c r="O984" s="41"/>
      <c r="P984" s="41"/>
      <c r="Q984" s="41"/>
      <c r="R984" s="41"/>
      <c r="S984" s="41"/>
      <c r="T984" s="95"/>
      <c r="U984" s="41"/>
      <c r="V984" s="41"/>
      <c r="W984" s="41"/>
      <c r="X984" s="41"/>
      <c r="Y984" s="41"/>
      <c r="Z984" s="41"/>
      <c r="AA984" s="41"/>
      <c r="AC984" s="224" t="s">
        <v>2267</v>
      </c>
      <c r="AD984" s="224"/>
      <c r="AE984" s="90">
        <f>IF(SUM(W393:W394)=0,0,+(SUM(W393:W394)/AE982))</f>
        <v>1</v>
      </c>
      <c r="AF984" s="99"/>
      <c r="AG984" s="99"/>
      <c r="AH984" s="99"/>
    </row>
    <row r="985" spans="1:34" ht="22.5" hidden="1" customHeight="1" x14ac:dyDescent="0.2">
      <c r="A985" s="39"/>
      <c r="B985" s="46"/>
      <c r="C985" s="46"/>
      <c r="D985" s="46"/>
      <c r="E985" s="46"/>
      <c r="F985" s="46"/>
      <c r="H985" s="1"/>
      <c r="I985" s="2"/>
      <c r="J985" s="2"/>
      <c r="K985" s="41"/>
      <c r="L985" s="41"/>
      <c r="M985" s="41"/>
      <c r="N985" s="41"/>
      <c r="O985" s="41"/>
      <c r="P985" s="41"/>
      <c r="Q985" s="41"/>
      <c r="R985" s="41"/>
      <c r="S985" s="41"/>
      <c r="T985" s="95"/>
      <c r="U985" s="41"/>
      <c r="V985" s="41"/>
      <c r="W985" s="41"/>
      <c r="X985" s="41"/>
      <c r="Y985" s="41"/>
      <c r="Z985" s="41"/>
      <c r="AA985" s="41"/>
      <c r="AC985" s="42"/>
      <c r="AD985" s="42"/>
      <c r="AE985" s="88"/>
      <c r="AF985" s="99"/>
      <c r="AG985" s="99"/>
      <c r="AH985" s="99"/>
    </row>
    <row r="986" spans="1:34" ht="18" hidden="1" customHeight="1" x14ac:dyDescent="0.2">
      <c r="A986" s="39"/>
      <c r="B986" s="46"/>
      <c r="C986" s="46"/>
      <c r="D986" s="46"/>
      <c r="E986" s="46"/>
      <c r="F986" s="46"/>
      <c r="H986" s="1"/>
      <c r="I986" s="2"/>
      <c r="J986" s="2"/>
      <c r="K986" s="41"/>
      <c r="L986" s="41"/>
      <c r="M986" s="41"/>
      <c r="N986" s="41"/>
      <c r="O986" s="41"/>
      <c r="P986" s="41"/>
      <c r="Q986" s="41"/>
      <c r="R986" s="41"/>
      <c r="S986" s="41"/>
      <c r="T986" s="95"/>
      <c r="U986" s="41"/>
      <c r="V986" s="41"/>
      <c r="W986" s="41"/>
      <c r="X986" s="41"/>
      <c r="Y986" s="41"/>
      <c r="Z986" s="41"/>
      <c r="AA986" s="41"/>
      <c r="AC986" s="228" t="s">
        <v>1421</v>
      </c>
      <c r="AD986" s="228"/>
      <c r="AE986" s="228"/>
      <c r="AF986" s="99"/>
      <c r="AG986" s="99"/>
      <c r="AH986" s="99"/>
    </row>
    <row r="987" spans="1:34" ht="18" hidden="1" customHeight="1" x14ac:dyDescent="0.2">
      <c r="A987" s="39"/>
      <c r="B987" s="46"/>
      <c r="C987" s="46"/>
      <c r="D987" s="46"/>
      <c r="E987" s="46"/>
      <c r="F987" s="46"/>
      <c r="H987" s="1"/>
      <c r="I987" s="2"/>
      <c r="J987" s="2"/>
      <c r="K987" s="41"/>
      <c r="L987" s="41"/>
      <c r="M987" s="41"/>
      <c r="N987" s="41"/>
      <c r="O987" s="41"/>
      <c r="P987" s="41"/>
      <c r="Q987" s="41"/>
      <c r="R987" s="41"/>
      <c r="S987" s="41"/>
      <c r="T987" s="95"/>
      <c r="U987" s="41"/>
      <c r="V987" s="41"/>
      <c r="W987" s="41"/>
      <c r="X987" s="41"/>
      <c r="Y987" s="41"/>
      <c r="Z987" s="41"/>
      <c r="AA987" s="41"/>
      <c r="AC987" s="228"/>
      <c r="AD987" s="228"/>
      <c r="AE987" s="228"/>
      <c r="AF987" s="99"/>
      <c r="AG987" s="99"/>
      <c r="AH987" s="99"/>
    </row>
    <row r="988" spans="1:34" ht="22.5" hidden="1" customHeight="1" x14ac:dyDescent="0.2">
      <c r="A988" s="39"/>
      <c r="B988" s="46"/>
      <c r="C988" s="46"/>
      <c r="D988" s="46"/>
      <c r="E988" s="46"/>
      <c r="F988" s="46"/>
      <c r="H988" s="1"/>
      <c r="I988" s="2"/>
      <c r="J988" s="2"/>
      <c r="K988" s="41"/>
      <c r="L988" s="41"/>
      <c r="M988" s="41"/>
      <c r="N988" s="41"/>
      <c r="O988" s="41"/>
      <c r="P988" s="41"/>
      <c r="Q988" s="41"/>
      <c r="R988" s="41"/>
      <c r="S988" s="41"/>
      <c r="T988" s="95"/>
      <c r="U988" s="41"/>
      <c r="V988" s="41"/>
      <c r="W988" s="41"/>
      <c r="X988" s="41"/>
      <c r="Y988" s="41"/>
      <c r="Z988" s="41"/>
      <c r="AA988" s="41"/>
      <c r="AC988" s="224" t="s">
        <v>1</v>
      </c>
      <c r="AD988" s="224"/>
      <c r="AE988" s="85">
        <f>SUM(Y395:Y403)</f>
        <v>182.57142857142856</v>
      </c>
      <c r="AF988" s="99"/>
      <c r="AG988" s="99"/>
      <c r="AH988" s="99"/>
    </row>
    <row r="989" spans="1:34" ht="22.5" hidden="1" customHeight="1" x14ac:dyDescent="0.2">
      <c r="A989" s="39"/>
      <c r="B989" s="46"/>
      <c r="C989" s="46"/>
      <c r="D989" s="46"/>
      <c r="E989" s="46"/>
      <c r="F989" s="46"/>
      <c r="H989" s="1"/>
      <c r="I989" s="2"/>
      <c r="J989" s="2"/>
      <c r="K989" s="41"/>
      <c r="L989" s="41"/>
      <c r="M989" s="41"/>
      <c r="N989" s="41"/>
      <c r="O989" s="41"/>
      <c r="P989" s="41"/>
      <c r="Q989" s="41"/>
      <c r="R989" s="41"/>
      <c r="S989" s="41"/>
      <c r="T989" s="95"/>
      <c r="U989" s="41"/>
      <c r="V989" s="41"/>
      <c r="W989" s="41"/>
      <c r="X989" s="41"/>
      <c r="Y989" s="41"/>
      <c r="Z989" s="41"/>
      <c r="AA989" s="41"/>
      <c r="AC989" s="224" t="s">
        <v>2</v>
      </c>
      <c r="AD989" s="224"/>
      <c r="AE989" s="85">
        <f>SUM(P395:P403)</f>
        <v>182.57142857142856</v>
      </c>
      <c r="AF989" s="99"/>
      <c r="AG989" s="99"/>
      <c r="AH989" s="99"/>
    </row>
    <row r="990" spans="1:34" ht="22.5" hidden="1" customHeight="1" x14ac:dyDescent="0.2">
      <c r="A990" s="39"/>
      <c r="B990" s="46"/>
      <c r="C990" s="46"/>
      <c r="D990" s="46"/>
      <c r="E990" s="46"/>
      <c r="F990" s="46"/>
      <c r="H990" s="1"/>
      <c r="I990" s="2"/>
      <c r="J990" s="2"/>
      <c r="K990" s="41"/>
      <c r="L990" s="41"/>
      <c r="M990" s="41"/>
      <c r="N990" s="41"/>
      <c r="O990" s="41"/>
      <c r="P990" s="41"/>
      <c r="Q990" s="41"/>
      <c r="R990" s="41"/>
      <c r="S990" s="41"/>
      <c r="T990" s="95"/>
      <c r="U990" s="41"/>
      <c r="V990" s="41"/>
      <c r="W990" s="41"/>
      <c r="X990" s="41"/>
      <c r="Y990" s="41"/>
      <c r="Z990" s="41"/>
      <c r="AA990" s="41"/>
      <c r="AC990" s="224" t="s">
        <v>3</v>
      </c>
      <c r="AD990" s="224"/>
      <c r="AE990" s="86">
        <f>IF(SUM(X395:X403)=0,0,+(SUM(X395:X403)/AE988))</f>
        <v>1</v>
      </c>
      <c r="AF990" s="99"/>
      <c r="AG990" s="99"/>
      <c r="AH990" s="99"/>
    </row>
    <row r="991" spans="1:34" ht="22.5" hidden="1" customHeight="1" x14ac:dyDescent="0.2">
      <c r="A991" s="39"/>
      <c r="B991" s="46"/>
      <c r="C991" s="46"/>
      <c r="D991" s="46"/>
      <c r="E991" s="46"/>
      <c r="F991" s="46"/>
      <c r="H991" s="1"/>
      <c r="I991" s="2"/>
      <c r="J991" s="2"/>
      <c r="K991" s="41"/>
      <c r="L991" s="41"/>
      <c r="M991" s="41"/>
      <c r="N991" s="41"/>
      <c r="O991" s="41"/>
      <c r="P991" s="41"/>
      <c r="Q991" s="41"/>
      <c r="R991" s="41"/>
      <c r="S991" s="41"/>
      <c r="T991" s="95"/>
      <c r="U991" s="41"/>
      <c r="V991" s="41"/>
      <c r="W991" s="41"/>
      <c r="X991" s="41"/>
      <c r="Y991" s="41"/>
      <c r="Z991" s="41"/>
      <c r="AA991" s="41"/>
      <c r="AC991" s="224" t="s">
        <v>2267</v>
      </c>
      <c r="AD991" s="224"/>
      <c r="AE991" s="91">
        <f>IF(SUM(W395:W403)=0,0,+(SUM(W395:W403)/AE989))</f>
        <v>1</v>
      </c>
      <c r="AF991" s="99"/>
      <c r="AG991" s="99"/>
      <c r="AH991" s="99"/>
    </row>
    <row r="992" spans="1:34" ht="22.5" hidden="1" customHeight="1" x14ac:dyDescent="0.2">
      <c r="A992" s="39"/>
      <c r="B992" s="46"/>
      <c r="C992" s="46"/>
      <c r="D992" s="46"/>
      <c r="E992" s="46"/>
      <c r="F992" s="46"/>
      <c r="H992" s="1"/>
      <c r="I992" s="2"/>
      <c r="J992" s="2"/>
      <c r="K992" s="41"/>
      <c r="L992" s="41"/>
      <c r="M992" s="41"/>
      <c r="N992" s="41"/>
      <c r="O992" s="41"/>
      <c r="P992" s="41"/>
      <c r="Q992" s="41"/>
      <c r="R992" s="41"/>
      <c r="S992" s="41"/>
      <c r="T992" s="95"/>
      <c r="U992" s="41"/>
      <c r="V992" s="41"/>
      <c r="W992" s="41"/>
      <c r="X992" s="41"/>
      <c r="Y992" s="41"/>
      <c r="Z992" s="41"/>
      <c r="AA992" s="41"/>
      <c r="AC992" s="42"/>
      <c r="AD992" s="42"/>
      <c r="AE992" s="88"/>
      <c r="AF992" s="99"/>
      <c r="AG992" s="99"/>
      <c r="AH992" s="99"/>
    </row>
    <row r="993" spans="1:34" ht="18.75" hidden="1" customHeight="1" x14ac:dyDescent="0.2">
      <c r="A993" s="39"/>
      <c r="B993" s="46"/>
      <c r="C993" s="46"/>
      <c r="D993" s="46"/>
      <c r="E993" s="46"/>
      <c r="F993" s="46"/>
      <c r="H993" s="1"/>
      <c r="I993" s="2"/>
      <c r="J993" s="2"/>
      <c r="K993" s="41"/>
      <c r="L993" s="41"/>
      <c r="M993" s="41"/>
      <c r="N993" s="41"/>
      <c r="O993" s="41"/>
      <c r="P993" s="41"/>
      <c r="Q993" s="41"/>
      <c r="R993" s="41"/>
      <c r="S993" s="41"/>
      <c r="T993" s="95"/>
      <c r="U993" s="41"/>
      <c r="V993" s="41"/>
      <c r="W993" s="41"/>
      <c r="X993" s="41"/>
      <c r="Y993" s="41"/>
      <c r="Z993" s="41"/>
      <c r="AA993" s="41"/>
      <c r="AC993" s="228" t="s">
        <v>1145</v>
      </c>
      <c r="AD993" s="228"/>
      <c r="AE993" s="228"/>
      <c r="AF993" s="99"/>
      <c r="AG993" s="99"/>
      <c r="AH993" s="99"/>
    </row>
    <row r="994" spans="1:34" ht="18" hidden="1" customHeight="1" x14ac:dyDescent="0.2">
      <c r="A994" s="39"/>
      <c r="B994" s="46"/>
      <c r="C994" s="46"/>
      <c r="D994" s="46"/>
      <c r="E994" s="46"/>
      <c r="F994" s="46"/>
      <c r="H994" s="1"/>
      <c r="I994" s="2"/>
      <c r="J994" s="2"/>
      <c r="K994" s="41"/>
      <c r="L994" s="41"/>
      <c r="M994" s="41"/>
      <c r="N994" s="41"/>
      <c r="O994" s="41"/>
      <c r="P994" s="41"/>
      <c r="Q994" s="41"/>
      <c r="R994" s="41"/>
      <c r="S994" s="41"/>
      <c r="T994" s="95"/>
      <c r="U994" s="41"/>
      <c r="V994" s="41"/>
      <c r="W994" s="41"/>
      <c r="X994" s="41"/>
      <c r="Y994" s="41"/>
      <c r="Z994" s="41"/>
      <c r="AA994" s="41"/>
      <c r="AC994" s="228"/>
      <c r="AD994" s="228"/>
      <c r="AE994" s="228"/>
      <c r="AF994" s="99"/>
      <c r="AG994" s="99"/>
      <c r="AH994" s="99"/>
    </row>
    <row r="995" spans="1:34" ht="22.5" hidden="1" customHeight="1" x14ac:dyDescent="0.2">
      <c r="A995" s="39"/>
      <c r="B995" s="46"/>
      <c r="C995" s="46"/>
      <c r="D995" s="46"/>
      <c r="E995" s="46"/>
      <c r="F995" s="46"/>
      <c r="H995" s="1"/>
      <c r="I995" s="2"/>
      <c r="J995" s="2"/>
      <c r="K995" s="41"/>
      <c r="L995" s="41"/>
      <c r="M995" s="41"/>
      <c r="N995" s="41"/>
      <c r="O995" s="41"/>
      <c r="P995" s="41"/>
      <c r="Q995" s="41"/>
      <c r="R995" s="41"/>
      <c r="S995" s="41"/>
      <c r="T995" s="95"/>
      <c r="U995" s="41"/>
      <c r="V995" s="41"/>
      <c r="W995" s="41"/>
      <c r="X995" s="41"/>
      <c r="Y995" s="41"/>
      <c r="Z995" s="41"/>
      <c r="AA995" s="41"/>
      <c r="AC995" s="224" t="s">
        <v>1</v>
      </c>
      <c r="AD995" s="224"/>
      <c r="AE995" s="85">
        <f>SUM(Y404:Y407)</f>
        <v>60.285714285714285</v>
      </c>
      <c r="AF995" s="99"/>
      <c r="AG995" s="99"/>
      <c r="AH995" s="99"/>
    </row>
    <row r="996" spans="1:34" ht="22.5" hidden="1" customHeight="1" x14ac:dyDescent="0.2">
      <c r="A996" s="39"/>
      <c r="B996" s="46"/>
      <c r="C996" s="46"/>
      <c r="D996" s="46"/>
      <c r="E996" s="46"/>
      <c r="F996" s="46"/>
      <c r="H996" s="1"/>
      <c r="I996" s="2"/>
      <c r="J996" s="2"/>
      <c r="K996" s="41"/>
      <c r="L996" s="41"/>
      <c r="M996" s="41"/>
      <c r="N996" s="41"/>
      <c r="O996" s="41"/>
      <c r="P996" s="41"/>
      <c r="Q996" s="41"/>
      <c r="R996" s="41"/>
      <c r="S996" s="41"/>
      <c r="T996" s="95"/>
      <c r="U996" s="41"/>
      <c r="V996" s="41"/>
      <c r="W996" s="41"/>
      <c r="X996" s="41"/>
      <c r="Y996" s="41"/>
      <c r="Z996" s="41"/>
      <c r="AA996" s="41"/>
      <c r="AC996" s="224" t="s">
        <v>2</v>
      </c>
      <c r="AD996" s="224"/>
      <c r="AE996" s="85">
        <f>SUM(P404:P407)</f>
        <v>60.285714285714285</v>
      </c>
      <c r="AF996" s="99"/>
      <c r="AG996" s="99"/>
      <c r="AH996" s="99"/>
    </row>
    <row r="997" spans="1:34" ht="22.5" hidden="1" customHeight="1" x14ac:dyDescent="0.2">
      <c r="A997" s="39"/>
      <c r="B997" s="46"/>
      <c r="C997" s="46"/>
      <c r="D997" s="46"/>
      <c r="E997" s="46"/>
      <c r="F997" s="46"/>
      <c r="H997" s="1"/>
      <c r="I997" s="2"/>
      <c r="J997" s="2"/>
      <c r="K997" s="41"/>
      <c r="L997" s="41"/>
      <c r="M997" s="41"/>
      <c r="N997" s="41"/>
      <c r="O997" s="41"/>
      <c r="P997" s="41"/>
      <c r="Q997" s="41"/>
      <c r="R997" s="41"/>
      <c r="S997" s="41"/>
      <c r="T997" s="95"/>
      <c r="U997" s="41"/>
      <c r="V997" s="41"/>
      <c r="W997" s="41"/>
      <c r="X997" s="41"/>
      <c r="Y997" s="41"/>
      <c r="Z997" s="41"/>
      <c r="AA997" s="41"/>
      <c r="AC997" s="224" t="s">
        <v>3</v>
      </c>
      <c r="AD997" s="224"/>
      <c r="AE997" s="86">
        <f>IF(SUM(X404:X407)=0,0,+(SUM(X404:X407)/AE995))</f>
        <v>1</v>
      </c>
      <c r="AF997" s="99"/>
      <c r="AG997" s="99"/>
      <c r="AH997" s="99"/>
    </row>
    <row r="998" spans="1:34" ht="22.5" hidden="1" customHeight="1" x14ac:dyDescent="0.2">
      <c r="A998" s="39"/>
      <c r="B998" s="46"/>
      <c r="C998" s="46"/>
      <c r="D998" s="46"/>
      <c r="E998" s="46"/>
      <c r="F998" s="46"/>
      <c r="H998" s="1"/>
      <c r="I998" s="2"/>
      <c r="J998" s="2"/>
      <c r="K998" s="41"/>
      <c r="L998" s="41"/>
      <c r="M998" s="41"/>
      <c r="N998" s="41"/>
      <c r="O998" s="41"/>
      <c r="P998" s="41"/>
      <c r="Q998" s="41"/>
      <c r="R998" s="41"/>
      <c r="S998" s="41"/>
      <c r="T998" s="95"/>
      <c r="U998" s="41"/>
      <c r="V998" s="41"/>
      <c r="W998" s="41"/>
      <c r="X998" s="41"/>
      <c r="Y998" s="41"/>
      <c r="Z998" s="41"/>
      <c r="AA998" s="41"/>
      <c r="AC998" s="224" t="s">
        <v>2267</v>
      </c>
      <c r="AD998" s="224"/>
      <c r="AE998" s="91">
        <f>IF(SUM(W404:W407)=0,0,+(SUM(W404:W407)/AE996))</f>
        <v>1</v>
      </c>
      <c r="AF998" s="99"/>
      <c r="AG998" s="99"/>
      <c r="AH998" s="99"/>
    </row>
    <row r="999" spans="1:34" ht="22.5" hidden="1" customHeight="1" x14ac:dyDescent="0.2">
      <c r="A999" s="39"/>
      <c r="B999" s="46"/>
      <c r="C999" s="46"/>
      <c r="D999" s="46"/>
      <c r="E999" s="46"/>
      <c r="F999" s="46"/>
      <c r="H999" s="1"/>
      <c r="I999" s="2"/>
      <c r="J999" s="2"/>
      <c r="K999" s="41"/>
      <c r="L999" s="41"/>
      <c r="M999" s="41"/>
      <c r="N999" s="41"/>
      <c r="O999" s="41"/>
      <c r="P999" s="41"/>
      <c r="Q999" s="41"/>
      <c r="R999" s="41"/>
      <c r="S999" s="41"/>
      <c r="T999" s="95"/>
      <c r="U999" s="41"/>
      <c r="V999" s="41"/>
      <c r="W999" s="41"/>
      <c r="X999" s="41"/>
      <c r="Y999" s="41"/>
      <c r="Z999" s="41"/>
      <c r="AA999" s="41"/>
      <c r="AC999" s="42"/>
      <c r="AD999" s="42"/>
      <c r="AE999" s="88"/>
      <c r="AF999" s="99"/>
      <c r="AG999" s="99"/>
      <c r="AH999" s="99"/>
    </row>
    <row r="1000" spans="1:34" ht="13.5" hidden="1" thickBot="1" x14ac:dyDescent="0.25">
      <c r="A1000" s="39"/>
      <c r="B1000" s="46"/>
      <c r="C1000" s="46"/>
      <c r="D1000" s="46"/>
      <c r="E1000" s="46"/>
      <c r="F1000" s="46"/>
      <c r="H1000" s="1"/>
      <c r="I1000" s="2"/>
      <c r="J1000" s="2"/>
      <c r="K1000" s="41"/>
      <c r="L1000" s="41"/>
      <c r="M1000" s="41"/>
      <c r="N1000" s="41"/>
      <c r="O1000" s="41"/>
      <c r="P1000" s="41"/>
      <c r="Q1000" s="41"/>
      <c r="R1000" s="41"/>
      <c r="S1000" s="41"/>
      <c r="T1000" s="95"/>
      <c r="U1000" s="41"/>
      <c r="V1000" s="41"/>
      <c r="W1000" s="41"/>
      <c r="X1000" s="41"/>
      <c r="Y1000" s="41"/>
      <c r="Z1000" s="41"/>
      <c r="AA1000" s="41"/>
      <c r="AC1000" s="228" t="s">
        <v>1023</v>
      </c>
      <c r="AD1000" s="228"/>
      <c r="AE1000" s="228"/>
      <c r="AF1000" s="99"/>
      <c r="AG1000" s="99"/>
      <c r="AH1000" s="99"/>
    </row>
    <row r="1001" spans="1:34" ht="13.5" hidden="1" thickBot="1" x14ac:dyDescent="0.25">
      <c r="A1001" s="39"/>
      <c r="B1001" s="46"/>
      <c r="C1001" s="46"/>
      <c r="D1001" s="46"/>
      <c r="E1001" s="46"/>
      <c r="F1001" s="46"/>
      <c r="H1001" s="1"/>
      <c r="I1001" s="2"/>
      <c r="J1001" s="2"/>
      <c r="K1001" s="41"/>
      <c r="L1001" s="41"/>
      <c r="M1001" s="41"/>
      <c r="N1001" s="41"/>
      <c r="O1001" s="41"/>
      <c r="P1001" s="41"/>
      <c r="Q1001" s="41"/>
      <c r="R1001" s="41"/>
      <c r="S1001" s="41"/>
      <c r="T1001" s="95"/>
      <c r="U1001" s="41"/>
      <c r="V1001" s="41"/>
      <c r="W1001" s="41"/>
      <c r="X1001" s="41"/>
      <c r="Y1001" s="41"/>
      <c r="Z1001" s="41"/>
      <c r="AA1001" s="41"/>
      <c r="AC1001" s="228"/>
      <c r="AD1001" s="228"/>
      <c r="AE1001" s="228"/>
      <c r="AF1001" s="99"/>
      <c r="AG1001" s="99"/>
      <c r="AH1001" s="99"/>
    </row>
    <row r="1002" spans="1:34" ht="22.5" hidden="1" customHeight="1" x14ac:dyDescent="0.2">
      <c r="A1002" s="39"/>
      <c r="B1002" s="46"/>
      <c r="C1002" s="46"/>
      <c r="D1002" s="46"/>
      <c r="E1002" s="46"/>
      <c r="F1002" s="46"/>
      <c r="H1002" s="1"/>
      <c r="I1002" s="2"/>
      <c r="J1002" s="2"/>
      <c r="K1002" s="41"/>
      <c r="L1002" s="41"/>
      <c r="M1002" s="41"/>
      <c r="N1002" s="41"/>
      <c r="O1002" s="41"/>
      <c r="P1002" s="41"/>
      <c r="Q1002" s="41"/>
      <c r="R1002" s="41"/>
      <c r="S1002" s="41"/>
      <c r="T1002" s="95"/>
      <c r="U1002" s="41"/>
      <c r="V1002" s="41"/>
      <c r="W1002" s="41"/>
      <c r="X1002" s="41"/>
      <c r="Y1002" s="41"/>
      <c r="Z1002" s="41"/>
      <c r="AA1002" s="41"/>
      <c r="AC1002" s="224" t="s">
        <v>1</v>
      </c>
      <c r="AD1002" s="224"/>
      <c r="AE1002" s="85">
        <f>SUM(Y408:Y409)</f>
        <v>28.571428571428573</v>
      </c>
      <c r="AF1002" s="99"/>
      <c r="AG1002" s="99"/>
      <c r="AH1002" s="99"/>
    </row>
    <row r="1003" spans="1:34" ht="22.5" hidden="1" customHeight="1" x14ac:dyDescent="0.2">
      <c r="A1003" s="39"/>
      <c r="B1003" s="46"/>
      <c r="C1003" s="46"/>
      <c r="D1003" s="46"/>
      <c r="E1003" s="46"/>
      <c r="F1003" s="46"/>
      <c r="H1003" s="1"/>
      <c r="I1003" s="2"/>
      <c r="J1003" s="2"/>
      <c r="K1003" s="41"/>
      <c r="L1003" s="41"/>
      <c r="M1003" s="41"/>
      <c r="N1003" s="41"/>
      <c r="O1003" s="41"/>
      <c r="P1003" s="41"/>
      <c r="Q1003" s="41"/>
      <c r="R1003" s="41"/>
      <c r="S1003" s="41"/>
      <c r="T1003" s="95"/>
      <c r="U1003" s="41"/>
      <c r="V1003" s="41"/>
      <c r="W1003" s="41"/>
      <c r="X1003" s="41"/>
      <c r="Y1003" s="41"/>
      <c r="Z1003" s="41"/>
      <c r="AA1003" s="41"/>
      <c r="AC1003" s="224" t="s">
        <v>2</v>
      </c>
      <c r="AD1003" s="224"/>
      <c r="AE1003" s="85">
        <f>SUM(P408:P409)</f>
        <v>28.571428571428573</v>
      </c>
      <c r="AF1003" s="99"/>
      <c r="AG1003" s="99"/>
      <c r="AH1003" s="99"/>
    </row>
    <row r="1004" spans="1:34" ht="22.5" hidden="1" customHeight="1" x14ac:dyDescent="0.2">
      <c r="A1004" s="39"/>
      <c r="B1004" s="46"/>
      <c r="C1004" s="46"/>
      <c r="D1004" s="46"/>
      <c r="E1004" s="46"/>
      <c r="F1004" s="46"/>
      <c r="H1004" s="1"/>
      <c r="I1004" s="2"/>
      <c r="J1004" s="2"/>
      <c r="K1004" s="41"/>
      <c r="L1004" s="41"/>
      <c r="M1004" s="41"/>
      <c r="N1004" s="41"/>
      <c r="O1004" s="41"/>
      <c r="P1004" s="41"/>
      <c r="Q1004" s="41"/>
      <c r="R1004" s="41"/>
      <c r="S1004" s="41"/>
      <c r="T1004" s="95"/>
      <c r="U1004" s="41"/>
      <c r="V1004" s="41"/>
      <c r="W1004" s="41"/>
      <c r="X1004" s="41"/>
      <c r="Y1004" s="41"/>
      <c r="Z1004" s="41"/>
      <c r="AA1004" s="41"/>
      <c r="AC1004" s="224" t="s">
        <v>3</v>
      </c>
      <c r="AD1004" s="224"/>
      <c r="AE1004" s="86">
        <f>IF(SUM(X408:X409)=0,0,+(SUM(X408:X409)/AE1002))</f>
        <v>1</v>
      </c>
      <c r="AF1004" s="99"/>
      <c r="AG1004" s="99"/>
      <c r="AH1004" s="99"/>
    </row>
    <row r="1005" spans="1:34" ht="22.5" hidden="1" customHeight="1" x14ac:dyDescent="0.2">
      <c r="A1005" s="39"/>
      <c r="B1005" s="46"/>
      <c r="C1005" s="46"/>
      <c r="D1005" s="46"/>
      <c r="E1005" s="46"/>
      <c r="F1005" s="46"/>
      <c r="H1005" s="1"/>
      <c r="I1005" s="2"/>
      <c r="J1005" s="2"/>
      <c r="K1005" s="41"/>
      <c r="L1005" s="41"/>
      <c r="M1005" s="41"/>
      <c r="N1005" s="41"/>
      <c r="O1005" s="41"/>
      <c r="P1005" s="41"/>
      <c r="Q1005" s="41"/>
      <c r="R1005" s="41"/>
      <c r="S1005" s="41"/>
      <c r="T1005" s="95"/>
      <c r="U1005" s="41"/>
      <c r="V1005" s="41"/>
      <c r="W1005" s="41"/>
      <c r="X1005" s="41"/>
      <c r="Y1005" s="41"/>
      <c r="Z1005" s="41"/>
      <c r="AA1005" s="41"/>
      <c r="AC1005" s="224" t="s">
        <v>2267</v>
      </c>
      <c r="AD1005" s="224"/>
      <c r="AE1005" s="91">
        <f>IF(SUM(W408:W409)=0,0,+(SUM(W408:W409)/AE1003))</f>
        <v>1</v>
      </c>
      <c r="AF1005" s="99"/>
      <c r="AG1005" s="99"/>
      <c r="AH1005" s="99"/>
    </row>
    <row r="1006" spans="1:34" hidden="1" x14ac:dyDescent="0.2">
      <c r="A1006" s="39"/>
      <c r="B1006" s="46"/>
      <c r="C1006" s="46"/>
      <c r="D1006" s="46"/>
      <c r="E1006" s="46"/>
      <c r="F1006" s="46"/>
      <c r="H1006" s="1"/>
      <c r="I1006" s="2"/>
      <c r="J1006" s="2"/>
      <c r="K1006" s="41"/>
      <c r="L1006" s="41"/>
      <c r="M1006" s="41"/>
      <c r="N1006" s="41"/>
      <c r="O1006" s="41"/>
      <c r="P1006" s="41"/>
      <c r="Q1006" s="41"/>
      <c r="R1006" s="41"/>
      <c r="S1006" s="41"/>
      <c r="T1006" s="95"/>
      <c r="U1006" s="41"/>
      <c r="V1006" s="41"/>
      <c r="W1006" s="41"/>
      <c r="X1006" s="41"/>
      <c r="Y1006" s="41"/>
      <c r="Z1006" s="41"/>
      <c r="AA1006" s="41"/>
      <c r="AC1006" s="42"/>
      <c r="AD1006" s="42"/>
      <c r="AE1006" s="88"/>
      <c r="AF1006" s="99"/>
      <c r="AG1006" s="99"/>
      <c r="AH1006" s="99"/>
    </row>
    <row r="1007" spans="1:34" ht="13.5" hidden="1" thickBot="1" x14ac:dyDescent="0.25">
      <c r="A1007" s="39"/>
      <c r="B1007" s="46"/>
      <c r="C1007" s="46"/>
      <c r="D1007" s="46"/>
      <c r="E1007" s="46"/>
      <c r="F1007" s="46"/>
      <c r="H1007" s="1"/>
      <c r="I1007" s="2"/>
      <c r="J1007" s="2"/>
      <c r="K1007" s="41"/>
      <c r="L1007" s="41"/>
      <c r="M1007" s="41"/>
      <c r="N1007" s="41"/>
      <c r="O1007" s="41"/>
      <c r="P1007" s="41"/>
      <c r="Q1007" s="41"/>
      <c r="R1007" s="41"/>
      <c r="S1007" s="41"/>
      <c r="T1007" s="95"/>
      <c r="U1007" s="41"/>
      <c r="V1007" s="41"/>
      <c r="W1007" s="41"/>
      <c r="X1007" s="41"/>
      <c r="Y1007" s="41"/>
      <c r="Z1007" s="41"/>
      <c r="AA1007" s="41"/>
      <c r="AC1007" s="228" t="s">
        <v>1008</v>
      </c>
      <c r="AD1007" s="228"/>
      <c r="AE1007" s="228"/>
      <c r="AF1007" s="99"/>
      <c r="AG1007" s="99"/>
      <c r="AH1007" s="99"/>
    </row>
    <row r="1008" spans="1:34" ht="13.5" hidden="1" thickBot="1" x14ac:dyDescent="0.25">
      <c r="A1008" s="39"/>
      <c r="B1008" s="46"/>
      <c r="C1008" s="46"/>
      <c r="D1008" s="46"/>
      <c r="E1008" s="46"/>
      <c r="F1008" s="46"/>
      <c r="H1008" s="1"/>
      <c r="I1008" s="2"/>
      <c r="J1008" s="2"/>
      <c r="K1008" s="41"/>
      <c r="L1008" s="41"/>
      <c r="M1008" s="41"/>
      <c r="N1008" s="41"/>
      <c r="O1008" s="41"/>
      <c r="P1008" s="41"/>
      <c r="Q1008" s="41"/>
      <c r="R1008" s="41"/>
      <c r="S1008" s="41"/>
      <c r="T1008" s="95"/>
      <c r="U1008" s="41"/>
      <c r="V1008" s="41"/>
      <c r="W1008" s="41"/>
      <c r="X1008" s="41"/>
      <c r="Y1008" s="41"/>
      <c r="Z1008" s="41"/>
      <c r="AA1008" s="41"/>
      <c r="AC1008" s="228"/>
      <c r="AD1008" s="228"/>
      <c r="AE1008" s="228"/>
      <c r="AF1008" s="99"/>
      <c r="AG1008" s="99"/>
      <c r="AH1008" s="99"/>
    </row>
    <row r="1009" spans="1:34" ht="22.5" hidden="1" customHeight="1" x14ac:dyDescent="0.2">
      <c r="A1009" s="39"/>
      <c r="B1009" s="46"/>
      <c r="C1009" s="46"/>
      <c r="D1009" s="46"/>
      <c r="E1009" s="46"/>
      <c r="F1009" s="46"/>
      <c r="H1009" s="1"/>
      <c r="I1009" s="2"/>
      <c r="J1009" s="2"/>
      <c r="K1009" s="41"/>
      <c r="L1009" s="41"/>
      <c r="M1009" s="41"/>
      <c r="N1009" s="41"/>
      <c r="O1009" s="41"/>
      <c r="P1009" s="41"/>
      <c r="Q1009" s="41"/>
      <c r="R1009" s="41"/>
      <c r="S1009" s="41"/>
      <c r="T1009" s="95"/>
      <c r="U1009" s="41"/>
      <c r="V1009" s="41"/>
      <c r="W1009" s="41"/>
      <c r="X1009" s="41"/>
      <c r="Y1009" s="41"/>
      <c r="Z1009" s="41"/>
      <c r="AA1009" s="41"/>
      <c r="AC1009" s="224" t="s">
        <v>1</v>
      </c>
      <c r="AD1009" s="224"/>
      <c r="AE1009" s="85">
        <f>SUM(Y410:Y442)</f>
        <v>534</v>
      </c>
      <c r="AF1009" s="99"/>
      <c r="AG1009" s="99"/>
      <c r="AH1009" s="99"/>
    </row>
    <row r="1010" spans="1:34" ht="22.5" hidden="1" customHeight="1" x14ac:dyDescent="0.2">
      <c r="A1010" s="39"/>
      <c r="B1010" s="46"/>
      <c r="C1010" s="46"/>
      <c r="D1010" s="46"/>
      <c r="E1010" s="46"/>
      <c r="F1010" s="46"/>
      <c r="H1010" s="1"/>
      <c r="I1010" s="2"/>
      <c r="J1010" s="2"/>
      <c r="K1010" s="41"/>
      <c r="L1010" s="41"/>
      <c r="M1010" s="41"/>
      <c r="N1010" s="41"/>
      <c r="O1010" s="41"/>
      <c r="P1010" s="41"/>
      <c r="Q1010" s="41"/>
      <c r="R1010" s="41"/>
      <c r="S1010" s="41"/>
      <c r="T1010" s="95"/>
      <c r="U1010" s="41"/>
      <c r="V1010" s="41"/>
      <c r="W1010" s="41"/>
      <c r="X1010" s="41"/>
      <c r="Y1010" s="41"/>
      <c r="Z1010" s="41"/>
      <c r="AA1010" s="41"/>
      <c r="AC1010" s="224" t="s">
        <v>2</v>
      </c>
      <c r="AD1010" s="224"/>
      <c r="AE1010" s="85">
        <f>SUM(P410:P442)</f>
        <v>534</v>
      </c>
      <c r="AF1010" s="99"/>
      <c r="AG1010" s="99"/>
      <c r="AH1010" s="99"/>
    </row>
    <row r="1011" spans="1:34" ht="22.5" hidden="1" customHeight="1" x14ac:dyDescent="0.2">
      <c r="A1011" s="39"/>
      <c r="B1011" s="46"/>
      <c r="C1011" s="46"/>
      <c r="D1011" s="46"/>
      <c r="E1011" s="46"/>
      <c r="F1011" s="46"/>
      <c r="H1011" s="1"/>
      <c r="I1011" s="2"/>
      <c r="J1011" s="2"/>
      <c r="K1011" s="41"/>
      <c r="L1011" s="41"/>
      <c r="M1011" s="41"/>
      <c r="N1011" s="41"/>
      <c r="O1011" s="41"/>
      <c r="P1011" s="41"/>
      <c r="Q1011" s="41"/>
      <c r="R1011" s="41"/>
      <c r="S1011" s="41"/>
      <c r="T1011" s="95"/>
      <c r="U1011" s="41"/>
      <c r="V1011" s="41"/>
      <c r="W1011" s="41"/>
      <c r="X1011" s="41"/>
      <c r="Y1011" s="41"/>
      <c r="Z1011" s="41"/>
      <c r="AA1011" s="41"/>
      <c r="AC1011" s="224" t="s">
        <v>3</v>
      </c>
      <c r="AD1011" s="224"/>
      <c r="AE1011" s="86">
        <f>IF(SUM(X410:X442)=0,0,+(SUM(X410:X442)/AE1009))</f>
        <v>0.77043873729266965</v>
      </c>
      <c r="AF1011" s="99"/>
      <c r="AG1011" s="99"/>
      <c r="AH1011" s="99"/>
    </row>
    <row r="1012" spans="1:34" ht="22.5" hidden="1" customHeight="1" x14ac:dyDescent="0.2">
      <c r="A1012" s="39"/>
      <c r="B1012" s="46"/>
      <c r="C1012" s="46"/>
      <c r="D1012" s="46"/>
      <c r="E1012" s="46"/>
      <c r="F1012" s="46"/>
      <c r="H1012" s="1"/>
      <c r="I1012" s="2"/>
      <c r="J1012" s="2"/>
      <c r="K1012" s="41"/>
      <c r="L1012" s="41"/>
      <c r="M1012" s="41"/>
      <c r="N1012" s="41"/>
      <c r="O1012" s="41"/>
      <c r="P1012" s="41"/>
      <c r="Q1012" s="41"/>
      <c r="R1012" s="41"/>
      <c r="S1012" s="41"/>
      <c r="T1012" s="95"/>
      <c r="U1012" s="41"/>
      <c r="V1012" s="41"/>
      <c r="W1012" s="41"/>
      <c r="X1012" s="41"/>
      <c r="Y1012" s="41"/>
      <c r="Z1012" s="41"/>
      <c r="AA1012" s="41"/>
      <c r="AC1012" s="224" t="s">
        <v>2267</v>
      </c>
      <c r="AD1012" s="224"/>
      <c r="AE1012" s="91">
        <f>IF(SUM(W410:W442)=0,0,+(SUM(W410:W442)/AE1010))</f>
        <v>0.77043873729266965</v>
      </c>
      <c r="AF1012" s="99"/>
      <c r="AG1012" s="99"/>
      <c r="AH1012" s="99"/>
    </row>
    <row r="1013" spans="1:34" hidden="1" x14ac:dyDescent="0.2">
      <c r="A1013" s="39"/>
      <c r="B1013" s="46"/>
      <c r="C1013" s="46"/>
      <c r="D1013" s="46"/>
      <c r="E1013" s="46"/>
      <c r="F1013" s="46"/>
      <c r="H1013" s="1"/>
      <c r="I1013" s="2"/>
      <c r="J1013" s="2"/>
      <c r="K1013" s="41"/>
      <c r="L1013" s="41"/>
      <c r="M1013" s="41"/>
      <c r="N1013" s="41"/>
      <c r="O1013" s="41"/>
      <c r="P1013" s="41"/>
      <c r="Q1013" s="41"/>
      <c r="R1013" s="41"/>
      <c r="S1013" s="41"/>
      <c r="T1013" s="95"/>
      <c r="U1013" s="41"/>
      <c r="V1013" s="41"/>
      <c r="W1013" s="41"/>
      <c r="X1013" s="41"/>
      <c r="Y1013" s="41"/>
      <c r="Z1013" s="41"/>
      <c r="AA1013" s="41"/>
      <c r="AC1013" s="42"/>
      <c r="AD1013" s="42"/>
      <c r="AE1013" s="88"/>
      <c r="AF1013" s="99"/>
      <c r="AG1013" s="99"/>
      <c r="AH1013" s="99"/>
    </row>
    <row r="1014" spans="1:34" ht="13.5" hidden="1" thickBot="1" x14ac:dyDescent="0.25">
      <c r="A1014" s="39"/>
      <c r="B1014" s="46"/>
      <c r="C1014" s="46"/>
      <c r="D1014" s="46"/>
      <c r="E1014" s="46"/>
      <c r="F1014" s="46"/>
      <c r="H1014" s="1"/>
      <c r="I1014" s="2"/>
      <c r="J1014" s="2"/>
      <c r="K1014" s="41"/>
      <c r="L1014" s="41"/>
      <c r="M1014" s="41"/>
      <c r="N1014" s="41"/>
      <c r="O1014" s="41"/>
      <c r="P1014" s="41"/>
      <c r="Q1014" s="41"/>
      <c r="R1014" s="41"/>
      <c r="S1014" s="41"/>
      <c r="T1014" s="95"/>
      <c r="U1014" s="41"/>
      <c r="V1014" s="41"/>
      <c r="W1014" s="41"/>
      <c r="X1014" s="41"/>
      <c r="Y1014" s="41"/>
      <c r="Z1014" s="41"/>
      <c r="AA1014" s="41"/>
      <c r="AC1014" s="228" t="s">
        <v>935</v>
      </c>
      <c r="AD1014" s="228"/>
      <c r="AE1014" s="228"/>
      <c r="AF1014" s="99"/>
      <c r="AG1014" s="99"/>
      <c r="AH1014" s="99"/>
    </row>
    <row r="1015" spans="1:34" ht="13.5" hidden="1" thickBot="1" x14ac:dyDescent="0.25">
      <c r="A1015" s="39"/>
      <c r="B1015" s="46"/>
      <c r="C1015" s="46"/>
      <c r="D1015" s="46"/>
      <c r="E1015" s="46"/>
      <c r="F1015" s="46"/>
      <c r="H1015" s="1"/>
      <c r="I1015" s="2"/>
      <c r="J1015" s="2"/>
      <c r="K1015" s="41"/>
      <c r="L1015" s="41"/>
      <c r="M1015" s="41"/>
      <c r="N1015" s="41"/>
      <c r="O1015" s="41"/>
      <c r="P1015" s="41"/>
      <c r="Q1015" s="41"/>
      <c r="R1015" s="41"/>
      <c r="S1015" s="41"/>
      <c r="T1015" s="95"/>
      <c r="U1015" s="41"/>
      <c r="V1015" s="41"/>
      <c r="W1015" s="41"/>
      <c r="X1015" s="41"/>
      <c r="Y1015" s="41"/>
      <c r="Z1015" s="41"/>
      <c r="AA1015" s="41"/>
      <c r="AC1015" s="228"/>
      <c r="AD1015" s="228"/>
      <c r="AE1015" s="228"/>
      <c r="AF1015" s="99"/>
      <c r="AG1015" s="99"/>
      <c r="AH1015" s="99"/>
    </row>
    <row r="1016" spans="1:34" ht="22.5" hidden="1" customHeight="1" x14ac:dyDescent="0.2">
      <c r="A1016" s="39"/>
      <c r="B1016" s="46"/>
      <c r="C1016" s="46"/>
      <c r="D1016" s="46"/>
      <c r="E1016" s="46"/>
      <c r="F1016" s="46"/>
      <c r="H1016" s="1"/>
      <c r="I1016" s="2"/>
      <c r="J1016" s="2"/>
      <c r="K1016" s="41"/>
      <c r="L1016" s="41"/>
      <c r="M1016" s="41"/>
      <c r="N1016" s="41"/>
      <c r="O1016" s="41"/>
      <c r="P1016" s="41"/>
      <c r="Q1016" s="41"/>
      <c r="R1016" s="41"/>
      <c r="S1016" s="41"/>
      <c r="T1016" s="95"/>
      <c r="U1016" s="41"/>
      <c r="V1016" s="41"/>
      <c r="W1016" s="41"/>
      <c r="X1016" s="41"/>
      <c r="Y1016" s="41"/>
      <c r="Z1016" s="41"/>
      <c r="AA1016" s="41"/>
      <c r="AC1016" s="224" t="s">
        <v>1</v>
      </c>
      <c r="AD1016" s="224"/>
      <c r="AE1016" s="85">
        <f>SUM(Y443:Y446)</f>
        <v>119</v>
      </c>
      <c r="AF1016" s="99"/>
      <c r="AG1016" s="99"/>
      <c r="AH1016" s="99"/>
    </row>
    <row r="1017" spans="1:34" ht="22.5" hidden="1" customHeight="1" x14ac:dyDescent="0.2">
      <c r="A1017" s="39"/>
      <c r="B1017" s="46"/>
      <c r="C1017" s="46"/>
      <c r="D1017" s="46"/>
      <c r="E1017" s="46"/>
      <c r="F1017" s="46"/>
      <c r="H1017" s="1"/>
      <c r="I1017" s="2"/>
      <c r="J1017" s="2"/>
      <c r="K1017" s="41"/>
      <c r="L1017" s="41"/>
      <c r="M1017" s="41"/>
      <c r="N1017" s="41"/>
      <c r="O1017" s="41"/>
      <c r="P1017" s="41"/>
      <c r="Q1017" s="41"/>
      <c r="R1017" s="41"/>
      <c r="S1017" s="41"/>
      <c r="T1017" s="95"/>
      <c r="U1017" s="41"/>
      <c r="V1017" s="41"/>
      <c r="W1017" s="41"/>
      <c r="X1017" s="41"/>
      <c r="Y1017" s="41"/>
      <c r="Z1017" s="41"/>
      <c r="AA1017" s="41"/>
      <c r="AC1017" s="224" t="s">
        <v>2</v>
      </c>
      <c r="AD1017" s="224"/>
      <c r="AE1017" s="85">
        <f>SUM(P443:P446)</f>
        <v>119</v>
      </c>
      <c r="AF1017" s="99"/>
      <c r="AG1017" s="99"/>
      <c r="AH1017" s="99"/>
    </row>
    <row r="1018" spans="1:34" ht="22.5" hidden="1" customHeight="1" x14ac:dyDescent="0.2">
      <c r="A1018" s="39"/>
      <c r="B1018" s="46"/>
      <c r="C1018" s="46"/>
      <c r="D1018" s="46"/>
      <c r="E1018" s="46"/>
      <c r="F1018" s="46"/>
      <c r="H1018" s="1"/>
      <c r="I1018" s="2"/>
      <c r="J1018" s="2"/>
      <c r="K1018" s="41"/>
      <c r="L1018" s="41"/>
      <c r="M1018" s="41"/>
      <c r="N1018" s="41"/>
      <c r="O1018" s="41"/>
      <c r="P1018" s="41"/>
      <c r="Q1018" s="41"/>
      <c r="R1018" s="41"/>
      <c r="S1018" s="41"/>
      <c r="T1018" s="95"/>
      <c r="U1018" s="41"/>
      <c r="V1018" s="41"/>
      <c r="W1018" s="41"/>
      <c r="X1018" s="41"/>
      <c r="Y1018" s="41"/>
      <c r="Z1018" s="41"/>
      <c r="AA1018" s="41"/>
      <c r="AC1018" s="224" t="s">
        <v>3</v>
      </c>
      <c r="AD1018" s="224"/>
      <c r="AE1018" s="86">
        <f>IF(SUM(X443:X446)=0,0,+(SUM(X443:X446)/AE1016))</f>
        <v>1</v>
      </c>
      <c r="AF1018" s="99"/>
      <c r="AG1018" s="99"/>
      <c r="AH1018" s="99"/>
    </row>
    <row r="1019" spans="1:34" ht="22.5" hidden="1" customHeight="1" x14ac:dyDescent="0.2">
      <c r="A1019" s="39"/>
      <c r="B1019" s="46"/>
      <c r="C1019" s="46"/>
      <c r="D1019" s="46"/>
      <c r="E1019" s="46"/>
      <c r="F1019" s="46"/>
      <c r="H1019" s="1"/>
      <c r="I1019" s="2"/>
      <c r="J1019" s="2"/>
      <c r="K1019" s="41"/>
      <c r="L1019" s="41"/>
      <c r="M1019" s="41"/>
      <c r="N1019" s="41"/>
      <c r="O1019" s="41"/>
      <c r="P1019" s="41"/>
      <c r="Q1019" s="41"/>
      <c r="R1019" s="41"/>
      <c r="S1019" s="41"/>
      <c r="T1019" s="95"/>
      <c r="U1019" s="41"/>
      <c r="V1019" s="41"/>
      <c r="W1019" s="41"/>
      <c r="X1019" s="41"/>
      <c r="Y1019" s="41"/>
      <c r="Z1019" s="41"/>
      <c r="AA1019" s="41"/>
      <c r="AC1019" s="224" t="s">
        <v>2267</v>
      </c>
      <c r="AD1019" s="224"/>
      <c r="AE1019" s="91">
        <f>IF(SUM(W443:W446)=0,0,+(SUM(W443:W446)/AE1017))</f>
        <v>1</v>
      </c>
      <c r="AF1019" s="99"/>
      <c r="AG1019" s="99"/>
      <c r="AH1019" s="99"/>
    </row>
    <row r="1020" spans="1:34" hidden="1" x14ac:dyDescent="0.2">
      <c r="A1020" s="39"/>
      <c r="B1020" s="46"/>
      <c r="C1020" s="46"/>
      <c r="D1020" s="46"/>
      <c r="E1020" s="46"/>
      <c r="F1020" s="46"/>
      <c r="H1020" s="1"/>
      <c r="I1020" s="2"/>
      <c r="J1020" s="2"/>
      <c r="K1020" s="41"/>
      <c r="L1020" s="41"/>
      <c r="M1020" s="41"/>
      <c r="N1020" s="41"/>
      <c r="O1020" s="41"/>
      <c r="P1020" s="41"/>
      <c r="Q1020" s="41"/>
      <c r="R1020" s="41"/>
      <c r="S1020" s="41"/>
      <c r="T1020" s="95"/>
      <c r="U1020" s="41"/>
      <c r="V1020" s="41"/>
      <c r="W1020" s="41"/>
      <c r="X1020" s="41"/>
      <c r="Y1020" s="41"/>
      <c r="Z1020" s="41"/>
      <c r="AA1020" s="41"/>
      <c r="AC1020" s="42"/>
      <c r="AD1020" s="42"/>
      <c r="AE1020" s="88"/>
      <c r="AF1020" s="99"/>
      <c r="AG1020" s="99"/>
      <c r="AH1020" s="99"/>
    </row>
    <row r="1021" spans="1:34" ht="13.5" hidden="1" thickBot="1" x14ac:dyDescent="0.25">
      <c r="A1021" s="39"/>
      <c r="B1021" s="46"/>
      <c r="C1021" s="46"/>
      <c r="D1021" s="46"/>
      <c r="E1021" s="46"/>
      <c r="F1021" s="46"/>
      <c r="H1021" s="1"/>
      <c r="I1021" s="2"/>
      <c r="J1021" s="2"/>
      <c r="K1021" s="41"/>
      <c r="L1021" s="41"/>
      <c r="M1021" s="41"/>
      <c r="N1021" s="41"/>
      <c r="O1021" s="41"/>
      <c r="P1021" s="41"/>
      <c r="Q1021" s="41"/>
      <c r="R1021" s="41"/>
      <c r="S1021" s="41"/>
      <c r="T1021" s="95"/>
      <c r="U1021" s="41"/>
      <c r="V1021" s="41"/>
      <c r="W1021" s="41"/>
      <c r="X1021" s="41"/>
      <c r="Y1021" s="41"/>
      <c r="Z1021" s="41"/>
      <c r="AA1021" s="41"/>
      <c r="AC1021" s="228" t="s">
        <v>918</v>
      </c>
      <c r="AD1021" s="228"/>
      <c r="AE1021" s="228"/>
      <c r="AF1021" s="99"/>
      <c r="AG1021" s="99"/>
      <c r="AH1021" s="99"/>
    </row>
    <row r="1022" spans="1:34" ht="13.5" hidden="1" thickBot="1" x14ac:dyDescent="0.25">
      <c r="A1022" s="39"/>
      <c r="B1022" s="46"/>
      <c r="C1022" s="46"/>
      <c r="D1022" s="46"/>
      <c r="E1022" s="46"/>
      <c r="F1022" s="46"/>
      <c r="H1022" s="1"/>
      <c r="I1022" s="2"/>
      <c r="J1022" s="2"/>
      <c r="K1022" s="41"/>
      <c r="L1022" s="41"/>
      <c r="M1022" s="41"/>
      <c r="N1022" s="41"/>
      <c r="O1022" s="41"/>
      <c r="P1022" s="41"/>
      <c r="Q1022" s="41"/>
      <c r="R1022" s="41"/>
      <c r="S1022" s="41"/>
      <c r="T1022" s="95"/>
      <c r="U1022" s="41"/>
      <c r="V1022" s="41"/>
      <c r="W1022" s="41"/>
      <c r="X1022" s="41"/>
      <c r="Y1022" s="41"/>
      <c r="Z1022" s="41"/>
      <c r="AA1022" s="41"/>
      <c r="AC1022" s="228"/>
      <c r="AD1022" s="228"/>
      <c r="AE1022" s="228"/>
      <c r="AF1022" s="99"/>
      <c r="AG1022" s="99"/>
      <c r="AH1022" s="99"/>
    </row>
    <row r="1023" spans="1:34" ht="22.5" hidden="1" customHeight="1" x14ac:dyDescent="0.2">
      <c r="A1023" s="39"/>
      <c r="B1023" s="46"/>
      <c r="C1023" s="46"/>
      <c r="D1023" s="46"/>
      <c r="E1023" s="46"/>
      <c r="F1023" s="46"/>
      <c r="H1023" s="1"/>
      <c r="I1023" s="2"/>
      <c r="J1023" s="2"/>
      <c r="K1023" s="41"/>
      <c r="L1023" s="41"/>
      <c r="M1023" s="41"/>
      <c r="N1023" s="41"/>
      <c r="O1023" s="41"/>
      <c r="P1023" s="41"/>
      <c r="Q1023" s="41"/>
      <c r="R1023" s="41"/>
      <c r="S1023" s="41"/>
      <c r="T1023" s="95"/>
      <c r="U1023" s="41"/>
      <c r="V1023" s="41"/>
      <c r="W1023" s="41"/>
      <c r="X1023" s="41"/>
      <c r="Y1023" s="41"/>
      <c r="Z1023" s="41"/>
      <c r="AA1023" s="41"/>
      <c r="AC1023" s="224" t="s">
        <v>1</v>
      </c>
      <c r="AD1023" s="224"/>
      <c r="AE1023" s="85">
        <f>SUM(Y447:Y474)</f>
        <v>802</v>
      </c>
      <c r="AF1023" s="99"/>
      <c r="AG1023" s="99"/>
      <c r="AH1023" s="99"/>
    </row>
    <row r="1024" spans="1:34" ht="22.5" hidden="1" customHeight="1" x14ac:dyDescent="0.2">
      <c r="A1024" s="39"/>
      <c r="B1024" s="46"/>
      <c r="C1024" s="46"/>
      <c r="D1024" s="46"/>
      <c r="E1024" s="46"/>
      <c r="F1024" s="46"/>
      <c r="H1024" s="1"/>
      <c r="I1024" s="2"/>
      <c r="J1024" s="2"/>
      <c r="K1024" s="41"/>
      <c r="L1024" s="41"/>
      <c r="M1024" s="41"/>
      <c r="N1024" s="41"/>
      <c r="O1024" s="41"/>
      <c r="P1024" s="41"/>
      <c r="Q1024" s="41"/>
      <c r="R1024" s="41"/>
      <c r="S1024" s="41"/>
      <c r="T1024" s="95"/>
      <c r="U1024" s="41"/>
      <c r="V1024" s="41"/>
      <c r="W1024" s="41"/>
      <c r="X1024" s="41"/>
      <c r="Y1024" s="41"/>
      <c r="Z1024" s="41"/>
      <c r="AA1024" s="41"/>
      <c r="AC1024" s="224" t="s">
        <v>2</v>
      </c>
      <c r="AD1024" s="224"/>
      <c r="AE1024" s="85">
        <f>SUM(P447:P474)</f>
        <v>802</v>
      </c>
      <c r="AF1024" s="99"/>
      <c r="AG1024" s="99"/>
      <c r="AH1024" s="99"/>
    </row>
    <row r="1025" spans="1:36" ht="22.5" hidden="1" customHeight="1" x14ac:dyDescent="0.2">
      <c r="A1025" s="39"/>
      <c r="B1025" s="46"/>
      <c r="C1025" s="46"/>
      <c r="D1025" s="46"/>
      <c r="E1025" s="46"/>
      <c r="F1025" s="46"/>
      <c r="H1025" s="1"/>
      <c r="I1025" s="2"/>
      <c r="J1025" s="2"/>
      <c r="K1025" s="41"/>
      <c r="L1025" s="41"/>
      <c r="M1025" s="41"/>
      <c r="N1025" s="41"/>
      <c r="O1025" s="41"/>
      <c r="P1025" s="41"/>
      <c r="Q1025" s="41"/>
      <c r="R1025" s="41"/>
      <c r="S1025" s="41"/>
      <c r="T1025" s="95"/>
      <c r="U1025" s="41"/>
      <c r="V1025" s="41"/>
      <c r="W1025" s="41"/>
      <c r="X1025" s="41"/>
      <c r="Y1025" s="41"/>
      <c r="Z1025" s="41"/>
      <c r="AA1025" s="41"/>
      <c r="AC1025" s="224" t="s">
        <v>3</v>
      </c>
      <c r="AD1025" s="224"/>
      <c r="AE1025" s="86">
        <f>IF(SUM(X447:X474)=0,0,+(SUM(X447:X474)/AE1023))</f>
        <v>0.75130216331093458</v>
      </c>
      <c r="AF1025" s="99"/>
      <c r="AG1025" s="99"/>
      <c r="AH1025" s="99"/>
    </row>
    <row r="1026" spans="1:36" ht="22.5" hidden="1" customHeight="1" x14ac:dyDescent="0.2">
      <c r="A1026" s="39"/>
      <c r="B1026" s="46"/>
      <c r="C1026" s="46"/>
      <c r="D1026" s="46"/>
      <c r="E1026" s="46"/>
      <c r="F1026" s="46"/>
      <c r="H1026" s="1"/>
      <c r="I1026" s="2"/>
      <c r="J1026" s="2"/>
      <c r="K1026" s="41"/>
      <c r="L1026" s="41"/>
      <c r="M1026" s="41"/>
      <c r="N1026" s="41"/>
      <c r="O1026" s="41"/>
      <c r="P1026" s="41"/>
      <c r="Q1026" s="41"/>
      <c r="R1026" s="41"/>
      <c r="S1026" s="41"/>
      <c r="T1026" s="95"/>
      <c r="U1026" s="41"/>
      <c r="V1026" s="41"/>
      <c r="W1026" s="41"/>
      <c r="X1026" s="41"/>
      <c r="Y1026" s="41"/>
      <c r="Z1026" s="41"/>
      <c r="AA1026" s="41"/>
      <c r="AC1026" s="224" t="s">
        <v>2267</v>
      </c>
      <c r="AD1026" s="224"/>
      <c r="AE1026" s="91">
        <f>IF(SUM(W447:W474)=0,0,+(SUM(W447:W474)/AE1024))</f>
        <v>0.75130216331093458</v>
      </c>
      <c r="AF1026" s="99"/>
      <c r="AG1026" s="99"/>
      <c r="AH1026" s="99"/>
    </row>
    <row r="1027" spans="1:36" hidden="1" x14ac:dyDescent="0.2">
      <c r="A1027" s="39"/>
      <c r="B1027" s="46"/>
      <c r="C1027" s="46"/>
      <c r="D1027" s="46"/>
      <c r="E1027" s="46"/>
      <c r="F1027" s="46"/>
      <c r="H1027" s="1"/>
      <c r="I1027" s="2"/>
      <c r="J1027" s="2"/>
      <c r="K1027" s="41"/>
      <c r="L1027" s="41"/>
      <c r="M1027" s="41"/>
      <c r="N1027" s="41"/>
      <c r="O1027" s="41"/>
      <c r="P1027" s="41"/>
      <c r="Q1027" s="41"/>
      <c r="R1027" s="41"/>
      <c r="S1027" s="41"/>
      <c r="T1027" s="95"/>
      <c r="U1027" s="41"/>
      <c r="V1027" s="41"/>
      <c r="W1027" s="41"/>
      <c r="X1027" s="41"/>
      <c r="Y1027" s="41"/>
      <c r="Z1027" s="41"/>
      <c r="AA1027" s="41"/>
      <c r="AC1027" s="42"/>
      <c r="AD1027" s="42"/>
      <c r="AE1027" s="88"/>
      <c r="AF1027" s="99"/>
      <c r="AG1027" s="99"/>
      <c r="AH1027" s="99"/>
    </row>
    <row r="1028" spans="1:36" ht="13.5" hidden="1" thickBot="1" x14ac:dyDescent="0.25">
      <c r="A1028" s="39"/>
      <c r="B1028" s="46"/>
      <c r="C1028" s="46"/>
      <c r="D1028" s="46"/>
      <c r="E1028" s="46"/>
      <c r="F1028" s="46"/>
      <c r="H1028" s="1"/>
      <c r="I1028" s="2"/>
      <c r="J1028" s="2"/>
      <c r="K1028" s="41"/>
      <c r="L1028" s="41"/>
      <c r="M1028" s="41"/>
      <c r="N1028" s="41"/>
      <c r="O1028" s="41"/>
      <c r="P1028" s="41"/>
      <c r="Q1028" s="41"/>
      <c r="R1028" s="41"/>
      <c r="S1028" s="41"/>
      <c r="T1028" s="95"/>
      <c r="U1028" s="41"/>
      <c r="V1028" s="41"/>
      <c r="W1028" s="41"/>
      <c r="X1028" s="41"/>
      <c r="Y1028" s="41"/>
      <c r="Z1028" s="41"/>
      <c r="AA1028" s="41"/>
      <c r="AC1028" s="228" t="s">
        <v>769</v>
      </c>
      <c r="AD1028" s="228"/>
      <c r="AE1028" s="228"/>
      <c r="AF1028" s="99"/>
      <c r="AG1028" s="99"/>
      <c r="AH1028" s="99"/>
    </row>
    <row r="1029" spans="1:36" ht="13.5" hidden="1" thickBot="1" x14ac:dyDescent="0.25">
      <c r="A1029" s="39"/>
      <c r="B1029" s="46"/>
      <c r="C1029" s="46"/>
      <c r="D1029" s="46"/>
      <c r="E1029" s="46"/>
      <c r="F1029" s="46"/>
      <c r="H1029" s="1"/>
      <c r="I1029" s="2"/>
      <c r="J1029" s="2"/>
      <c r="K1029" s="41"/>
      <c r="L1029" s="41"/>
      <c r="M1029" s="41"/>
      <c r="N1029" s="41"/>
      <c r="O1029" s="41"/>
      <c r="P1029" s="41"/>
      <c r="Q1029" s="41"/>
      <c r="R1029" s="41"/>
      <c r="S1029" s="41"/>
      <c r="T1029" s="95"/>
      <c r="U1029" s="41"/>
      <c r="V1029" s="41"/>
      <c r="W1029" s="41"/>
      <c r="X1029" s="41"/>
      <c r="Y1029" s="41"/>
      <c r="Z1029" s="41"/>
      <c r="AA1029" s="41"/>
      <c r="AC1029" s="228"/>
      <c r="AD1029" s="228"/>
      <c r="AE1029" s="228"/>
      <c r="AF1029" s="99"/>
      <c r="AG1029" s="99"/>
      <c r="AH1029" s="99"/>
    </row>
    <row r="1030" spans="1:36" ht="22.5" hidden="1" customHeight="1" x14ac:dyDescent="0.2">
      <c r="A1030" s="39"/>
      <c r="B1030" s="46"/>
      <c r="C1030" s="46"/>
      <c r="D1030" s="46"/>
      <c r="E1030" s="46"/>
      <c r="F1030" s="46"/>
      <c r="H1030" s="1"/>
      <c r="I1030" s="2"/>
      <c r="J1030" s="2"/>
      <c r="K1030" s="41"/>
      <c r="L1030" s="41"/>
      <c r="M1030" s="41"/>
      <c r="N1030" s="41"/>
      <c r="O1030" s="41"/>
      <c r="P1030" s="41"/>
      <c r="Q1030" s="41"/>
      <c r="R1030" s="41"/>
      <c r="S1030" s="41"/>
      <c r="T1030" s="95"/>
      <c r="U1030" s="41"/>
      <c r="V1030" s="41"/>
      <c r="W1030" s="41"/>
      <c r="X1030" s="41"/>
      <c r="Y1030" s="41"/>
      <c r="Z1030" s="41"/>
      <c r="AA1030" s="41"/>
      <c r="AC1030" s="224" t="s">
        <v>1</v>
      </c>
      <c r="AD1030" s="224"/>
      <c r="AE1030" s="85">
        <f>SUM(Y475:Y479)</f>
        <v>33.142857142857139</v>
      </c>
      <c r="AF1030" s="99"/>
      <c r="AG1030" s="99"/>
      <c r="AH1030" s="99"/>
    </row>
    <row r="1031" spans="1:36" ht="22.5" hidden="1" customHeight="1" x14ac:dyDescent="0.2">
      <c r="A1031" s="39"/>
      <c r="B1031" s="46"/>
      <c r="C1031" s="46"/>
      <c r="D1031" s="46"/>
      <c r="E1031" s="46"/>
      <c r="F1031" s="46"/>
      <c r="H1031" s="1"/>
      <c r="I1031" s="2"/>
      <c r="J1031" s="2"/>
      <c r="K1031" s="41"/>
      <c r="L1031" s="41"/>
      <c r="M1031" s="41"/>
      <c r="N1031" s="41"/>
      <c r="O1031" s="41"/>
      <c r="P1031" s="41"/>
      <c r="Q1031" s="41"/>
      <c r="R1031" s="41"/>
      <c r="S1031" s="41"/>
      <c r="T1031" s="95"/>
      <c r="U1031" s="41"/>
      <c r="V1031" s="41"/>
      <c r="W1031" s="41"/>
      <c r="X1031" s="41"/>
      <c r="Y1031" s="41"/>
      <c r="Z1031" s="41"/>
      <c r="AA1031" s="41"/>
      <c r="AC1031" s="224" t="s">
        <v>2</v>
      </c>
      <c r="AD1031" s="224"/>
      <c r="AE1031" s="85">
        <f>SUM(P475:P479)</f>
        <v>33.142857142857139</v>
      </c>
      <c r="AF1031" s="99"/>
      <c r="AG1031" s="99"/>
      <c r="AH1031" s="99"/>
    </row>
    <row r="1032" spans="1:36" ht="22.5" hidden="1" customHeight="1" x14ac:dyDescent="0.2">
      <c r="A1032" s="39"/>
      <c r="B1032" s="46"/>
      <c r="C1032" s="46"/>
      <c r="D1032" s="46"/>
      <c r="E1032" s="46"/>
      <c r="F1032" s="46"/>
      <c r="H1032" s="1"/>
      <c r="I1032" s="2"/>
      <c r="J1032" s="2"/>
      <c r="K1032" s="41"/>
      <c r="L1032" s="41"/>
      <c r="M1032" s="41"/>
      <c r="N1032" s="41"/>
      <c r="O1032" s="41"/>
      <c r="P1032" s="41"/>
      <c r="Q1032" s="41"/>
      <c r="R1032" s="41"/>
      <c r="S1032" s="41"/>
      <c r="T1032" s="95"/>
      <c r="U1032" s="41"/>
      <c r="V1032" s="41"/>
      <c r="W1032" s="41"/>
      <c r="X1032" s="41"/>
      <c r="Y1032" s="41"/>
      <c r="Z1032" s="41"/>
      <c r="AA1032" s="41"/>
      <c r="AC1032" s="224" t="s">
        <v>3</v>
      </c>
      <c r="AD1032" s="224"/>
      <c r="AE1032" s="86">
        <f>IF(SUM(X475:X479)=0,0,+(SUM(X475:X479)/AE1030))</f>
        <v>0.53706896551724148</v>
      </c>
      <c r="AF1032" s="99"/>
      <c r="AG1032" s="99"/>
      <c r="AH1032" s="99"/>
    </row>
    <row r="1033" spans="1:36" ht="22.5" hidden="1" customHeight="1" x14ac:dyDescent="0.2">
      <c r="A1033" s="39"/>
      <c r="B1033" s="46"/>
      <c r="C1033" s="46"/>
      <c r="D1033" s="46"/>
      <c r="E1033" s="46"/>
      <c r="F1033" s="46"/>
      <c r="H1033" s="1"/>
      <c r="I1033" s="2"/>
      <c r="J1033" s="2"/>
      <c r="K1033" s="41"/>
      <c r="L1033" s="41"/>
      <c r="M1033" s="41"/>
      <c r="N1033" s="41"/>
      <c r="O1033" s="41"/>
      <c r="P1033" s="41"/>
      <c r="Q1033" s="41"/>
      <c r="R1033" s="41"/>
      <c r="S1033" s="41"/>
      <c r="T1033" s="95"/>
      <c r="U1033" s="41"/>
      <c r="V1033" s="41"/>
      <c r="W1033" s="41"/>
      <c r="X1033" s="41"/>
      <c r="Y1033" s="41"/>
      <c r="Z1033" s="41"/>
      <c r="AA1033" s="41"/>
      <c r="AC1033" s="224" t="s">
        <v>2267</v>
      </c>
      <c r="AD1033" s="224"/>
      <c r="AE1033" s="91">
        <f>IF(SUM(W475:W479)=0,0,+(SUM(W475:W479)/AE1031))</f>
        <v>0.53706896551724148</v>
      </c>
      <c r="AF1033" s="99"/>
      <c r="AG1033" s="99"/>
      <c r="AH1033" s="99"/>
    </row>
    <row r="1034" spans="1:36" ht="15.75" hidden="1" customHeight="1" x14ac:dyDescent="0.2">
      <c r="A1034" s="39"/>
      <c r="B1034" s="46"/>
      <c r="C1034" s="46"/>
      <c r="D1034" s="46"/>
      <c r="E1034" s="46"/>
      <c r="F1034" s="46"/>
      <c r="H1034" s="1"/>
      <c r="I1034" s="2"/>
      <c r="J1034" s="2"/>
      <c r="K1034" s="41"/>
      <c r="L1034" s="41"/>
      <c r="M1034" s="41"/>
      <c r="N1034" s="41"/>
      <c r="O1034" s="41"/>
      <c r="P1034" s="41"/>
      <c r="Q1034" s="41"/>
      <c r="R1034" s="41"/>
      <c r="S1034" s="41"/>
      <c r="T1034" s="95"/>
      <c r="U1034" s="41"/>
      <c r="V1034" s="41"/>
      <c r="W1034" s="41"/>
      <c r="X1034" s="41"/>
      <c r="Y1034" s="41"/>
      <c r="Z1034" s="41"/>
      <c r="AA1034" s="41"/>
      <c r="AC1034" s="42"/>
      <c r="AD1034" s="42"/>
      <c r="AE1034" s="88"/>
      <c r="AF1034" s="99"/>
      <c r="AG1034" s="99"/>
      <c r="AH1034" s="99"/>
    </row>
    <row r="1035" spans="1:36" ht="13.5" hidden="1" thickBot="1" x14ac:dyDescent="0.25">
      <c r="A1035" s="39"/>
      <c r="B1035" s="46"/>
      <c r="C1035" s="46"/>
      <c r="D1035" s="46"/>
      <c r="E1035" s="46"/>
      <c r="F1035" s="46"/>
      <c r="H1035" s="1"/>
      <c r="I1035" s="2"/>
      <c r="J1035" s="2"/>
      <c r="K1035" s="41"/>
      <c r="L1035" s="41"/>
      <c r="M1035" s="41"/>
      <c r="N1035" s="41"/>
      <c r="O1035" s="41"/>
      <c r="P1035" s="41"/>
      <c r="Q1035" s="41"/>
      <c r="R1035" s="41"/>
      <c r="S1035" s="41"/>
      <c r="T1035" s="95"/>
      <c r="U1035" s="41"/>
      <c r="V1035" s="41"/>
      <c r="W1035" s="41"/>
      <c r="X1035" s="41"/>
      <c r="Y1035" s="41"/>
      <c r="Z1035" s="41"/>
      <c r="AA1035" s="41"/>
      <c r="AC1035" s="228" t="s">
        <v>743</v>
      </c>
      <c r="AD1035" s="228"/>
      <c r="AE1035" s="228"/>
      <c r="AF1035" s="99"/>
      <c r="AG1035" s="99"/>
      <c r="AH1035" s="99"/>
    </row>
    <row r="1036" spans="1:36" ht="13.5" hidden="1" thickBot="1" x14ac:dyDescent="0.25">
      <c r="A1036" s="39"/>
      <c r="B1036" s="46"/>
      <c r="C1036" s="46"/>
      <c r="D1036" s="46"/>
      <c r="E1036" s="46"/>
      <c r="F1036" s="46"/>
      <c r="H1036" s="1"/>
      <c r="I1036" s="2"/>
      <c r="J1036" s="2"/>
      <c r="K1036" s="41"/>
      <c r="L1036" s="41"/>
      <c r="M1036" s="41"/>
      <c r="N1036" s="41"/>
      <c r="O1036" s="41"/>
      <c r="P1036" s="41"/>
      <c r="Q1036" s="41"/>
      <c r="R1036" s="41"/>
      <c r="S1036" s="41"/>
      <c r="T1036" s="95"/>
      <c r="U1036" s="41"/>
      <c r="V1036" s="41"/>
      <c r="W1036" s="41"/>
      <c r="X1036" s="41"/>
      <c r="Y1036" s="41"/>
      <c r="Z1036" s="41"/>
      <c r="AA1036" s="41"/>
      <c r="AC1036" s="228"/>
      <c r="AD1036" s="228"/>
      <c r="AE1036" s="228"/>
      <c r="AF1036" s="99"/>
      <c r="AG1036" s="99"/>
      <c r="AH1036" s="99"/>
    </row>
    <row r="1037" spans="1:36" ht="22.5" hidden="1" customHeight="1" x14ac:dyDescent="0.2">
      <c r="A1037" s="39"/>
      <c r="B1037" s="46"/>
      <c r="C1037" s="46"/>
      <c r="D1037" s="46"/>
      <c r="E1037" s="46"/>
      <c r="F1037" s="46"/>
      <c r="H1037" s="1"/>
      <c r="I1037" s="2"/>
      <c r="J1037" s="2"/>
      <c r="K1037" s="41"/>
      <c r="L1037" s="41"/>
      <c r="M1037" s="41"/>
      <c r="N1037" s="41"/>
      <c r="O1037" s="41"/>
      <c r="P1037" s="41"/>
      <c r="Q1037" s="41"/>
      <c r="R1037" s="41"/>
      <c r="S1037" s="41"/>
      <c r="T1037" s="95"/>
      <c r="U1037" s="41"/>
      <c r="V1037" s="41"/>
      <c r="W1037" s="41"/>
      <c r="X1037" s="41"/>
      <c r="Y1037" s="41"/>
      <c r="Z1037" s="41"/>
      <c r="AA1037" s="41"/>
      <c r="AC1037" s="224" t="s">
        <v>1</v>
      </c>
      <c r="AD1037" s="224"/>
      <c r="AE1037" s="85">
        <f>SUM(Y480:Y516)</f>
        <v>532</v>
      </c>
      <c r="AF1037" s="99"/>
      <c r="AG1037" s="99"/>
      <c r="AH1037" s="99"/>
    </row>
    <row r="1038" spans="1:36" ht="22.5" hidden="1" customHeight="1" x14ac:dyDescent="0.2">
      <c r="AC1038" s="224" t="s">
        <v>2</v>
      </c>
      <c r="AD1038" s="224"/>
      <c r="AE1038" s="85">
        <f>SUM(P480:P516)</f>
        <v>532</v>
      </c>
      <c r="AJ1038" s="45"/>
    </row>
    <row r="1039" spans="1:36" ht="22.5" hidden="1" customHeight="1" x14ac:dyDescent="0.2">
      <c r="AC1039" s="224" t="s">
        <v>3</v>
      </c>
      <c r="AD1039" s="224"/>
      <c r="AE1039" s="86">
        <f>IF(SUM(X480:X516)=0,0,+(SUM(X480:X516)/AE1037))</f>
        <v>0.6980665950590762</v>
      </c>
      <c r="AJ1039" s="45"/>
    </row>
    <row r="1040" spans="1:36" ht="22.5" hidden="1" customHeight="1" x14ac:dyDescent="0.2">
      <c r="AC1040" s="224" t="s">
        <v>2267</v>
      </c>
      <c r="AD1040" s="224"/>
      <c r="AE1040" s="91">
        <f>IF(SUM(W480:W516)=0,0,+(SUM(W480:W516)/AE1038))</f>
        <v>0.6980665950590762</v>
      </c>
      <c r="AJ1040" s="45"/>
    </row>
    <row r="1041" spans="29:31" hidden="1" x14ac:dyDescent="0.2"/>
    <row r="1042" spans="29:31" ht="13.5" hidden="1" thickBot="1" x14ac:dyDescent="0.25">
      <c r="AC1042" s="228" t="s">
        <v>668</v>
      </c>
      <c r="AD1042" s="228"/>
      <c r="AE1042" s="228"/>
    </row>
    <row r="1043" spans="29:31" ht="13.5" hidden="1" thickBot="1" x14ac:dyDescent="0.25">
      <c r="AC1043" s="228"/>
      <c r="AD1043" s="228"/>
      <c r="AE1043" s="228"/>
    </row>
    <row r="1044" spans="29:31" ht="22.5" hidden="1" customHeight="1" x14ac:dyDescent="0.2">
      <c r="AC1044" s="224" t="s">
        <v>1</v>
      </c>
      <c r="AD1044" s="224"/>
      <c r="AE1044" s="85">
        <f>SUM(Y517:Y520)</f>
        <v>112.71428571428572</v>
      </c>
    </row>
    <row r="1045" spans="29:31" ht="22.5" hidden="1" customHeight="1" x14ac:dyDescent="0.2">
      <c r="AC1045" s="224" t="s">
        <v>2</v>
      </c>
      <c r="AD1045" s="224"/>
      <c r="AE1045" s="85">
        <f>SUM(P517:P520)</f>
        <v>112.71428571428572</v>
      </c>
    </row>
    <row r="1046" spans="29:31" ht="22.5" hidden="1" customHeight="1" x14ac:dyDescent="0.2">
      <c r="AC1046" s="224" t="s">
        <v>3</v>
      </c>
      <c r="AD1046" s="224"/>
      <c r="AE1046" s="86">
        <f>IF(SUM(X517:X520)=0,0,+(SUM(X517:X520)/AE1044))</f>
        <v>1</v>
      </c>
    </row>
    <row r="1047" spans="29:31" ht="22.5" hidden="1" customHeight="1" x14ac:dyDescent="0.2">
      <c r="AC1047" s="224" t="s">
        <v>2267</v>
      </c>
      <c r="AD1047" s="224"/>
      <c r="AE1047" s="91">
        <f>IF(SUM(W517:W520)=0,0,+(SUM(W517:W520)/AE1045))</f>
        <v>1</v>
      </c>
    </row>
    <row r="1048" spans="29:31" hidden="1" x14ac:dyDescent="0.2"/>
    <row r="1049" spans="29:31" ht="13.5" hidden="1" thickBot="1" x14ac:dyDescent="0.25">
      <c r="AC1049" s="228" t="s">
        <v>669</v>
      </c>
      <c r="AD1049" s="228"/>
      <c r="AE1049" s="228"/>
    </row>
    <row r="1050" spans="29:31" ht="13.5" hidden="1" thickBot="1" x14ac:dyDescent="0.25">
      <c r="AC1050" s="228"/>
      <c r="AD1050" s="228"/>
      <c r="AE1050" s="228"/>
    </row>
    <row r="1051" spans="29:31" ht="22.5" hidden="1" customHeight="1" x14ac:dyDescent="0.2">
      <c r="AC1051" s="224" t="s">
        <v>1</v>
      </c>
      <c r="AD1051" s="224"/>
      <c r="AE1051" s="85">
        <f>SUM(Y521:Y571)</f>
        <v>1165.7142857142858</v>
      </c>
    </row>
    <row r="1052" spans="29:31" ht="22.5" hidden="1" customHeight="1" x14ac:dyDescent="0.2">
      <c r="AC1052" s="224" t="s">
        <v>2</v>
      </c>
      <c r="AD1052" s="224"/>
      <c r="AE1052" s="85">
        <f>SUM(P521:P571)</f>
        <v>1165.7142857142858</v>
      </c>
    </row>
    <row r="1053" spans="29:31" ht="22.5" hidden="1" customHeight="1" x14ac:dyDescent="0.2">
      <c r="AC1053" s="224" t="s">
        <v>3</v>
      </c>
      <c r="AD1053" s="224"/>
      <c r="AE1053" s="86">
        <f>IF(SUM(X521:X571)=0,0,+(SUM(X521:X571)/AE1051))</f>
        <v>0.95660539215686247</v>
      </c>
    </row>
    <row r="1054" spans="29:31" ht="22.5" hidden="1" customHeight="1" x14ac:dyDescent="0.2">
      <c r="AC1054" s="224" t="s">
        <v>2267</v>
      </c>
      <c r="AD1054" s="224"/>
      <c r="AE1054" s="91">
        <f>IF(SUM(W521:W571)=0,0,+(SUM(W521:W571)/AE1052))</f>
        <v>0.95660539215686247</v>
      </c>
    </row>
    <row r="1055" spans="29:31" hidden="1" x14ac:dyDescent="0.2"/>
    <row r="1056" spans="29:31" ht="13.5" hidden="1" thickBot="1" x14ac:dyDescent="0.25">
      <c r="AC1056" s="228" t="s">
        <v>670</v>
      </c>
      <c r="AD1056" s="228"/>
      <c r="AE1056" s="228"/>
    </row>
    <row r="1057" spans="29:31" ht="13.5" hidden="1" thickBot="1" x14ac:dyDescent="0.25">
      <c r="AC1057" s="228"/>
      <c r="AD1057" s="228"/>
      <c r="AE1057" s="228"/>
    </row>
    <row r="1058" spans="29:31" ht="22.5" hidden="1" customHeight="1" x14ac:dyDescent="0.2">
      <c r="AC1058" s="224" t="s">
        <v>1</v>
      </c>
      <c r="AD1058" s="224"/>
      <c r="AE1058" s="85">
        <f>SUM(Y572:Y576)</f>
        <v>229.14285714285717</v>
      </c>
    </row>
    <row r="1059" spans="29:31" ht="22.5" hidden="1" customHeight="1" x14ac:dyDescent="0.2">
      <c r="AC1059" s="224" t="s">
        <v>2</v>
      </c>
      <c r="AD1059" s="224"/>
      <c r="AE1059" s="85">
        <f>SUM(P572:P576)</f>
        <v>229.14285714285717</v>
      </c>
    </row>
    <row r="1060" spans="29:31" ht="22.5" hidden="1" customHeight="1" x14ac:dyDescent="0.2">
      <c r="AC1060" s="224" t="s">
        <v>3</v>
      </c>
      <c r="AD1060" s="224"/>
      <c r="AE1060" s="86">
        <f>IF(SUM(X572:X576)=0,0,+(SUM(X572:X576)/AE1058))</f>
        <v>1</v>
      </c>
    </row>
    <row r="1061" spans="29:31" ht="22.5" hidden="1" customHeight="1" x14ac:dyDescent="0.2">
      <c r="AC1061" s="224" t="s">
        <v>2267</v>
      </c>
      <c r="AD1061" s="224"/>
      <c r="AE1061" s="91">
        <f>IF(SUM(W572:W576)=0,0,+(SUM(W572:W576)/AE1059))</f>
        <v>1</v>
      </c>
    </row>
    <row r="1062" spans="29:31" hidden="1" x14ac:dyDescent="0.2"/>
    <row r="1063" spans="29:31" ht="13.5" hidden="1" thickBot="1" x14ac:dyDescent="0.25">
      <c r="AC1063" s="228" t="s">
        <v>671</v>
      </c>
      <c r="AD1063" s="228"/>
      <c r="AE1063" s="228"/>
    </row>
    <row r="1064" spans="29:31" ht="13.5" hidden="1" thickBot="1" x14ac:dyDescent="0.25">
      <c r="AC1064" s="228"/>
      <c r="AD1064" s="228"/>
      <c r="AE1064" s="228"/>
    </row>
    <row r="1065" spans="29:31" ht="22.5" hidden="1" customHeight="1" x14ac:dyDescent="0.2">
      <c r="AC1065" s="224" t="s">
        <v>1</v>
      </c>
      <c r="AD1065" s="224"/>
      <c r="AE1065" s="85">
        <f>SUM(Y577:Y598)</f>
        <v>456.4285714285715</v>
      </c>
    </row>
    <row r="1066" spans="29:31" ht="22.5" hidden="1" customHeight="1" x14ac:dyDescent="0.2">
      <c r="AC1066" s="224" t="s">
        <v>2</v>
      </c>
      <c r="AD1066" s="224"/>
      <c r="AE1066" s="85">
        <f>SUM(P577:P598)</f>
        <v>456.4285714285715</v>
      </c>
    </row>
    <row r="1067" spans="29:31" ht="22.5" hidden="1" customHeight="1" x14ac:dyDescent="0.2">
      <c r="AC1067" s="224" t="s">
        <v>3</v>
      </c>
      <c r="AD1067" s="224"/>
      <c r="AE1067" s="86">
        <f>IF(SUM(X577:X598)=0,0,+(SUM(X577:X598)/AE1065))</f>
        <v>0.94285133020344303</v>
      </c>
    </row>
    <row r="1068" spans="29:31" ht="22.5" hidden="1" customHeight="1" x14ac:dyDescent="0.2">
      <c r="AC1068" s="224" t="s">
        <v>2267</v>
      </c>
      <c r="AD1068" s="224"/>
      <c r="AE1068" s="91">
        <f>IF(SUM(W577:W598)=0,0,+(SUM(W577:W598)/AE1066))</f>
        <v>0.94285133020344303</v>
      </c>
    </row>
    <row r="1069" spans="29:31" hidden="1" x14ac:dyDescent="0.2"/>
    <row r="1070" spans="29:31" ht="13.5" hidden="1" thickBot="1" x14ac:dyDescent="0.25">
      <c r="AC1070" s="228" t="s">
        <v>672</v>
      </c>
      <c r="AD1070" s="228"/>
      <c r="AE1070" s="228"/>
    </row>
    <row r="1071" spans="29:31" ht="13.5" hidden="1" thickBot="1" x14ac:dyDescent="0.25">
      <c r="AC1071" s="228"/>
      <c r="AD1071" s="228"/>
      <c r="AE1071" s="228"/>
    </row>
    <row r="1072" spans="29:31" ht="22.5" hidden="1" customHeight="1" x14ac:dyDescent="0.2">
      <c r="AC1072" s="224" t="s">
        <v>1</v>
      </c>
      <c r="AD1072" s="224"/>
      <c r="AE1072" s="85">
        <f>SUM(Y599:Y603)</f>
        <v>56.714285714285715</v>
      </c>
    </row>
    <row r="1073" spans="29:31" ht="22.5" hidden="1" customHeight="1" x14ac:dyDescent="0.2">
      <c r="AC1073" s="224" t="s">
        <v>2</v>
      </c>
      <c r="AD1073" s="224"/>
      <c r="AE1073" s="85">
        <f>SUM(P599:P603)</f>
        <v>56.714285714285715</v>
      </c>
    </row>
    <row r="1074" spans="29:31" ht="22.5" hidden="1" customHeight="1" x14ac:dyDescent="0.2">
      <c r="AC1074" s="224" t="s">
        <v>3</v>
      </c>
      <c r="AD1074" s="224"/>
      <c r="AE1074" s="86">
        <f>IF(SUM(X599:X603)=0,0,+(SUM(X599:X603)/AE1072))</f>
        <v>0.33627204030226698</v>
      </c>
    </row>
    <row r="1075" spans="29:31" ht="22.5" hidden="1" customHeight="1" x14ac:dyDescent="0.2">
      <c r="AC1075" s="224" t="s">
        <v>2267</v>
      </c>
      <c r="AD1075" s="224"/>
      <c r="AE1075" s="91">
        <f>IF(SUM(W599:W603)=0,0,+(SUM(W599:W603)/AE1073))</f>
        <v>0.33627204030226698</v>
      </c>
    </row>
    <row r="1076" spans="29:31" hidden="1" x14ac:dyDescent="0.2"/>
    <row r="1077" spans="29:31" ht="13.5" hidden="1" thickBot="1" x14ac:dyDescent="0.25">
      <c r="AC1077" s="228" t="s">
        <v>673</v>
      </c>
      <c r="AD1077" s="228"/>
      <c r="AE1077" s="228"/>
    </row>
    <row r="1078" spans="29:31" ht="13.5" hidden="1" thickBot="1" x14ac:dyDescent="0.25">
      <c r="AC1078" s="228"/>
      <c r="AD1078" s="228"/>
      <c r="AE1078" s="228"/>
    </row>
    <row r="1079" spans="29:31" ht="22.5" hidden="1" customHeight="1" x14ac:dyDescent="0.2">
      <c r="AC1079" s="224" t="s">
        <v>1</v>
      </c>
      <c r="AD1079" s="224"/>
      <c r="AE1079" s="85">
        <f>SUM(Y604:Y651)</f>
        <v>1143.2857142857144</v>
      </c>
    </row>
    <row r="1080" spans="29:31" ht="22.5" hidden="1" customHeight="1" x14ac:dyDescent="0.2">
      <c r="AC1080" s="224" t="s">
        <v>2</v>
      </c>
      <c r="AD1080" s="224"/>
      <c r="AE1080" s="85">
        <f>SUM(P604:P651)</f>
        <v>1143.2857142857144</v>
      </c>
    </row>
    <row r="1081" spans="29:31" ht="22.5" hidden="1" customHeight="1" x14ac:dyDescent="0.2">
      <c r="AC1081" s="224" t="s">
        <v>3</v>
      </c>
      <c r="AD1081" s="224"/>
      <c r="AE1081" s="86">
        <f>IF(SUM(X604:X651)=0,0,+(SUM(X604:X651)/AE1079))</f>
        <v>0.88291890541047113</v>
      </c>
    </row>
    <row r="1082" spans="29:31" ht="22.5" hidden="1" customHeight="1" x14ac:dyDescent="0.2">
      <c r="AC1082" s="224" t="s">
        <v>2267</v>
      </c>
      <c r="AD1082" s="224"/>
      <c r="AE1082" s="91">
        <f>IF(SUM(W604:W651)=0,0,+(SUM(W604:W651)/AE1080))</f>
        <v>0.88291890541047113</v>
      </c>
    </row>
    <row r="1083" spans="29:31" hidden="1" x14ac:dyDescent="0.2"/>
    <row r="1084" spans="29:31" ht="13.5" hidden="1" thickBot="1" x14ac:dyDescent="0.25">
      <c r="AC1084" s="228" t="s">
        <v>674</v>
      </c>
      <c r="AD1084" s="228"/>
      <c r="AE1084" s="228"/>
    </row>
    <row r="1085" spans="29:31" ht="13.5" hidden="1" thickBot="1" x14ac:dyDescent="0.25">
      <c r="AC1085" s="228"/>
      <c r="AD1085" s="228"/>
      <c r="AE1085" s="228"/>
    </row>
    <row r="1086" spans="29:31" ht="22.5" hidden="1" customHeight="1" x14ac:dyDescent="0.2">
      <c r="AC1086" s="224" t="s">
        <v>1</v>
      </c>
      <c r="AD1086" s="224"/>
      <c r="AE1086" s="85">
        <f>SUM(Y652:Y744)</f>
        <v>2536.1428571428564</v>
      </c>
    </row>
    <row r="1087" spans="29:31" ht="22.5" hidden="1" customHeight="1" x14ac:dyDescent="0.2">
      <c r="AC1087" s="224" t="s">
        <v>2</v>
      </c>
      <c r="AD1087" s="224"/>
      <c r="AE1087" s="85">
        <f>SUM(P652:P744)</f>
        <v>2583.9999999999986</v>
      </c>
    </row>
    <row r="1088" spans="29:31" ht="22.5" hidden="1" customHeight="1" x14ac:dyDescent="0.2">
      <c r="AC1088" s="224" t="s">
        <v>3</v>
      </c>
      <c r="AD1088" s="224"/>
      <c r="AE1088" s="86">
        <f>IF(SUM(X652:X744)=0,0,+(SUM(X652:X744)/AE1086))</f>
        <v>0.82080831408775956</v>
      </c>
    </row>
    <row r="1089" spans="29:31" ht="22.5" hidden="1" customHeight="1" x14ac:dyDescent="0.2">
      <c r="AC1089" s="224" t="s">
        <v>2267</v>
      </c>
      <c r="AD1089" s="224"/>
      <c r="AE1089" s="91">
        <f>IF(SUM(W652:W744)=0,0,+(SUM(W652:W744)/AE1087))</f>
        <v>0.80560647943387875</v>
      </c>
    </row>
    <row r="1090" spans="29:31" hidden="1" x14ac:dyDescent="0.2"/>
    <row r="1091" spans="29:31" hidden="1" x14ac:dyDescent="0.2"/>
    <row r="1092" spans="29:31" hidden="1" x14ac:dyDescent="0.2"/>
    <row r="1093" spans="29:31" hidden="1" x14ac:dyDescent="0.2"/>
    <row r="1094" spans="29:31" hidden="1" x14ac:dyDescent="0.2"/>
    <row r="1095" spans="29:31" hidden="1" x14ac:dyDescent="0.2"/>
    <row r="1096" spans="29:31" hidden="1" x14ac:dyDescent="0.2"/>
    <row r="1097" spans="29:31" hidden="1" x14ac:dyDescent="0.2"/>
    <row r="1098" spans="29:31" hidden="1" x14ac:dyDescent="0.2"/>
  </sheetData>
  <sheetProtection algorithmName="SHA-512" hashValue="Hg4tw4mCOHbqWTSNbzcsoe4TzUGPWGs4NsXGGAD5/pUmx7DVTQR/smULNnjqFWbFU4y8LyVc6fDfmwUJYx3mPw==" saltValue="Mb6j/O/kTtkIk08uOd7GPA==" spinCount="100000" sheet="1" objects="1" scenarios="1" autoFilter="0" pivotTables="0"/>
  <autoFilter ref="A1:AE746" xr:uid="{00000000-0009-0000-0000-000002000000}"/>
  <mergeCells count="259">
    <mergeCell ref="AC779:AD779"/>
    <mergeCell ref="AC780:AD780"/>
    <mergeCell ref="AC781:AD781"/>
    <mergeCell ref="AC766:AD766"/>
    <mergeCell ref="AC767:AD767"/>
    <mergeCell ref="AC769:AE770"/>
    <mergeCell ref="AC771:AD771"/>
    <mergeCell ref="AC772:AD772"/>
    <mergeCell ref="AC773:AD773"/>
    <mergeCell ref="AC774:AD774"/>
    <mergeCell ref="AC776:AE777"/>
    <mergeCell ref="AC778:AD778"/>
    <mergeCell ref="AC963:AD963"/>
    <mergeCell ref="AC809:AD809"/>
    <mergeCell ref="AC811:AE812"/>
    <mergeCell ref="AC813:AD813"/>
    <mergeCell ref="AC814:AD814"/>
    <mergeCell ref="AC815:AD815"/>
    <mergeCell ref="AC816:AD816"/>
    <mergeCell ref="AC797:AE798"/>
    <mergeCell ref="AC799:AD799"/>
    <mergeCell ref="AC800:AD800"/>
    <mergeCell ref="AC801:AD801"/>
    <mergeCell ref="AC802:AD802"/>
    <mergeCell ref="AC804:AE805"/>
    <mergeCell ref="AC806:AD806"/>
    <mergeCell ref="AC807:AD807"/>
    <mergeCell ref="AC808:AD808"/>
    <mergeCell ref="AC937:AE938"/>
    <mergeCell ref="AC939:AD939"/>
    <mergeCell ref="AC940:AD940"/>
    <mergeCell ref="AC941:AD941"/>
    <mergeCell ref="AC960:AD960"/>
    <mergeCell ref="AC961:AD961"/>
    <mergeCell ref="AC944:AE945"/>
    <mergeCell ref="AC946:AD946"/>
    <mergeCell ref="AC1026:AD1026"/>
    <mergeCell ref="AC1007:AE1008"/>
    <mergeCell ref="AC1032:AD1032"/>
    <mergeCell ref="AC1033:AD1033"/>
    <mergeCell ref="AC1037:AD1037"/>
    <mergeCell ref="AC1014:AE1015"/>
    <mergeCell ref="AC1016:AD1016"/>
    <mergeCell ref="AC1017:AD1017"/>
    <mergeCell ref="AC1018:AD1018"/>
    <mergeCell ref="AC1019:AD1019"/>
    <mergeCell ref="AC1021:AE1022"/>
    <mergeCell ref="AC1023:AD1023"/>
    <mergeCell ref="AC1024:AD1024"/>
    <mergeCell ref="AC1025:AD1025"/>
    <mergeCell ref="AC1028:AE1029"/>
    <mergeCell ref="AC1030:AD1030"/>
    <mergeCell ref="AC1031:AD1031"/>
    <mergeCell ref="AC1035:AE1036"/>
    <mergeCell ref="AC1009:AD1009"/>
    <mergeCell ref="AC1010:AD1010"/>
    <mergeCell ref="AC1011:AD1011"/>
    <mergeCell ref="AC1012:AD1012"/>
    <mergeCell ref="AC1038:AD1038"/>
    <mergeCell ref="AC1039:AD1039"/>
    <mergeCell ref="AC1054:AD1054"/>
    <mergeCell ref="AC1056:AE1057"/>
    <mergeCell ref="AC1042:AE1043"/>
    <mergeCell ref="AC1044:AD1044"/>
    <mergeCell ref="AC1045:AD1045"/>
    <mergeCell ref="AC1046:AD1046"/>
    <mergeCell ref="AC1047:AD1047"/>
    <mergeCell ref="AC1049:AE1050"/>
    <mergeCell ref="AC1051:AD1051"/>
    <mergeCell ref="AC1052:AD1052"/>
    <mergeCell ref="AC1053:AD1053"/>
    <mergeCell ref="AC1040:AD1040"/>
    <mergeCell ref="AC1089:AD1089"/>
    <mergeCell ref="AC1077:AE1078"/>
    <mergeCell ref="AC1079:AD1079"/>
    <mergeCell ref="AC1080:AD1080"/>
    <mergeCell ref="AC1081:AD1081"/>
    <mergeCell ref="AC1082:AD1082"/>
    <mergeCell ref="AC1058:AD1058"/>
    <mergeCell ref="AC1059:AD1059"/>
    <mergeCell ref="AC1060:AD1060"/>
    <mergeCell ref="AC1061:AD1061"/>
    <mergeCell ref="AC1063:AE1064"/>
    <mergeCell ref="AC1065:AD1065"/>
    <mergeCell ref="AC1066:AD1066"/>
    <mergeCell ref="AC1067:AD1067"/>
    <mergeCell ref="AC1068:AD1068"/>
    <mergeCell ref="AC1084:AE1085"/>
    <mergeCell ref="AC1086:AD1086"/>
    <mergeCell ref="AC1087:AD1087"/>
    <mergeCell ref="AC1088:AD1088"/>
    <mergeCell ref="AC1070:AE1071"/>
    <mergeCell ref="AC1072:AD1072"/>
    <mergeCell ref="AC1073:AD1073"/>
    <mergeCell ref="AC1074:AD1074"/>
    <mergeCell ref="AC1075:AD1075"/>
    <mergeCell ref="A745:V745"/>
    <mergeCell ref="A746:S746"/>
    <mergeCell ref="A759:G759"/>
    <mergeCell ref="H759:I759"/>
    <mergeCell ref="A756:I756"/>
    <mergeCell ref="K756:Y756"/>
    <mergeCell ref="A757:G757"/>
    <mergeCell ref="H757:I757"/>
    <mergeCell ref="A755:I755"/>
    <mergeCell ref="M752:O752"/>
    <mergeCell ref="M750:O750"/>
    <mergeCell ref="M749:O749"/>
    <mergeCell ref="A758:G758"/>
    <mergeCell ref="H758:I758"/>
    <mergeCell ref="K759:AA759"/>
    <mergeCell ref="M751:O751"/>
    <mergeCell ref="K757:AA757"/>
    <mergeCell ref="K758:AA758"/>
    <mergeCell ref="AC977:AD977"/>
    <mergeCell ref="AC974:AD974"/>
    <mergeCell ref="AC975:AD975"/>
    <mergeCell ref="AC976:AD976"/>
    <mergeCell ref="AC965:AE966"/>
    <mergeCell ref="AC967:AD967"/>
    <mergeCell ref="AC968:AD968"/>
    <mergeCell ref="AC969:AD969"/>
    <mergeCell ref="AC970:AD970"/>
    <mergeCell ref="AC972:AE973"/>
    <mergeCell ref="AC962:AD962"/>
    <mergeCell ref="AC755:AE756"/>
    <mergeCell ref="AC757:AD757"/>
    <mergeCell ref="AC1005:AD1005"/>
    <mergeCell ref="AC947:AD947"/>
    <mergeCell ref="AC948:AD948"/>
    <mergeCell ref="AC949:AD949"/>
    <mergeCell ref="AC951:AE952"/>
    <mergeCell ref="AC953:AD953"/>
    <mergeCell ref="AC954:AD954"/>
    <mergeCell ref="AC955:AD955"/>
    <mergeCell ref="AC928:AD928"/>
    <mergeCell ref="AC930:AE931"/>
    <mergeCell ref="AC932:AD932"/>
    <mergeCell ref="AC933:AD933"/>
    <mergeCell ref="AC934:AD934"/>
    <mergeCell ref="AC935:AD935"/>
    <mergeCell ref="AC925:AD925"/>
    <mergeCell ref="AC926:AD926"/>
    <mergeCell ref="AC927:AD927"/>
    <mergeCell ref="AC995:AD995"/>
    <mergeCell ref="AC942:AD942"/>
    <mergeCell ref="AC956:AD956"/>
    <mergeCell ref="AC958:AE959"/>
    <mergeCell ref="AC1002:AD1002"/>
    <mergeCell ref="AC1003:AD1003"/>
    <mergeCell ref="AC1004:AD1004"/>
    <mergeCell ref="AC986:AE987"/>
    <mergeCell ref="AC979:AE980"/>
    <mergeCell ref="AC981:AD981"/>
    <mergeCell ref="AC982:AD982"/>
    <mergeCell ref="AC983:AD983"/>
    <mergeCell ref="AC984:AD984"/>
    <mergeCell ref="AC988:AD988"/>
    <mergeCell ref="AC989:AD989"/>
    <mergeCell ref="AC990:AD990"/>
    <mergeCell ref="AC991:AD991"/>
    <mergeCell ref="AC993:AE994"/>
    <mergeCell ref="AC996:AD996"/>
    <mergeCell ref="AC997:AD997"/>
    <mergeCell ref="AC998:AD998"/>
    <mergeCell ref="AC1000:AE1001"/>
    <mergeCell ref="AC919:AD919"/>
    <mergeCell ref="AC920:AD920"/>
    <mergeCell ref="AC921:AD921"/>
    <mergeCell ref="AC923:AE924"/>
    <mergeCell ref="AC895:AE896"/>
    <mergeCell ref="AC897:AD897"/>
    <mergeCell ref="AC898:AD898"/>
    <mergeCell ref="AC899:AD899"/>
    <mergeCell ref="AC900:AD900"/>
    <mergeCell ref="AC902:AE903"/>
    <mergeCell ref="AC904:AD904"/>
    <mergeCell ref="AC905:AD905"/>
    <mergeCell ref="AC906:AD906"/>
    <mergeCell ref="AC907:AD907"/>
    <mergeCell ref="AC909:AE910"/>
    <mergeCell ref="AC911:AD911"/>
    <mergeCell ref="AC912:AD912"/>
    <mergeCell ref="AC913:AD913"/>
    <mergeCell ref="AC914:AD914"/>
    <mergeCell ref="AC918:AD918"/>
    <mergeCell ref="AC916:AE917"/>
    <mergeCell ref="AC758:AD758"/>
    <mergeCell ref="AC760:AD760"/>
    <mergeCell ref="AC759:AD759"/>
    <mergeCell ref="AC853:AE854"/>
    <mergeCell ref="AC855:AD855"/>
    <mergeCell ref="AC856:AD856"/>
    <mergeCell ref="AC857:AD857"/>
    <mergeCell ref="AC858:AD858"/>
    <mergeCell ref="AC839:AE840"/>
    <mergeCell ref="AC841:AD841"/>
    <mergeCell ref="AC832:AE833"/>
    <mergeCell ref="AC834:AD834"/>
    <mergeCell ref="AC835:AD835"/>
    <mergeCell ref="AC836:AD836"/>
    <mergeCell ref="AC837:AD837"/>
    <mergeCell ref="AC825:AE826"/>
    <mergeCell ref="AC827:AD827"/>
    <mergeCell ref="AC828:AD828"/>
    <mergeCell ref="AC829:AD829"/>
    <mergeCell ref="AC830:AD830"/>
    <mergeCell ref="AC818:AE819"/>
    <mergeCell ref="AC820:AD820"/>
    <mergeCell ref="AC821:AD821"/>
    <mergeCell ref="AC822:AD822"/>
    <mergeCell ref="AC892:AD892"/>
    <mergeCell ref="AC893:AD893"/>
    <mergeCell ref="AC842:AD842"/>
    <mergeCell ref="AC843:AD843"/>
    <mergeCell ref="AC844:AD844"/>
    <mergeCell ref="AC846:AE847"/>
    <mergeCell ref="AC848:AD848"/>
    <mergeCell ref="AC849:AD849"/>
    <mergeCell ref="AC850:AD850"/>
    <mergeCell ref="AC851:AD851"/>
    <mergeCell ref="AC860:AE861"/>
    <mergeCell ref="AC862:AD862"/>
    <mergeCell ref="AC863:AD863"/>
    <mergeCell ref="AC864:AD864"/>
    <mergeCell ref="AC865:AD865"/>
    <mergeCell ref="AC881:AE882"/>
    <mergeCell ref="AC883:AD883"/>
    <mergeCell ref="AC884:AD884"/>
    <mergeCell ref="AC885:AD885"/>
    <mergeCell ref="AC886:AD886"/>
    <mergeCell ref="AC867:AE868"/>
    <mergeCell ref="AC869:AD869"/>
    <mergeCell ref="AC870:AD870"/>
    <mergeCell ref="AC871:AD871"/>
    <mergeCell ref="AC790:AE791"/>
    <mergeCell ref="AC792:AD792"/>
    <mergeCell ref="AC793:AD793"/>
    <mergeCell ref="AC794:AD794"/>
    <mergeCell ref="AC795:AD795"/>
    <mergeCell ref="K760:AA760"/>
    <mergeCell ref="AC888:AE889"/>
    <mergeCell ref="AC890:AD890"/>
    <mergeCell ref="AC891:AD891"/>
    <mergeCell ref="AC872:AD872"/>
    <mergeCell ref="AC874:AE875"/>
    <mergeCell ref="AC876:AD876"/>
    <mergeCell ref="AC877:AD877"/>
    <mergeCell ref="AC878:AD878"/>
    <mergeCell ref="AC879:AD879"/>
    <mergeCell ref="AC823:AD823"/>
    <mergeCell ref="AC783:AE784"/>
    <mergeCell ref="AC785:AD785"/>
    <mergeCell ref="AC786:AD786"/>
    <mergeCell ref="AC787:AD787"/>
    <mergeCell ref="AC788:AD788"/>
    <mergeCell ref="AC762:AE763"/>
    <mergeCell ref="AC764:AD764"/>
    <mergeCell ref="AC765:AD765"/>
  </mergeCells>
  <phoneticPr fontId="7" type="noConversion"/>
  <conditionalFormatting sqref="A2:A744">
    <cfRule type="duplicateValues" dxfId="70" priority="6424"/>
    <cfRule type="duplicateValues" dxfId="69" priority="6423"/>
    <cfRule type="duplicateValues" dxfId="68" priority="6421"/>
  </conditionalFormatting>
  <conditionalFormatting sqref="A745:A1048576 A1">
    <cfRule type="duplicateValues" dxfId="67" priority="5526"/>
    <cfRule type="duplicateValues" dxfId="66" priority="4601"/>
    <cfRule type="duplicateValues" dxfId="65" priority="4578"/>
  </conditionalFormatting>
  <conditionalFormatting sqref="A1:S1 A745:XFD748 A749:L752 A753:XFD753 A754:AB756 A757:XFD761 A762:AB767 A768:XFD768 A769:AB774 A775:XFD775 A776:AB781 A782:XFD782 A783:AB788 A789:XFD789 A790:AB795 A796:XFD796 A797:AB802 A803:XFD803 A804:AB809 A810:XFD810 A811:AB816 A817:XFD817 A818:AB823 A824:XFD824 A825:AB830 A831:XFD831 A832:AB837 A838:XFD838 A839:AB844 A845:XFD845 A846:AB851 A852:XFD852 A853:AB858 A859:XFD859 A860:AB865 A866:XFD866 A867:AB872 A873:XFD873 A874:AB879 A880:XFD880 A881:AB886 A887:XFD887 A888:AB893 A894:XFD894 A895:AB900 A901:XFD901 A902:AB907 A908:XFD908 A909:AB914 A915:XFD915 A916:AB921 A922:XFD922 A923:AB928 A929:XFD929 A930:AB935 A936:XFD936 A937:AB942 A943:XFD943 A944:AB949 A950:XFD950 A951:AB956 A957:XFD957 A958:AB963 A964:XFD964 A965:AB970 A971:XFD971 A972:AB977 A978:XFD978 A979:AB984 A985:XFD985 A986:AB991 A992:XFD992 A993:AB998 A999:XFD999 A1000:AB1005 A1006:XFD1006 A1007:AB1012 A1013:XFD1013 A1014:AB1019 A1020:XFD1020 A1021:AB1026 A1027:XFD1027 A1028:AB1033 A1034:XFD1034 A1035:AB1040 A1041:XFD1041 A1042:AB1047 A1048:XFD1048 A1049:AB1054 A1055:XFD1055 A1056:AB1061 A1062:XFD1062 A1063:AB1068 A1069:XFD1069 A1070:AB1089 A1090:XFD1048576 Z2:AA744 V1:AN1 AQ1:XFD1 AJ2:XFD744 F46:O76 R46:R85 P749:XFD752 AF754:XFD756 AF762:XFD767 AF769:XFD774 AF776:XFD781 AF783:XFD788 AF790:XFD795 AF797:XFD802 AF804:XFD809 AF811:XFD816 AF818:XFD823 AF825:XFD830 AF832:XFD837 AF839:XFD844 AF846:XFD851 AF853:XFD858 AF860:XFD865 AF867:XFD872 AF874:XFD879 AF881:XFD886 AF888:XFD893 AF895:XFD900 AF902:XFD907 AF909:XFD914 AF916:XFD921 AF923:XFD928 AF930:XFD935 AF937:XFD942 AF944:XFD949 AF951:XFD956 AF958:XFD963 AF965:XFD970 AF972:XFD977 AF979:XFD984 AF986:XFD991 AF993:XFD998 AF1000:XFD1005 AF1007:XFD1012 AF1014:XFD1019 AF1021:XFD1026 AF1028:XFD1033 AF1035:XFD1040 AF1042:XFD1047 AF1049:XFD1054 AF1056:XFD1061 AF1063:XFD1068 AF1070:XFD1089 AC1076:AE1076">
    <cfRule type="containsErrors" dxfId="64" priority="6181">
      <formula>ISERROR(A1)</formula>
    </cfRule>
  </conditionalFormatting>
  <conditionalFormatting sqref="F96:F150">
    <cfRule type="containsErrors" dxfId="63" priority="10">
      <formula>ISERROR(F96)</formula>
    </cfRule>
  </conditionalFormatting>
  <conditionalFormatting sqref="F244">
    <cfRule type="containsErrors" dxfId="62" priority="9">
      <formula>ISERROR(F244)</formula>
    </cfRule>
  </conditionalFormatting>
  <conditionalFormatting sqref="F367">
    <cfRule type="containsErrors" dxfId="61" priority="8">
      <formula>ISERROR(F367)</formula>
    </cfRule>
  </conditionalFormatting>
  <conditionalFormatting sqref="F476">
    <cfRule type="containsErrors" dxfId="60" priority="7">
      <formula>ISERROR(F476)</formula>
    </cfRule>
  </conditionalFormatting>
  <conditionalFormatting sqref="F2:G45">
    <cfRule type="containsErrors" dxfId="59" priority="2">
      <formula>ISERROR(F2)</formula>
    </cfRule>
  </conditionalFormatting>
  <conditionalFormatting sqref="F77:I95">
    <cfRule type="containsErrors" dxfId="58" priority="21">
      <formula>ISERROR(F77)</formula>
    </cfRule>
  </conditionalFormatting>
  <conditionalFormatting sqref="F187:I187">
    <cfRule type="cellIs" dxfId="57" priority="627" operator="equal">
      <formula>0</formula>
    </cfRule>
  </conditionalFormatting>
  <conditionalFormatting sqref="F196:O196">
    <cfRule type="cellIs" dxfId="56" priority="644" operator="equal">
      <formula>0</formula>
    </cfRule>
  </conditionalFormatting>
  <conditionalFormatting sqref="H4:I45">
    <cfRule type="containsErrors" dxfId="55" priority="14">
      <formula>ISERROR(H4)</formula>
    </cfRule>
  </conditionalFormatting>
  <conditionalFormatting sqref="H2:O3">
    <cfRule type="containsErrors" dxfId="54" priority="4">
      <formula>ISERROR(H2)</formula>
    </cfRule>
  </conditionalFormatting>
  <conditionalFormatting sqref="H96:O150">
    <cfRule type="containsErrors" dxfId="53" priority="73">
      <formula>ISERROR(H96)</formula>
    </cfRule>
  </conditionalFormatting>
  <conditionalFormatting sqref="J197 Q197:R197">
    <cfRule type="containsErrors" dxfId="52" priority="63">
      <formula>ISERROR(J197)</formula>
    </cfRule>
  </conditionalFormatting>
  <conditionalFormatting sqref="J200 Q200:R200">
    <cfRule type="containsErrors" dxfId="51" priority="62">
      <formula>ISERROR(J200)</formula>
    </cfRule>
  </conditionalFormatting>
  <conditionalFormatting sqref="J212 Q212:R212">
    <cfRule type="containsErrors" dxfId="50" priority="61">
      <formula>ISERROR(J212)</formula>
    </cfRule>
  </conditionalFormatting>
  <conditionalFormatting sqref="J218 Q218:R218">
    <cfRule type="containsErrors" dxfId="49" priority="60">
      <formula>ISERROR(J218)</formula>
    </cfRule>
  </conditionalFormatting>
  <conditionalFormatting sqref="J246 Q246:R246">
    <cfRule type="containsErrors" dxfId="48" priority="59">
      <formula>ISERROR(J246)</formula>
    </cfRule>
  </conditionalFormatting>
  <conditionalFormatting sqref="J249:J250 Q249:R250">
    <cfRule type="containsErrors" dxfId="47" priority="57">
      <formula>ISERROR(J249)</formula>
    </cfRule>
  </conditionalFormatting>
  <conditionalFormatting sqref="J252 Q252:R252">
    <cfRule type="containsErrors" dxfId="46" priority="56">
      <formula>ISERROR(J252)</formula>
    </cfRule>
  </conditionalFormatting>
  <conditionalFormatting sqref="J341 Q341:R341">
    <cfRule type="containsErrors" dxfId="45" priority="55">
      <formula>ISERROR(J341)</formula>
    </cfRule>
  </conditionalFormatting>
  <conditionalFormatting sqref="J417:J419 Q417:R419">
    <cfRule type="containsErrors" dxfId="44" priority="52">
      <formula>ISERROR(J417)</formula>
    </cfRule>
  </conditionalFormatting>
  <conditionalFormatting sqref="J421:J428 Q421:R428">
    <cfRule type="containsErrors" dxfId="43" priority="46">
      <formula>ISERROR(J421)</formula>
    </cfRule>
  </conditionalFormatting>
  <conditionalFormatting sqref="J486 Q486:R486">
    <cfRule type="containsErrors" dxfId="42" priority="45">
      <formula>ISERROR(J486)</formula>
    </cfRule>
  </conditionalFormatting>
  <conditionalFormatting sqref="J490 Q490:R490">
    <cfRule type="containsErrors" dxfId="41" priority="44">
      <formula>ISERROR(J490)</formula>
    </cfRule>
  </conditionalFormatting>
  <conditionalFormatting sqref="J495:J496 Q495:R496">
    <cfRule type="containsErrors" dxfId="40" priority="43">
      <formula>ISERROR(J495)</formula>
    </cfRule>
  </conditionalFormatting>
  <conditionalFormatting sqref="J500:J501 Q500:R501">
    <cfRule type="containsErrors" dxfId="39" priority="42">
      <formula>ISERROR(J500)</formula>
    </cfRule>
  </conditionalFormatting>
  <conditionalFormatting sqref="J503 Q503:R503">
    <cfRule type="containsErrors" dxfId="38" priority="41">
      <formula>ISERROR(J503)</formula>
    </cfRule>
  </conditionalFormatting>
  <conditionalFormatting sqref="J505 Q505:R505">
    <cfRule type="containsErrors" dxfId="37" priority="40">
      <formula>ISERROR(J505)</formula>
    </cfRule>
  </conditionalFormatting>
  <conditionalFormatting sqref="J553 Q553:R553">
    <cfRule type="containsErrors" dxfId="36" priority="39">
      <formula>ISERROR(J553)</formula>
    </cfRule>
  </conditionalFormatting>
  <conditionalFormatting sqref="J596:J597 Q596:R597">
    <cfRule type="containsErrors" dxfId="35" priority="37">
      <formula>ISERROR(J596)</formula>
    </cfRule>
  </conditionalFormatting>
  <conditionalFormatting sqref="J601:J603 Q601:R603">
    <cfRule type="containsErrors" dxfId="34" priority="35">
      <formula>ISERROR(J601)</formula>
    </cfRule>
  </conditionalFormatting>
  <conditionalFormatting sqref="J615 Q615:R615">
    <cfRule type="containsErrors" dxfId="33" priority="34">
      <formula>ISERROR(J615)</formula>
    </cfRule>
  </conditionalFormatting>
  <conditionalFormatting sqref="J617 Q617:R617">
    <cfRule type="containsErrors" dxfId="32" priority="33">
      <formula>ISERROR(J617)</formula>
    </cfRule>
  </conditionalFormatting>
  <conditionalFormatting sqref="J632:J633 Q632:R633">
    <cfRule type="containsErrors" dxfId="31" priority="32">
      <formula>ISERROR(J632)</formula>
    </cfRule>
  </conditionalFormatting>
  <conditionalFormatting sqref="J655 Q655:R655">
    <cfRule type="containsErrors" dxfId="30" priority="31">
      <formula>ISERROR(J655)</formula>
    </cfRule>
  </conditionalFormatting>
  <conditionalFormatting sqref="J712 Q712:R712">
    <cfRule type="containsErrors" dxfId="29" priority="30">
      <formula>ISERROR(J712)</formula>
    </cfRule>
  </conditionalFormatting>
  <conditionalFormatting sqref="J259:K259">
    <cfRule type="containsErrors" dxfId="28" priority="69">
      <formula>ISERROR(J259)</formula>
    </cfRule>
  </conditionalFormatting>
  <conditionalFormatting sqref="J45:L45">
    <cfRule type="containsErrors" dxfId="27" priority="12">
      <formula>ISERROR(J45)</formula>
    </cfRule>
  </conditionalFormatting>
  <conditionalFormatting sqref="J44:O44">
    <cfRule type="containsErrors" dxfId="26" priority="13">
      <formula>ISERROR(J44)</formula>
    </cfRule>
  </conditionalFormatting>
  <conditionalFormatting sqref="J270:O271">
    <cfRule type="containsErrors" dxfId="25" priority="65">
      <formula>ISERROR(J270)</formula>
    </cfRule>
  </conditionalFormatting>
  <conditionalFormatting sqref="M259">
    <cfRule type="containsErrors" dxfId="24" priority="70">
      <formula>ISERROR(M259)</formula>
    </cfRule>
  </conditionalFormatting>
  <conditionalFormatting sqref="M462:M463">
    <cfRule type="cellIs" dxfId="23" priority="1591" operator="equal">
      <formula>0</formula>
    </cfRule>
  </conditionalFormatting>
  <conditionalFormatting sqref="M750:M752">
    <cfRule type="containsErrors" dxfId="22" priority="1">
      <formula>ISERROR(M750)</formula>
    </cfRule>
  </conditionalFormatting>
  <conditionalFormatting sqref="O26">
    <cfRule type="cellIs" dxfId="21" priority="15" operator="equal">
      <formula>0</formula>
    </cfRule>
  </conditionalFormatting>
  <conditionalFormatting sqref="P2:P744">
    <cfRule type="cellIs" dxfId="20" priority="3" operator="equal">
      <formula>0</formula>
    </cfRule>
  </conditionalFormatting>
  <conditionalFormatting sqref="Q259:R259">
    <cfRule type="containsErrors" dxfId="19" priority="68">
      <formula>ISERROR(Q259)</formula>
    </cfRule>
  </conditionalFormatting>
  <conditionalFormatting sqref="Q270:R271">
    <cfRule type="containsErrors" dxfId="18" priority="64">
      <formula>ISERROR(Q270)</formula>
    </cfRule>
  </conditionalFormatting>
  <conditionalFormatting sqref="R88:R150">
    <cfRule type="containsErrors" dxfId="17" priority="72">
      <formula>ISERROR(R88)</formula>
    </cfRule>
  </conditionalFormatting>
  <conditionalFormatting sqref="S2:S744">
    <cfRule type="cellIs" dxfId="16" priority="23" operator="equal">
      <formula>0</formula>
    </cfRule>
  </conditionalFormatting>
  <conditionalFormatting sqref="U2:U744">
    <cfRule type="cellIs" dxfId="15" priority="808" operator="lessThan">
      <formula>0</formula>
    </cfRule>
  </conditionalFormatting>
  <conditionalFormatting sqref="Z2:Z744">
    <cfRule type="expression" dxfId="14" priority="77" stopIfTrue="1">
      <formula>Z2="CUMPLIDA"</formula>
    </cfRule>
    <cfRule type="expression" dxfId="13" priority="78" stopIfTrue="1">
      <formula>Z2="CON AVANCE"</formula>
    </cfRule>
    <cfRule type="expression" dxfId="12" priority="79">
      <formula>Z2="EN TERMINO"</formula>
    </cfRule>
    <cfRule type="expression" dxfId="11" priority="80" stopIfTrue="1">
      <formula>Z2="PRÓXIMA A VENCER"</formula>
    </cfRule>
    <cfRule type="expression" dxfId="10" priority="81" stopIfTrue="1">
      <formula>Z2="VENCIDA"</formula>
    </cfRule>
  </conditionalFormatting>
  <conditionalFormatting sqref="AA2:AA744">
    <cfRule type="expression" dxfId="9" priority="82">
      <formula>$AG2=1</formula>
    </cfRule>
    <cfRule type="expression" dxfId="8" priority="83">
      <formula>$AG2=5</formula>
    </cfRule>
    <cfRule type="expression" dxfId="7" priority="84">
      <formula>$AG2=4</formula>
    </cfRule>
    <cfRule type="expression" dxfId="6" priority="85" stopIfTrue="1">
      <formula>$AG2=3</formula>
    </cfRule>
    <cfRule type="expression" dxfId="5" priority="86">
      <formula>$AG2=2</formula>
    </cfRule>
  </conditionalFormatting>
  <dataValidations count="4">
    <dataValidation type="whole" operator="greaterThanOrEqual" allowBlank="1" showInputMessage="1" showErrorMessage="1" sqref="JN548 TJ548 ADF548 ANB548 AWX548 BGT548 BQP548 CAL548 CKH548 CUD548 DDZ548 DNV548 DXR548 EHN548 ERJ548 FBF548 FLB548 FUX548 GET548 GOP548 GYL548 HIH548 HSD548 IBZ548 ILV548 IVR548 JFN548 JPJ548 JZF548 KJB548 KSX548 LCT548 LMP548 LWL548 MGH548 MQD548 MZZ548 NJV548 NTR548 ODN548 ONJ548 OXF548 PHB548 PQX548 QAT548 QKP548 QUL548 REH548 ROD548 RXZ548 SHV548 SRR548 TBN548 TLJ548 TVF548 UFB548 UOX548 UYT548 VIP548 VSL548 WCH548 WMD548 WVZ548 JN656:JN657 TJ656:TJ657 ADF656:ADF657 ANB656:ANB657 AWX656:AWX657 BGT656:BGT657 BQP656:BQP657 CAL656:CAL657 CKH656:CKH657 CUD656:CUD657 DDZ656:DDZ657 DNV656:DNV657 DXR656:DXR657 EHN656:EHN657 ERJ656:ERJ657 FBF656:FBF657 FLB656:FLB657 FUX656:FUX657 GET656:GET657 GOP656:GOP657 GYL656:GYL657 HIH656:HIH657 HSD656:HSD657 IBZ656:IBZ657 ILV656:ILV657 IVR656:IVR657 JFN656:JFN657 JPJ656:JPJ657 JZF656:JZF657 KJB656:KJB657 KSX656:KSX657 LCT656:LCT657 LMP656:LMP657 LWL656:LWL657 MGH656:MGH657 MQD656:MQD657 MZZ656:MZZ657 NJV656:NJV657 NTR656:NTR657 ODN656:ODN657 ONJ656:ONJ657 OXF656:OXF657 PHB656:PHB657 PQX656:PQX657 QAT656:QAT657 QKP656:QKP657 QUL656:QUL657 REH656:REH657 ROD656:ROD657 RXZ656:RXZ657 SHV656:SHV657 SRR656:SRR657 TBN656:TBN657 TLJ656:TLJ657 TVF656:TVF657 UFB656:UFB657 UOX656:UOX657 UYT656:UYT657 VIP656:VIP657 VSL656:VSL657 WCH656:WCH657 WMD656:WMD657 WVZ656:WVZ657 WVZ659 WMD659 WCH659 VSL659 VIP659 UYT659 UOX659 UFB659 TVF659 TLJ659 TBN659 SRR659 SHV659 RXZ659 ROD659 REH659 QUL659 QKP659 QAT659 PQX659 PHB659 OXF659 ONJ659 ODN659 NTR659 NJV659 MZZ659 MQD659 MGH659 LWL659 LMP659 LCT659 KSX659 KJB659 JZF659 JPJ659 JFN659 IVR659 ILV659 IBZ659 HSD659 HIH659 GYL659 GOP659 GET659 FUX659 FLB659 FBF659 ERJ659 EHN659 DXR659 DNV659 DDZ659 CUD659 CKH659 CAL659 BQP659 BGT659 AWX659 ANB659 ADF659 TJ659 JN659 VIO667:VIP744 VSK667:VSL744 JH631:JH633 TD631:TD633 ACZ631:ACZ633 AMV631:AMV633 AWR631:AWR633 BGN631:BGN633 BQJ631:BQJ633 CAF631:CAF633 CKB631:CKB633 CTX631:CTX633 DDT631:DDT633 DNP631:DNP633 DXL631:DXL633 EHH631:EHH633 ERD631:ERD633 FAZ631:FAZ633 FKV631:FKV633 FUR631:FUR633 GEN631:GEN633 GOJ631:GOJ633 GYF631:GYF633 HIB631:HIB633 HRX631:HRX633 IBT631:IBT633 ILP631:ILP633 IVL631:IVL633 JFH631:JFH633 JPD631:JPD633 JYZ631:JYZ633 KIV631:KIV633 KSR631:KSR633 LCN631:LCN633 LMJ631:LMJ633 LWF631:LWF633 MGB631:MGB633 MPX631:MPX633 MZT631:MZT633 NJP631:NJP633 NTL631:NTL633 ODH631:ODH633 OND631:OND633 OWZ631:OWZ633 PGV631:PGV633 PQR631:PQR633 QAN631:QAN633 QKJ631:QKJ633 QUF631:QUF633 REB631:REB633 RNX631:RNX633 RXT631:RXT633 SHP631:SHP633 SRL631:SRL633 TBH631:TBH633 TLD631:TLD633 TUZ631:TUZ633 UEV631:UEV633 UOR631:UOR633 UYN631:UYN633 VIJ631:VIJ633 VSF631:VSF633 WCB631:WCB633 WLX631:WLX633 WVT631:WVT633 JN566:JN567 TJ566:TJ567 ADF566:ADF567 ANB566:ANB567 AWX566:AWX567 BGT566:BGT567 BQP566:BQP567 CAL566:CAL567 CKH566:CKH567 CUD566:CUD567 DDZ566:DDZ567 DNV566:DNV567 DXR566:DXR567 EHN566:EHN567 ERJ566:ERJ567 FBF566:FBF567 FLB566:FLB567 FUX566:FUX567 GET566:GET567 GOP566:GOP567 GYL566:GYL567 HIH566:HIH567 HSD566:HSD567 IBZ566:IBZ567 ILV566:ILV567 IVR566:IVR567 JFN566:JFN567 JPJ566:JPJ567 JZF566:JZF567 KJB566:KJB567 KSX566:KSX567 LCT566:LCT567 LMP566:LMP567 LWL566:LWL567 MGH566:MGH567 MQD566:MQD567 MZZ566:MZZ567 NJV566:NJV567 NTR566:NTR567 ODN566:ODN567 ONJ566:ONJ567 OXF566:OXF567 PHB566:PHB567 PQX566:PQX567 QAT566:QAT567 QKP566:QKP567 QUL566:QUL567 REH566:REH567 ROD566:ROD567 RXZ566:RXZ567 SHV566:SHV567 SRR566:SRR567 TBN566:TBN567 TLJ566:TLJ567 TVF566:TVF567 UFB566:UFB567 UOX566:UOX567 UYT566:UYT567 VIP566:VIP567 VSL566:VSL567 WCH566:WCH567 WMD566:WMD567 WVZ566:WVZ567 WVZ521:WVZ523 WMD521:WMD523 WCH521:WCH523 VSL521:VSL523 VIP521:VIP523 UYT521:UYT523 UOX521:UOX523 UFB521:UFB523 TVF521:TVF523 TLJ521:TLJ523 TBN521:TBN523 SRR521:SRR523 SHV521:SHV523 RXZ521:RXZ523 ROD521:ROD523 REH521:REH523 QUL521:QUL523 QKP521:QKP523 QAT521:QAT523 PQX521:PQX523 PHB521:PHB523 OXF521:OXF523 ONJ521:ONJ523 ODN521:ODN523 NTR521:NTR523 NJV521:NJV523 MZZ521:MZZ523 MQD521:MQD523 MGH521:MGH523 LWL521:LWL523 LMP521:LMP523 LCT521:LCT523 KSX521:KSX523 KJB521:KJB523 JZF521:JZF523 JPJ521:JPJ523 JFN521:JFN523 IVR521:IVR523 ILV521:ILV523 IBZ521:IBZ523 HSD521:HSD523 HIH521:HIH523 GYL521:GYL523 GOP521:GOP523 GET521:GET523 FUX521:FUX523 FLB521:FLB523 FBF521:FBF523 ERJ521:ERJ523 EHN521:EHN523 DXR521:DXR523 DNV521:DNV523 DDZ521:DDZ523 CUD521:CUD523 CKH521:CKH523 CAL521:CAL523 BQP521:BQP523 BGT521:BGT523 AWX521:AWX523 ANB521:ANB523 ADF521:ADF523 TJ521:TJ523 JN521:JN523 WCG667:WCH744 JN552 TJ552 ADF552 ANB552 AWX552 BGT552 BQP552 CAL552 CKH552 CUD552 DDZ552 DNV552 DXR552 EHN552 ERJ552 FBF552 FLB552 FUX552 GET552 GOP552 GYL552 HIH552 HSD552 IBZ552 ILV552 IVR552 JFN552 JPJ552 JZF552 KJB552 KSX552 LCT552 LMP552 LWL552 MGH552 MQD552 MZZ552 NJV552 NTR552 ODN552 ONJ552 OXF552 PHB552 PQX552 QAT552 QKP552 QUL552 REH552 ROD552 RXZ552 SHV552 SRR552 TBN552 TLJ552 TVF552 UFB552 UOX552 UYT552 VIP552 VSL552 WCH552 WMD552 WVZ552 WVZ607:WVZ610 WMD607:WMD610 WCH607:WCH610 VSL607:VSL610 VIP607:VIP610 UYT607:UYT610 UOX607:UOX610 UFB607:UFB610 TVF607:TVF610 TLJ607:TLJ610 TBN607:TBN610 SRR607:SRR610 SHV607:SHV610 RXZ607:RXZ610 ROD607:ROD610 REH607:REH610 QUL607:QUL610 QKP607:QKP610 QAT607:QAT610 PQX607:PQX610 PHB607:PHB610 OXF607:OXF610 ONJ607:ONJ610 ODN607:ODN610 NTR607:NTR610 NJV607:NJV610 MZZ607:MZZ610 MQD607:MQD610 MGH607:MGH610 LWL607:LWL610 LMP607:LMP610 LCT607:LCT610 KSX607:KSX610 KJB607:KJB610 JZF607:JZF610 JPJ607:JPJ610 JFN607:JFN610 IVR607:IVR610 ILV607:ILV610 IBZ607:IBZ610 HSD607:HSD610 HIH607:HIH610 GYL607:GYL610 GOP607:GOP610 GET607:GET610 FUX607:FUX610 FLB607:FLB610 FBF607:FBF610 ERJ607:ERJ610 EHN607:EHN610 DXR607:DXR610 DNV607:DNV610 DDZ607:DDZ610 CUD607:CUD610 CKH607:CKH610 CAL607:CAL610 BQP607:BQP610 BGT607:BGT610 AWX607:AWX610 ANB607:ANB610 ADF607:ADF610 TJ607:TJ610 JN607:JN610 JN594:JN595 TJ594:TJ595 ADF594:ADF595 ANB594:ANB595 AWX594:AWX595 BGT594:BGT595 BQP594:BQP595 CAL594:CAL595 CKH594:CKH595 CUD594:CUD595 DDZ594:DDZ595 DNV594:DNV595 DXR594:DXR595 EHN594:EHN595 ERJ594:ERJ595 FBF594:FBF595 FLB594:FLB595 FUX594:FUX595 GET594:GET595 GOP594:GOP595 GYL594:GYL595 HIH594:HIH595 HSD594:HSD595 IBZ594:IBZ595 ILV594:ILV595 IVR594:IVR595 JFN594:JFN595 JPJ594:JPJ595 JZF594:JZF595 KJB594:KJB595 KSX594:KSX595 LCT594:LCT595 LMP594:LMP595 LWL594:LWL595 MGH594:MGH595 MQD594:MQD595 MZZ594:MZZ595 NJV594:NJV595 NTR594:NTR595 ODN594:ODN595 ONJ594:ONJ595 OXF594:OXF595 PHB594:PHB595 PQX594:PQX595 QAT594:QAT595 QKP594:QKP595 QUL594:QUL595 REH594:REH595 ROD594:ROD595 RXZ594:RXZ595 SHV594:SHV595 SRR594:SRR595 TBN594:TBN595 TLJ594:TLJ595 TVF594:TVF595 UFB594:UFB595 UOX594:UOX595 UYT594:UYT595 VIP594:VIP595 VSL594:VSL595 WCH594:WCH595 WMD594:WMD595 WVZ594:WVZ595 RXZ638:RXZ647 REH638:REH647 ROD638:ROD647 WVZ638:WVZ647 SHV638:SHV647 SRR638:SRR647 TBN638:TBN647 TLJ638:TLJ647 TVF638:TVF647 UFB638:UFB647 UOX638:UOX647 UYT638:UYT647 VIP638:VIP647 VSL638:VSL647 WCH638:WCH647 WMD638:WMD647 JN638:JN647 TJ638:TJ647 ADF638:ADF647 ANB638:ANB647 AWX638:AWX647 BGT638:BGT647 BQP638:BQP647 CAL638:CAL647 CKH638:CKH647 CUD638:CUD647 DDZ638:DDZ647 DNV638:DNV647 DXR638:DXR647 EHN638:EHN647 ERJ638:ERJ647 FBF638:FBF647 FLB638:FLB647 FUX638:FUX647 GET638:GET647 GOP638:GOP647 GYL638:GYL647 HIH638:HIH647 HSD638:HSD647 IBZ638:IBZ647 ILV638:ILV647 IVR638:IVR647 JFN638:JFN647 JPJ638:JPJ647 JZF638:JZF647 KJB638:KJB647 KSX638:KSX647 LCT638:LCT647 LMP638:LMP647 LWL638:LWL647 MGH638:MGH647 MQD638:MQD647 MZZ638:MZZ647 NJV638:NJV647 NTR638:NTR647 ODN638:ODN647 ONJ638:ONJ647 OXF638:OXF647 PHB638:PHB647 PQX638:PQX647 QAT638:QAT647 QKP638:QKP647 QUL638:QUL647 WVT635:WVT642 WLX635:WLX642 WCB635:WCB642 VSF635:VSF642 VIJ635:VIJ642 UYN635:UYN642 UOR635:UOR642 UEV635:UEV642 TUZ635:TUZ642 TLD635:TLD642 TBH635:TBH642 SRL635:SRL642 SHP635:SHP642 RXT635:RXT642 RNX635:RNX642 REB635:REB642 QUF635:QUF642 QKJ635:QKJ642 QAN635:QAN642 PQR635:PQR642 PGV635:PGV642 OWZ635:OWZ642 OND635:OND642 ODH635:ODH642 NTL635:NTL642 NJP635:NJP642 MZT635:MZT642 MPX635:MPX642 MGB635:MGB642 LWF635:LWF642 LMJ635:LMJ642 LCN635:LCN642 KSR635:KSR642 KIV635:KIV642 JYZ635:JYZ642 JPD635:JPD642 JFH635:JFH642 IVL635:IVL642 ILP635:ILP642 IBT635:IBT642 HRX635:HRX642 HIB635:HIB642 GYF635:GYF642 GOJ635:GOJ642 GEN635:GEN642 FUR635:FUR642 FKV635:FKV642 FAZ635:FAZ642 ERD635:ERD642 EHH635:EHH642 DXL635:DXL642 DNP635:DNP642 DDT635:DDT642 CTX635:CTX642 CKB635:CKB642 CAF635:CAF642 BQJ635:BQJ642 BGN635:BGN642 AWR635:AWR642 AMV635:AMV642 ACZ635:ACZ642 TD635:TD642 JH635:JH642 WMC667:WMD744 WVY667:WVZ744 JH668:JH744 TD668:TD744 ACZ668:ACZ744 AMV668:AMV744 AWR668:AWR744 BGN668:BGN744 BQJ668:BQJ744 CAF668:CAF744 CKB668:CKB744 CTX668:CTX744 DDT668:DDT744 DNP668:DNP744 DXL668:DXL744 EHH668:EHH744 ERD668:ERD744 FAZ668:FAZ744 FKV668:FKV744 FUR668:FUR744 GEN668:GEN744 GOJ668:GOJ744 GYF668:GYF744 HIB668:HIB744 HRX668:HRX744 JN532:JN537 TJ532:TJ537 ADF532:ADF537 ANB532:ANB537 AWX532:AWX537 BGT532:BGT537 BQP532:BQP537 CAL532:CAL537 CKH532:CKH537 CUD532:CUD537 DDZ532:DDZ537 DNV532:DNV537 DXR532:DXR537 EHN532:EHN537 ERJ532:ERJ537 FBF532:FBF537 FLB532:FLB537 FUX532:FUX537 GET532:GET537 GOP532:GOP537 GYL532:GYL537 HIH532:HIH537 HSD532:HSD537 IBZ532:IBZ537 ILV532:ILV537 IVR532:IVR537 JFN532:JFN537 JPJ532:JPJ537 JZF532:JZF537 KJB532:KJB537 KSX532:KSX537 LCT532:LCT537 LMP532:LMP537 LWL532:LWL537 MGH532:MGH537 MQD532:MQD537 MZZ532:MZZ537 NJV532:NJV537 NTR532:NTR537 ODN532:ODN537 ONJ532:ONJ537 OXF532:OXF537 PHB532:PHB537 PQX532:PQX537 QAT532:QAT537 QKP532:QKP537 QUL532:QUL537 REH532:REH537 ROD532:ROD537 RXZ532:RXZ537 SHV532:SHV537 SRR532:SRR537 TBN532:TBN537 TLJ532:TLJ537 TVF532:TVF537 UFB532:UFB537 UOX532:UOX537 UYT532:UYT537 VIP532:VIP537 VSL532:VSL537 WCH532:WCH537 WMD532:WMD537 WVZ532:WVZ537 IBT668:IBT744 JH523:JH556 TD523:TD556 ACZ523:ACZ556 AMV523:AMV556 AWR523:AWR556 BGN523:BGN556 BQJ523:BQJ556 CAF523:CAF556 CKB523:CKB556 CTX523:CTX556 DDT523:DDT556 DNP523:DNP556 DXL523:DXL556 EHH523:EHH556 ERD523:ERD556 FAZ523:FAZ556 FKV523:FKV556 FUR523:FUR556 GEN523:GEN556 GOJ523:GOJ556 GYF523:GYF556 HIB523:HIB556 HRX523:HRX556 IBT523:IBT556 ILP523:ILP556 IVL523:IVL556 JFH523:JFH556 JPD523:JPD556 JYZ523:JYZ556 KIV523:KIV556 KSR523:KSR556 LCN523:LCN556 LMJ523:LMJ556 LWF523:LWF556 MGB523:MGB556 MPX523:MPX556 MZT523:MZT556 NJP523:NJP556 NTL523:NTL556 ODH523:ODH556 OND523:OND556 OWZ523:OWZ556 PGV523:PGV556 PQR523:PQR556 QAN523:QAN556 QKJ523:QKJ556 QUF523:QUF556 REB523:REB556 RNX523:RNX556 RXT523:RXT556 SHP523:SHP556 SRL523:SRL556 TBH523:TBH556 TLD523:TLD556 TUZ523:TUZ556 UEV523:UEV556 UOR523:UOR556 UYN523:UYN556 VIJ523:VIJ556 VSF523:VSF556 WCB523:WCB556 WLX523:WLX556 WVT523:WVT556 ILP668:ILP744 WVZ577:WVZ580 WMD577:WMD580 WCH577:WCH580 VSL577:VSL580 VIP577:VIP580 UYT577:UYT580 UOX577:UOX580 UFB577:UFB580 TVF577:TVF580 TLJ577:TLJ580 TBN577:TBN580 SRR577:SRR580 SHV577:SHV580 RXZ577:RXZ580 ROD577:ROD580 REH577:REH580 QUL577:QUL580 QKP577:QKP580 QAT577:QAT580 PQX577:PQX580 PHB577:PHB580 OXF577:OXF580 ONJ577:ONJ580 ODN577:ODN580 NTR577:NTR580 NJV577:NJV580 MZZ577:MZZ580 MQD577:MQD580 MGH577:MGH580 LWL577:LWL580 LMP577:LMP580 LCT577:LCT580 KSX577:KSX580 KJB577:KJB580 JZF577:JZF580 JPJ577:JPJ580 JFN577:JFN580 IVR577:IVR580 ILV577:ILV580 IBZ577:IBZ580 HSD577:HSD580 HIH577:HIH580 GYL577:GYL580 GOP577:GOP580 GET577:GET580 FUX577:FUX580 FLB577:FLB580 FBF577:FBF580 ERJ577:ERJ580 EHN577:EHN580 DXR577:DXR580 DNV577:DNV580 DDZ577:DDZ580 CUD577:CUD580 CKH577:CKH580 CAL577:CAL580 BQP577:BQP580 BGT577:BGT580 AWX577:AWX580 ANB577:ANB580 ADF577:ADF580 TJ577:TJ580 JN577:JN580 IVL668:IVL744 JFH668:JFH744 JN626:JN627 TJ626:TJ627 ADF626:ADF627 ANB626:ANB627 AWX626:AWX627 BGT626:BGT627 BQP626:BQP627 CAL626:CAL627 CKH626:CKH627 CUD626:CUD627 DDZ626:DDZ627 DNV626:DNV627 DXR626:DXR627 EHN626:EHN627 ERJ626:ERJ627 FBF626:FBF627 FLB626:FLB627 FUX626:FUX627 GET626:GET627 GOP626:GOP627 GYL626:GYL627 HIH626:HIH627 HSD626:HSD627 IBZ626:IBZ627 ILV626:ILV627 IVR626:IVR627 JFN626:JFN627 JPJ626:JPJ627 JZF626:JZF627 KJB626:KJB627 KSX626:KSX627 LCT626:LCT627 LMP626:LMP627 LWL626:LWL627 MGH626:MGH627 MQD626:MQD627 MZZ626:MZZ627 NJV626:NJV627 NTR626:NTR627 ODN626:ODN627 ONJ626:ONJ627 OXF626:OXF627 PHB626:PHB627 PQX626:PQX627 QAT626:QAT627 QKP626:QKP627 QUL626:QUL627 REH626:REH627 ROD626:ROD627 RXZ626:RXZ627 SHV626:SHV627 SRR626:SRR627 TBN626:TBN627 TLJ626:TLJ627 TVF626:TVF627 UFB626:UFB627 UOX626:UOX627 UYT626:UYT627 VIP626:VIP627 VSL626:VSL627 WCH626:WCH627 WMD626:WMD627 WVZ626:WVZ627 WVT644:WVT661 WLX644:WLX661 WCB644:WCB661 VSF644:VSF661 VIJ644:VIJ661 UYN644:UYN661 UOR644:UOR661 UEV644:UEV661 TUZ644:TUZ661 TLD644:TLD661 TBH644:TBH661 SRL644:SRL661 SHP644:SHP661 RXT644:RXT661 RNX644:RNX661 REB644:REB661 QUF644:QUF661 QKJ644:QKJ661 QAN644:QAN661 PQR644:PQR661 PGV644:PGV661 OWZ644:OWZ661 OND644:OND661 ODH644:ODH661 NTL644:NTL661 NJP644:NJP661 MZT644:MZT661 MPX644:MPX661 MGB644:MGB661 LWF644:LWF661 LMJ644:LMJ661 LCN644:LCN661 KSR644:KSR661 KIV644:KIV661 JYZ644:JYZ661 JPD644:JPD661 JFH644:JFH661 IVL644:IVL661 ILP644:ILP661 IBT644:IBT661 HRX644:HRX661 HIB644:HIB661 GYF644:GYF661 GOJ644:GOJ661 GEN644:GEN661 FUR644:FUR661 FKV644:FKV661 FAZ644:FAZ661 ERD644:ERD661 EHH644:EHH661 DXL644:DXL661 DNP644:DNP661 DDT644:DDT661 CTX644:CTX661 CKB644:CKB661 CAF644:CAF661 BQJ644:BQJ661 BGN644:BGN661 AWR644:AWR661 AMV644:AMV661 ACZ644:ACZ661 TD644:TD661 JH644:JH661 JPD668:JPD744 WVT664:WVT666 WLX664:WLX666 WCB664:WCB666 VSF664:VSF666 VIJ664:VIJ666 UYN664:UYN666 UOR664:UOR666 UEV664:UEV666 TUZ664:TUZ666 TLD664:TLD666 TBH664:TBH666 SRL664:SRL666 SHP664:SHP666 RXT664:RXT666 RNX664:RNX666 REB664:REB666 QUF664:QUF666 QKJ664:QKJ666 QAN664:QAN666 PQR664:PQR666 PGV664:PGV666 OWZ664:OWZ666 OND664:OND666 ODH664:ODH666 NTL664:NTL666 NJP664:NJP666 MZT664:MZT666 MPX664:MPX666 MGB664:MGB666 LWF664:LWF666 LMJ664:LMJ666 LCN664:LCN666 KSR664:KSR666 KIV664:KIV666 JYZ664:JYZ666 JPD664:JPD666 JFH664:JFH666 IVL664:IVL666 ILP664:ILP666 IBT664:IBT666 HRX664:HRX666 HIB664:HIB666 GYF664:GYF666 GOJ664:GOJ666 GEN664:GEN666 FUR664:FUR666 FKV664:FKV666 FAZ664:FAZ666 ERD664:ERD666 EHH664:EHH666 DXL664:DXL666 DNP664:DNP666 DDT664:DDT666 CTX664:CTX666 CKB664:CKB666 CAF664:CAF666 BQJ664:BQJ666 BGN664:BGN666 AWR664:AWR666 AMV664:AMV666 ACZ664:ACZ666 TD664:TD666 JH664:JH666 JYZ668:JYZ744 KIV668:KIV744 KSR668:KSR744 NTL668:NTL744 ODH668:ODH744 OND668:OND744 OWZ668:OWZ744 LCN668:LCN744 LMJ668:LMJ744 LWF668:LWF744 MGB668:MGB744 WVT668:WVT744 PGV668:PGV744 PQR668:PQR744 QAN668:QAN744 QKJ668:QKJ744 QUF668:QUF744 REB668:REB744 MPX668:MPX744 RNX668:RNX744 RXT668:RXT744 SHP668:SHP744 SRL668:SRL744 TBH668:TBH744 TLD668:TLD744 TUZ668:TUZ744 UEV668:UEV744 UOR668:UOR744 UYN668:UYN744 VIJ668:VIJ744 VSF668:VSF744 MZT668:MZT744 WCB668:WCB744 NJP668:NJP744 WLX668:WLX744 JM667:JN744 TI667:TJ744 ADE667:ADF744 ANA667:ANB744 AWW667:AWX744 BGS667:BGT744 BQO667:BQP744 CAK667:CAL744 CKG667:CKH744 CUC667:CUD744 DDY667:DDZ744 DNU667:DNV744 DXQ667:DXR744 EHM667:EHN744 ERI667:ERJ744 FBE667:FBF744 FLA667:FLB744 FUW667:FUX744 GES667:GET744 GOO667:GOP744 GYK667:GYL744 HIG667:HIH744 HSC667:HSD744 IBY667:IBZ744 ILU667:ILV744 IVQ667:IVR744 JFM667:JFN744 JPI667:JPJ744 JZE667:JZF744 KJA667:KJB744 KSW667:KSX744 LCS667:LCT744 LMO667:LMP744 LWK667:LWL744 MGG667:MGH744 MQC667:MQD744 MZY667:MZZ744 NJU667:NJV744 NTQ667:NTR744 ODM667:ODN744 ONI667:ONJ744 OXE667:OXF744 PHA667:PHB744 PQW667:PQX744 QAS667:QAT744 QKO667:QKP744 QUK667:QUL744 REG667:REH744 ROC667:ROD744 RXY667:RXZ744 SHU667:SHV744 SRQ667:SRR744 TBM667:TBN744 TLI667:TLJ744 TVE667:TVF744 UFA667:UFB744 UOW667:UOX744 UYS667:UYT744 M455 M652:M653 N560 M713:M744 T586 T573 T627:T630 S612 S640 S669 S737 T679 T575 T544 S663 T616 T719:T722 T569 S575 T677 T742:T743 T658:T666 T692 T730:T735 T737:T740 M535:M537 T712:T717 T553:T559 SRL563:SRL629 T596:T599 T647 M664:M681 M684:M686 T694:T709 M656:M662 M634:M650 UFA521:UFA666 TVE521:TVE666 GES521:GES666 TLI521:TLI666 TBM521:TBM666 SRQ521:SRQ666 SHU521:SHU666 RXY521:RXY666 ROC521:ROC666 REG521:REG666 QUK521:QUK666 QKO521:QKO666 QAS521:QAS666 PQW521:PQW666 PHA521:PHA666 OXE521:OXE666 ONI521:ONI666 ODM521:ODM666 NTQ521:NTQ666 NJU521:NJU666 MZY521:MZY666 MQC521:MQC666 MGG521:MGG666 LWK521:LWK666 LMO521:LMO666 LCS521:LCS666 KSW521:KSW666 KJA521:KJA666 JZE521:JZE666 JPI521:JPI666 JFM521:JFM666 IVQ521:IVQ666 ILU521:ILU666 IBY521:IBY666 HSC521:HSC666 HIG521:HIG666 GYK521:GYK666 GOO521:GOO666 FUW521:FUW666 FLA521:FLA666 FBE521:FBE666 ERI521:ERI666 EHM521:EHM666 DXQ521:DXQ666 DNU521:DNU666 DDY521:DDY666 CUC521:CUC666 CKG521:CKG666 CAK521:CAK666 BQO521:BQO666 BGS521:BGS666 AWW521:AWW666 ANA521:ANA666 ADE521:ADE666 TI521:TI666 JM521:JM666 WVY521:WVY666 WMC521:WMC666 WCG521:WCG666 VSK521:VSK666 VIO521:VIO666 UYS521:UYS666 UOW521:UOW666 RXT563:RXT629 RNX563:RNX629 REB563:REB629 QUF563:QUF629 QKJ563:QKJ629 QAN563:QAN629 PQR563:PQR629 PGV563:PGV629 OWZ563:OWZ629 OND563:OND629 ODH563:ODH629 NTL563:NTL629 NJP563:NJP629 MZT563:MZT629 MPX563:MPX629 MGB563:MGB629 LWF563:LWF629 LMJ563:LMJ629 LCN563:LCN629 KSR563:KSR629 KIV563:KIV629 JYZ563:JYZ629 JPD563:JPD629 JFH563:JFH629 IVL563:IVL629 ILP563:ILP629 IBT563:IBT629 HRX563:HRX629 HIB563:HIB629 GYF563:GYF629 GOJ563:GOJ629 GEN563:GEN629 FUR563:FUR629 FKV563:FKV629 FAZ563:FAZ629 ERD563:ERD629 EHH563:EHH629 DXL563:DXL629 DNP563:DNP629 DDT563:DDT629 CTX563:CTX629 CKB563:CKB629 CAF563:CAF629 BQJ563:BQJ629 BGN563:BGN629 AWR563:AWR629 AMV563:AMV629 ACZ563:ACZ629 TD563:TD629 JH563:JH629 WLX563:WLX629 WCB563:WCB629 VSF563:VSF629 VIJ563:VIJ629 UYN563:UYN629 UOR563:UOR629 UEV563:UEV629 TUZ563:TUZ629 TLD563:TLD629 TBH563:TBH629 WVT563:WVT629 SHP563:SHP629 M544:M552 M583:M595 M598:M600 M604:M614 M616 M618:M631 M688:M711 M554:M577 M67" xr:uid="{00000000-0002-0000-0200-000000000000}">
      <formula1>1</formula1>
    </dataValidation>
    <dataValidation type="whole" operator="greaterThanOrEqual" allowBlank="1" showInputMessage="1" showErrorMessage="1" sqref="JN611:JN613 TJ611:TJ613 ADF611:ADF613 ANB611:ANB613 AWX611:AWX613 BGT611:BGT613 BQP611:BQP613 CAL611:CAL613 CKH611:CKH613 CUD611:CUD613 DDZ611:DDZ613 DNV611:DNV613 DXR611:DXR613 EHN611:EHN613 ERJ611:ERJ613 FBF611:FBF613 FLB611:FLB613 FUX611:FUX613 GET611:GET613 GOP611:GOP613 GYL611:GYL613 HIH611:HIH613 HSD611:HSD613 IBZ611:IBZ613 ILV611:ILV613 IVR611:IVR613 JFN611:JFN613 JPJ611:JPJ613 JZF611:JZF613 KJB611:KJB613 KSX611:KSX613 LCT611:LCT613 LMP611:LMP613 LWL611:LWL613 MGH611:MGH613 MQD611:MQD613 MZZ611:MZZ613 NJV611:NJV613 NTR611:NTR613 ODN611:ODN613 ONJ611:ONJ613 OXF611:OXF613 PHB611:PHB613 PQX611:PQX613 QAT611:QAT613 QKP611:QKP613 QUL611:QUL613 REH611:REH613 ROD611:ROD613 RXZ611:RXZ613 SHV611:SHV613 SRR611:SRR613 TBN611:TBN613 TLJ611:TLJ613 TVF611:TVF613 UFB611:UFB613 UOX611:UOX613 UYT611:UYT613 VIP611:VIP613 VSL611:VSL613 WCH611:WCH613 WMD611:WMD613 WVZ611:WVZ613 JN658 TJ658 ADF658 ANB658 AWX658 BGT658 BQP658 CAL658 CKH658 CUD658 DDZ658 DNV658 DXR658 EHN658 ERJ658 FBF658 FLB658 FUX658 GET658 GOP658 GYL658 HIH658 HSD658 IBZ658 ILV658 IVR658 JFN658 JPJ658 JZF658 KJB658 KSX658 LCT658 LMP658 LWL658 MGH658 MQD658 MZZ658 NJV658 NTR658 ODN658 ONJ658 OXF658 PHB658 PQX658 QAT658 QKP658 QUL658 REH658 ROD658 RXZ658 SHV658 SRR658 TBN658 TLJ658 TVF658 UFB658 UOX658 UYT658 VIP658 VSL658 WCH658 WMD658 WVZ658 JN628:JN637 TJ628:TJ637 ADF628:ADF637 ANB628:ANB637 AWX628:AWX637 BGT628:BGT637 BQP628:BQP637 CAL628:CAL637 CKH628:CKH637 CUD628:CUD637 DDZ628:DDZ637 DNV628:DNV637 DXR628:DXR637 EHN628:EHN637 ERJ628:ERJ637 FBF628:FBF637 FLB628:FLB637 FUX628:FUX637 GET628:GET637 GOP628:GOP637 GYL628:GYL637 HIH628:HIH637 HSD628:HSD637 IBZ628:IBZ637 ILV628:ILV637 IVR628:IVR637 JFN628:JFN637 JPJ628:JPJ637 JZF628:JZF637 KJB628:KJB637 KSX628:KSX637 LCT628:LCT637 LMP628:LMP637 LWL628:LWL637 MGH628:MGH637 MQD628:MQD637 MZZ628:MZZ637 NJV628:NJV637 NTR628:NTR637 ODN628:ODN637 ONJ628:ONJ637 OXF628:OXF637 PHB628:PHB637 PQX628:PQX637 QAT628:QAT637 QKP628:QKP637 QUL628:QUL637 REH628:REH637 ROD628:ROD637 RXZ628:RXZ637 SHV628:SHV637 SRR628:SRR637 TBN628:TBN637 TLJ628:TLJ637 TVF628:TVF637 UFB628:UFB637 UOX628:UOX637 UYT628:UYT637 VIP628:VIP637 VSL628:VSL637 WCH628:WCH637 WMD628:WMD637 WVZ628:WVZ637 WVZ553:WVZ565 WMD553:WMD565 WCH553:WCH565 VSL553:VSL565 VIP553:VIP565 UYT553:UYT565 UOX553:UOX565 UFB553:UFB565 TVF553:TVF565 TLJ553:TLJ565 TBN553:TBN565 SRR553:SRR565 SHV553:SHV565 RXZ553:RXZ565 ROD553:ROD565 REH553:REH565 QUL553:QUL565 QKP553:QKP565 QAT553:QAT565 PQX553:PQX565 PHB553:PHB565 OXF553:OXF565 ONJ553:ONJ565 ODN553:ODN565 NTR553:NTR565 NJV553:NJV565 MZZ553:MZZ565 MQD553:MQD565 MGH553:MGH565 LWL553:LWL565 LMP553:LMP565 LCT553:LCT565 KSX553:KSX565 KJB553:KJB565 JZF553:JZF565 JPJ553:JPJ565 JFN553:JFN565 IVR553:IVR565 ILV553:ILV565 IBZ553:IBZ565 HSD553:HSD565 HIH553:HIH565 GYL553:GYL565 GOP553:GOP565 GET553:GET565 FUX553:FUX565 FLB553:FLB565 FBF553:FBF565 ERJ553:ERJ565 EHN553:EHN565 DXR553:DXR565 DNV553:DNV565 DDZ553:DDZ565 CUD553:CUD565 CKH553:CKH565 CAL553:CAL565 BQP553:BQP565 BGT553:BGT565 AWX553:AWX565 ANB553:ANB565 ADF553:ADF565 TJ553:TJ565 JN553:JN565 WCH660:WCH666 WMD660:WMD666 JN660:JN666 TJ660:TJ666 ADF660:ADF666 WVZ660:WVZ666 ANB660:ANB666 AWX660:AWX666 BGT660:BGT666 BQP660:BQP666 CAL660:CAL666 CKH660:CKH666 CUD660:CUD666 DDZ660:DDZ666 DNV660:DNV666 DXR660:DXR666 EHN660:EHN666 JN524:JN531 TJ524:TJ531 ADF524:ADF531 ANB524:ANB531 AWX524:AWX531 BGT524:BGT531 BQP524:BQP531 CAL524:CAL531 CKH524:CKH531 CUD524:CUD531 DDZ524:DDZ531 DNV524:DNV531 DXR524:DXR531 EHN524:EHN531 ERJ524:ERJ531 FBF524:FBF531 FLB524:FLB531 FUX524:FUX531 GET524:GET531 GOP524:GOP531 GYL524:GYL531 HIH524:HIH531 HSD524:HSD531 IBZ524:IBZ531 ILV524:ILV531 IVR524:IVR531 JFN524:JFN531 JPJ524:JPJ531 JZF524:JZF531 KJB524:KJB531 KSX524:KSX531 LCT524:LCT531 LMP524:LMP531 LWL524:LWL531 MGH524:MGH531 MQD524:MQD531 MZZ524:MZZ531 NJV524:NJV531 NTR524:NTR531 ODN524:ODN531 ONJ524:ONJ531 OXF524:OXF531 PHB524:PHB531 PQX524:PQX531 QAT524:QAT531 QKP524:QKP531 QUL524:QUL531 REH524:REH531 ROD524:ROD531 RXZ524:RXZ531 SHV524:SHV531 SRR524:SRR531 TBN524:TBN531 TLJ524:TLJ531 TVF524:TVF531 UFB524:UFB531 UOX524:UOX531 UYT524:UYT531 VIP524:VIP531 VSL524:VSL531 WCH524:WCH531 WMD524:WMD531 WVZ524:WVZ531 JN538:JN547 TJ538:TJ547 ADF538:ADF547 ANB538:ANB547 AWX538:AWX547 BGT538:BGT547 BQP538:BQP547 CAL538:CAL547 CKH538:CKH547 CUD538:CUD547 DDZ538:DDZ547 DNV538:DNV547 DXR538:DXR547 EHN538:EHN547 ERJ538:ERJ547 FBF538:FBF547 FLB538:FLB547 FUX538:FUX547 GET538:GET547 GOP538:GOP547 GYL538:GYL547 HIH538:HIH547 HSD538:HSD547 IBZ538:IBZ547 ILV538:ILV547 IVR538:IVR547 JFN538:JFN547 JPJ538:JPJ547 JZF538:JZF547 KJB538:KJB547 KSX538:KSX547 LCT538:LCT547 LMP538:LMP547 LWL538:LWL547 MGH538:MGH547 MQD538:MQD547 MZZ538:MZZ547 NJV538:NJV547 NTR538:NTR547 ODN538:ODN547 ONJ538:ONJ547 OXF538:OXF547 PHB538:PHB547 PQX538:PQX547 QAT538:QAT547 QKP538:QKP547 QUL538:QUL547 REH538:REH547 ROD538:ROD547 RXZ538:RXZ547 SHV538:SHV547 SRR538:SRR547 TBN538:TBN547 TLJ538:TLJ547 TVF538:TVF547 UFB538:UFB547 UOX538:UOX547 UYT538:UYT547 VIP538:VIP547 VSL538:VSL547 WCH538:WCH547 WMD538:WMD547 WVZ538:WVZ547 ERJ660:ERJ666 FBF660:FBF666 JN568:JN576 TJ568:TJ576 ADF568:ADF576 ANB568:ANB576 AWX568:AWX576 BGT568:BGT576 BQP568:BQP576 CAL568:CAL576 CKH568:CKH576 CUD568:CUD576 DDZ568:DDZ576 DNV568:DNV576 DXR568:DXR576 EHN568:EHN576 ERJ568:ERJ576 FBF568:FBF576 FLB568:FLB576 FUX568:FUX576 GET568:GET576 GOP568:GOP576 GYL568:GYL576 HIH568:HIH576 HSD568:HSD576 IBZ568:IBZ576 ILV568:ILV576 IVR568:IVR576 JFN568:JFN576 JPJ568:JPJ576 JZF568:JZF576 KJB568:KJB576 KSX568:KSX576 LCT568:LCT576 LMP568:LMP576 LWL568:LWL576 MGH568:MGH576 MQD568:MQD576 MZZ568:MZZ576 NJV568:NJV576 NTR568:NTR576 ODN568:ODN576 ONJ568:ONJ576 OXF568:OXF576 PHB568:PHB576 PQX568:PQX576 QAT568:QAT576 QKP568:QKP576 QUL568:QUL576 REH568:REH576 ROD568:ROD576 RXZ568:RXZ576 SHV568:SHV576 SRR568:SRR576 TBN568:TBN576 TLJ568:TLJ576 TVF568:TVF576 UFB568:UFB576 UOX568:UOX576 UYT568:UYT576 VIP568:VIP576 VSL568:VSL576 WCH568:WCH576 WMD568:WMD576 WVZ568:WVZ576 WVZ596:WVZ606 WMD596:WMD606 WCH596:WCH606 VSL596:VSL606 VIP596:VIP606 UYT596:UYT606 UOX596:UOX606 UFB596:UFB606 TVF596:TVF606 TLJ596:TLJ606 TBN596:TBN606 SRR596:SRR606 SHV596:SHV606 RXZ596:RXZ606 ROD596:ROD606 REH596:REH606 QUL596:QUL606 QKP596:QKP606 QAT596:QAT606 PQX596:PQX606 PHB596:PHB606 OXF596:OXF606 ONJ596:ONJ606 ODN596:ODN606 NTR596:NTR606 NJV596:NJV606 MZZ596:MZZ606 MQD596:MQD606 MGH596:MGH606 LWL596:LWL606 LMP596:LMP606 LCT596:LCT606 KSX596:KSX606 KJB596:KJB606 JZF596:JZF606 JPJ596:JPJ606 JFN596:JFN606 IVR596:IVR606 ILV596:ILV606 IBZ596:IBZ606 HSD596:HSD606 HIH596:HIH606 GYL596:GYL606 GOP596:GOP606 GET596:GET606 FUX596:FUX606 FLB596:FLB606 FBF596:FBF606 ERJ596:ERJ606 EHN596:EHN606 DXR596:DXR606 DNV596:DNV606 DDZ596:DDZ606 CUD596:CUD606 CKH596:CKH606 CAL596:CAL606 BQP596:BQP606 BGT596:BGT606 AWX596:AWX606 ANB596:ANB606 ADF596:ADF606 TJ596:TJ606 JN596:JN606 FLB660:FLB666 PQX615:PQX625 QAT615:QAT625 QKP615:QKP625 QUL615:QUL625 REH615:REH625 ROD615:ROD625 RXZ615:RXZ625 SHV615:SHV625 SRR615:SRR625 TBN615:TBN625 TLJ615:TLJ625 TVF615:TVF625 UFB615:UFB625 UOX615:UOX625 UYT615:UYT625 VIP615:VIP625 VSL615:VSL625 WCH615:WCH625 WVZ615:WVZ625 WMD615:WMD625 JN615:JN625 TJ615:TJ625 ADF615:ADF625 ANB615:ANB625 AWX615:AWX625 BGT615:BGT625 BQP615:BQP625 CAL615:CAL625 CKH615:CKH625 CUD615:CUD625 DDZ615:DDZ625 DNV615:DNV625 DXR615:DXR625 EHN615:EHN625 ERJ615:ERJ625 FBF615:FBF625 FLB615:FLB625 FUX615:FUX625 GET615:GET625 GOP615:GOP625 GYL615:GYL625 HIH615:HIH625 HSD615:HSD625 IBZ615:IBZ625 ILV615:ILV625 IVR615:IVR625 JFN615:JFN625 JPJ615:JPJ625 JZF615:JZF625 KJB615:KJB625 KSX615:KSX625 LCT615:LCT625 LMP615:LMP625 LWL615:LWL625 MGH615:MGH625 MQD615:MQD625 MZZ615:MZZ625 NJV615:NJV625 NTR615:NTR625 ODN615:ODN625 ONJ615:ONJ625 OXF615:OXF625 PHB615:PHB625 FUX660:FUX666 GET660:GET666 HIH549:HIH551 GYL549:GYL551 GOP549:GOP551 GET549:GET551 FUX549:FUX551 FLB549:FLB551 FBF549:FBF551 ERJ549:ERJ551 EHN549:EHN551 DXR549:DXR551 DNV549:DNV551 DDZ549:DDZ551 CUD549:CUD551 CKH549:CKH551 CAL549:CAL551 BQP549:BQP551 BGT549:BGT551 AWX549:AWX551 ANB549:ANB551 ADF549:ADF551 JN549:JN551 TJ549:TJ551 WVZ549:WVZ551 WMD549:WMD551 WCH549:WCH551 VSL549:VSL551 VIP549:VIP551 UYT549:UYT551 UOX549:UOX551 UFB549:UFB551 TVF549:TVF551 TLJ549:TLJ551 TBN549:TBN551 SRR549:SRR551 SHV549:SHV551 RXZ549:RXZ551 ROD549:ROD551 REH549:REH551 QUL549:QUL551 QKP549:QKP551 QAT549:QAT551 PQX549:PQX551 PHB549:PHB551 OXF549:OXF551 ONJ549:ONJ551 ODN549:ODN551 NTR549:NTR551 NJV549:NJV551 MZZ549:MZZ551 MQD549:MQD551 MGH549:MGH551 LWL549:LWL551 LMP549:LMP551 LCT549:LCT551 KSX549:KSX551 KJB549:KJB551 JZF549:JZF551 JPJ549:JPJ551 JFN549:JFN551 IVR549:IVR551 ILV549:ILV551 IBZ549:IBZ551 HSD549:HSD551 GOP660:GOP666 KSX648:KSX655 LCT648:LCT655 LMP648:LMP655 LWL648:LWL655 MGH648:MGH655 MQD648:MQD655 MZZ648:MZZ655 NJV648:NJV655 NTR648:NTR655 ODN648:ODN655 ONJ648:ONJ655 OXF648:OXF655 PHB648:PHB655 PQX648:PQX655 QAT648:QAT655 QKP648:QKP655 QUL648:QUL655 REH648:REH655 ROD648:ROD655 RXZ648:RXZ655 SHV648:SHV655 SRR648:SRR655 TBN648:TBN655 TLJ648:TLJ655 TVF648:TVF655 UFB648:UFB655 UOX648:UOX655 UYT648:UYT655 VIP648:VIP655 VSL648:VSL655 WCH648:WCH655 WMD648:WMD655 WVZ648:WVZ655 JN648:JN655 ADF648:ADF655 ANB648:ANB655 AWX648:AWX655 BGT648:BGT655 TJ648:TJ655 BQP648:BQP655 CAL648:CAL655 CKH648:CKH655 CUD648:CUD655 DDZ648:DDZ655 DNV648:DNV655 DXR648:DXR655 EHN648:EHN655 ERJ648:ERJ655 FBF648:FBF655 FLB648:FLB655 FUX648:FUX655 GET648:GET655 GOP648:GOP655 GYL648:GYL655 HIH648:HIH655 HSD648:HSD655 IBZ648:IBZ655 ILV648:ILV655 IVR648:IVR655 JFN648:JFN655 JPJ648:JPJ655 JZF648:JZF655 KJB648:KJB655 GYL660:GYL666 HIH660:HIH666 HSD660:HSD666 IBZ660:IBZ666 ILV660:ILV666 IVR660:IVR666 JFN660:JFN666 JPJ660:JPJ666 JZF660:JZF666 KJB660:KJB666 KSX660:KSX666 LCT660:LCT666 LMP660:LMP666 LWL660:LWL666 MGH660:MGH666 MQD660:MQD666 MZZ660:MZZ666 NJV660:NJV666 NTR660:NTR666 ODN660:ODN666 ONJ660:ONJ666 OXF660:OXF666 PHB660:PHB666 PQX660:PQX666 QAT660:QAT666 QKP660:QKP666 QUL660:QUL666 REH660:REH666 ROD660:ROD666 RXZ660:RXZ666 SHV660:SHV666 SRR660:SRR666 TBN660:TBN666 TLJ660:TLJ666 TVF660:TVF666 UFB660:UFB666 UOX660:UOX666 UYT660:UYT666 VIP660:VIP666 VSL660:VSL666 T646 T678 T584 T649:T657 T576:T579 T631:T634 T581:T582 T560 T674 T681 T636:T644 T574 T595 T592:T593 T600:T605 T686 T545:T552 T562:T568 T587:T590 T617:T624 T683 T570:T572 T607:T615 T668:T671 DXR581:DXR593 EHN581:EHN593 ERJ581:ERJ593 FBF581:FBF593 FLB581:FLB593 FUX581:FUX593 GET581:GET593 GOP581:GOP593 GYL581:GYL593 HIH581:HIH593 HSD581:HSD593 IBZ581:IBZ593 ILV581:ILV593 IVR581:IVR593 JFN581:JFN593 JPJ581:JPJ593 JZF581:JZF593 KJB581:KJB593 KSX581:KSX593 LCT581:LCT593 LMP581:LMP593 LWL581:LWL593 MGH581:MGH593 MQD581:MQD593 MZZ581:MZZ593 NJV581:NJV593 NTR581:NTR593 ODN581:ODN593 ONJ581:ONJ593 OXF581:OXF593 PHB581:PHB593 PQX581:PQX593 QAT581:QAT593 QKP581:QKP593 QUL581:QUL593 REH581:REH593 ROD581:ROD593 RXZ581:RXZ593 SHV581:SHV593 SRR581:SRR593 TBN581:TBN593 TLJ581:TLJ593 TVF581:TVF593 UFB581:UFB593 UOX581:UOX593 UYT581:UYT593 VIP581:VIP593 VSL581:VSL593 WCH581:WCH593 WMD581:WMD593 WVZ581:WVZ593 JN581:JN593 TJ581:TJ593 ADF581:ADF593 ANB581:ANB593 AWX581:AWX593 BGT581:BGT593 DNV581:DNV593 BQP581:BQP593 CAL581:CAL593 CKH581:CKH593 CUD581:CUD593 DDZ581:DDZ593" xr:uid="{00000000-0002-0000-0200-000001000000}">
      <formula1>0</formula1>
    </dataValidation>
    <dataValidation operator="greaterThanOrEqual" allowBlank="1" showInputMessage="1" showErrorMessage="1" sqref="T543 T680 T583 S662 T580 T625:T626 T645 T675:T676 T710:T711 T726:T729 T682 T585 T741 T718 T667 T744" xr:uid="{F3797C4B-47B0-473D-9CF6-2AC006EBEE29}"/>
    <dataValidation allowBlank="1" showInputMessage="1" showErrorMessage="1" prompt="No modificar, contiene fórmula." sqref="P2:P744" xr:uid="{96EA289E-2344-4A2B-9711-650A1AC7E647}"/>
  </dataValidations>
  <pageMargins left="0.31496062992125984" right="0.70866141732283472" top="1.1811023622047245" bottom="0.55118110236220474" header="0.31496062992125984" footer="0"/>
  <pageSetup scale="33" fitToHeight="0" orientation="landscape" r:id="rId1"/>
  <headerFooter>
    <oddHeader>&amp;C&amp;"Arial,Negrita"INFORME PRESENTADO A LA CONTRALORÍA GENERAL DE LA REPÚBLICA
SEGUIMIENTO O SUSCRIPCIÓN DE PLAN DE MEJORAMIENTO
FORMULARIO N° 14.1</oddHeader>
    <oddFooter>&amp;L&amp;"Arial,Negrita"Elaboró:&amp;"Arial,Normal" Oficina de Control Interno.</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3" tint="0.59999389629810485"/>
  </sheetPr>
  <dimension ref="A1:U188"/>
  <sheetViews>
    <sheetView showGridLines="0" zoomScale="106" zoomScaleNormal="106" workbookViewId="0">
      <selection activeCell="C7" sqref="C7"/>
    </sheetView>
  </sheetViews>
  <sheetFormatPr baseColWidth="10" defaultColWidth="0" defaultRowHeight="12.75" zeroHeight="1" x14ac:dyDescent="0.2"/>
  <cols>
    <col min="1" max="2" width="3.7109375" style="12" customWidth="1"/>
    <col min="3" max="3" width="103.85546875" style="12" customWidth="1"/>
    <col min="4" max="4" width="52.85546875" style="12" customWidth="1"/>
    <col min="5" max="8" width="17.7109375" style="12" customWidth="1"/>
    <col min="9" max="9" width="17.7109375" style="21" customWidth="1"/>
    <col min="10" max="10" width="14" style="21" customWidth="1"/>
    <col min="11" max="11" width="10.5703125" style="21" customWidth="1"/>
    <col min="12" max="12" width="20.140625" style="21" customWidth="1"/>
    <col min="13" max="13" width="17.7109375" style="21" customWidth="1"/>
    <col min="14" max="14" width="15.7109375" style="21" customWidth="1"/>
    <col min="15" max="15" width="9" style="21" customWidth="1"/>
    <col min="16" max="16" width="51.28515625" style="21" hidden="1" customWidth="1"/>
    <col min="17" max="17" width="44.7109375" style="21" hidden="1" customWidth="1"/>
    <col min="18" max="18" width="39" style="21" hidden="1" customWidth="1"/>
    <col min="19" max="19" width="11.42578125" style="21" customWidth="1"/>
    <col min="20" max="20" width="0" style="21" hidden="1" customWidth="1"/>
    <col min="21" max="21" width="0" style="12" hidden="1" customWidth="1"/>
    <col min="22" max="16384" width="11.42578125" style="12" hidden="1"/>
  </cols>
  <sheetData>
    <row r="1" spans="3:18" ht="17.25" customHeight="1" x14ac:dyDescent="0.2"/>
    <row r="2" spans="3:18" x14ac:dyDescent="0.2">
      <c r="C2" s="71"/>
      <c r="D2" s="71"/>
      <c r="E2" s="71"/>
      <c r="F2" s="71"/>
      <c r="G2" s="71"/>
      <c r="H2" s="71"/>
      <c r="I2" s="72"/>
    </row>
    <row r="3" spans="3:18" ht="15" x14ac:dyDescent="0.2">
      <c r="C3" s="254" t="s">
        <v>1745</v>
      </c>
      <c r="D3" s="254"/>
      <c r="E3" s="254"/>
      <c r="F3" s="254"/>
      <c r="G3" s="254"/>
      <c r="H3" s="254"/>
      <c r="I3" s="254"/>
    </row>
    <row r="4" spans="3:18" ht="12.95" customHeight="1" x14ac:dyDescent="0.2">
      <c r="C4" s="255" t="s">
        <v>1746</v>
      </c>
      <c r="D4" s="255"/>
      <c r="E4" s="255"/>
      <c r="F4" s="255"/>
      <c r="G4" s="255"/>
      <c r="H4" s="255"/>
      <c r="I4" s="255"/>
      <c r="J4" s="69"/>
      <c r="L4" s="257" t="s">
        <v>2223</v>
      </c>
      <c r="M4" s="257"/>
    </row>
    <row r="5" spans="3:18" ht="14.25" customHeight="1" x14ac:dyDescent="0.2">
      <c r="C5" s="71"/>
      <c r="D5" s="71"/>
      <c r="E5" s="71"/>
      <c r="F5" s="71"/>
      <c r="G5" s="71"/>
      <c r="H5" s="71"/>
      <c r="I5" s="72"/>
      <c r="J5" s="70"/>
      <c r="L5" s="253" t="s">
        <v>675</v>
      </c>
      <c r="M5" s="253"/>
      <c r="N5" s="107"/>
      <c r="P5" s="253" t="s">
        <v>1760</v>
      </c>
      <c r="Q5" s="253"/>
      <c r="R5" s="253"/>
    </row>
    <row r="6" spans="3:18" ht="18" hidden="1" customHeight="1" x14ac:dyDescent="0.2">
      <c r="D6" s="10" t="s">
        <v>137</v>
      </c>
      <c r="E6" s="10" t="s">
        <v>129</v>
      </c>
      <c r="F6" s="11"/>
      <c r="G6" s="11"/>
      <c r="H6" s="11"/>
      <c r="I6" s="11"/>
      <c r="J6"/>
      <c r="K6"/>
      <c r="L6" s="50"/>
      <c r="M6" s="50"/>
      <c r="P6" s="53"/>
      <c r="Q6" s="53"/>
      <c r="R6" s="53"/>
    </row>
    <row r="7" spans="3:18" x14ac:dyDescent="0.2">
      <c r="C7" s="68" t="s">
        <v>1761</v>
      </c>
      <c r="D7" s="139" t="s">
        <v>133</v>
      </c>
      <c r="E7" s="142" t="s">
        <v>10</v>
      </c>
      <c r="F7" s="143" t="s">
        <v>690</v>
      </c>
      <c r="G7" s="143" t="s">
        <v>1146</v>
      </c>
      <c r="H7" s="143" t="s">
        <v>1348</v>
      </c>
      <c r="I7" s="144" t="s">
        <v>11</v>
      </c>
      <c r="J7"/>
      <c r="K7"/>
      <c r="L7" s="51" t="s">
        <v>1347</v>
      </c>
      <c r="M7" s="79">
        <f>'PLAN DE MEJORAMIENTO CGR-INVIAS'!AE759</f>
        <v>0.75517029526489188</v>
      </c>
      <c r="N7" s="105"/>
      <c r="P7" s="52" t="s">
        <v>697</v>
      </c>
      <c r="Q7" s="52" t="s">
        <v>695</v>
      </c>
      <c r="R7" s="52" t="s">
        <v>696</v>
      </c>
    </row>
    <row r="8" spans="3:18" x14ac:dyDescent="0.2">
      <c r="C8" s="94" t="s">
        <v>922</v>
      </c>
      <c r="D8" s="140" t="s">
        <v>134</v>
      </c>
      <c r="E8" s="145"/>
      <c r="F8" s="145">
        <v>63</v>
      </c>
      <c r="G8" s="145">
        <v>10</v>
      </c>
      <c r="H8" s="145"/>
      <c r="I8" s="145">
        <v>73</v>
      </c>
      <c r="J8"/>
      <c r="K8"/>
      <c r="L8" s="51" t="s">
        <v>1346</v>
      </c>
      <c r="M8" s="79">
        <f>'PLAN DE MEJORAMIENTO CGR-INVIAS'!AE760</f>
        <v>0.69939851714612911</v>
      </c>
      <c r="N8" s="105"/>
      <c r="P8" s="82" t="str">
        <f>D8</f>
        <v>R2014</v>
      </c>
      <c r="Q8" s="81">
        <f>'PLAN DE MEJORAMIENTO CGR-INVIAS'!AE1088</f>
        <v>0.82080831408775956</v>
      </c>
      <c r="R8" s="80">
        <f>'PLAN DE MEJORAMIENTO CGR-INVIAS'!AE1089</f>
        <v>0.80560647943387875</v>
      </c>
    </row>
    <row r="9" spans="3:18" x14ac:dyDescent="0.2">
      <c r="C9" s="94" t="s">
        <v>923</v>
      </c>
      <c r="D9" s="140" t="s">
        <v>135</v>
      </c>
      <c r="E9" s="145">
        <v>1</v>
      </c>
      <c r="F9" s="145">
        <v>35</v>
      </c>
      <c r="G9" s="145">
        <v>12</v>
      </c>
      <c r="H9" s="145"/>
      <c r="I9" s="145">
        <v>48</v>
      </c>
      <c r="J9"/>
      <c r="K9"/>
      <c r="P9" s="82" t="str">
        <f>D9</f>
        <v>R2015</v>
      </c>
      <c r="Q9" s="81">
        <f>'PLAN DE MEJORAMIENTO CGR-INVIAS'!AE1081</f>
        <v>0.88291890541047113</v>
      </c>
      <c r="R9" s="80">
        <f>'PLAN DE MEJORAMIENTO CGR-INVIAS'!AE1082</f>
        <v>0.88291890541047113</v>
      </c>
    </row>
    <row r="10" spans="3:18" x14ac:dyDescent="0.2">
      <c r="C10" s="94" t="s">
        <v>924</v>
      </c>
      <c r="D10" s="140" t="s">
        <v>136</v>
      </c>
      <c r="E10" s="145"/>
      <c r="F10" s="145">
        <v>5</v>
      </c>
      <c r="G10" s="145"/>
      <c r="H10" s="145"/>
      <c r="I10" s="145">
        <v>5</v>
      </c>
      <c r="J10"/>
      <c r="K10"/>
      <c r="N10" s="106"/>
      <c r="P10" s="82" t="str">
        <f t="shared" ref="P10:P18" si="0">D10</f>
        <v>D2016</v>
      </c>
      <c r="Q10" s="81">
        <f>'PLAN DE MEJORAMIENTO CGR-INVIAS'!AE1060</f>
        <v>1</v>
      </c>
      <c r="R10" s="80">
        <f>'PLAN DE MEJORAMIENTO CGR-INVIAS'!AE1061</f>
        <v>1</v>
      </c>
    </row>
    <row r="11" spans="3:18" x14ac:dyDescent="0.2">
      <c r="C11" s="94" t="s">
        <v>925</v>
      </c>
      <c r="D11" s="140" t="s">
        <v>159</v>
      </c>
      <c r="E11" s="145"/>
      <c r="F11" s="145">
        <v>4</v>
      </c>
      <c r="G11" s="145"/>
      <c r="H11" s="145"/>
      <c r="I11" s="145">
        <v>4</v>
      </c>
      <c r="J11"/>
      <c r="K11"/>
      <c r="L11" s="102" t="s">
        <v>2221</v>
      </c>
      <c r="M11" s="102" t="s">
        <v>2222</v>
      </c>
      <c r="N11" s="102"/>
      <c r="P11" s="82" t="str">
        <f t="shared" si="0"/>
        <v>EVP2016</v>
      </c>
      <c r="Q11" s="81">
        <f>'PLAN DE MEJORAMIENTO CGR-INVIAS'!AE1074</f>
        <v>0.33627204030226698</v>
      </c>
      <c r="R11" s="80">
        <f>'PLAN DE MEJORAMIENTO CGR-INVIAS'!AE1075</f>
        <v>0.33627204030226698</v>
      </c>
    </row>
    <row r="12" spans="3:18" x14ac:dyDescent="0.2">
      <c r="C12" s="94" t="s">
        <v>926</v>
      </c>
      <c r="D12" s="140" t="s">
        <v>160</v>
      </c>
      <c r="E12" s="145"/>
      <c r="F12" s="145">
        <v>17</v>
      </c>
      <c r="G12" s="145">
        <v>7</v>
      </c>
      <c r="H12" s="145"/>
      <c r="I12" s="145">
        <v>24</v>
      </c>
      <c r="J12"/>
      <c r="K12"/>
      <c r="L12" s="103">
        <f>M7</f>
        <v>0.75517029526489188</v>
      </c>
      <c r="M12" s="104">
        <f>100%-L12</f>
        <v>0.24482970473510812</v>
      </c>
      <c r="N12" s="104"/>
      <c r="P12" s="82" t="str">
        <f t="shared" si="0"/>
        <v>ECP2016</v>
      </c>
      <c r="Q12" s="81">
        <f>'PLAN DE MEJORAMIENTO CGR-INVIAS'!AE1067</f>
        <v>0.94285133020344303</v>
      </c>
      <c r="R12" s="80">
        <f>'PLAN DE MEJORAMIENTO CGR-INVIAS'!AE1068</f>
        <v>0.94285133020344303</v>
      </c>
    </row>
    <row r="13" spans="3:18" x14ac:dyDescent="0.2">
      <c r="C13" s="94" t="s">
        <v>927</v>
      </c>
      <c r="D13" s="140" t="s">
        <v>212</v>
      </c>
      <c r="E13" s="145"/>
      <c r="F13" s="145">
        <v>46</v>
      </c>
      <c r="G13" s="145">
        <v>3</v>
      </c>
      <c r="H13" s="145"/>
      <c r="I13" s="145">
        <v>49</v>
      </c>
      <c r="J13"/>
      <c r="K13"/>
      <c r="P13" s="82" t="str">
        <f t="shared" si="0"/>
        <v>R2016</v>
      </c>
      <c r="Q13" s="81">
        <f>'PLAN DE MEJORAMIENTO CGR-INVIAS'!AE1053</f>
        <v>0.95660539215686247</v>
      </c>
      <c r="R13" s="80">
        <f>'PLAN DE MEJORAMIENTO CGR-INVIAS'!AE1054</f>
        <v>0.95660539215686247</v>
      </c>
    </row>
    <row r="14" spans="3:18" x14ac:dyDescent="0.2">
      <c r="C14" s="94" t="s">
        <v>928</v>
      </c>
      <c r="D14" s="140" t="s">
        <v>632</v>
      </c>
      <c r="E14" s="145"/>
      <c r="F14" s="145">
        <v>3</v>
      </c>
      <c r="G14" s="145">
        <v>1</v>
      </c>
      <c r="H14" s="145"/>
      <c r="I14" s="145">
        <v>4</v>
      </c>
      <c r="J14"/>
      <c r="K14"/>
      <c r="P14" s="82" t="str">
        <f t="shared" si="0"/>
        <v>AC2017</v>
      </c>
      <c r="Q14" s="81">
        <f>'PLAN DE MEJORAMIENTO CGR-INVIAS'!AE1046</f>
        <v>1</v>
      </c>
      <c r="R14" s="80">
        <f>'PLAN DE MEJORAMIENTO CGR-INVIAS'!AE1047</f>
        <v>1</v>
      </c>
    </row>
    <row r="15" spans="3:18" x14ac:dyDescent="0.2">
      <c r="C15" s="94" t="s">
        <v>929</v>
      </c>
      <c r="D15" s="140" t="s">
        <v>724</v>
      </c>
      <c r="E15" s="145"/>
      <c r="F15" s="145">
        <v>21</v>
      </c>
      <c r="G15" s="145"/>
      <c r="H15" s="145"/>
      <c r="I15" s="145">
        <v>21</v>
      </c>
      <c r="J15"/>
      <c r="K15"/>
      <c r="P15" s="82" t="str">
        <f t="shared" si="0"/>
        <v>AF2017</v>
      </c>
      <c r="Q15" s="81">
        <f>'PLAN DE MEJORAMIENTO CGR-INVIAS'!AE1039</f>
        <v>0.6980665950590762</v>
      </c>
      <c r="R15" s="80">
        <f>'PLAN DE MEJORAMIENTO CGR-INVIAS'!AE1040</f>
        <v>0.6980665950590762</v>
      </c>
    </row>
    <row r="16" spans="3:18" x14ac:dyDescent="0.2">
      <c r="C16" s="94" t="s">
        <v>930</v>
      </c>
      <c r="D16" s="140" t="s">
        <v>762</v>
      </c>
      <c r="E16" s="145"/>
      <c r="F16" s="145">
        <v>5</v>
      </c>
      <c r="G16" s="145"/>
      <c r="H16" s="145"/>
      <c r="I16" s="145">
        <v>5</v>
      </c>
      <c r="J16"/>
      <c r="K16"/>
      <c r="P16" s="82" t="str">
        <f t="shared" si="0"/>
        <v>ADP2017</v>
      </c>
      <c r="Q16" s="81">
        <f>'PLAN DE MEJORAMIENTO CGR-INVIAS'!AE1032</f>
        <v>0.53706896551724148</v>
      </c>
      <c r="R16" s="80">
        <f>'PLAN DE MEJORAMIENTO CGR-INVIAS'!AE1033</f>
        <v>0.53706896551724148</v>
      </c>
    </row>
    <row r="17" spans="3:18" x14ac:dyDescent="0.2">
      <c r="C17" s="94" t="s">
        <v>931</v>
      </c>
      <c r="D17" s="140" t="s">
        <v>824</v>
      </c>
      <c r="E17" s="145"/>
      <c r="F17" s="145">
        <v>10</v>
      </c>
      <c r="G17" s="145">
        <v>20</v>
      </c>
      <c r="H17" s="145"/>
      <c r="I17" s="145">
        <v>30</v>
      </c>
      <c r="J17"/>
      <c r="K17"/>
      <c r="L17" s="49"/>
      <c r="P17" s="82" t="str">
        <f t="shared" si="0"/>
        <v>ACSRT17</v>
      </c>
      <c r="Q17" s="81">
        <f>'PLAN DE MEJORAMIENTO CGR-INVIAS'!AE1025</f>
        <v>0.75130216331093458</v>
      </c>
      <c r="R17" s="80">
        <f>'PLAN DE MEJORAMIENTO CGR-INVIAS'!AE1026</f>
        <v>0.75130216331093458</v>
      </c>
    </row>
    <row r="18" spans="3:18" x14ac:dyDescent="0.2">
      <c r="C18" s="94" t="s">
        <v>1021</v>
      </c>
      <c r="D18" s="140" t="s">
        <v>919</v>
      </c>
      <c r="E18" s="145"/>
      <c r="F18" s="145">
        <v>2</v>
      </c>
      <c r="G18" s="145">
        <v>2</v>
      </c>
      <c r="H18" s="145"/>
      <c r="I18" s="145">
        <v>4</v>
      </c>
      <c r="J18"/>
      <c r="K18"/>
      <c r="P18" s="82" t="str">
        <f t="shared" si="0"/>
        <v>APCSMF18</v>
      </c>
      <c r="Q18" s="81">
        <f>'PLAN DE MEJORAMIENTO CGR-INVIAS'!AE1018</f>
        <v>1</v>
      </c>
      <c r="R18" s="80">
        <f>'PLAN DE MEJORAMIENTO CGR-INVIAS'!AE1019</f>
        <v>1</v>
      </c>
    </row>
    <row r="19" spans="3:18" x14ac:dyDescent="0.2">
      <c r="C19" s="94" t="s">
        <v>1009</v>
      </c>
      <c r="D19" s="140" t="s">
        <v>936</v>
      </c>
      <c r="E19" s="145"/>
      <c r="F19" s="145">
        <v>22</v>
      </c>
      <c r="G19" s="145">
        <v>12</v>
      </c>
      <c r="H19" s="145"/>
      <c r="I19" s="145">
        <v>34</v>
      </c>
      <c r="J19"/>
      <c r="K19"/>
      <c r="L19" s="257" t="s">
        <v>2224</v>
      </c>
      <c r="M19" s="257"/>
      <c r="P19" s="82" t="str">
        <f t="shared" ref="P19:P24" si="1">D19</f>
        <v>AF2018</v>
      </c>
      <c r="Q19" s="81">
        <f>'PLAN DE MEJORAMIENTO CGR-INVIAS'!AE1011</f>
        <v>0.77043873729266965</v>
      </c>
      <c r="R19" s="80">
        <f>'PLAN DE MEJORAMIENTO CGR-INVIAS'!AE1012</f>
        <v>0.77043873729266965</v>
      </c>
    </row>
    <row r="20" spans="3:18" x14ac:dyDescent="0.2">
      <c r="C20" s="94" t="s">
        <v>1941</v>
      </c>
      <c r="D20" s="140" t="s">
        <v>1016</v>
      </c>
      <c r="E20" s="145"/>
      <c r="F20" s="145">
        <v>2</v>
      </c>
      <c r="G20" s="145"/>
      <c r="H20" s="145"/>
      <c r="I20" s="145">
        <v>2</v>
      </c>
      <c r="J20"/>
      <c r="K20"/>
      <c r="P20" s="82" t="str">
        <f t="shared" si="1"/>
        <v>ACTL2018</v>
      </c>
      <c r="Q20" s="81">
        <f>'PLAN DE MEJORAMIENTO CGR-INVIAS'!AE1004</f>
        <v>1</v>
      </c>
      <c r="R20" s="80">
        <f>'PLAN DE MEJORAMIENTO CGR-INVIAS'!AE1005</f>
        <v>1</v>
      </c>
    </row>
    <row r="21" spans="3:18" x14ac:dyDescent="0.2">
      <c r="C21" s="94" t="s">
        <v>1148</v>
      </c>
      <c r="D21" s="127" t="s">
        <v>1138</v>
      </c>
      <c r="E21" s="145"/>
      <c r="F21" s="145">
        <v>2</v>
      </c>
      <c r="G21" s="145">
        <v>2</v>
      </c>
      <c r="H21" s="145"/>
      <c r="I21" s="145">
        <v>4</v>
      </c>
      <c r="J21"/>
      <c r="K21"/>
      <c r="L21" s="102" t="s">
        <v>2221</v>
      </c>
      <c r="M21" s="102" t="s">
        <v>2222</v>
      </c>
      <c r="P21" s="82" t="str">
        <f t="shared" si="1"/>
        <v>ACPP</v>
      </c>
      <c r="Q21" s="81">
        <f>'PLAN DE MEJORAMIENTO CGR-INVIAS'!AE997</f>
        <v>1</v>
      </c>
      <c r="R21" s="80">
        <f>'PLAN DE MEJORAMIENTO CGR-INVIAS'!AE998</f>
        <v>1</v>
      </c>
    </row>
    <row r="22" spans="3:18" x14ac:dyDescent="0.2">
      <c r="C22" s="94" t="s">
        <v>1149</v>
      </c>
      <c r="D22" s="127" t="s">
        <v>1144</v>
      </c>
      <c r="E22" s="145"/>
      <c r="F22" s="145">
        <v>7</v>
      </c>
      <c r="G22" s="145">
        <v>2</v>
      </c>
      <c r="H22" s="145"/>
      <c r="I22" s="145">
        <v>9</v>
      </c>
      <c r="J22"/>
      <c r="K22"/>
      <c r="L22" s="103">
        <f>M8</f>
        <v>0.69939851714612911</v>
      </c>
      <c r="M22" s="104">
        <f>100%-L22</f>
        <v>0.30060148285387089</v>
      </c>
      <c r="P22" s="82" t="str">
        <f t="shared" si="1"/>
        <v>AF2019</v>
      </c>
      <c r="Q22" s="81">
        <f>'PLAN DE MEJORAMIENTO CGR-INVIAS'!AE990</f>
        <v>1</v>
      </c>
      <c r="R22" s="80">
        <f>'PLAN DE MEJORAMIENTO CGR-INVIAS'!AE991</f>
        <v>1</v>
      </c>
    </row>
    <row r="23" spans="3:18" x14ac:dyDescent="0.2">
      <c r="C23" s="94" t="s">
        <v>1218</v>
      </c>
      <c r="D23" s="127" t="s">
        <v>1206</v>
      </c>
      <c r="E23" s="145"/>
      <c r="F23" s="145">
        <v>2</v>
      </c>
      <c r="G23" s="145"/>
      <c r="H23" s="145"/>
      <c r="I23" s="145">
        <v>2</v>
      </c>
      <c r="J23"/>
      <c r="K23" s="56"/>
      <c r="P23" s="82" t="str">
        <f t="shared" si="1"/>
        <v>AEFC</v>
      </c>
      <c r="Q23" s="81">
        <f>'PLAN DE MEJORAMIENTO CGR-INVIAS'!AE983</f>
        <v>1</v>
      </c>
      <c r="R23" s="80">
        <f>'PLAN DE MEJORAMIENTO CGR-INVIAS'!AE984</f>
        <v>1</v>
      </c>
    </row>
    <row r="24" spans="3:18" x14ac:dyDescent="0.2">
      <c r="C24" s="94" t="s">
        <v>1341</v>
      </c>
      <c r="D24" s="127" t="s">
        <v>1259</v>
      </c>
      <c r="E24" s="145"/>
      <c r="F24" s="145">
        <v>15</v>
      </c>
      <c r="G24" s="145"/>
      <c r="H24" s="145"/>
      <c r="I24" s="145">
        <v>15</v>
      </c>
      <c r="J24"/>
      <c r="K24" s="56"/>
      <c r="P24" s="82" t="str">
        <f t="shared" si="1"/>
        <v>AC2019</v>
      </c>
      <c r="Q24" s="81">
        <f>'PLAN DE MEJORAMIENTO CGR-INVIAS'!AE969</f>
        <v>0.86583302684810581</v>
      </c>
      <c r="R24" s="80">
        <f>'PLAN DE MEJORAMIENTO CGR-INVIAS'!AE970</f>
        <v>0.86583302684810581</v>
      </c>
    </row>
    <row r="25" spans="3:18" x14ac:dyDescent="0.2">
      <c r="C25" s="94" t="s">
        <v>1342</v>
      </c>
      <c r="D25" s="127" t="s">
        <v>1318</v>
      </c>
      <c r="E25" s="145"/>
      <c r="F25" s="145">
        <v>7</v>
      </c>
      <c r="G25" s="145"/>
      <c r="H25" s="145"/>
      <c r="I25" s="145">
        <v>7</v>
      </c>
      <c r="J25"/>
      <c r="K25" s="56"/>
      <c r="P25" s="82" t="str">
        <f t="shared" ref="P25:P30" si="2">D25</f>
        <v>AT73</v>
      </c>
      <c r="Q25" s="81">
        <f>'PLAN DE MEJORAMIENTO CGR-INVIAS'!AE948</f>
        <v>1</v>
      </c>
      <c r="R25" s="80">
        <f>'PLAN DE MEJORAMIENTO CGR-INVIAS'!AE949</f>
        <v>1</v>
      </c>
    </row>
    <row r="26" spans="3:18" x14ac:dyDescent="0.2">
      <c r="C26" s="94" t="s">
        <v>1343</v>
      </c>
      <c r="D26" s="127" t="s">
        <v>1319</v>
      </c>
      <c r="E26" s="145"/>
      <c r="F26" s="145">
        <v>1</v>
      </c>
      <c r="G26" s="145"/>
      <c r="H26" s="145"/>
      <c r="I26" s="145">
        <v>1</v>
      </c>
      <c r="J26"/>
      <c r="K26" s="56"/>
      <c r="P26" s="82" t="str">
        <f t="shared" si="2"/>
        <v>AT74</v>
      </c>
      <c r="Q26" s="81">
        <f>'PLAN DE MEJORAMIENTO CGR-INVIAS'!AE955</f>
        <v>1</v>
      </c>
      <c r="R26" s="80">
        <f>'PLAN DE MEJORAMIENTO CGR-INVIAS'!AE956</f>
        <v>1</v>
      </c>
    </row>
    <row r="27" spans="3:18" x14ac:dyDescent="0.2">
      <c r="C27" s="94" t="s">
        <v>1344</v>
      </c>
      <c r="D27" s="127" t="s">
        <v>1320</v>
      </c>
      <c r="E27" s="145"/>
      <c r="F27" s="145">
        <v>10</v>
      </c>
      <c r="G27" s="145"/>
      <c r="H27" s="145"/>
      <c r="I27" s="145">
        <v>10</v>
      </c>
      <c r="J27"/>
      <c r="K27" s="56"/>
      <c r="P27" s="82" t="str">
        <f t="shared" si="2"/>
        <v>AT75</v>
      </c>
      <c r="Q27" s="81">
        <f>'PLAN DE MEJORAMIENTO CGR-INVIAS'!AE962</f>
        <v>1</v>
      </c>
      <c r="R27" s="80">
        <f>'PLAN DE MEJORAMIENTO CGR-INVIAS'!AE963</f>
        <v>1</v>
      </c>
    </row>
    <row r="28" spans="3:18" x14ac:dyDescent="0.2">
      <c r="C28" s="94" t="s">
        <v>1220</v>
      </c>
      <c r="D28" s="127" t="s">
        <v>1321</v>
      </c>
      <c r="E28" s="145"/>
      <c r="F28" s="145">
        <v>7</v>
      </c>
      <c r="G28" s="145">
        <v>3</v>
      </c>
      <c r="H28" s="145"/>
      <c r="I28" s="145">
        <v>10</v>
      </c>
      <c r="J28"/>
      <c r="K28" s="56"/>
      <c r="P28" s="82" t="str">
        <f t="shared" si="2"/>
        <v>AT75-OCAD PAZ</v>
      </c>
      <c r="Q28" s="81">
        <f>'PLAN DE MEJORAMIENTO CGR-INVIAS'!AE976</f>
        <v>0.88875453446191055</v>
      </c>
      <c r="R28" s="80">
        <f>'PLAN DE MEJORAMIENTO CGR-INVIAS'!AE977</f>
        <v>0.88875453446191055</v>
      </c>
    </row>
    <row r="29" spans="3:18" x14ac:dyDescent="0.2">
      <c r="C29" s="94" t="s">
        <v>1350</v>
      </c>
      <c r="D29" s="127" t="s">
        <v>1356</v>
      </c>
      <c r="E29" s="145"/>
      <c r="F29" s="145"/>
      <c r="G29" s="145">
        <v>1</v>
      </c>
      <c r="H29" s="145"/>
      <c r="I29" s="145">
        <v>1</v>
      </c>
      <c r="J29"/>
      <c r="K29" s="56"/>
      <c r="P29" s="82" t="str">
        <f t="shared" si="2"/>
        <v>DENUNCIA2020-187038-82111-D</v>
      </c>
      <c r="Q29" s="81">
        <f>'PLAN DE MEJORAMIENTO CGR-INVIAS'!AE941</f>
        <v>1</v>
      </c>
      <c r="R29" s="80">
        <f>'PLAN DE MEJORAMIENTO CGR-INVIAS'!AE942</f>
        <v>1</v>
      </c>
    </row>
    <row r="30" spans="3:18" x14ac:dyDescent="0.2">
      <c r="C30" s="94" t="s">
        <v>1420</v>
      </c>
      <c r="D30" s="127" t="s">
        <v>1360</v>
      </c>
      <c r="E30" s="146"/>
      <c r="F30" s="146">
        <v>23</v>
      </c>
      <c r="G30" s="146">
        <v>3</v>
      </c>
      <c r="H30" s="146"/>
      <c r="I30" s="146">
        <v>26</v>
      </c>
      <c r="J30"/>
      <c r="K30" s="56"/>
      <c r="P30" s="82" t="str">
        <f t="shared" si="2"/>
        <v>AF2020</v>
      </c>
      <c r="Q30" s="81">
        <f>'PLAN DE MEJORAMIENTO CGR-INVIAS'!AE934</f>
        <v>0.86032233307751349</v>
      </c>
      <c r="R30" s="80">
        <f>'PLAN DE MEJORAMIENTO CGR-INVIAS'!AE935</f>
        <v>0.86032233307751349</v>
      </c>
    </row>
    <row r="31" spans="3:18" x14ac:dyDescent="0.2">
      <c r="C31" s="94" t="s">
        <v>1564</v>
      </c>
      <c r="D31" s="127" t="s">
        <v>1562</v>
      </c>
      <c r="E31" s="145"/>
      <c r="F31" s="145">
        <v>16</v>
      </c>
      <c r="G31" s="145"/>
      <c r="H31" s="145"/>
      <c r="I31" s="145">
        <v>16</v>
      </c>
      <c r="J31"/>
      <c r="K31" s="56"/>
      <c r="P31" s="82" t="str">
        <f>D31</f>
        <v>ACC1234</v>
      </c>
      <c r="Q31" s="81">
        <f>'PLAN DE MEJORAMIENTO CGR-INVIAS'!AE927</f>
        <v>0.89743963782696179</v>
      </c>
      <c r="R31" s="80">
        <f>'PLAN DE MEJORAMIENTO CGR-INVIAS'!AE928</f>
        <v>0.89743963782696179</v>
      </c>
    </row>
    <row r="32" spans="3:18" x14ac:dyDescent="0.2">
      <c r="C32" s="94" t="s">
        <v>1600</v>
      </c>
      <c r="D32" s="127" t="s">
        <v>1599</v>
      </c>
      <c r="E32" s="145"/>
      <c r="F32" s="145">
        <v>2</v>
      </c>
      <c r="G32" s="145"/>
      <c r="H32" s="145"/>
      <c r="I32" s="145">
        <v>2</v>
      </c>
      <c r="J32"/>
      <c r="K32" s="56"/>
      <c r="P32" s="82" t="str">
        <f>D32</f>
        <v>AT232</v>
      </c>
      <c r="Q32" s="81">
        <f>'PLAN DE MEJORAMIENTO CGR-INVIAS'!AE920</f>
        <v>1</v>
      </c>
      <c r="R32" s="80">
        <f>'PLAN DE MEJORAMIENTO CGR-INVIAS'!AE921</f>
        <v>1</v>
      </c>
    </row>
    <row r="33" spans="3:18" x14ac:dyDescent="0.2">
      <c r="C33" s="94" t="s">
        <v>1699</v>
      </c>
      <c r="D33" s="127" t="s">
        <v>1697</v>
      </c>
      <c r="E33" s="145"/>
      <c r="F33" s="145"/>
      <c r="G33" s="145">
        <v>1</v>
      </c>
      <c r="H33" s="145"/>
      <c r="I33" s="145">
        <v>1</v>
      </c>
      <c r="J33"/>
      <c r="K33" s="56"/>
      <c r="P33" s="82" t="str">
        <f>D33</f>
        <v>D2021</v>
      </c>
      <c r="Q33" s="81">
        <f>'PLAN DE MEJORAMIENTO CGR-INVIAS'!AE906</f>
        <v>0</v>
      </c>
      <c r="R33" s="80">
        <f>'PLAN DE MEJORAMIENTO CGR-INVIAS'!AE907</f>
        <v>0</v>
      </c>
    </row>
    <row r="34" spans="3:18" x14ac:dyDescent="0.2">
      <c r="C34" s="94" t="s">
        <v>1700</v>
      </c>
      <c r="D34" s="127" t="s">
        <v>1698</v>
      </c>
      <c r="E34" s="145"/>
      <c r="F34" s="145">
        <v>14</v>
      </c>
      <c r="G34" s="145">
        <v>6</v>
      </c>
      <c r="H34" s="145"/>
      <c r="I34" s="145">
        <v>20</v>
      </c>
      <c r="J34"/>
      <c r="K34" s="56"/>
      <c r="P34" s="82" t="str">
        <f>D34</f>
        <v>AC2020</v>
      </c>
      <c r="Q34" s="81">
        <f>'PLAN DE MEJORAMIENTO CGR-INVIAS'!AE913</f>
        <v>0.74724250936329562</v>
      </c>
      <c r="R34" s="80">
        <f>'PLAN DE MEJORAMIENTO CGR-INVIAS'!AE914</f>
        <v>0.74724250936329562</v>
      </c>
    </row>
    <row r="35" spans="3:18" x14ac:dyDescent="0.2">
      <c r="C35" s="108" t="s">
        <v>2268</v>
      </c>
      <c r="D35" s="127" t="s">
        <v>1738</v>
      </c>
      <c r="E35" s="145"/>
      <c r="F35" s="145">
        <v>11</v>
      </c>
      <c r="G35" s="145"/>
      <c r="H35" s="145"/>
      <c r="I35" s="145">
        <v>11</v>
      </c>
      <c r="J35"/>
      <c r="K35" s="56"/>
      <c r="P35" s="82" t="str">
        <f>D35</f>
        <v>ANTYSTODOM2021</v>
      </c>
      <c r="Q35" s="81">
        <f>'PLAN DE MEJORAMIENTO CGR-INVIAS'!AE899</f>
        <v>1</v>
      </c>
      <c r="R35" s="80">
        <f>'PLAN DE MEJORAMIENTO CGR-INVIAS'!AE900</f>
        <v>1</v>
      </c>
    </row>
    <row r="36" spans="3:18" x14ac:dyDescent="0.2">
      <c r="C36" s="94" t="s">
        <v>1940</v>
      </c>
      <c r="D36" s="127" t="s">
        <v>1759</v>
      </c>
      <c r="E36" s="145"/>
      <c r="F36" s="145">
        <v>3</v>
      </c>
      <c r="G36" s="145"/>
      <c r="H36" s="145"/>
      <c r="I36" s="145">
        <v>3</v>
      </c>
      <c r="J36"/>
      <c r="K36" s="56"/>
      <c r="P36" s="82" t="str">
        <f t="shared" ref="P36:P41" si="3">D36</f>
        <v>DENUNCIA 2021-226968-82111-D</v>
      </c>
      <c r="Q36" s="81">
        <f>'PLAN DE MEJORAMIENTO CGR-INVIAS'!AE892</f>
        <v>1</v>
      </c>
      <c r="R36" s="80">
        <f>'PLAN DE MEJORAMIENTO CGR-INVIAS'!AE893</f>
        <v>1</v>
      </c>
    </row>
    <row r="37" spans="3:18" x14ac:dyDescent="0.2">
      <c r="C37" s="94" t="s">
        <v>1939</v>
      </c>
      <c r="D37" s="127" t="s">
        <v>1804</v>
      </c>
      <c r="E37" s="145"/>
      <c r="F37" s="145">
        <v>1</v>
      </c>
      <c r="G37" s="145"/>
      <c r="H37" s="145"/>
      <c r="I37" s="145">
        <v>1</v>
      </c>
      <c r="J37"/>
      <c r="K37" s="56"/>
      <c r="P37" s="82" t="str">
        <f t="shared" si="3"/>
        <v>DENUNCIA 2021-227748-82111-D</v>
      </c>
      <c r="Q37" s="81">
        <f>'PLAN DE MEJORAMIENTO CGR-INVIAS'!AE885</f>
        <v>1</v>
      </c>
      <c r="R37" s="80">
        <f>'PLAN DE MEJORAMIENTO CGR-INVIAS'!AE886</f>
        <v>1</v>
      </c>
    </row>
    <row r="38" spans="3:18" x14ac:dyDescent="0.2">
      <c r="C38" s="94" t="s">
        <v>1938</v>
      </c>
      <c r="D38" s="127" t="s">
        <v>1882</v>
      </c>
      <c r="E38" s="145"/>
      <c r="F38" s="145">
        <v>5</v>
      </c>
      <c r="G38" s="145">
        <v>25</v>
      </c>
      <c r="H38" s="145"/>
      <c r="I38" s="145">
        <v>30</v>
      </c>
      <c r="J38"/>
      <c r="K38" s="56"/>
      <c r="P38" s="82" t="str">
        <f t="shared" si="3"/>
        <v>AEF - MECO</v>
      </c>
      <c r="Q38" s="81">
        <f>'PLAN DE MEJORAMIENTO CGR-INVIAS'!AE878</f>
        <v>0.12425644415069399</v>
      </c>
      <c r="R38" s="80">
        <f>'PLAN DE MEJORAMIENTO CGR-INVIAS'!AE879</f>
        <v>0.12425644415069399</v>
      </c>
    </row>
    <row r="39" spans="3:18" x14ac:dyDescent="0.2">
      <c r="C39" s="94" t="s">
        <v>1937</v>
      </c>
      <c r="D39" s="127" t="s">
        <v>1936</v>
      </c>
      <c r="E39" s="145"/>
      <c r="F39" s="145">
        <v>10</v>
      </c>
      <c r="G39" s="145">
        <v>10</v>
      </c>
      <c r="H39" s="145"/>
      <c r="I39" s="145">
        <v>20</v>
      </c>
      <c r="J39"/>
      <c r="K39" s="56"/>
      <c r="P39" s="82" t="str">
        <f t="shared" si="3"/>
        <v>AC-GUAVIARE</v>
      </c>
      <c r="Q39" s="81">
        <f>'PLAN DE MEJORAMIENTO CGR-INVIAS'!AE871</f>
        <v>0.52027748132337237</v>
      </c>
      <c r="R39" s="80">
        <f>'PLAN DE MEJORAMIENTO CGR-INVIAS'!AE872</f>
        <v>0.52027748132337237</v>
      </c>
    </row>
    <row r="40" spans="3:18" x14ac:dyDescent="0.2">
      <c r="C40" s="94" t="s">
        <v>1959</v>
      </c>
      <c r="D40" s="127" t="s">
        <v>1958</v>
      </c>
      <c r="E40" s="145"/>
      <c r="F40" s="145"/>
      <c r="G40" s="145">
        <v>2</v>
      </c>
      <c r="H40" s="145"/>
      <c r="I40" s="145">
        <v>2</v>
      </c>
      <c r="J40"/>
      <c r="K40" s="56"/>
      <c r="P40" s="82" t="str">
        <f t="shared" si="3"/>
        <v>DENUNCIA2021-216384-82111-D - ENCINO</v>
      </c>
      <c r="Q40" s="81">
        <f>'PLAN DE MEJORAMIENTO CGR-INVIAS'!AE864</f>
        <v>0</v>
      </c>
      <c r="R40" s="80">
        <f>'PLAN DE MEJORAMIENTO CGR-INVIAS'!AE865</f>
        <v>0</v>
      </c>
    </row>
    <row r="41" spans="3:18" x14ac:dyDescent="0.2">
      <c r="C41" s="94" t="s">
        <v>2062</v>
      </c>
      <c r="D41" s="127" t="s">
        <v>2060</v>
      </c>
      <c r="E41" s="145">
        <v>1</v>
      </c>
      <c r="F41" s="145">
        <v>17</v>
      </c>
      <c r="G41" s="145">
        <v>8</v>
      </c>
      <c r="H41" s="145"/>
      <c r="I41" s="145">
        <v>26</v>
      </c>
      <c r="J41"/>
      <c r="K41" s="56"/>
      <c r="P41" s="82" t="str">
        <f t="shared" si="3"/>
        <v>AF2021</v>
      </c>
      <c r="Q41" s="81">
        <f>'PLAN DE MEJORAMIENTO CGR-INVIAS'!AE857</f>
        <v>0.8108344113842173</v>
      </c>
      <c r="R41" s="80">
        <f>'PLAN DE MEJORAMIENTO CGR-INVIAS'!AE858</f>
        <v>0.73157280420192583</v>
      </c>
    </row>
    <row r="42" spans="3:18" x14ac:dyDescent="0.2">
      <c r="C42" s="94" t="s">
        <v>2087</v>
      </c>
      <c r="D42" s="127" t="s">
        <v>2086</v>
      </c>
      <c r="E42" s="145"/>
      <c r="F42" s="145">
        <v>2</v>
      </c>
      <c r="G42" s="145">
        <v>3</v>
      </c>
      <c r="H42" s="145"/>
      <c r="I42" s="145">
        <v>5</v>
      </c>
      <c r="J42"/>
      <c r="K42" s="56"/>
      <c r="P42" s="82" t="str">
        <f t="shared" ref="P42:P54" si="4">D42</f>
        <v>AEFI-PROVIDENCIA</v>
      </c>
      <c r="Q42" s="81">
        <f>'PLAN DE MEJORAMIENTO CGR-INVIAS'!AE850</f>
        <v>0.44214876033057854</v>
      </c>
      <c r="R42" s="80">
        <f>'PLAN DE MEJORAMIENTO CGR-INVIAS'!AE851</f>
        <v>0.44214876033057854</v>
      </c>
    </row>
    <row r="43" spans="3:18" x14ac:dyDescent="0.2">
      <c r="C43" s="115" t="s">
        <v>2115</v>
      </c>
      <c r="D43" s="127" t="s">
        <v>2106</v>
      </c>
      <c r="E43" s="145"/>
      <c r="F43" s="145">
        <v>1</v>
      </c>
      <c r="G43" s="145">
        <v>1</v>
      </c>
      <c r="H43" s="145"/>
      <c r="I43" s="145">
        <v>2</v>
      </c>
      <c r="J43"/>
      <c r="K43" s="56"/>
      <c r="P43" s="82" t="str">
        <f t="shared" si="4"/>
        <v>AEF-AT019</v>
      </c>
      <c r="Q43" s="81">
        <f>'PLAN DE MEJORAMIENTO CGR-INVIAS'!AE843</f>
        <v>0.6216216216216216</v>
      </c>
      <c r="R43" s="80">
        <f>'PLAN DE MEJORAMIENTO CGR-INVIAS'!AE844</f>
        <v>0.89320388349514568</v>
      </c>
    </row>
    <row r="44" spans="3:18" x14ac:dyDescent="0.2">
      <c r="C44" s="115" t="s">
        <v>2114</v>
      </c>
      <c r="D44" s="127" t="s">
        <v>2113</v>
      </c>
      <c r="E44" s="145"/>
      <c r="F44" s="145">
        <v>1</v>
      </c>
      <c r="G44" s="145">
        <v>1</v>
      </c>
      <c r="H44" s="145"/>
      <c r="I44" s="145">
        <v>2</v>
      </c>
      <c r="J44"/>
      <c r="K44" s="56"/>
      <c r="P44" s="82" t="str">
        <f t="shared" si="4"/>
        <v>AEF-AT072</v>
      </c>
      <c r="Q44" s="81">
        <f>'PLAN DE MEJORAMIENTO CGR-INVIAS'!AE836</f>
        <v>0.5</v>
      </c>
      <c r="R44" s="80">
        <f>'PLAN DE MEJORAMIENTO CGR-INVIAS'!AE837</f>
        <v>0.5</v>
      </c>
    </row>
    <row r="45" spans="3:18" x14ac:dyDescent="0.2">
      <c r="C45" s="115" t="s">
        <v>2170</v>
      </c>
      <c r="D45" s="127" t="s">
        <v>2169</v>
      </c>
      <c r="E45" s="145"/>
      <c r="F45" s="145">
        <v>3</v>
      </c>
      <c r="G45" s="145">
        <v>1</v>
      </c>
      <c r="H45" s="145"/>
      <c r="I45" s="145">
        <v>4</v>
      </c>
      <c r="J45"/>
      <c r="K45" s="56"/>
      <c r="P45" s="82" t="str">
        <f t="shared" si="4"/>
        <v>AEF-PDET-ANTyCAU</v>
      </c>
      <c r="Q45" s="81">
        <f>'PLAN DE MEJORAMIENTO CGR-INVIAS'!AE829</f>
        <v>0.82550335570469791</v>
      </c>
      <c r="R45" s="80">
        <f>'PLAN DE MEJORAMIENTO CGR-INVIAS'!AE830</f>
        <v>0.82550335570469791</v>
      </c>
    </row>
    <row r="46" spans="3:18" x14ac:dyDescent="0.2">
      <c r="C46" s="115" t="s">
        <v>2204</v>
      </c>
      <c r="D46" s="127" t="s">
        <v>2203</v>
      </c>
      <c r="E46" s="145"/>
      <c r="F46" s="145">
        <v>5</v>
      </c>
      <c r="G46" s="145">
        <v>3</v>
      </c>
      <c r="H46" s="145"/>
      <c r="I46" s="145">
        <v>8</v>
      </c>
      <c r="J46"/>
      <c r="K46" s="56"/>
      <c r="P46" s="82" t="str">
        <f t="shared" si="4"/>
        <v>ACQUIBDÓ-MEDELLÍN</v>
      </c>
      <c r="Q46" s="81">
        <f>'PLAN DE MEJORAMIENTO CGR-INVIAS'!AE822</f>
        <v>0.69739478957915824</v>
      </c>
      <c r="R46" s="80">
        <f>'PLAN DE MEJORAMIENTO CGR-INVIAS'!AE823</f>
        <v>0.69739478957915824</v>
      </c>
    </row>
    <row r="47" spans="3:18" x14ac:dyDescent="0.2">
      <c r="C47" s="115" t="s">
        <v>2260</v>
      </c>
      <c r="D47" s="128" t="s">
        <v>2257</v>
      </c>
      <c r="E47" s="145"/>
      <c r="F47" s="145">
        <v>2</v>
      </c>
      <c r="G47" s="145">
        <v>1</v>
      </c>
      <c r="H47" s="145"/>
      <c r="I47" s="145">
        <v>3</v>
      </c>
      <c r="J47"/>
      <c r="K47" s="56"/>
      <c r="P47" s="82" t="str">
        <f t="shared" si="4"/>
        <v>DENUNCIA2022-243507-82111</v>
      </c>
      <c r="Q47" s="81">
        <f>'PLAN DE MEJORAMIENTO CGR-INVIAS'!AE801</f>
        <v>0.66666666666666663</v>
      </c>
      <c r="R47" s="80">
        <f>'PLAN DE MEJORAMIENTO CGR-INVIAS'!AE802</f>
        <v>0.66666666666666663</v>
      </c>
    </row>
    <row r="48" spans="3:18" x14ac:dyDescent="0.2">
      <c r="C48" s="115" t="s">
        <v>2261</v>
      </c>
      <c r="D48" s="129" t="s">
        <v>2258</v>
      </c>
      <c r="E48" s="145"/>
      <c r="F48" s="145">
        <v>1</v>
      </c>
      <c r="G48" s="145">
        <v>1</v>
      </c>
      <c r="H48" s="145"/>
      <c r="I48" s="145">
        <v>2</v>
      </c>
      <c r="J48"/>
      <c r="K48" s="56"/>
      <c r="P48" s="82" t="str">
        <f t="shared" si="4"/>
        <v>DENUNCIA2022-238372-82111</v>
      </c>
      <c r="Q48" s="81">
        <f>'PLAN DE MEJORAMIENTO CGR-INVIAS'!AE808</f>
        <v>0.37349397590361444</v>
      </c>
      <c r="R48" s="80">
        <f>'PLAN DE MEJORAMIENTO CGR-INVIAS'!AE809</f>
        <v>0.37349397590361444</v>
      </c>
    </row>
    <row r="49" spans="3:18" x14ac:dyDescent="0.2">
      <c r="C49" s="115" t="s">
        <v>2262</v>
      </c>
      <c r="D49" s="130" t="s">
        <v>2259</v>
      </c>
      <c r="E49" s="145"/>
      <c r="F49" s="145"/>
      <c r="G49" s="145">
        <v>2</v>
      </c>
      <c r="H49" s="145"/>
      <c r="I49" s="145">
        <v>2</v>
      </c>
      <c r="J49"/>
      <c r="K49" s="56"/>
      <c r="P49" s="82" t="str">
        <f t="shared" si="4"/>
        <v>ACI.ESTAMPILLA-PROUNAL</v>
      </c>
      <c r="Q49" s="81">
        <f>'PLAN DE MEJORAMIENTO CGR-INVIAS'!AE815</f>
        <v>0</v>
      </c>
      <c r="R49" s="80">
        <f>'PLAN DE MEJORAMIENTO CGR-INVIAS'!AE816</f>
        <v>0</v>
      </c>
    </row>
    <row r="50" spans="3:18" x14ac:dyDescent="0.2">
      <c r="C50" s="115" t="s">
        <v>2288</v>
      </c>
      <c r="D50" s="131" t="s">
        <v>2286</v>
      </c>
      <c r="E50" s="145"/>
      <c r="F50" s="145">
        <v>3</v>
      </c>
      <c r="G50" s="145">
        <v>1</v>
      </c>
      <c r="H50" s="145"/>
      <c r="I50" s="145">
        <v>4</v>
      </c>
      <c r="J50"/>
      <c r="K50" s="56"/>
      <c r="P50" s="82" t="str">
        <f t="shared" si="4"/>
        <v>DENUNCIAS.TRANSVCARARE</v>
      </c>
      <c r="Q50" s="81">
        <f>'PLAN DE MEJORAMIENTO CGR-INVIAS'!AE794</f>
        <v>0.75</v>
      </c>
      <c r="R50" s="80">
        <f>'PLAN DE MEJORAMIENTO CGR-INVIAS'!AE795</f>
        <v>0.75</v>
      </c>
    </row>
    <row r="51" spans="3:18" x14ac:dyDescent="0.2">
      <c r="C51" s="115" t="s">
        <v>2307</v>
      </c>
      <c r="D51" s="128" t="s">
        <v>2305</v>
      </c>
      <c r="E51" s="145"/>
      <c r="F51" s="145">
        <v>2</v>
      </c>
      <c r="G51" s="145">
        <v>3</v>
      </c>
      <c r="H51" s="145"/>
      <c r="I51" s="145">
        <v>5</v>
      </c>
      <c r="J51"/>
      <c r="K51" s="56"/>
      <c r="P51" s="82" t="str">
        <f t="shared" si="4"/>
        <v>AEF-DOBLE CALZADA ARMENIA-MONTENEGRO-QUIMBAYA</v>
      </c>
      <c r="Q51" s="81">
        <f>'PLAN DE MEJORAMIENTO CGR-INVIAS'!AE787</f>
        <v>0.53506097560975607</v>
      </c>
      <c r="R51" s="80">
        <f>'PLAN DE MEJORAMIENTO CGR-INVIAS'!AE788</f>
        <v>0.53506097560975607</v>
      </c>
    </row>
    <row r="52" spans="3:18" x14ac:dyDescent="0.2">
      <c r="C52" s="115" t="s">
        <v>2491</v>
      </c>
      <c r="D52" s="129" t="s">
        <v>2315</v>
      </c>
      <c r="E52" s="145">
        <v>2</v>
      </c>
      <c r="F52" s="145">
        <v>21</v>
      </c>
      <c r="G52" s="145">
        <v>9</v>
      </c>
      <c r="H52" s="145"/>
      <c r="I52" s="145">
        <v>32</v>
      </c>
      <c r="J52"/>
      <c r="K52" s="56"/>
      <c r="P52" s="82" t="str">
        <f t="shared" si="4"/>
        <v>AF2022</v>
      </c>
      <c r="Q52" s="81"/>
      <c r="R52" s="80"/>
    </row>
    <row r="53" spans="3:18" x14ac:dyDescent="0.2">
      <c r="C53" s="115" t="s">
        <v>2490</v>
      </c>
      <c r="D53" s="129" t="s">
        <v>2439</v>
      </c>
      <c r="E53" s="145"/>
      <c r="F53" s="145">
        <v>4</v>
      </c>
      <c r="G53" s="145">
        <v>1</v>
      </c>
      <c r="H53" s="145"/>
      <c r="I53" s="145">
        <v>5</v>
      </c>
      <c r="J53"/>
      <c r="K53" s="56"/>
      <c r="P53" s="82" t="str">
        <f t="shared" si="4"/>
        <v>AEF-PUENTE JUANCHITO</v>
      </c>
      <c r="Q53" s="81"/>
      <c r="R53" s="80"/>
    </row>
    <row r="54" spans="3:18" x14ac:dyDescent="0.2">
      <c r="C54" s="115" t="s">
        <v>2618</v>
      </c>
      <c r="D54" s="129" t="s">
        <v>2617</v>
      </c>
      <c r="E54" s="145"/>
      <c r="F54" s="145">
        <v>29</v>
      </c>
      <c r="G54" s="145">
        <v>20</v>
      </c>
      <c r="H54" s="145"/>
      <c r="I54" s="145">
        <v>49</v>
      </c>
      <c r="J54"/>
      <c r="K54" s="56"/>
      <c r="P54" s="82" t="str">
        <f t="shared" si="4"/>
        <v>ACPColombiaRural</v>
      </c>
      <c r="Q54" s="81"/>
      <c r="R54" s="80"/>
    </row>
    <row r="55" spans="3:18" x14ac:dyDescent="0.2">
      <c r="C55" s="115" t="s">
        <v>2647</v>
      </c>
      <c r="D55" s="132" t="s">
        <v>2645</v>
      </c>
      <c r="E55" s="145"/>
      <c r="F55" s="145">
        <v>4</v>
      </c>
      <c r="G55" s="145">
        <v>2</v>
      </c>
      <c r="H55" s="145"/>
      <c r="I55" s="145">
        <v>6</v>
      </c>
      <c r="J55"/>
      <c r="K55" s="56"/>
      <c r="P55" s="52" t="s">
        <v>698</v>
      </c>
      <c r="Q55" s="78">
        <f>'PLAN DE MEJORAMIENTO CGR-INVIAS'!AE759</f>
        <v>0.75517029526489188</v>
      </c>
      <c r="R55" s="78">
        <f>'PLAN DE MEJORAMIENTO CGR-INVIAS'!AE760</f>
        <v>0.69939851714612911</v>
      </c>
    </row>
    <row r="56" spans="3:18" x14ac:dyDescent="0.2">
      <c r="C56" s="115" t="s">
        <v>2753</v>
      </c>
      <c r="D56" s="133" t="s">
        <v>2752</v>
      </c>
      <c r="E56" s="145"/>
      <c r="F56" s="145">
        <v>2</v>
      </c>
      <c r="G56" s="145"/>
      <c r="H56" s="145"/>
      <c r="I56" s="145">
        <v>2</v>
      </c>
      <c r="J56"/>
      <c r="K56" s="25"/>
    </row>
    <row r="57" spans="3:18" x14ac:dyDescent="0.2">
      <c r="C57" s="115" t="s">
        <v>2776</v>
      </c>
      <c r="D57" s="134" t="s">
        <v>2777</v>
      </c>
      <c r="E57" s="145"/>
      <c r="F57" s="145"/>
      <c r="G57" s="145">
        <v>6</v>
      </c>
      <c r="H57" s="145"/>
      <c r="I57" s="145">
        <v>6</v>
      </c>
      <c r="J57"/>
      <c r="K57" s="25"/>
      <c r="P57" s="111"/>
      <c r="Q57" s="112"/>
      <c r="R57" s="112"/>
    </row>
    <row r="58" spans="3:18" x14ac:dyDescent="0.2">
      <c r="C58" s="115" t="s">
        <v>2838</v>
      </c>
      <c r="D58" s="132" t="s">
        <v>2822</v>
      </c>
      <c r="E58" s="145">
        <v>3</v>
      </c>
      <c r="F58" s="145"/>
      <c r="G58" s="145">
        <v>2</v>
      </c>
      <c r="H58" s="145"/>
      <c r="I58" s="145">
        <v>5</v>
      </c>
      <c r="J58"/>
      <c r="K58" s="25"/>
      <c r="P58" s="111"/>
      <c r="Q58" s="112"/>
      <c r="R58" s="112"/>
    </row>
    <row r="59" spans="3:18" x14ac:dyDescent="0.2">
      <c r="C59" s="115" t="s">
        <v>2839</v>
      </c>
      <c r="D59" s="132" t="s">
        <v>2820</v>
      </c>
      <c r="E59" s="145">
        <v>2</v>
      </c>
      <c r="F59" s="145"/>
      <c r="G59" s="145">
        <v>2</v>
      </c>
      <c r="H59" s="145"/>
      <c r="I59" s="145">
        <v>4</v>
      </c>
      <c r="J59"/>
      <c r="K59" s="25"/>
      <c r="P59" s="111"/>
      <c r="Q59" s="112"/>
      <c r="R59" s="112"/>
    </row>
    <row r="60" spans="3:18" x14ac:dyDescent="0.2">
      <c r="C60" s="115" t="s">
        <v>2840</v>
      </c>
      <c r="D60" s="133" t="s">
        <v>2819</v>
      </c>
      <c r="E60" s="145">
        <v>1</v>
      </c>
      <c r="F60" s="145"/>
      <c r="G60" s="145">
        <v>1</v>
      </c>
      <c r="H60" s="145"/>
      <c r="I60" s="145">
        <v>2</v>
      </c>
      <c r="J60"/>
      <c r="K60" s="25"/>
      <c r="P60" s="111"/>
      <c r="Q60" s="112"/>
      <c r="R60" s="112"/>
    </row>
    <row r="61" spans="3:18" x14ac:dyDescent="0.2">
      <c r="C61" s="115" t="s">
        <v>2933</v>
      </c>
      <c r="D61" s="134" t="s">
        <v>2932</v>
      </c>
      <c r="E61" s="145">
        <v>2</v>
      </c>
      <c r="F61" s="145">
        <v>1</v>
      </c>
      <c r="G61" s="145">
        <v>22</v>
      </c>
      <c r="H61" s="145">
        <v>6</v>
      </c>
      <c r="I61" s="145">
        <v>31</v>
      </c>
      <c r="J61"/>
      <c r="K61" s="25"/>
      <c r="P61" s="111"/>
      <c r="Q61" s="112"/>
      <c r="R61" s="112"/>
    </row>
    <row r="62" spans="3:18" x14ac:dyDescent="0.2">
      <c r="C62" s="115" t="s">
        <v>3083</v>
      </c>
      <c r="D62" s="132" t="s">
        <v>3082</v>
      </c>
      <c r="E62" s="145">
        <v>18</v>
      </c>
      <c r="F62" s="145">
        <v>1</v>
      </c>
      <c r="G62" s="145">
        <v>22</v>
      </c>
      <c r="H62" s="145">
        <v>1</v>
      </c>
      <c r="I62" s="145">
        <v>42</v>
      </c>
      <c r="J62"/>
      <c r="K62" s="25"/>
      <c r="P62" s="111"/>
      <c r="Q62" s="112"/>
      <c r="R62" s="112"/>
    </row>
    <row r="63" spans="3:18" x14ac:dyDescent="0.2">
      <c r="C63" s="115" t="s">
        <v>3140</v>
      </c>
      <c r="D63" s="132" t="s">
        <v>3136</v>
      </c>
      <c r="E63" s="145"/>
      <c r="F63" s="145"/>
      <c r="G63" s="145">
        <v>1</v>
      </c>
      <c r="H63" s="145">
        <v>1</v>
      </c>
      <c r="I63" s="145">
        <v>2</v>
      </c>
      <c r="J63"/>
      <c r="K63" s="25"/>
      <c r="P63" s="111"/>
      <c r="Q63" s="112"/>
      <c r="R63" s="112"/>
    </row>
    <row r="64" spans="3:18" x14ac:dyDescent="0.2">
      <c r="D64" s="141" t="s">
        <v>11</v>
      </c>
      <c r="E64" s="147">
        <v>30</v>
      </c>
      <c r="F64" s="147">
        <v>470</v>
      </c>
      <c r="G64" s="147">
        <v>235</v>
      </c>
      <c r="H64" s="147">
        <v>8</v>
      </c>
      <c r="I64" s="147">
        <v>743</v>
      </c>
      <c r="J64"/>
      <c r="K64" s="25"/>
      <c r="P64" s="111"/>
      <c r="Q64" s="112"/>
      <c r="R64" s="112"/>
    </row>
    <row r="65" spans="3:18" x14ac:dyDescent="0.2">
      <c r="D65" s="109"/>
      <c r="E65" s="110"/>
      <c r="F65" s="110"/>
      <c r="G65" s="110"/>
      <c r="H65" s="110"/>
      <c r="I65" s="110"/>
      <c r="J65"/>
      <c r="K65" s="25"/>
      <c r="P65" s="111"/>
      <c r="Q65" s="112"/>
      <c r="R65" s="112"/>
    </row>
    <row r="66" spans="3:18" x14ac:dyDescent="0.2">
      <c r="D66" s="109"/>
      <c r="E66" s="110"/>
      <c r="F66" s="110"/>
      <c r="G66" s="110"/>
      <c r="H66" s="110"/>
      <c r="I66" s="110"/>
      <c r="J66"/>
      <c r="K66" s="25"/>
      <c r="P66" s="111"/>
      <c r="Q66" s="112"/>
      <c r="R66" s="112"/>
    </row>
    <row r="67" spans="3:18" ht="15" customHeight="1" x14ac:dyDescent="0.2">
      <c r="C67" s="256" t="s">
        <v>3137</v>
      </c>
      <c r="D67" s="256"/>
      <c r="E67" s="256"/>
      <c r="F67" s="256"/>
      <c r="G67" s="256"/>
      <c r="H67" s="256"/>
      <c r="I67" s="256"/>
      <c r="J67" s="76"/>
      <c r="K67" s="25"/>
    </row>
    <row r="68" spans="3:18" ht="15" customHeight="1" x14ac:dyDescent="0.2">
      <c r="C68" s="256"/>
      <c r="D68" s="256"/>
      <c r="E68" s="256"/>
      <c r="F68" s="256"/>
      <c r="G68" s="256"/>
      <c r="H68" s="256"/>
      <c r="I68" s="256"/>
      <c r="J68" s="76"/>
      <c r="K68" s="25"/>
    </row>
    <row r="69" spans="3:18" ht="15" customHeight="1" x14ac:dyDescent="0.2">
      <c r="C69" s="256"/>
      <c r="D69" s="256"/>
      <c r="E69" s="256"/>
      <c r="F69" s="256"/>
      <c r="G69" s="256"/>
      <c r="H69" s="256"/>
      <c r="I69" s="256"/>
      <c r="J69" s="76"/>
      <c r="K69" s="25"/>
    </row>
    <row r="70" spans="3:18" ht="15" customHeight="1" x14ac:dyDescent="0.2">
      <c r="C70" s="256"/>
      <c r="D70" s="256"/>
      <c r="E70" s="256"/>
      <c r="F70" s="256"/>
      <c r="G70" s="256"/>
      <c r="H70" s="256"/>
      <c r="I70" s="256"/>
      <c r="J70" s="76"/>
      <c r="K70" s="25"/>
    </row>
    <row r="71" spans="3:18" ht="15" customHeight="1" x14ac:dyDescent="0.2">
      <c r="C71" s="256"/>
      <c r="D71" s="256"/>
      <c r="E71" s="256"/>
      <c r="F71" s="256"/>
      <c r="G71" s="256"/>
      <c r="H71" s="256"/>
      <c r="I71" s="256"/>
      <c r="J71" s="76"/>
      <c r="K71" s="25"/>
    </row>
    <row r="72" spans="3:18" ht="15" customHeight="1" x14ac:dyDescent="0.2">
      <c r="C72" s="256"/>
      <c r="D72" s="256"/>
      <c r="E72" s="256"/>
      <c r="F72" s="256"/>
      <c r="G72" s="256"/>
      <c r="H72" s="256"/>
      <c r="I72" s="256"/>
      <c r="J72" s="76"/>
      <c r="K72" s="25"/>
    </row>
    <row r="73" spans="3:18" x14ac:dyDescent="0.2">
      <c r="D73" s="75"/>
      <c r="E73" s="75"/>
      <c r="F73" s="75"/>
      <c r="G73" s="75"/>
      <c r="H73" s="75"/>
      <c r="I73" s="75"/>
      <c r="J73" s="76"/>
      <c r="K73" s="25"/>
    </row>
    <row r="74" spans="3:18" x14ac:dyDescent="0.2">
      <c r="D74" s="75"/>
      <c r="E74" s="75"/>
      <c r="F74" s="75"/>
      <c r="G74" s="75"/>
      <c r="H74" s="75"/>
      <c r="I74" s="75"/>
      <c r="J74" s="76"/>
      <c r="K74" s="25"/>
    </row>
    <row r="75" spans="3:18" x14ac:dyDescent="0.2"/>
    <row r="76" spans="3:18" x14ac:dyDescent="0.2"/>
    <row r="77" spans="3:18" x14ac:dyDescent="0.2"/>
    <row r="78" spans="3:18" x14ac:dyDescent="0.2"/>
    <row r="79" spans="3:18" x14ac:dyDescent="0.2"/>
    <row r="80" spans="3:18"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sheetData>
  <sheetProtection algorithmName="SHA-512" hashValue="Pkzyhw6KXLB49FzMlz/odhjbySzI4H33BksdLYvsQPnF2xDkhjHCnl19/6lpw5ZrMezlutJrXpvWB8u5FvL1gg==" saltValue="eqYTIE+yAQNnZby4NH+63Q==" spinCount="100000" sheet="1" objects="1" scenarios="1" autoFilter="0" pivotTables="0"/>
  <mergeCells count="7">
    <mergeCell ref="P5:R5"/>
    <mergeCell ref="L5:M5"/>
    <mergeCell ref="C3:I3"/>
    <mergeCell ref="C4:I4"/>
    <mergeCell ref="C67:I72"/>
    <mergeCell ref="L4:M4"/>
    <mergeCell ref="L19:M19"/>
  </mergeCells>
  <conditionalFormatting sqref="F7:I7">
    <cfRule type="expression" dxfId="4" priority="8">
      <formula>F$7="CUMPLIDA"</formula>
    </cfRule>
    <cfRule type="expression" dxfId="3" priority="9">
      <formula>F$7="CON AVANCE"</formula>
    </cfRule>
    <cfRule type="expression" dxfId="2" priority="10">
      <formula>F$7="EN TERMINO"</formula>
    </cfRule>
    <cfRule type="expression" dxfId="1" priority="11">
      <formula>F$7="PRÓXIMA A VENCER"</formula>
    </cfRule>
    <cfRule type="expression" dxfId="0" priority="12">
      <formula>F$7="VENCIDA"</formula>
    </cfRule>
  </conditionalFormatting>
  <pageMargins left="0.7" right="0.7" top="0.75" bottom="0.75" header="0.3" footer="0.3"/>
  <pageSetup paperSize="14" orientation="landscape" r:id="rId2"/>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INICIO</vt:lpstr>
      <vt:lpstr>SIGLAS DEPENDENCIAS</vt:lpstr>
      <vt:lpstr>PLAN DE MEJORAMIENTO CGR-INVIAS</vt:lpstr>
      <vt:lpstr>ESTADO ACCIONES - CONSOLIDADO</vt:lpstr>
      <vt:lpstr>INICIO!Área_de_impresión</vt:lpstr>
      <vt:lpstr>'PLAN DE MEJORAMIENTO CGR-INVIAS'!Área_de_impresión</vt:lpstr>
      <vt:lpstr>'SIGLAS DEPENDENCIAS'!Área_de_impresión</vt:lpstr>
    </vt:vector>
  </TitlesOfParts>
  <Company>OFICINA DE PLANEACION-CGR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de Mejoramiento CGR - INVIAS vigente.</dc:title>
  <dc:creator>Oficina de Control Interno;William Alfonso Artunduaga Bonilla</dc:creator>
  <cp:keywords>Reservado por la Oficina de Control Interno.;William Alfonso Artunduaga Bonilla</cp:keywords>
  <cp:lastModifiedBy>William Alfonso Artunduaga Bonilla</cp:lastModifiedBy>
  <cp:lastPrinted>2024-04-04T14:56:45Z</cp:lastPrinted>
  <dcterms:created xsi:type="dcterms:W3CDTF">2003-11-14T08:59:56Z</dcterms:created>
  <dcterms:modified xsi:type="dcterms:W3CDTF">2024-05-24T18:13:03Z</dcterms:modified>
</cp:coreProperties>
</file>