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hidePivotFieldList="1"/>
  <mc:AlternateContent xmlns:mc="http://schemas.openxmlformats.org/markup-compatibility/2006">
    <mc:Choice Requires="x15">
      <x15ac:absPath xmlns:x15ac="http://schemas.microsoft.com/office/spreadsheetml/2010/11/ac" url="D:\Plan de mejoramiento INVIAS-CGR vigente\PM para corte 31-12-2023\"/>
    </mc:Choice>
  </mc:AlternateContent>
  <xr:revisionPtr revIDLastSave="0" documentId="13_ncr:10001_{6C76E794-6F79-42CA-8382-AE2A7314AA77}" xr6:coauthVersionLast="47" xr6:coauthVersionMax="47" xr10:uidLastSave="{00000000-0000-0000-0000-000000000000}"/>
  <bookViews>
    <workbookView xWindow="-120" yWindow="-120" windowWidth="29040" windowHeight="15720" tabRatio="805" activeTab="2" xr2:uid="{00000000-000D-0000-FFFF-FFFF00000000}"/>
  </bookViews>
  <sheets>
    <sheet name="INICIO" sheetId="212" r:id="rId1"/>
    <sheet name="SIGLAS DEPENDENCIAS" sheetId="199" r:id="rId2"/>
    <sheet name="PLAN DE MEJORAMIENTO CGR-INVIAS" sheetId="37" r:id="rId3"/>
  </sheets>
  <definedNames>
    <definedName name="_xlnm._FilterDatabase" localSheetId="2" hidden="1">'PLAN DE MEJORAMIENTO CGR-INVIAS'!$A$1:$AB$660</definedName>
    <definedName name="_xlnm.Print_Area" localSheetId="0">INICIO!$A$2:$I$27</definedName>
    <definedName name="_xlnm.Print_Area" localSheetId="2">'PLAN DE MEJORAMIENTO CGR-INVIAS'!$F$452:$M$574</definedName>
    <definedName name="_xlnm.Print_Area" localSheetId="1">'SIGLAS DEPENDENCIAS'!$A$1:$B$303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10" i="37" l="1"/>
  <c r="AC310" i="37" s="1"/>
  <c r="S3" i="37"/>
  <c r="W3" i="37" s="1"/>
  <c r="AC3" i="37" s="1"/>
  <c r="U3" i="37"/>
  <c r="V3" i="37"/>
  <c r="S4" i="37"/>
  <c r="W4" i="37" s="1"/>
  <c r="AC4" i="37" s="1"/>
  <c r="U4" i="37"/>
  <c r="V4" i="37"/>
  <c r="S5" i="37"/>
  <c r="W5" i="37" s="1"/>
  <c r="AC5" i="37" s="1"/>
  <c r="U5" i="37"/>
  <c r="V5" i="37"/>
  <c r="S6" i="37"/>
  <c r="W6" i="37" s="1"/>
  <c r="AC6" i="37" s="1"/>
  <c r="U6" i="37"/>
  <c r="V6" i="37"/>
  <c r="S7" i="37"/>
  <c r="W7" i="37" s="1"/>
  <c r="AC7" i="37" s="1"/>
  <c r="U7" i="37"/>
  <c r="V7" i="37"/>
  <c r="S8" i="37"/>
  <c r="W8" i="37" s="1"/>
  <c r="AC8" i="37" s="1"/>
  <c r="S9" i="37"/>
  <c r="W9" i="37" s="1"/>
  <c r="AC9" i="37" s="1"/>
  <c r="S10" i="37"/>
  <c r="W10" i="37" s="1"/>
  <c r="AC10" i="37" s="1"/>
  <c r="S11" i="37"/>
  <c r="W11" i="37" s="1"/>
  <c r="AC11" i="37" s="1"/>
  <c r="S12" i="37"/>
  <c r="W12" i="37" s="1"/>
  <c r="AC12" i="37" s="1"/>
  <c r="S13" i="37"/>
  <c r="W13" i="37" s="1"/>
  <c r="AC13" i="37" s="1"/>
  <c r="S14" i="37"/>
  <c r="W14" i="37" s="1"/>
  <c r="AC14" i="37" s="1"/>
  <c r="S15" i="37"/>
  <c r="W15" i="37" s="1"/>
  <c r="AC15" i="37" s="1"/>
  <c r="S16" i="37"/>
  <c r="W16" i="37" s="1"/>
  <c r="AC16" i="37" s="1"/>
  <c r="S17" i="37"/>
  <c r="W17" i="37" s="1"/>
  <c r="AC17" i="37" s="1"/>
  <c r="S18" i="37"/>
  <c r="W18" i="37" s="1"/>
  <c r="AC18" i="37" s="1"/>
  <c r="S19" i="37"/>
  <c r="W19" i="37" s="1"/>
  <c r="AC19" i="37" s="1"/>
  <c r="S20" i="37"/>
  <c r="W20" i="37" s="1"/>
  <c r="AC20" i="37" s="1"/>
  <c r="S21" i="37"/>
  <c r="W21" i="37" s="1"/>
  <c r="AC21" i="37" s="1"/>
  <c r="S22" i="37"/>
  <c r="W22" i="37" s="1"/>
  <c r="AC22" i="37" s="1"/>
  <c r="S23" i="37"/>
  <c r="W23" i="37" s="1"/>
  <c r="AC23" i="37" s="1"/>
  <c r="S24" i="37"/>
  <c r="W24" i="37" s="1"/>
  <c r="AC24" i="37" s="1"/>
  <c r="S25" i="37"/>
  <c r="W25" i="37" s="1"/>
  <c r="AC25" i="37" s="1"/>
  <c r="S26" i="37"/>
  <c r="W26" i="37" s="1"/>
  <c r="AC26" i="37" s="1"/>
  <c r="S27" i="37"/>
  <c r="W27" i="37" s="1"/>
  <c r="AC27" i="37" s="1"/>
  <c r="S28" i="37"/>
  <c r="W28" i="37" s="1"/>
  <c r="AC28" i="37" s="1"/>
  <c r="S29" i="37"/>
  <c r="W29" i="37" s="1"/>
  <c r="AC29" i="37" s="1"/>
  <c r="S30" i="37"/>
  <c r="W30" i="37" s="1"/>
  <c r="AC30" i="37" s="1"/>
  <c r="S31" i="37"/>
  <c r="W31" i="37" s="1"/>
  <c r="AC31" i="37" s="1"/>
  <c r="S32" i="37"/>
  <c r="W32" i="37" s="1"/>
  <c r="AC32" i="37" s="1"/>
  <c r="S33" i="37"/>
  <c r="W33" i="37" s="1"/>
  <c r="AC33" i="37" s="1"/>
  <c r="S34" i="37"/>
  <c r="W34" i="37" s="1"/>
  <c r="AC34" i="37" s="1"/>
  <c r="S35" i="37"/>
  <c r="W35" i="37" s="1"/>
  <c r="AC35" i="37" s="1"/>
  <c r="S36" i="37"/>
  <c r="W36" i="37" s="1"/>
  <c r="AC36" i="37" s="1"/>
  <c r="S37" i="37"/>
  <c r="W37" i="37" s="1"/>
  <c r="AC37" i="37" s="1"/>
  <c r="S38" i="37"/>
  <c r="W38" i="37" s="1"/>
  <c r="AC38" i="37" s="1"/>
  <c r="S39" i="37"/>
  <c r="W39" i="37" s="1"/>
  <c r="AC39" i="37" s="1"/>
  <c r="S40" i="37"/>
  <c r="W40" i="37" s="1"/>
  <c r="AC40" i="37" s="1"/>
  <c r="S41" i="37"/>
  <c r="W41" i="37" s="1"/>
  <c r="AC41" i="37" s="1"/>
  <c r="S42" i="37"/>
  <c r="W42" i="37" s="1"/>
  <c r="AC42" i="37" s="1"/>
  <c r="S43" i="37"/>
  <c r="W43" i="37" s="1"/>
  <c r="AC43" i="37" s="1"/>
  <c r="S44" i="37"/>
  <c r="W44" i="37" s="1"/>
  <c r="AC44" i="37" s="1"/>
  <c r="S45" i="37"/>
  <c r="W45" i="37" s="1"/>
  <c r="AC45" i="37" s="1"/>
  <c r="S46" i="37"/>
  <c r="W46" i="37" s="1"/>
  <c r="AC46" i="37" s="1"/>
  <c r="S47" i="37"/>
  <c r="W47" i="37" s="1"/>
  <c r="AC47" i="37" s="1"/>
  <c r="S48" i="37"/>
  <c r="W48" i="37" s="1"/>
  <c r="AC48" i="37" s="1"/>
  <c r="S49" i="37"/>
  <c r="W49" i="37" s="1"/>
  <c r="AC49" i="37" s="1"/>
  <c r="S50" i="37"/>
  <c r="W50" i="37" s="1"/>
  <c r="AC50" i="37" s="1"/>
  <c r="S51" i="37"/>
  <c r="W51" i="37" s="1"/>
  <c r="AC51" i="37" s="1"/>
  <c r="S52" i="37"/>
  <c r="W52" i="37" s="1"/>
  <c r="AC52" i="37" s="1"/>
  <c r="S53" i="37"/>
  <c r="W53" i="37" s="1"/>
  <c r="AC53" i="37" s="1"/>
  <c r="S54" i="37"/>
  <c r="W54" i="37" s="1"/>
  <c r="AC54" i="37" s="1"/>
  <c r="S55" i="37"/>
  <c r="W55" i="37" s="1"/>
  <c r="AC55" i="37" s="1"/>
  <c r="S56" i="37"/>
  <c r="W56" i="37" s="1"/>
  <c r="AC56" i="37" s="1"/>
  <c r="S57" i="37"/>
  <c r="W57" i="37" s="1"/>
  <c r="AC57" i="37" s="1"/>
  <c r="S58" i="37"/>
  <c r="W58" i="37" s="1"/>
  <c r="AC58" i="37" s="1"/>
  <c r="S59" i="37"/>
  <c r="W59" i="37" s="1"/>
  <c r="AC59" i="37" s="1"/>
  <c r="S60" i="37"/>
  <c r="W60" i="37" s="1"/>
  <c r="AC60" i="37" s="1"/>
  <c r="S61" i="37"/>
  <c r="W61" i="37" s="1"/>
  <c r="AC61" i="37" s="1"/>
  <c r="S62" i="37"/>
  <c r="W62" i="37" s="1"/>
  <c r="AC62" i="37" s="1"/>
  <c r="S63" i="37"/>
  <c r="W63" i="37" s="1"/>
  <c r="AC63" i="37" s="1"/>
  <c r="S64" i="37"/>
  <c r="W64" i="37" s="1"/>
  <c r="AC64" i="37" s="1"/>
  <c r="S65" i="37"/>
  <c r="W65" i="37" s="1"/>
  <c r="AC65" i="37" s="1"/>
  <c r="S66" i="37"/>
  <c r="W66" i="37" s="1"/>
  <c r="AC66" i="37" s="1"/>
  <c r="S67" i="37"/>
  <c r="W67" i="37" s="1"/>
  <c r="AC67" i="37" s="1"/>
  <c r="S68" i="37"/>
  <c r="W68" i="37" s="1"/>
  <c r="AC68" i="37" s="1"/>
  <c r="U68" i="37"/>
  <c r="V68" i="37"/>
  <c r="S69" i="37"/>
  <c r="W69" i="37" s="1"/>
  <c r="AC69" i="37" s="1"/>
  <c r="S70" i="37"/>
  <c r="W70" i="37" s="1"/>
  <c r="AC70" i="37" s="1"/>
  <c r="S71" i="37"/>
  <c r="W71" i="37" s="1"/>
  <c r="AC71" i="37" s="1"/>
  <c r="U71" i="37"/>
  <c r="V71" i="37"/>
  <c r="S72" i="37"/>
  <c r="W72" i="37" s="1"/>
  <c r="AC72" i="37" s="1"/>
  <c r="S73" i="37"/>
  <c r="W73" i="37" s="1"/>
  <c r="AC73" i="37" s="1"/>
  <c r="S74" i="37"/>
  <c r="W74" i="37" s="1"/>
  <c r="AC74" i="37" s="1"/>
  <c r="U74" i="37"/>
  <c r="V74" i="37"/>
  <c r="S75" i="37"/>
  <c r="W75" i="37" s="1"/>
  <c r="AC75" i="37" s="1"/>
  <c r="U75" i="37"/>
  <c r="V75" i="37"/>
  <c r="S76" i="37"/>
  <c r="W76" i="37" s="1"/>
  <c r="AC76" i="37" s="1"/>
  <c r="S77" i="37"/>
  <c r="W77" i="37" s="1"/>
  <c r="AC77" i="37" s="1"/>
  <c r="S78" i="37"/>
  <c r="W78" i="37" s="1"/>
  <c r="AC78" i="37" s="1"/>
  <c r="S79" i="37"/>
  <c r="W79" i="37" s="1"/>
  <c r="AC79" i="37" s="1"/>
  <c r="S80" i="37"/>
  <c r="W80" i="37" s="1"/>
  <c r="AC80" i="37" s="1"/>
  <c r="S81" i="37"/>
  <c r="W81" i="37" s="1"/>
  <c r="AC81" i="37" s="1"/>
  <c r="S82" i="37"/>
  <c r="W82" i="37" s="1"/>
  <c r="AC82" i="37" s="1"/>
  <c r="S83" i="37"/>
  <c r="W83" i="37" s="1"/>
  <c r="AC83" i="37" s="1"/>
  <c r="S84" i="37"/>
  <c r="W84" i="37" s="1"/>
  <c r="AC84" i="37" s="1"/>
  <c r="S85" i="37"/>
  <c r="W85" i="37" s="1"/>
  <c r="AC85" i="37" s="1"/>
  <c r="S86" i="37"/>
  <c r="W86" i="37" s="1"/>
  <c r="AC86" i="37" s="1"/>
  <c r="S87" i="37"/>
  <c r="W87" i="37" s="1"/>
  <c r="AC87" i="37" s="1"/>
  <c r="S88" i="37"/>
  <c r="W88" i="37" s="1"/>
  <c r="AC88" i="37" s="1"/>
  <c r="S89" i="37"/>
  <c r="W89" i="37" s="1"/>
  <c r="AC89" i="37" s="1"/>
  <c r="S90" i="37"/>
  <c r="W90" i="37" s="1"/>
  <c r="AC90" i="37" s="1"/>
  <c r="S91" i="37"/>
  <c r="W91" i="37" s="1"/>
  <c r="AC91" i="37" s="1"/>
  <c r="S92" i="37"/>
  <c r="W92" i="37" s="1"/>
  <c r="AC92" i="37" s="1"/>
  <c r="S93" i="37"/>
  <c r="W93" i="37" s="1"/>
  <c r="AC93" i="37" s="1"/>
  <c r="S94" i="37"/>
  <c r="W94" i="37" s="1"/>
  <c r="AC94" i="37" s="1"/>
  <c r="S95" i="37"/>
  <c r="W95" i="37" s="1"/>
  <c r="AC95" i="37" s="1"/>
  <c r="S96" i="37"/>
  <c r="W96" i="37" s="1"/>
  <c r="AC96" i="37" s="1"/>
  <c r="S97" i="37"/>
  <c r="W97" i="37" s="1"/>
  <c r="AC97" i="37" s="1"/>
  <c r="S98" i="37"/>
  <c r="W98" i="37" s="1"/>
  <c r="AC98" i="37" s="1"/>
  <c r="S99" i="37"/>
  <c r="W99" i="37" s="1"/>
  <c r="AC99" i="37" s="1"/>
  <c r="S100" i="37"/>
  <c r="W100" i="37" s="1"/>
  <c r="AC100" i="37" s="1"/>
  <c r="S101" i="37"/>
  <c r="W101" i="37" s="1"/>
  <c r="AC101" i="37" s="1"/>
  <c r="S102" i="37"/>
  <c r="W102" i="37" s="1"/>
  <c r="AC102" i="37" s="1"/>
  <c r="S103" i="37"/>
  <c r="W103" i="37" s="1"/>
  <c r="AC103" i="37" s="1"/>
  <c r="S104" i="37"/>
  <c r="W104" i="37" s="1"/>
  <c r="AC104" i="37" s="1"/>
  <c r="S105" i="37"/>
  <c r="W105" i="37" s="1"/>
  <c r="AC105" i="37" s="1"/>
  <c r="S106" i="37"/>
  <c r="W106" i="37" s="1"/>
  <c r="AC106" i="37" s="1"/>
  <c r="S107" i="37"/>
  <c r="W107" i="37" s="1"/>
  <c r="AC107" i="37" s="1"/>
  <c r="S108" i="37"/>
  <c r="W108" i="37" s="1"/>
  <c r="AC108" i="37" s="1"/>
  <c r="S109" i="37"/>
  <c r="W109" i="37" s="1"/>
  <c r="AC109" i="37" s="1"/>
  <c r="S110" i="37"/>
  <c r="W110" i="37" s="1"/>
  <c r="AC110" i="37" s="1"/>
  <c r="S111" i="37"/>
  <c r="W111" i="37" s="1"/>
  <c r="AC111" i="37" s="1"/>
  <c r="S112" i="37"/>
  <c r="W112" i="37" s="1"/>
  <c r="AC112" i="37" s="1"/>
  <c r="S113" i="37"/>
  <c r="W113" i="37" s="1"/>
  <c r="AC113" i="37" s="1"/>
  <c r="S114" i="37"/>
  <c r="W114" i="37" s="1"/>
  <c r="AC114" i="37" s="1"/>
  <c r="S115" i="37"/>
  <c r="W115" i="37" s="1"/>
  <c r="AC115" i="37" s="1"/>
  <c r="S116" i="37"/>
  <c r="W116" i="37" s="1"/>
  <c r="AC116" i="37" s="1"/>
  <c r="S117" i="37"/>
  <c r="W117" i="37" s="1"/>
  <c r="AC117" i="37" s="1"/>
  <c r="S118" i="37"/>
  <c r="W118" i="37" s="1"/>
  <c r="AC118" i="37" s="1"/>
  <c r="S119" i="37"/>
  <c r="W119" i="37" s="1"/>
  <c r="AC119" i="37" s="1"/>
  <c r="S120" i="37"/>
  <c r="W120" i="37" s="1"/>
  <c r="AC120" i="37" s="1"/>
  <c r="S121" i="37"/>
  <c r="W121" i="37" s="1"/>
  <c r="AC121" i="37" s="1"/>
  <c r="S122" i="37"/>
  <c r="W122" i="37" s="1"/>
  <c r="AC122" i="37" s="1"/>
  <c r="S123" i="37"/>
  <c r="W123" i="37" s="1"/>
  <c r="AC123" i="37" s="1"/>
  <c r="S124" i="37"/>
  <c r="W124" i="37" s="1"/>
  <c r="AC124" i="37" s="1"/>
  <c r="S125" i="37"/>
  <c r="W125" i="37" s="1"/>
  <c r="AC125" i="37" s="1"/>
  <c r="S126" i="37"/>
  <c r="W126" i="37" s="1"/>
  <c r="AC126" i="37" s="1"/>
  <c r="S127" i="37"/>
  <c r="W127" i="37" s="1"/>
  <c r="AC127" i="37" s="1"/>
  <c r="S128" i="37"/>
  <c r="W128" i="37" s="1"/>
  <c r="AC128" i="37" s="1"/>
  <c r="S129" i="37"/>
  <c r="W129" i="37" s="1"/>
  <c r="AC129" i="37" s="1"/>
  <c r="S130" i="37"/>
  <c r="W130" i="37" s="1"/>
  <c r="AC130" i="37" s="1"/>
  <c r="S131" i="37"/>
  <c r="W131" i="37" s="1"/>
  <c r="AC131" i="37" s="1"/>
  <c r="S132" i="37"/>
  <c r="W132" i="37" s="1"/>
  <c r="AC132" i="37" s="1"/>
  <c r="S133" i="37"/>
  <c r="W133" i="37" s="1"/>
  <c r="AC133" i="37" s="1"/>
  <c r="S134" i="37"/>
  <c r="W134" i="37" s="1"/>
  <c r="AC134" i="37" s="1"/>
  <c r="S135" i="37"/>
  <c r="W135" i="37" s="1"/>
  <c r="AC135" i="37" s="1"/>
  <c r="S136" i="37"/>
  <c r="W136" i="37" s="1"/>
  <c r="AC136" i="37" s="1"/>
  <c r="S137" i="37"/>
  <c r="W137" i="37" s="1"/>
  <c r="AC137" i="37" s="1"/>
  <c r="S138" i="37"/>
  <c r="W138" i="37" s="1"/>
  <c r="AC138" i="37" s="1"/>
  <c r="S139" i="37"/>
  <c r="W139" i="37" s="1"/>
  <c r="AC139" i="37" s="1"/>
  <c r="S140" i="37"/>
  <c r="W140" i="37" s="1"/>
  <c r="AC140" i="37" s="1"/>
  <c r="S141" i="37"/>
  <c r="W141" i="37" s="1"/>
  <c r="AC141" i="37" s="1"/>
  <c r="S142" i="37"/>
  <c r="W142" i="37" s="1"/>
  <c r="AC142" i="37" s="1"/>
  <c r="S143" i="37"/>
  <c r="W143" i="37" s="1"/>
  <c r="AC143" i="37" s="1"/>
  <c r="S144" i="37"/>
  <c r="W144" i="37" s="1"/>
  <c r="AC144" i="37" s="1"/>
  <c r="S145" i="37"/>
  <c r="W145" i="37" s="1"/>
  <c r="AC145" i="37" s="1"/>
  <c r="S146" i="37"/>
  <c r="W146" i="37" s="1"/>
  <c r="AC146" i="37" s="1"/>
  <c r="S147" i="37"/>
  <c r="W147" i="37" s="1"/>
  <c r="AC147" i="37" s="1"/>
  <c r="S148" i="37"/>
  <c r="W148" i="37" s="1"/>
  <c r="AC148" i="37" s="1"/>
  <c r="S149" i="37"/>
  <c r="W149" i="37" s="1"/>
  <c r="AC149" i="37" s="1"/>
  <c r="S150" i="37"/>
  <c r="W150" i="37" s="1"/>
  <c r="AC150" i="37" s="1"/>
  <c r="S151" i="37"/>
  <c r="W151" i="37" s="1"/>
  <c r="AC151" i="37" s="1"/>
  <c r="S152" i="37"/>
  <c r="W152" i="37" s="1"/>
  <c r="AC152" i="37" s="1"/>
  <c r="U152" i="37"/>
  <c r="V152" i="37"/>
  <c r="S153" i="37"/>
  <c r="W153" i="37" s="1"/>
  <c r="AC153" i="37" s="1"/>
  <c r="S154" i="37"/>
  <c r="W154" i="37" s="1"/>
  <c r="AC154" i="37" s="1"/>
  <c r="S155" i="37"/>
  <c r="W155" i="37" s="1"/>
  <c r="AC155" i="37" s="1"/>
  <c r="S156" i="37"/>
  <c r="W156" i="37" s="1"/>
  <c r="AC156" i="37" s="1"/>
  <c r="S157" i="37"/>
  <c r="W157" i="37" s="1"/>
  <c r="AC157" i="37" s="1"/>
  <c r="S158" i="37"/>
  <c r="W158" i="37" s="1"/>
  <c r="AC158" i="37" s="1"/>
  <c r="S159" i="37"/>
  <c r="W159" i="37" s="1"/>
  <c r="AC159" i="37" s="1"/>
  <c r="S160" i="37"/>
  <c r="W160" i="37" s="1"/>
  <c r="AC160" i="37" s="1"/>
  <c r="S161" i="37"/>
  <c r="W161" i="37" s="1"/>
  <c r="AC161" i="37" s="1"/>
  <c r="S162" i="37"/>
  <c r="W162" i="37" s="1"/>
  <c r="AC162" i="37" s="1"/>
  <c r="S163" i="37"/>
  <c r="W163" i="37" s="1"/>
  <c r="AC163" i="37" s="1"/>
  <c r="S164" i="37"/>
  <c r="W164" i="37" s="1"/>
  <c r="AC164" i="37" s="1"/>
  <c r="S165" i="37"/>
  <c r="W165" i="37" s="1"/>
  <c r="AC165" i="37" s="1"/>
  <c r="S166" i="37"/>
  <c r="W166" i="37" s="1"/>
  <c r="AC166" i="37" s="1"/>
  <c r="S167" i="37"/>
  <c r="W167" i="37" s="1"/>
  <c r="AC167" i="37" s="1"/>
  <c r="S168" i="37"/>
  <c r="W168" i="37" s="1"/>
  <c r="AC168" i="37" s="1"/>
  <c r="S169" i="37"/>
  <c r="W169" i="37" s="1"/>
  <c r="AC169" i="37" s="1"/>
  <c r="S170" i="37"/>
  <c r="W170" i="37" s="1"/>
  <c r="AC170" i="37" s="1"/>
  <c r="S171" i="37"/>
  <c r="W171" i="37" s="1"/>
  <c r="AC171" i="37" s="1"/>
  <c r="S172" i="37"/>
  <c r="W172" i="37" s="1"/>
  <c r="AC172" i="37" s="1"/>
  <c r="S173" i="37"/>
  <c r="W173" i="37" s="1"/>
  <c r="AC173" i="37" s="1"/>
  <c r="S174" i="37"/>
  <c r="W174" i="37" s="1"/>
  <c r="AC174" i="37" s="1"/>
  <c r="S175" i="37"/>
  <c r="W175" i="37" s="1"/>
  <c r="AC175" i="37" s="1"/>
  <c r="S176" i="37"/>
  <c r="W176" i="37" s="1"/>
  <c r="AC176" i="37" s="1"/>
  <c r="S177" i="37"/>
  <c r="W177" i="37" s="1"/>
  <c r="AC177" i="37" s="1"/>
  <c r="S178" i="37"/>
  <c r="W178" i="37" s="1"/>
  <c r="AC178" i="37" s="1"/>
  <c r="S179" i="37"/>
  <c r="W179" i="37" s="1"/>
  <c r="AC179" i="37" s="1"/>
  <c r="S180" i="37"/>
  <c r="W180" i="37" s="1"/>
  <c r="AC180" i="37" s="1"/>
  <c r="S181" i="37"/>
  <c r="W181" i="37" s="1"/>
  <c r="AC181" i="37" s="1"/>
  <c r="S182" i="37"/>
  <c r="W182" i="37" s="1"/>
  <c r="AC182" i="37" s="1"/>
  <c r="S183" i="37"/>
  <c r="W183" i="37" s="1"/>
  <c r="AC183" i="37" s="1"/>
  <c r="S184" i="37"/>
  <c r="W184" i="37" s="1"/>
  <c r="AC184" i="37" s="1"/>
  <c r="S185" i="37"/>
  <c r="W185" i="37" s="1"/>
  <c r="AC185" i="37" s="1"/>
  <c r="S186" i="37"/>
  <c r="W186" i="37" s="1"/>
  <c r="AC186" i="37" s="1"/>
  <c r="S187" i="37"/>
  <c r="W187" i="37" s="1"/>
  <c r="AC187" i="37" s="1"/>
  <c r="S188" i="37"/>
  <c r="W188" i="37" s="1"/>
  <c r="AC188" i="37" s="1"/>
  <c r="S189" i="37"/>
  <c r="W189" i="37" s="1"/>
  <c r="AC189" i="37" s="1"/>
  <c r="S190" i="37"/>
  <c r="W190" i="37" s="1"/>
  <c r="AC190" i="37" s="1"/>
  <c r="S191" i="37"/>
  <c r="W191" i="37" s="1"/>
  <c r="AC191" i="37" s="1"/>
  <c r="S192" i="37"/>
  <c r="W192" i="37" s="1"/>
  <c r="AC192" i="37" s="1"/>
  <c r="S193" i="37"/>
  <c r="W193" i="37" s="1"/>
  <c r="AC193" i="37" s="1"/>
  <c r="S194" i="37"/>
  <c r="W194" i="37" s="1"/>
  <c r="AC194" i="37" s="1"/>
  <c r="S195" i="37"/>
  <c r="W195" i="37" s="1"/>
  <c r="AC195" i="37" s="1"/>
  <c r="S196" i="37"/>
  <c r="W196" i="37" s="1"/>
  <c r="AC196" i="37" s="1"/>
  <c r="S197" i="37"/>
  <c r="W197" i="37" s="1"/>
  <c r="AC197" i="37" s="1"/>
  <c r="S198" i="37"/>
  <c r="W198" i="37" s="1"/>
  <c r="AC198" i="37" s="1"/>
  <c r="S199" i="37"/>
  <c r="W199" i="37" s="1"/>
  <c r="AC199" i="37" s="1"/>
  <c r="S200" i="37"/>
  <c r="W200" i="37" s="1"/>
  <c r="AC200" i="37" s="1"/>
  <c r="S201" i="37"/>
  <c r="W201" i="37" s="1"/>
  <c r="AC201" i="37" s="1"/>
  <c r="S202" i="37"/>
  <c r="W202" i="37" s="1"/>
  <c r="AC202" i="37" s="1"/>
  <c r="S203" i="37"/>
  <c r="W203" i="37" s="1"/>
  <c r="AC203" i="37" s="1"/>
  <c r="S204" i="37"/>
  <c r="W204" i="37" s="1"/>
  <c r="AC204" i="37" s="1"/>
  <c r="S205" i="37"/>
  <c r="W205" i="37" s="1"/>
  <c r="AC205" i="37" s="1"/>
  <c r="S206" i="37"/>
  <c r="W206" i="37" s="1"/>
  <c r="AC206" i="37" s="1"/>
  <c r="S207" i="37"/>
  <c r="W207" i="37" s="1"/>
  <c r="AC207" i="37" s="1"/>
  <c r="S208" i="37"/>
  <c r="W208" i="37" s="1"/>
  <c r="AC208" i="37" s="1"/>
  <c r="S209" i="37"/>
  <c r="W209" i="37" s="1"/>
  <c r="AC209" i="37" s="1"/>
  <c r="S210" i="37"/>
  <c r="W210" i="37" s="1"/>
  <c r="AC210" i="37" s="1"/>
  <c r="S211" i="37"/>
  <c r="W211" i="37" s="1"/>
  <c r="AC211" i="37" s="1"/>
  <c r="S212" i="37"/>
  <c r="W212" i="37" s="1"/>
  <c r="AC212" i="37" s="1"/>
  <c r="S213" i="37"/>
  <c r="W213" i="37" s="1"/>
  <c r="AC213" i="37" s="1"/>
  <c r="S214" i="37"/>
  <c r="W214" i="37" s="1"/>
  <c r="AC214" i="37" s="1"/>
  <c r="S215" i="37"/>
  <c r="W215" i="37" s="1"/>
  <c r="AC215" i="37" s="1"/>
  <c r="S216" i="37"/>
  <c r="W216" i="37" s="1"/>
  <c r="AC216" i="37" s="1"/>
  <c r="S217" i="37"/>
  <c r="W217" i="37" s="1"/>
  <c r="AC217" i="37" s="1"/>
  <c r="S218" i="37"/>
  <c r="W218" i="37" s="1"/>
  <c r="AC218" i="37" s="1"/>
  <c r="S219" i="37"/>
  <c r="W219" i="37" s="1"/>
  <c r="AC219" i="37" s="1"/>
  <c r="S220" i="37"/>
  <c r="W220" i="37" s="1"/>
  <c r="AC220" i="37" s="1"/>
  <c r="S221" i="37"/>
  <c r="W221" i="37" s="1"/>
  <c r="AC221" i="37" s="1"/>
  <c r="S222" i="37"/>
  <c r="W222" i="37" s="1"/>
  <c r="AC222" i="37" s="1"/>
  <c r="S223" i="37"/>
  <c r="W223" i="37" s="1"/>
  <c r="AC223" i="37" s="1"/>
  <c r="S224" i="37"/>
  <c r="W224" i="37" s="1"/>
  <c r="AC224" i="37" s="1"/>
  <c r="S225" i="37"/>
  <c r="W225" i="37" s="1"/>
  <c r="AC225" i="37" s="1"/>
  <c r="S226" i="37"/>
  <c r="W226" i="37" s="1"/>
  <c r="AC226" i="37" s="1"/>
  <c r="S227" i="37"/>
  <c r="W227" i="37" s="1"/>
  <c r="AC227" i="37" s="1"/>
  <c r="S228" i="37"/>
  <c r="W228" i="37" s="1"/>
  <c r="AC228" i="37" s="1"/>
  <c r="S229" i="37"/>
  <c r="W229" i="37" s="1"/>
  <c r="AC229" i="37" s="1"/>
  <c r="S230" i="37"/>
  <c r="W230" i="37" s="1"/>
  <c r="AC230" i="37" s="1"/>
  <c r="S231" i="37"/>
  <c r="W231" i="37" s="1"/>
  <c r="AC231" i="37" s="1"/>
  <c r="S232" i="37"/>
  <c r="W232" i="37" s="1"/>
  <c r="AC232" i="37" s="1"/>
  <c r="S233" i="37"/>
  <c r="W233" i="37" s="1"/>
  <c r="AC233" i="37" s="1"/>
  <c r="S234" i="37"/>
  <c r="W234" i="37" s="1"/>
  <c r="AC234" i="37" s="1"/>
  <c r="S235" i="37"/>
  <c r="W235" i="37" s="1"/>
  <c r="AC235" i="37" s="1"/>
  <c r="S236" i="37"/>
  <c r="W236" i="37" s="1"/>
  <c r="AC236" i="37" s="1"/>
  <c r="S237" i="37"/>
  <c r="W237" i="37" s="1"/>
  <c r="AC237" i="37" s="1"/>
  <c r="S238" i="37"/>
  <c r="W238" i="37" s="1"/>
  <c r="AC238" i="37" s="1"/>
  <c r="S239" i="37"/>
  <c r="W239" i="37" s="1"/>
  <c r="AC239" i="37" s="1"/>
  <c r="S240" i="37"/>
  <c r="W240" i="37" s="1"/>
  <c r="AC240" i="37" s="1"/>
  <c r="S241" i="37"/>
  <c r="W241" i="37" s="1"/>
  <c r="AC241" i="37" s="1"/>
  <c r="S242" i="37"/>
  <c r="W242" i="37" s="1"/>
  <c r="AC242" i="37" s="1"/>
  <c r="S243" i="37"/>
  <c r="W243" i="37" s="1"/>
  <c r="AC243" i="37" s="1"/>
  <c r="S244" i="37"/>
  <c r="W244" i="37" s="1"/>
  <c r="AC244" i="37" s="1"/>
  <c r="S245" i="37"/>
  <c r="W245" i="37" s="1"/>
  <c r="AC245" i="37" s="1"/>
  <c r="S246" i="37"/>
  <c r="W246" i="37" s="1"/>
  <c r="AC246" i="37" s="1"/>
  <c r="S247" i="37"/>
  <c r="W247" i="37" s="1"/>
  <c r="AC247" i="37" s="1"/>
  <c r="S248" i="37"/>
  <c r="W248" i="37" s="1"/>
  <c r="AC248" i="37" s="1"/>
  <c r="S249" i="37"/>
  <c r="W249" i="37" s="1"/>
  <c r="AC249" i="37" s="1"/>
  <c r="S250" i="37"/>
  <c r="W250" i="37" s="1"/>
  <c r="AC250" i="37" s="1"/>
  <c r="S251" i="37"/>
  <c r="W251" i="37" s="1"/>
  <c r="AC251" i="37" s="1"/>
  <c r="S252" i="37"/>
  <c r="W252" i="37" s="1"/>
  <c r="AC252" i="37" s="1"/>
  <c r="S253" i="37"/>
  <c r="W253" i="37" s="1"/>
  <c r="AC253" i="37" s="1"/>
  <c r="S254" i="37"/>
  <c r="W254" i="37" s="1"/>
  <c r="AC254" i="37" s="1"/>
  <c r="S255" i="37"/>
  <c r="W255" i="37" s="1"/>
  <c r="AC255" i="37" s="1"/>
  <c r="S256" i="37"/>
  <c r="W256" i="37" s="1"/>
  <c r="AC256" i="37" s="1"/>
  <c r="S257" i="37"/>
  <c r="W257" i="37" s="1"/>
  <c r="AC257" i="37" s="1"/>
  <c r="S258" i="37"/>
  <c r="W258" i="37" s="1"/>
  <c r="AC258" i="37" s="1"/>
  <c r="S259" i="37"/>
  <c r="W259" i="37" s="1"/>
  <c r="AC259" i="37" s="1"/>
  <c r="S260" i="37"/>
  <c r="W260" i="37" s="1"/>
  <c r="AC260" i="37" s="1"/>
  <c r="S261" i="37"/>
  <c r="W261" i="37" s="1"/>
  <c r="AC261" i="37" s="1"/>
  <c r="S262" i="37"/>
  <c r="W262" i="37" s="1"/>
  <c r="AC262" i="37" s="1"/>
  <c r="S263" i="37"/>
  <c r="W263" i="37" s="1"/>
  <c r="AC263" i="37" s="1"/>
  <c r="S264" i="37"/>
  <c r="W264" i="37" s="1"/>
  <c r="AC264" i="37" s="1"/>
  <c r="S265" i="37"/>
  <c r="W265" i="37" s="1"/>
  <c r="AC265" i="37" s="1"/>
  <c r="S266" i="37"/>
  <c r="W266" i="37" s="1"/>
  <c r="AC266" i="37" s="1"/>
  <c r="S267" i="37"/>
  <c r="W267" i="37" s="1"/>
  <c r="AC267" i="37" s="1"/>
  <c r="S268" i="37"/>
  <c r="W268" i="37" s="1"/>
  <c r="AC268" i="37" s="1"/>
  <c r="S269" i="37"/>
  <c r="W269" i="37" s="1"/>
  <c r="AC269" i="37" s="1"/>
  <c r="S270" i="37"/>
  <c r="W270" i="37" s="1"/>
  <c r="AC270" i="37" s="1"/>
  <c r="S271" i="37"/>
  <c r="W271" i="37" s="1"/>
  <c r="AC271" i="37" s="1"/>
  <c r="S272" i="37"/>
  <c r="W272" i="37" s="1"/>
  <c r="AC272" i="37" s="1"/>
  <c r="S273" i="37"/>
  <c r="W273" i="37" s="1"/>
  <c r="AC273" i="37" s="1"/>
  <c r="S274" i="37"/>
  <c r="W274" i="37" s="1"/>
  <c r="AC274" i="37" s="1"/>
  <c r="S275" i="37"/>
  <c r="W275" i="37" s="1"/>
  <c r="AC275" i="37" s="1"/>
  <c r="S276" i="37"/>
  <c r="W276" i="37" s="1"/>
  <c r="AC276" i="37" s="1"/>
  <c r="S277" i="37"/>
  <c r="W277" i="37" s="1"/>
  <c r="AC277" i="37" s="1"/>
  <c r="S278" i="37"/>
  <c r="W278" i="37" s="1"/>
  <c r="AC278" i="37" s="1"/>
  <c r="S279" i="37"/>
  <c r="W279" i="37" s="1"/>
  <c r="AC279" i="37" s="1"/>
  <c r="S280" i="37"/>
  <c r="W280" i="37" s="1"/>
  <c r="AC280" i="37" s="1"/>
  <c r="S281" i="37"/>
  <c r="W281" i="37" s="1"/>
  <c r="AC281" i="37" s="1"/>
  <c r="S282" i="37"/>
  <c r="W282" i="37" s="1"/>
  <c r="AC282" i="37" s="1"/>
  <c r="S283" i="37"/>
  <c r="W283" i="37" s="1"/>
  <c r="AC283" i="37" s="1"/>
  <c r="S284" i="37"/>
  <c r="W284" i="37" s="1"/>
  <c r="AC284" i="37" s="1"/>
  <c r="S285" i="37"/>
  <c r="W285" i="37" s="1"/>
  <c r="AC285" i="37" s="1"/>
  <c r="S286" i="37"/>
  <c r="W286" i="37" s="1"/>
  <c r="AC286" i="37" s="1"/>
  <c r="S287" i="37"/>
  <c r="W287" i="37" s="1"/>
  <c r="AC287" i="37" s="1"/>
  <c r="S288" i="37"/>
  <c r="W288" i="37" s="1"/>
  <c r="AC288" i="37" s="1"/>
  <c r="S289" i="37"/>
  <c r="W289" i="37" s="1"/>
  <c r="AC289" i="37" s="1"/>
  <c r="S290" i="37"/>
  <c r="W290" i="37" s="1"/>
  <c r="AC290" i="37" s="1"/>
  <c r="S291" i="37"/>
  <c r="W291" i="37" s="1"/>
  <c r="AC291" i="37" s="1"/>
  <c r="S292" i="37"/>
  <c r="W292" i="37" s="1"/>
  <c r="AC292" i="37" s="1"/>
  <c r="S293" i="37"/>
  <c r="W293" i="37" s="1"/>
  <c r="AC293" i="37" s="1"/>
  <c r="S294" i="37"/>
  <c r="W294" i="37" s="1"/>
  <c r="AC294" i="37" s="1"/>
  <c r="S295" i="37"/>
  <c r="W295" i="37" s="1"/>
  <c r="AC295" i="37" s="1"/>
  <c r="S296" i="37"/>
  <c r="W296" i="37" s="1"/>
  <c r="AC296" i="37" s="1"/>
  <c r="S297" i="37"/>
  <c r="W297" i="37" s="1"/>
  <c r="AC297" i="37" s="1"/>
  <c r="S298" i="37"/>
  <c r="W298" i="37" s="1"/>
  <c r="AC298" i="37" s="1"/>
  <c r="S299" i="37"/>
  <c r="W299" i="37" s="1"/>
  <c r="AC299" i="37" s="1"/>
  <c r="S300" i="37"/>
  <c r="W300" i="37" s="1"/>
  <c r="AC300" i="37" s="1"/>
  <c r="S301" i="37"/>
  <c r="W301" i="37" s="1"/>
  <c r="AC301" i="37" s="1"/>
  <c r="S302" i="37"/>
  <c r="W302" i="37" s="1"/>
  <c r="AC302" i="37" s="1"/>
  <c r="S303" i="37"/>
  <c r="W303" i="37" s="1"/>
  <c r="AC303" i="37" s="1"/>
  <c r="S304" i="37"/>
  <c r="W304" i="37" s="1"/>
  <c r="AC304" i="37" s="1"/>
  <c r="S305" i="37"/>
  <c r="W305" i="37" s="1"/>
  <c r="AC305" i="37" s="1"/>
  <c r="S306" i="37"/>
  <c r="W306" i="37" s="1"/>
  <c r="AC306" i="37" s="1"/>
  <c r="S307" i="37"/>
  <c r="W307" i="37" s="1"/>
  <c r="AC307" i="37" s="1"/>
  <c r="S308" i="37"/>
  <c r="W308" i="37" s="1"/>
  <c r="AC308" i="37" s="1"/>
  <c r="S309" i="37"/>
  <c r="W309" i="37" s="1"/>
  <c r="AC309" i="37" s="1"/>
  <c r="S310" i="37"/>
  <c r="S311" i="37"/>
  <c r="W311" i="37" s="1"/>
  <c r="AC311" i="37" s="1"/>
  <c r="S312" i="37"/>
  <c r="W312" i="37" s="1"/>
  <c r="AC312" i="37" s="1"/>
  <c r="S313" i="37"/>
  <c r="W313" i="37" s="1"/>
  <c r="AC313" i="37" s="1"/>
  <c r="S314" i="37"/>
  <c r="W314" i="37" s="1"/>
  <c r="AC314" i="37" s="1"/>
  <c r="S315" i="37"/>
  <c r="W315" i="37" s="1"/>
  <c r="AC315" i="37" s="1"/>
  <c r="S316" i="37"/>
  <c r="W316" i="37" s="1"/>
  <c r="AC316" i="37" s="1"/>
  <c r="S317" i="37"/>
  <c r="W317" i="37" s="1"/>
  <c r="AC317" i="37" s="1"/>
  <c r="S318" i="37"/>
  <c r="W318" i="37" s="1"/>
  <c r="AC318" i="37" s="1"/>
  <c r="S319" i="37"/>
  <c r="W319" i="37" s="1"/>
  <c r="AC319" i="37" s="1"/>
  <c r="S320" i="37"/>
  <c r="W320" i="37" s="1"/>
  <c r="AC320" i="37" s="1"/>
  <c r="S321" i="37"/>
  <c r="W321" i="37" s="1"/>
  <c r="AC321" i="37" s="1"/>
  <c r="S322" i="37"/>
  <c r="W322" i="37" s="1"/>
  <c r="AC322" i="37" s="1"/>
  <c r="S323" i="37"/>
  <c r="W323" i="37" s="1"/>
  <c r="AC323" i="37" s="1"/>
  <c r="S324" i="37"/>
  <c r="W324" i="37" s="1"/>
  <c r="AC324" i="37" s="1"/>
  <c r="S325" i="37"/>
  <c r="W325" i="37" s="1"/>
  <c r="AC325" i="37" s="1"/>
  <c r="S326" i="37"/>
  <c r="W326" i="37" s="1"/>
  <c r="AC326" i="37" s="1"/>
  <c r="S327" i="37"/>
  <c r="W327" i="37" s="1"/>
  <c r="AC327" i="37" s="1"/>
  <c r="S328" i="37"/>
  <c r="W328" i="37" s="1"/>
  <c r="AC328" i="37" s="1"/>
  <c r="S329" i="37"/>
  <c r="W329" i="37" s="1"/>
  <c r="AC329" i="37" s="1"/>
  <c r="S330" i="37"/>
  <c r="W330" i="37" s="1"/>
  <c r="AC330" i="37" s="1"/>
  <c r="S331" i="37"/>
  <c r="W331" i="37" s="1"/>
  <c r="AC331" i="37" s="1"/>
  <c r="S332" i="37"/>
  <c r="W332" i="37" s="1"/>
  <c r="AC332" i="37" s="1"/>
  <c r="S333" i="37"/>
  <c r="W333" i="37" s="1"/>
  <c r="AC333" i="37" s="1"/>
  <c r="S334" i="37"/>
  <c r="W334" i="37" s="1"/>
  <c r="AC334" i="37" s="1"/>
  <c r="S335" i="37"/>
  <c r="W335" i="37" s="1"/>
  <c r="AC335" i="37" s="1"/>
  <c r="S336" i="37"/>
  <c r="W336" i="37" s="1"/>
  <c r="AC336" i="37" s="1"/>
  <c r="S337" i="37"/>
  <c r="W337" i="37" s="1"/>
  <c r="AC337" i="37" s="1"/>
  <c r="S338" i="37"/>
  <c r="W338" i="37" s="1"/>
  <c r="AC338" i="37" s="1"/>
  <c r="S339" i="37"/>
  <c r="W339" i="37" s="1"/>
  <c r="AC339" i="37" s="1"/>
  <c r="S340" i="37"/>
  <c r="W340" i="37" s="1"/>
  <c r="AC340" i="37" s="1"/>
  <c r="S341" i="37"/>
  <c r="W341" i="37" s="1"/>
  <c r="AC341" i="37" s="1"/>
  <c r="S342" i="37"/>
  <c r="W342" i="37" s="1"/>
  <c r="AC342" i="37" s="1"/>
  <c r="S343" i="37"/>
  <c r="W343" i="37" s="1"/>
  <c r="AC343" i="37" s="1"/>
  <c r="S344" i="37"/>
  <c r="W344" i="37" s="1"/>
  <c r="AC344" i="37" s="1"/>
  <c r="S345" i="37"/>
  <c r="W345" i="37" s="1"/>
  <c r="AC345" i="37" s="1"/>
  <c r="S346" i="37"/>
  <c r="W346" i="37" s="1"/>
  <c r="AC346" i="37" s="1"/>
  <c r="S347" i="37"/>
  <c r="W347" i="37" s="1"/>
  <c r="AC347" i="37" s="1"/>
  <c r="S348" i="37"/>
  <c r="W348" i="37" s="1"/>
  <c r="AC348" i="37" s="1"/>
  <c r="S349" i="37"/>
  <c r="W349" i="37" s="1"/>
  <c r="AC349" i="37" s="1"/>
  <c r="S350" i="37"/>
  <c r="W350" i="37" s="1"/>
  <c r="AC350" i="37" s="1"/>
  <c r="S351" i="37"/>
  <c r="W351" i="37" s="1"/>
  <c r="AC351" i="37" s="1"/>
  <c r="S352" i="37"/>
  <c r="W352" i="37" s="1"/>
  <c r="AC352" i="37" s="1"/>
  <c r="S353" i="37"/>
  <c r="W353" i="37" s="1"/>
  <c r="AC353" i="37" s="1"/>
  <c r="S354" i="37"/>
  <c r="W354" i="37" s="1"/>
  <c r="AC354" i="37" s="1"/>
  <c r="S355" i="37"/>
  <c r="W355" i="37" s="1"/>
  <c r="AC355" i="37" s="1"/>
  <c r="S356" i="37"/>
  <c r="W356" i="37" s="1"/>
  <c r="AC356" i="37" s="1"/>
  <c r="S357" i="37"/>
  <c r="W357" i="37" s="1"/>
  <c r="AC357" i="37" s="1"/>
  <c r="S358" i="37"/>
  <c r="W358" i="37" s="1"/>
  <c r="AC358" i="37" s="1"/>
  <c r="S359" i="37"/>
  <c r="W359" i="37" s="1"/>
  <c r="AC359" i="37" s="1"/>
  <c r="S360" i="37"/>
  <c r="W360" i="37" s="1"/>
  <c r="AC360" i="37" s="1"/>
  <c r="S361" i="37"/>
  <c r="W361" i="37" s="1"/>
  <c r="AC361" i="37" s="1"/>
  <c r="S362" i="37"/>
  <c r="W362" i="37" s="1"/>
  <c r="AC362" i="37" s="1"/>
  <c r="S363" i="37"/>
  <c r="W363" i="37" s="1"/>
  <c r="AC363" i="37" s="1"/>
  <c r="S364" i="37"/>
  <c r="W364" i="37" s="1"/>
  <c r="AC364" i="37" s="1"/>
  <c r="S365" i="37"/>
  <c r="W365" i="37" s="1"/>
  <c r="AC365" i="37" s="1"/>
  <c r="S366" i="37"/>
  <c r="W366" i="37" s="1"/>
  <c r="AC366" i="37" s="1"/>
  <c r="S367" i="37"/>
  <c r="W367" i="37" s="1"/>
  <c r="AC367" i="37" s="1"/>
  <c r="S368" i="37"/>
  <c r="W368" i="37" s="1"/>
  <c r="AC368" i="37" s="1"/>
  <c r="S369" i="37"/>
  <c r="W369" i="37" s="1"/>
  <c r="AC369" i="37" s="1"/>
  <c r="S370" i="37"/>
  <c r="W370" i="37" s="1"/>
  <c r="AC370" i="37" s="1"/>
  <c r="S371" i="37"/>
  <c r="W371" i="37" s="1"/>
  <c r="AC371" i="37" s="1"/>
  <c r="S372" i="37"/>
  <c r="W372" i="37" s="1"/>
  <c r="AC372" i="37" s="1"/>
  <c r="S373" i="37"/>
  <c r="W373" i="37" s="1"/>
  <c r="AC373" i="37" s="1"/>
  <c r="S374" i="37"/>
  <c r="W374" i="37" s="1"/>
  <c r="AC374" i="37" s="1"/>
  <c r="S375" i="37"/>
  <c r="W375" i="37" s="1"/>
  <c r="AC375" i="37" s="1"/>
  <c r="S376" i="37"/>
  <c r="W376" i="37" s="1"/>
  <c r="AC376" i="37" s="1"/>
  <c r="S377" i="37"/>
  <c r="W377" i="37" s="1"/>
  <c r="AC377" i="37" s="1"/>
  <c r="S378" i="37"/>
  <c r="W378" i="37" s="1"/>
  <c r="AC378" i="37" s="1"/>
  <c r="S379" i="37"/>
  <c r="W379" i="37" s="1"/>
  <c r="AC379" i="37" s="1"/>
  <c r="S380" i="37"/>
  <c r="W380" i="37" s="1"/>
  <c r="AC380" i="37" s="1"/>
  <c r="S381" i="37"/>
  <c r="W381" i="37" s="1"/>
  <c r="AC381" i="37" s="1"/>
  <c r="S382" i="37"/>
  <c r="W382" i="37" s="1"/>
  <c r="AC382" i="37" s="1"/>
  <c r="S383" i="37"/>
  <c r="W383" i="37" s="1"/>
  <c r="AC383" i="37" s="1"/>
  <c r="S384" i="37"/>
  <c r="W384" i="37" s="1"/>
  <c r="AC384" i="37" s="1"/>
  <c r="S385" i="37"/>
  <c r="W385" i="37" s="1"/>
  <c r="AC385" i="37" s="1"/>
  <c r="S386" i="37"/>
  <c r="W386" i="37" s="1"/>
  <c r="AC386" i="37" s="1"/>
  <c r="S387" i="37"/>
  <c r="W387" i="37" s="1"/>
  <c r="AC387" i="37" s="1"/>
  <c r="S388" i="37"/>
  <c r="W388" i="37" s="1"/>
  <c r="AC388" i="37" s="1"/>
  <c r="S389" i="37"/>
  <c r="W389" i="37" s="1"/>
  <c r="AC389" i="37" s="1"/>
  <c r="S390" i="37"/>
  <c r="W390" i="37" s="1"/>
  <c r="AC390" i="37" s="1"/>
  <c r="S391" i="37"/>
  <c r="W391" i="37" s="1"/>
  <c r="AC391" i="37" s="1"/>
  <c r="S392" i="37"/>
  <c r="W392" i="37" s="1"/>
  <c r="AC392" i="37" s="1"/>
  <c r="S393" i="37"/>
  <c r="W393" i="37" s="1"/>
  <c r="AC393" i="37" s="1"/>
  <c r="S394" i="37"/>
  <c r="W394" i="37" s="1"/>
  <c r="AC394" i="37" s="1"/>
  <c r="S395" i="37"/>
  <c r="W395" i="37" s="1"/>
  <c r="AC395" i="37" s="1"/>
  <c r="S396" i="37"/>
  <c r="W396" i="37" s="1"/>
  <c r="AC396" i="37" s="1"/>
  <c r="S397" i="37"/>
  <c r="W397" i="37" s="1"/>
  <c r="AC397" i="37" s="1"/>
  <c r="S398" i="37"/>
  <c r="W398" i="37" s="1"/>
  <c r="AC398" i="37" s="1"/>
  <c r="S399" i="37"/>
  <c r="W399" i="37" s="1"/>
  <c r="AC399" i="37" s="1"/>
  <c r="S400" i="37"/>
  <c r="W400" i="37" s="1"/>
  <c r="AC400" i="37" s="1"/>
  <c r="S401" i="37"/>
  <c r="W401" i="37" s="1"/>
  <c r="AC401" i="37" s="1"/>
  <c r="S402" i="37"/>
  <c r="W402" i="37" s="1"/>
  <c r="AC402" i="37" s="1"/>
  <c r="S403" i="37"/>
  <c r="W403" i="37" s="1"/>
  <c r="AC403" i="37" s="1"/>
  <c r="S404" i="37"/>
  <c r="W404" i="37" s="1"/>
  <c r="AC404" i="37" s="1"/>
  <c r="S405" i="37"/>
  <c r="W405" i="37" s="1"/>
  <c r="AC405" i="37" s="1"/>
  <c r="S406" i="37"/>
  <c r="W406" i="37" s="1"/>
  <c r="AC406" i="37" s="1"/>
  <c r="S407" i="37"/>
  <c r="W407" i="37" s="1"/>
  <c r="AC407" i="37" s="1"/>
  <c r="S408" i="37"/>
  <c r="W408" i="37" s="1"/>
  <c r="AC408" i="37" s="1"/>
  <c r="S409" i="37"/>
  <c r="W409" i="37" s="1"/>
  <c r="AC409" i="37" s="1"/>
  <c r="S410" i="37"/>
  <c r="W410" i="37" s="1"/>
  <c r="AC410" i="37" s="1"/>
  <c r="S411" i="37"/>
  <c r="W411" i="37" s="1"/>
  <c r="AC411" i="37" s="1"/>
  <c r="S412" i="37"/>
  <c r="W412" i="37" s="1"/>
  <c r="AC412" i="37" s="1"/>
  <c r="S413" i="37"/>
  <c r="W413" i="37" s="1"/>
  <c r="AC413" i="37" s="1"/>
  <c r="S414" i="37"/>
  <c r="W414" i="37" s="1"/>
  <c r="AC414" i="37" s="1"/>
  <c r="S415" i="37"/>
  <c r="W415" i="37" s="1"/>
  <c r="AC415" i="37" s="1"/>
  <c r="S416" i="37"/>
  <c r="W416" i="37" s="1"/>
  <c r="AC416" i="37" s="1"/>
  <c r="S417" i="37"/>
  <c r="W417" i="37" s="1"/>
  <c r="AC417" i="37" s="1"/>
  <c r="S418" i="37"/>
  <c r="W418" i="37" s="1"/>
  <c r="AC418" i="37" s="1"/>
  <c r="S419" i="37"/>
  <c r="W419" i="37" s="1"/>
  <c r="AC419" i="37" s="1"/>
  <c r="S420" i="37"/>
  <c r="W420" i="37" s="1"/>
  <c r="AC420" i="37" s="1"/>
  <c r="S421" i="37"/>
  <c r="W421" i="37" s="1"/>
  <c r="AC421" i="37" s="1"/>
  <c r="S422" i="37"/>
  <c r="W422" i="37" s="1"/>
  <c r="AC422" i="37" s="1"/>
  <c r="S423" i="37"/>
  <c r="W423" i="37" s="1"/>
  <c r="AC423" i="37" s="1"/>
  <c r="S424" i="37"/>
  <c r="W424" i="37" s="1"/>
  <c r="AC424" i="37" s="1"/>
  <c r="S425" i="37"/>
  <c r="W425" i="37" s="1"/>
  <c r="AC425" i="37" s="1"/>
  <c r="S426" i="37"/>
  <c r="W426" i="37" s="1"/>
  <c r="AC426" i="37" s="1"/>
  <c r="S427" i="37"/>
  <c r="W427" i="37" s="1"/>
  <c r="AC427" i="37" s="1"/>
  <c r="S428" i="37"/>
  <c r="W428" i="37" s="1"/>
  <c r="AC428" i="37" s="1"/>
  <c r="S429" i="37"/>
  <c r="W429" i="37" s="1"/>
  <c r="AC429" i="37" s="1"/>
  <c r="S430" i="37"/>
  <c r="W430" i="37" s="1"/>
  <c r="AC430" i="37" s="1"/>
  <c r="S431" i="37"/>
  <c r="W431" i="37" s="1"/>
  <c r="AC431" i="37" s="1"/>
  <c r="S432" i="37"/>
  <c r="W432" i="37" s="1"/>
  <c r="AC432" i="37" s="1"/>
  <c r="S433" i="37"/>
  <c r="W433" i="37" s="1"/>
  <c r="AC433" i="37" s="1"/>
  <c r="S434" i="37"/>
  <c r="W434" i="37" s="1"/>
  <c r="AC434" i="37" s="1"/>
  <c r="S435" i="37"/>
  <c r="W435" i="37" s="1"/>
  <c r="AC435" i="37" s="1"/>
  <c r="S436" i="37"/>
  <c r="W436" i="37" s="1"/>
  <c r="AC436" i="37" s="1"/>
  <c r="S437" i="37"/>
  <c r="W437" i="37" s="1"/>
  <c r="AC437" i="37" s="1"/>
  <c r="S438" i="37"/>
  <c r="W438" i="37" s="1"/>
  <c r="AC438" i="37" s="1"/>
  <c r="S439" i="37"/>
  <c r="W439" i="37" s="1"/>
  <c r="AC439" i="37" s="1"/>
  <c r="S440" i="37"/>
  <c r="W440" i="37" s="1"/>
  <c r="AC440" i="37" s="1"/>
  <c r="S441" i="37"/>
  <c r="W441" i="37" s="1"/>
  <c r="AC441" i="37" s="1"/>
  <c r="S442" i="37"/>
  <c r="W442" i="37" s="1"/>
  <c r="AC442" i="37" s="1"/>
  <c r="S443" i="37"/>
  <c r="W443" i="37" s="1"/>
  <c r="AC443" i="37" s="1"/>
  <c r="S444" i="37"/>
  <c r="W444" i="37" s="1"/>
  <c r="AC444" i="37" s="1"/>
  <c r="S445" i="37"/>
  <c r="W445" i="37" s="1"/>
  <c r="AC445" i="37" s="1"/>
  <c r="S446" i="37"/>
  <c r="W446" i="37" s="1"/>
  <c r="AC446" i="37" s="1"/>
  <c r="S447" i="37"/>
  <c r="W447" i="37" s="1"/>
  <c r="AC447" i="37" s="1"/>
  <c r="S448" i="37"/>
  <c r="W448" i="37" s="1"/>
  <c r="AC448" i="37" s="1"/>
  <c r="S449" i="37"/>
  <c r="W449" i="37" s="1"/>
  <c r="AC449" i="37" s="1"/>
  <c r="S450" i="37"/>
  <c r="W450" i="37" s="1"/>
  <c r="AC450" i="37" s="1"/>
  <c r="S451" i="37"/>
  <c r="W451" i="37" s="1"/>
  <c r="AC451" i="37" s="1"/>
  <c r="S452" i="37"/>
  <c r="W452" i="37" s="1"/>
  <c r="AC452" i="37" s="1"/>
  <c r="S453" i="37"/>
  <c r="W453" i="37" s="1"/>
  <c r="AC453" i="37" s="1"/>
  <c r="S454" i="37"/>
  <c r="W454" i="37" s="1"/>
  <c r="AC454" i="37" s="1"/>
  <c r="S455" i="37"/>
  <c r="W455" i="37" s="1"/>
  <c r="AC455" i="37" s="1"/>
  <c r="S456" i="37"/>
  <c r="W456" i="37" s="1"/>
  <c r="AC456" i="37" s="1"/>
  <c r="S457" i="37"/>
  <c r="W457" i="37" s="1"/>
  <c r="AC457" i="37" s="1"/>
  <c r="S458" i="37"/>
  <c r="W458" i="37" s="1"/>
  <c r="AC458" i="37" s="1"/>
  <c r="S459" i="37"/>
  <c r="W459" i="37" s="1"/>
  <c r="AC459" i="37" s="1"/>
  <c r="S460" i="37"/>
  <c r="W460" i="37" s="1"/>
  <c r="AC460" i="37" s="1"/>
  <c r="S461" i="37"/>
  <c r="W461" i="37" s="1"/>
  <c r="AC461" i="37" s="1"/>
  <c r="S462" i="37"/>
  <c r="W462" i="37" s="1"/>
  <c r="AC462" i="37" s="1"/>
  <c r="S463" i="37"/>
  <c r="W463" i="37" s="1"/>
  <c r="AC463" i="37" s="1"/>
  <c r="S464" i="37"/>
  <c r="W464" i="37" s="1"/>
  <c r="AC464" i="37" s="1"/>
  <c r="S465" i="37"/>
  <c r="W465" i="37" s="1"/>
  <c r="AC465" i="37" s="1"/>
  <c r="S466" i="37"/>
  <c r="W466" i="37" s="1"/>
  <c r="AC466" i="37" s="1"/>
  <c r="S467" i="37"/>
  <c r="W467" i="37" s="1"/>
  <c r="AC467" i="37" s="1"/>
  <c r="S468" i="37"/>
  <c r="W468" i="37" s="1"/>
  <c r="AC468" i="37" s="1"/>
  <c r="S469" i="37"/>
  <c r="W469" i="37" s="1"/>
  <c r="AC469" i="37" s="1"/>
  <c r="S470" i="37"/>
  <c r="W470" i="37" s="1"/>
  <c r="AC470" i="37" s="1"/>
  <c r="S471" i="37"/>
  <c r="W471" i="37" s="1"/>
  <c r="AC471" i="37" s="1"/>
  <c r="S472" i="37"/>
  <c r="W472" i="37" s="1"/>
  <c r="AC472" i="37" s="1"/>
  <c r="S473" i="37"/>
  <c r="W473" i="37" s="1"/>
  <c r="AC473" i="37" s="1"/>
  <c r="S474" i="37"/>
  <c r="W474" i="37" s="1"/>
  <c r="AC474" i="37" s="1"/>
  <c r="S475" i="37"/>
  <c r="W475" i="37" s="1"/>
  <c r="AC475" i="37" s="1"/>
  <c r="S476" i="37"/>
  <c r="W476" i="37" s="1"/>
  <c r="AC476" i="37" s="1"/>
  <c r="S477" i="37"/>
  <c r="W477" i="37" s="1"/>
  <c r="AC477" i="37" s="1"/>
  <c r="S478" i="37"/>
  <c r="W478" i="37" s="1"/>
  <c r="AC478" i="37" s="1"/>
  <c r="S479" i="37"/>
  <c r="W479" i="37" s="1"/>
  <c r="AC479" i="37" s="1"/>
  <c r="S480" i="37"/>
  <c r="W480" i="37" s="1"/>
  <c r="AC480" i="37" s="1"/>
  <c r="S481" i="37"/>
  <c r="W481" i="37" s="1"/>
  <c r="AC481" i="37" s="1"/>
  <c r="S482" i="37"/>
  <c r="W482" i="37" s="1"/>
  <c r="AC482" i="37" s="1"/>
  <c r="S483" i="37"/>
  <c r="W483" i="37" s="1"/>
  <c r="AC483" i="37" s="1"/>
  <c r="S484" i="37"/>
  <c r="W484" i="37" s="1"/>
  <c r="AC484" i="37" s="1"/>
  <c r="S485" i="37"/>
  <c r="W485" i="37" s="1"/>
  <c r="AC485" i="37" s="1"/>
  <c r="S486" i="37"/>
  <c r="W486" i="37" s="1"/>
  <c r="AC486" i="37" s="1"/>
  <c r="S487" i="37"/>
  <c r="W487" i="37" s="1"/>
  <c r="AC487" i="37" s="1"/>
  <c r="S488" i="37"/>
  <c r="W488" i="37" s="1"/>
  <c r="AC488" i="37" s="1"/>
  <c r="S489" i="37"/>
  <c r="W489" i="37" s="1"/>
  <c r="AC489" i="37" s="1"/>
  <c r="S490" i="37"/>
  <c r="W490" i="37" s="1"/>
  <c r="AC490" i="37" s="1"/>
  <c r="S491" i="37"/>
  <c r="W491" i="37" s="1"/>
  <c r="AC491" i="37" s="1"/>
  <c r="S492" i="37"/>
  <c r="W492" i="37" s="1"/>
  <c r="AC492" i="37" s="1"/>
  <c r="S493" i="37"/>
  <c r="W493" i="37" s="1"/>
  <c r="AC493" i="37" s="1"/>
  <c r="S494" i="37"/>
  <c r="W494" i="37" s="1"/>
  <c r="AC494" i="37" s="1"/>
  <c r="S495" i="37"/>
  <c r="W495" i="37" s="1"/>
  <c r="AC495" i="37" s="1"/>
  <c r="S496" i="37"/>
  <c r="W496" i="37" s="1"/>
  <c r="AC496" i="37" s="1"/>
  <c r="S497" i="37"/>
  <c r="W497" i="37" s="1"/>
  <c r="AC497" i="37" s="1"/>
  <c r="S498" i="37"/>
  <c r="W498" i="37" s="1"/>
  <c r="AC498" i="37" s="1"/>
  <c r="S499" i="37"/>
  <c r="W499" i="37" s="1"/>
  <c r="AC499" i="37" s="1"/>
  <c r="S500" i="37"/>
  <c r="W500" i="37" s="1"/>
  <c r="AC500" i="37" s="1"/>
  <c r="S501" i="37"/>
  <c r="W501" i="37" s="1"/>
  <c r="AC501" i="37" s="1"/>
  <c r="S502" i="37"/>
  <c r="W502" i="37" s="1"/>
  <c r="AC502" i="37" s="1"/>
  <c r="S503" i="37"/>
  <c r="W503" i="37" s="1"/>
  <c r="AC503" i="37" s="1"/>
  <c r="S504" i="37"/>
  <c r="W504" i="37" s="1"/>
  <c r="AC504" i="37" s="1"/>
  <c r="S505" i="37"/>
  <c r="W505" i="37" s="1"/>
  <c r="AC505" i="37" s="1"/>
  <c r="S506" i="37"/>
  <c r="W506" i="37" s="1"/>
  <c r="AC506" i="37" s="1"/>
  <c r="S507" i="37"/>
  <c r="W507" i="37" s="1"/>
  <c r="AC507" i="37" s="1"/>
  <c r="S508" i="37"/>
  <c r="W508" i="37" s="1"/>
  <c r="AC508" i="37" s="1"/>
  <c r="S509" i="37"/>
  <c r="W509" i="37" s="1"/>
  <c r="AC509" i="37" s="1"/>
  <c r="S510" i="37"/>
  <c r="W510" i="37" s="1"/>
  <c r="AC510" i="37" s="1"/>
  <c r="S511" i="37"/>
  <c r="W511" i="37" s="1"/>
  <c r="AC511" i="37" s="1"/>
  <c r="S512" i="37"/>
  <c r="W512" i="37" s="1"/>
  <c r="AC512" i="37" s="1"/>
  <c r="S513" i="37"/>
  <c r="W513" i="37" s="1"/>
  <c r="AC513" i="37" s="1"/>
  <c r="S514" i="37"/>
  <c r="W514" i="37" s="1"/>
  <c r="AC514" i="37" s="1"/>
  <c r="S515" i="37"/>
  <c r="W515" i="37" s="1"/>
  <c r="AC515" i="37" s="1"/>
  <c r="S516" i="37"/>
  <c r="W516" i="37" s="1"/>
  <c r="AC516" i="37" s="1"/>
  <c r="S517" i="37"/>
  <c r="W517" i="37" s="1"/>
  <c r="AC517" i="37" s="1"/>
  <c r="S518" i="37"/>
  <c r="W518" i="37" s="1"/>
  <c r="AC518" i="37" s="1"/>
  <c r="S519" i="37"/>
  <c r="W519" i="37" s="1"/>
  <c r="AC519" i="37" s="1"/>
  <c r="S520" i="37"/>
  <c r="W520" i="37" s="1"/>
  <c r="AC520" i="37" s="1"/>
  <c r="S521" i="37"/>
  <c r="W521" i="37" s="1"/>
  <c r="AC521" i="37" s="1"/>
  <c r="S522" i="37"/>
  <c r="W522" i="37" s="1"/>
  <c r="AC522" i="37" s="1"/>
  <c r="S523" i="37"/>
  <c r="W523" i="37" s="1"/>
  <c r="AC523" i="37" s="1"/>
  <c r="S524" i="37"/>
  <c r="W524" i="37" s="1"/>
  <c r="AC524" i="37" s="1"/>
  <c r="S525" i="37"/>
  <c r="W525" i="37" s="1"/>
  <c r="AC525" i="37" s="1"/>
  <c r="S526" i="37"/>
  <c r="W526" i="37" s="1"/>
  <c r="AC526" i="37" s="1"/>
  <c r="S527" i="37"/>
  <c r="W527" i="37" s="1"/>
  <c r="AC527" i="37" s="1"/>
  <c r="S528" i="37"/>
  <c r="W528" i="37" s="1"/>
  <c r="AC528" i="37" s="1"/>
  <c r="S529" i="37"/>
  <c r="W529" i="37" s="1"/>
  <c r="AC529" i="37" s="1"/>
  <c r="S530" i="37"/>
  <c r="W530" i="37" s="1"/>
  <c r="AC530" i="37" s="1"/>
  <c r="S531" i="37"/>
  <c r="W531" i="37" s="1"/>
  <c r="AC531" i="37" s="1"/>
  <c r="S532" i="37"/>
  <c r="W532" i="37" s="1"/>
  <c r="AC532" i="37" s="1"/>
  <c r="S533" i="37"/>
  <c r="W533" i="37" s="1"/>
  <c r="AC533" i="37" s="1"/>
  <c r="S534" i="37"/>
  <c r="W534" i="37" s="1"/>
  <c r="AC534" i="37" s="1"/>
  <c r="S535" i="37"/>
  <c r="W535" i="37" s="1"/>
  <c r="AC535" i="37" s="1"/>
  <c r="S536" i="37"/>
  <c r="W536" i="37" s="1"/>
  <c r="AC536" i="37" s="1"/>
  <c r="S537" i="37"/>
  <c r="W537" i="37" s="1"/>
  <c r="AC537" i="37" s="1"/>
  <c r="S538" i="37"/>
  <c r="W538" i="37" s="1"/>
  <c r="AC538" i="37" s="1"/>
  <c r="S539" i="37"/>
  <c r="W539" i="37" s="1"/>
  <c r="AC539" i="37" s="1"/>
  <c r="S540" i="37"/>
  <c r="W540" i="37" s="1"/>
  <c r="AC540" i="37" s="1"/>
  <c r="S541" i="37"/>
  <c r="W541" i="37" s="1"/>
  <c r="AC541" i="37" s="1"/>
  <c r="S542" i="37"/>
  <c r="W542" i="37" s="1"/>
  <c r="AC542" i="37" s="1"/>
  <c r="S543" i="37"/>
  <c r="W543" i="37" s="1"/>
  <c r="AC543" i="37" s="1"/>
  <c r="S544" i="37"/>
  <c r="W544" i="37" s="1"/>
  <c r="AC544" i="37" s="1"/>
  <c r="S545" i="37"/>
  <c r="W545" i="37" s="1"/>
  <c r="AC545" i="37" s="1"/>
  <c r="S546" i="37"/>
  <c r="W546" i="37" s="1"/>
  <c r="AC546" i="37" s="1"/>
  <c r="S547" i="37"/>
  <c r="W547" i="37" s="1"/>
  <c r="AC547" i="37" s="1"/>
  <c r="S548" i="37"/>
  <c r="W548" i="37" s="1"/>
  <c r="AC548" i="37" s="1"/>
  <c r="S549" i="37"/>
  <c r="W549" i="37" s="1"/>
  <c r="AC549" i="37" s="1"/>
  <c r="S550" i="37"/>
  <c r="W550" i="37" s="1"/>
  <c r="AC550" i="37" s="1"/>
  <c r="S551" i="37"/>
  <c r="W551" i="37" s="1"/>
  <c r="AC551" i="37" s="1"/>
  <c r="S552" i="37"/>
  <c r="W552" i="37" s="1"/>
  <c r="AC552" i="37" s="1"/>
  <c r="S553" i="37"/>
  <c r="W553" i="37" s="1"/>
  <c r="AC553" i="37" s="1"/>
  <c r="S554" i="37"/>
  <c r="W554" i="37" s="1"/>
  <c r="AC554" i="37" s="1"/>
  <c r="S555" i="37"/>
  <c r="W555" i="37" s="1"/>
  <c r="AC555" i="37" s="1"/>
  <c r="S556" i="37"/>
  <c r="W556" i="37" s="1"/>
  <c r="AC556" i="37" s="1"/>
  <c r="S557" i="37"/>
  <c r="W557" i="37" s="1"/>
  <c r="AC557" i="37" s="1"/>
  <c r="S558" i="37"/>
  <c r="W558" i="37" s="1"/>
  <c r="AC558" i="37" s="1"/>
  <c r="S559" i="37"/>
  <c r="W559" i="37" s="1"/>
  <c r="AC559" i="37" s="1"/>
  <c r="S560" i="37"/>
  <c r="W560" i="37" s="1"/>
  <c r="AC560" i="37" s="1"/>
  <c r="S561" i="37"/>
  <c r="W561" i="37" s="1"/>
  <c r="AC561" i="37" s="1"/>
  <c r="S562" i="37"/>
  <c r="W562" i="37" s="1"/>
  <c r="AC562" i="37" s="1"/>
  <c r="S563" i="37"/>
  <c r="W563" i="37" s="1"/>
  <c r="AC563" i="37" s="1"/>
  <c r="S564" i="37"/>
  <c r="W564" i="37" s="1"/>
  <c r="AC564" i="37" s="1"/>
  <c r="S565" i="37"/>
  <c r="W565" i="37" s="1"/>
  <c r="AC565" i="37" s="1"/>
  <c r="S566" i="37"/>
  <c r="W566" i="37" s="1"/>
  <c r="AC566" i="37" s="1"/>
  <c r="S567" i="37"/>
  <c r="W567" i="37" s="1"/>
  <c r="AC567" i="37" s="1"/>
  <c r="S568" i="37"/>
  <c r="W568" i="37" s="1"/>
  <c r="AC568" i="37" s="1"/>
  <c r="S569" i="37"/>
  <c r="W569" i="37" s="1"/>
  <c r="AC569" i="37" s="1"/>
  <c r="S570" i="37"/>
  <c r="W570" i="37" s="1"/>
  <c r="AC570" i="37" s="1"/>
  <c r="S571" i="37"/>
  <c r="W571" i="37" s="1"/>
  <c r="AC571" i="37" s="1"/>
  <c r="S572" i="37"/>
  <c r="W572" i="37" s="1"/>
  <c r="AC572" i="37" s="1"/>
  <c r="S573" i="37"/>
  <c r="W573" i="37" s="1"/>
  <c r="AC573" i="37" s="1"/>
  <c r="S574" i="37"/>
  <c r="W574" i="37" s="1"/>
  <c r="AC574" i="37" s="1"/>
  <c r="S575" i="37"/>
  <c r="W575" i="37" s="1"/>
  <c r="AC575" i="37" s="1"/>
  <c r="S576" i="37"/>
  <c r="W576" i="37" s="1"/>
  <c r="AC576" i="37" s="1"/>
  <c r="U576" i="37"/>
  <c r="V576" i="37"/>
  <c r="S577" i="37"/>
  <c r="W577" i="37" s="1"/>
  <c r="AC577" i="37" s="1"/>
  <c r="S578" i="37"/>
  <c r="W578" i="37" s="1"/>
  <c r="AC578" i="37" s="1"/>
  <c r="S579" i="37"/>
  <c r="W579" i="37" s="1"/>
  <c r="AC579" i="37" s="1"/>
  <c r="S580" i="37"/>
  <c r="W580" i="37" s="1"/>
  <c r="AC580" i="37" s="1"/>
  <c r="S581" i="37"/>
  <c r="W581" i="37" s="1"/>
  <c r="AC581" i="37" s="1"/>
  <c r="S582" i="37"/>
  <c r="W582" i="37" s="1"/>
  <c r="AC582" i="37" s="1"/>
  <c r="S583" i="37"/>
  <c r="W583" i="37" s="1"/>
  <c r="AC583" i="37" s="1"/>
  <c r="S584" i="37"/>
  <c r="W584" i="37" s="1"/>
  <c r="AC584" i="37" s="1"/>
  <c r="S585" i="37"/>
  <c r="W585" i="37" s="1"/>
  <c r="AC585" i="37" s="1"/>
  <c r="S586" i="37"/>
  <c r="W586" i="37" s="1"/>
  <c r="AC586" i="37" s="1"/>
  <c r="S587" i="37"/>
  <c r="W587" i="37" s="1"/>
  <c r="AC587" i="37" s="1"/>
  <c r="S588" i="37"/>
  <c r="W588" i="37" s="1"/>
  <c r="AC588" i="37" s="1"/>
  <c r="S589" i="37"/>
  <c r="W589" i="37" s="1"/>
  <c r="AC589" i="37" s="1"/>
  <c r="S590" i="37"/>
  <c r="W590" i="37" s="1"/>
  <c r="AC590" i="37" s="1"/>
  <c r="S591" i="37"/>
  <c r="W591" i="37" s="1"/>
  <c r="AC591" i="37" s="1"/>
  <c r="S592" i="37"/>
  <c r="W592" i="37" s="1"/>
  <c r="AC592" i="37" s="1"/>
  <c r="S593" i="37"/>
  <c r="W593" i="37" s="1"/>
  <c r="AC593" i="37" s="1"/>
  <c r="S594" i="37"/>
  <c r="W594" i="37" s="1"/>
  <c r="AC594" i="37" s="1"/>
  <c r="S595" i="37"/>
  <c r="W595" i="37" s="1"/>
  <c r="AC595" i="37" s="1"/>
  <c r="S596" i="37"/>
  <c r="W596" i="37" s="1"/>
  <c r="AC596" i="37" s="1"/>
  <c r="S597" i="37"/>
  <c r="W597" i="37" s="1"/>
  <c r="AC597" i="37" s="1"/>
  <c r="S598" i="37"/>
  <c r="W598" i="37" s="1"/>
  <c r="AC598" i="37" s="1"/>
  <c r="S599" i="37"/>
  <c r="W599" i="37" s="1"/>
  <c r="AC599" i="37" s="1"/>
  <c r="S600" i="37"/>
  <c r="W600" i="37" s="1"/>
  <c r="AC600" i="37" s="1"/>
  <c r="S601" i="37"/>
  <c r="W601" i="37" s="1"/>
  <c r="AC601" i="37" s="1"/>
  <c r="S602" i="37"/>
  <c r="W602" i="37" s="1"/>
  <c r="AC602" i="37" s="1"/>
  <c r="S603" i="37"/>
  <c r="W603" i="37" s="1"/>
  <c r="AC603" i="37" s="1"/>
  <c r="S604" i="37"/>
  <c r="W604" i="37" s="1"/>
  <c r="AC604" i="37" s="1"/>
  <c r="S605" i="37"/>
  <c r="W605" i="37" s="1"/>
  <c r="AC605" i="37" s="1"/>
  <c r="S606" i="37"/>
  <c r="W606" i="37" s="1"/>
  <c r="AC606" i="37" s="1"/>
  <c r="S607" i="37"/>
  <c r="W607" i="37" s="1"/>
  <c r="AC607" i="37" s="1"/>
  <c r="S608" i="37"/>
  <c r="W608" i="37" s="1"/>
  <c r="AC608" i="37" s="1"/>
  <c r="S609" i="37"/>
  <c r="W609" i="37" s="1"/>
  <c r="AC609" i="37" s="1"/>
  <c r="S610" i="37"/>
  <c r="W610" i="37" s="1"/>
  <c r="AC610" i="37" s="1"/>
  <c r="S611" i="37"/>
  <c r="W611" i="37" s="1"/>
  <c r="AC611" i="37" s="1"/>
  <c r="S612" i="37"/>
  <c r="W612" i="37" s="1"/>
  <c r="AC612" i="37" s="1"/>
  <c r="S613" i="37"/>
  <c r="W613" i="37" s="1"/>
  <c r="AC613" i="37" s="1"/>
  <c r="S614" i="37"/>
  <c r="W614" i="37" s="1"/>
  <c r="AC614" i="37" s="1"/>
  <c r="S615" i="37"/>
  <c r="W615" i="37" s="1"/>
  <c r="AC615" i="37" s="1"/>
  <c r="S616" i="37"/>
  <c r="W616" i="37" s="1"/>
  <c r="AC616" i="37" s="1"/>
  <c r="S617" i="37"/>
  <c r="W617" i="37" s="1"/>
  <c r="AC617" i="37" s="1"/>
  <c r="S618" i="37"/>
  <c r="W618" i="37" s="1"/>
  <c r="AC618" i="37" s="1"/>
  <c r="S619" i="37"/>
  <c r="W619" i="37" s="1"/>
  <c r="AC619" i="37" s="1"/>
  <c r="S620" i="37"/>
  <c r="W620" i="37" s="1"/>
  <c r="AC620" i="37" s="1"/>
  <c r="S621" i="37"/>
  <c r="W621" i="37" s="1"/>
  <c r="AC621" i="37" s="1"/>
  <c r="S622" i="37"/>
  <c r="W622" i="37" s="1"/>
  <c r="AC622" i="37" s="1"/>
  <c r="S623" i="37"/>
  <c r="W623" i="37" s="1"/>
  <c r="AC623" i="37" s="1"/>
  <c r="S624" i="37"/>
  <c r="W624" i="37" s="1"/>
  <c r="AC624" i="37" s="1"/>
  <c r="S625" i="37"/>
  <c r="W625" i="37" s="1"/>
  <c r="AC625" i="37" s="1"/>
  <c r="S626" i="37"/>
  <c r="W626" i="37" s="1"/>
  <c r="AC626" i="37" s="1"/>
  <c r="S627" i="37"/>
  <c r="W627" i="37" s="1"/>
  <c r="AC627" i="37" s="1"/>
  <c r="S628" i="37"/>
  <c r="W628" i="37" s="1"/>
  <c r="AC628" i="37" s="1"/>
  <c r="S629" i="37"/>
  <c r="W629" i="37" s="1"/>
  <c r="AC629" i="37" s="1"/>
  <c r="S630" i="37"/>
  <c r="W630" i="37" s="1"/>
  <c r="AC630" i="37" s="1"/>
  <c r="S631" i="37"/>
  <c r="W631" i="37" s="1"/>
  <c r="AC631" i="37" s="1"/>
  <c r="S632" i="37"/>
  <c r="W632" i="37" s="1"/>
  <c r="AC632" i="37" s="1"/>
  <c r="S633" i="37"/>
  <c r="W633" i="37" s="1"/>
  <c r="AC633" i="37" s="1"/>
  <c r="S634" i="37"/>
  <c r="W634" i="37" s="1"/>
  <c r="AC634" i="37" s="1"/>
  <c r="S635" i="37"/>
  <c r="W635" i="37" s="1"/>
  <c r="AC635" i="37" s="1"/>
  <c r="S636" i="37"/>
  <c r="W636" i="37" s="1"/>
  <c r="AC636" i="37" s="1"/>
  <c r="S637" i="37"/>
  <c r="W637" i="37" s="1"/>
  <c r="AC637" i="37" s="1"/>
  <c r="S638" i="37"/>
  <c r="W638" i="37" s="1"/>
  <c r="AC638" i="37" s="1"/>
  <c r="S639" i="37"/>
  <c r="W639" i="37" s="1"/>
  <c r="AC639" i="37" s="1"/>
  <c r="S640" i="37"/>
  <c r="W640" i="37" s="1"/>
  <c r="AC640" i="37" s="1"/>
  <c r="S641" i="37"/>
  <c r="W641" i="37" s="1"/>
  <c r="AC641" i="37" s="1"/>
  <c r="S642" i="37"/>
  <c r="W642" i="37" s="1"/>
  <c r="AC642" i="37" s="1"/>
  <c r="S643" i="37"/>
  <c r="W643" i="37" s="1"/>
  <c r="AC643" i="37" s="1"/>
  <c r="S644" i="37"/>
  <c r="W644" i="37" s="1"/>
  <c r="AC644" i="37" s="1"/>
  <c r="S645" i="37"/>
  <c r="W645" i="37" s="1"/>
  <c r="AC645" i="37" s="1"/>
  <c r="S646" i="37"/>
  <c r="W646" i="37" s="1"/>
  <c r="AC646" i="37" s="1"/>
  <c r="S647" i="37"/>
  <c r="W647" i="37" s="1"/>
  <c r="AC647" i="37" s="1"/>
  <c r="S648" i="37"/>
  <c r="W648" i="37" s="1"/>
  <c r="AC648" i="37" s="1"/>
  <c r="S649" i="37"/>
  <c r="W649" i="37" s="1"/>
  <c r="AC649" i="37" s="1"/>
  <c r="S650" i="37"/>
  <c r="W650" i="37" s="1"/>
  <c r="AC650" i="37" s="1"/>
  <c r="S651" i="37"/>
  <c r="W651" i="37" s="1"/>
  <c r="AC651" i="37" s="1"/>
  <c r="S652" i="37"/>
  <c r="W652" i="37" s="1"/>
  <c r="AC652" i="37" s="1"/>
  <c r="S653" i="37"/>
  <c r="W653" i="37" s="1"/>
  <c r="AC653" i="37" s="1"/>
  <c r="S654" i="37"/>
  <c r="W654" i="37" s="1"/>
  <c r="AC654" i="37" s="1"/>
  <c r="S655" i="37"/>
  <c r="W655" i="37" s="1"/>
  <c r="AC655" i="37" s="1"/>
  <c r="S656" i="37"/>
  <c r="W656" i="37" s="1"/>
  <c r="AC656" i="37" s="1"/>
  <c r="S657" i="37"/>
  <c r="W657" i="37" s="1"/>
  <c r="AC657" i="37" s="1"/>
  <c r="S658" i="37"/>
  <c r="W658" i="37" s="1"/>
  <c r="AC658" i="37" s="1"/>
  <c r="A152" i="37"/>
  <c r="B152" i="37"/>
  <c r="A153" i="37"/>
  <c r="B153" i="37"/>
  <c r="A154" i="37"/>
  <c r="B154" i="37"/>
  <c r="N152" i="37"/>
  <c r="T152" i="37" s="1"/>
  <c r="AE154" i="37" l="1"/>
  <c r="AF154" i="37" s="1"/>
  <c r="Z154" i="37" s="1"/>
  <c r="AA154" i="37"/>
  <c r="AA153" i="37"/>
  <c r="AE153" i="37"/>
  <c r="AF153" i="37" s="1"/>
  <c r="Z153" i="37" s="1"/>
  <c r="AB153" i="37" s="1"/>
  <c r="X152" i="37"/>
  <c r="AB154" i="37" l="1"/>
  <c r="AD153" i="37"/>
  <c r="A658" i="37"/>
  <c r="B658" i="37"/>
  <c r="A83" i="37"/>
  <c r="B83" i="37"/>
  <c r="A84" i="37"/>
  <c r="B84" i="37"/>
  <c r="A85" i="37"/>
  <c r="B85" i="37"/>
  <c r="A86" i="37"/>
  <c r="B86" i="37"/>
  <c r="A87" i="37"/>
  <c r="B87" i="37"/>
  <c r="A88" i="37"/>
  <c r="B88" i="37"/>
  <c r="A89" i="37"/>
  <c r="B89" i="37"/>
  <c r="A90" i="37"/>
  <c r="B90" i="37"/>
  <c r="A91" i="37"/>
  <c r="B91" i="37"/>
  <c r="A92" i="37"/>
  <c r="B92" i="37"/>
  <c r="A93" i="37"/>
  <c r="B93" i="37"/>
  <c r="A94" i="37"/>
  <c r="B94" i="37"/>
  <c r="A95" i="37"/>
  <c r="B95" i="37"/>
  <c r="A96" i="37"/>
  <c r="B96" i="37"/>
  <c r="A97" i="37"/>
  <c r="B97" i="37"/>
  <c r="A98" i="37"/>
  <c r="B98" i="37"/>
  <c r="A99" i="37"/>
  <c r="B99" i="37"/>
  <c r="A100" i="37"/>
  <c r="B100" i="37"/>
  <c r="A101" i="37"/>
  <c r="B101" i="37"/>
  <c r="A102" i="37"/>
  <c r="B102" i="37"/>
  <c r="A103" i="37"/>
  <c r="B103" i="37"/>
  <c r="A104" i="37"/>
  <c r="B104" i="37"/>
  <c r="A105" i="37"/>
  <c r="B105" i="37"/>
  <c r="A106" i="37"/>
  <c r="B106" i="37"/>
  <c r="A107" i="37"/>
  <c r="B107" i="37"/>
  <c r="A108" i="37"/>
  <c r="B108" i="37"/>
  <c r="A109" i="37"/>
  <c r="B109" i="37"/>
  <c r="A110" i="37"/>
  <c r="B110" i="37"/>
  <c r="A111" i="37"/>
  <c r="B111" i="37"/>
  <c r="A112" i="37"/>
  <c r="B112" i="37"/>
  <c r="A113" i="37"/>
  <c r="B113" i="37"/>
  <c r="A114" i="37"/>
  <c r="B114" i="37"/>
  <c r="A115" i="37"/>
  <c r="B115" i="37"/>
  <c r="A116" i="37"/>
  <c r="B116" i="37"/>
  <c r="A117" i="37"/>
  <c r="B117" i="37"/>
  <c r="A118" i="37"/>
  <c r="B118" i="37"/>
  <c r="A119" i="37"/>
  <c r="B119" i="37"/>
  <c r="A120" i="37"/>
  <c r="B120" i="37"/>
  <c r="A121" i="37"/>
  <c r="B121" i="37"/>
  <c r="A122" i="37"/>
  <c r="B122" i="37"/>
  <c r="A123" i="37"/>
  <c r="B123" i="37"/>
  <c r="A124" i="37"/>
  <c r="B124" i="37"/>
  <c r="A125" i="37"/>
  <c r="B125" i="37"/>
  <c r="A126" i="37"/>
  <c r="B126" i="37"/>
  <c r="A127" i="37"/>
  <c r="B127" i="37"/>
  <c r="A128" i="37"/>
  <c r="B128" i="37"/>
  <c r="A129" i="37"/>
  <c r="B129" i="37"/>
  <c r="A130" i="37"/>
  <c r="B130" i="37"/>
  <c r="A131" i="37"/>
  <c r="B131" i="37"/>
  <c r="A132" i="37"/>
  <c r="B132" i="37"/>
  <c r="A133" i="37"/>
  <c r="B133" i="37"/>
  <c r="A134" i="37"/>
  <c r="B134" i="37"/>
  <c r="A135" i="37"/>
  <c r="B135" i="37"/>
  <c r="A136" i="37"/>
  <c r="B136" i="37"/>
  <c r="A137" i="37"/>
  <c r="B137" i="37"/>
  <c r="A138" i="37"/>
  <c r="B138" i="37"/>
  <c r="A139" i="37"/>
  <c r="B139" i="37"/>
  <c r="A140" i="37"/>
  <c r="B140" i="37"/>
  <c r="A141" i="37"/>
  <c r="B141" i="37"/>
  <c r="A142" i="37"/>
  <c r="B142" i="37"/>
  <c r="A143" i="37"/>
  <c r="B143" i="37"/>
  <c r="A144" i="37"/>
  <c r="B144" i="37"/>
  <c r="A145" i="37"/>
  <c r="B145" i="37"/>
  <c r="A146" i="37"/>
  <c r="B146" i="37"/>
  <c r="A147" i="37"/>
  <c r="B147" i="37"/>
  <c r="A148" i="37"/>
  <c r="B148" i="37"/>
  <c r="A149" i="37"/>
  <c r="B149" i="37"/>
  <c r="A150" i="37"/>
  <c r="B150" i="37"/>
  <c r="A151" i="37"/>
  <c r="B151" i="37"/>
  <c r="A155" i="37"/>
  <c r="B155" i="37"/>
  <c r="A156" i="37"/>
  <c r="B156" i="37"/>
  <c r="A157" i="37"/>
  <c r="B157" i="37"/>
  <c r="A158" i="37"/>
  <c r="B158" i="37"/>
  <c r="A159" i="37"/>
  <c r="B159" i="37"/>
  <c r="A160" i="37"/>
  <c r="B160" i="37"/>
  <c r="A161" i="37"/>
  <c r="B161" i="37"/>
  <c r="A162" i="37"/>
  <c r="B162" i="37"/>
  <c r="A163" i="37"/>
  <c r="B163" i="37"/>
  <c r="A164" i="37"/>
  <c r="B164" i="37"/>
  <c r="A165" i="37"/>
  <c r="B165" i="37"/>
  <c r="A166" i="37"/>
  <c r="B166" i="37"/>
  <c r="A167" i="37"/>
  <c r="B167" i="37"/>
  <c r="A168" i="37"/>
  <c r="B168" i="37"/>
  <c r="A169" i="37"/>
  <c r="B169" i="37"/>
  <c r="A170" i="37"/>
  <c r="B170" i="37"/>
  <c r="A171" i="37"/>
  <c r="B171" i="37"/>
  <c r="A172" i="37"/>
  <c r="B172" i="37"/>
  <c r="A173" i="37"/>
  <c r="B173" i="37"/>
  <c r="A174" i="37"/>
  <c r="B174" i="37"/>
  <c r="A175" i="37"/>
  <c r="B175" i="37"/>
  <c r="A176" i="37"/>
  <c r="B176" i="37"/>
  <c r="A177" i="37"/>
  <c r="B177" i="37"/>
  <c r="A178" i="37"/>
  <c r="B178" i="37"/>
  <c r="A179" i="37"/>
  <c r="B179" i="37"/>
  <c r="A180" i="37"/>
  <c r="B180" i="37"/>
  <c r="A181" i="37"/>
  <c r="B181" i="37"/>
  <c r="A182" i="37"/>
  <c r="B182" i="37"/>
  <c r="A183" i="37"/>
  <c r="B183" i="37"/>
  <c r="A184" i="37"/>
  <c r="B184" i="37"/>
  <c r="A185" i="37"/>
  <c r="B185" i="37"/>
  <c r="A186" i="37"/>
  <c r="B186" i="37"/>
  <c r="A187" i="37"/>
  <c r="B187" i="37"/>
  <c r="A188" i="37"/>
  <c r="B188" i="37"/>
  <c r="A189" i="37"/>
  <c r="B189" i="37"/>
  <c r="A190" i="37"/>
  <c r="B190" i="37"/>
  <c r="A191" i="37"/>
  <c r="B191" i="37"/>
  <c r="A192" i="37"/>
  <c r="B192" i="37"/>
  <c r="A193" i="37"/>
  <c r="B193" i="37"/>
  <c r="A194" i="37"/>
  <c r="B194" i="37"/>
  <c r="A195" i="37"/>
  <c r="B195" i="37"/>
  <c r="A196" i="37"/>
  <c r="B196" i="37"/>
  <c r="A197" i="37"/>
  <c r="B197" i="37"/>
  <c r="A198" i="37"/>
  <c r="B198" i="37"/>
  <c r="A199" i="37"/>
  <c r="B199" i="37"/>
  <c r="A200" i="37"/>
  <c r="B200" i="37"/>
  <c r="A201" i="37"/>
  <c r="B201" i="37"/>
  <c r="A202" i="37"/>
  <c r="B202" i="37"/>
  <c r="A203" i="37"/>
  <c r="B203" i="37"/>
  <c r="A204" i="37"/>
  <c r="B204" i="37"/>
  <c r="A205" i="37"/>
  <c r="B205" i="37"/>
  <c r="A206" i="37"/>
  <c r="B206" i="37"/>
  <c r="A207" i="37"/>
  <c r="B207" i="37"/>
  <c r="A208" i="37"/>
  <c r="B208" i="37"/>
  <c r="A209" i="37"/>
  <c r="B209" i="37"/>
  <c r="A210" i="37"/>
  <c r="B210" i="37"/>
  <c r="A211" i="37"/>
  <c r="B211" i="37"/>
  <c r="A212" i="37"/>
  <c r="B212" i="37"/>
  <c r="A213" i="37"/>
  <c r="B213" i="37"/>
  <c r="A214" i="37"/>
  <c r="B214" i="37"/>
  <c r="A215" i="37"/>
  <c r="B215" i="37"/>
  <c r="A216" i="37"/>
  <c r="B216" i="37"/>
  <c r="A217" i="37"/>
  <c r="B217" i="37"/>
  <c r="A218" i="37"/>
  <c r="B218" i="37"/>
  <c r="A219" i="37"/>
  <c r="B219" i="37"/>
  <c r="A220" i="37"/>
  <c r="B220" i="37"/>
  <c r="A221" i="37"/>
  <c r="B221" i="37"/>
  <c r="A222" i="37"/>
  <c r="B222" i="37"/>
  <c r="A223" i="37"/>
  <c r="B223" i="37"/>
  <c r="A224" i="37"/>
  <c r="B224" i="37"/>
  <c r="A225" i="37"/>
  <c r="B225" i="37"/>
  <c r="A226" i="37"/>
  <c r="B226" i="37"/>
  <c r="A227" i="37"/>
  <c r="B227" i="37"/>
  <c r="A228" i="37"/>
  <c r="B228" i="37"/>
  <c r="A229" i="37"/>
  <c r="B229" i="37"/>
  <c r="A230" i="37"/>
  <c r="B230" i="37"/>
  <c r="A231" i="37"/>
  <c r="B231" i="37"/>
  <c r="A232" i="37"/>
  <c r="B232" i="37"/>
  <c r="A233" i="37"/>
  <c r="B233" i="37"/>
  <c r="A234" i="37"/>
  <c r="B234" i="37"/>
  <c r="A235" i="37"/>
  <c r="B235" i="37"/>
  <c r="A236" i="37"/>
  <c r="B236" i="37"/>
  <c r="A237" i="37"/>
  <c r="B237" i="37"/>
  <c r="A238" i="37"/>
  <c r="B238" i="37"/>
  <c r="A239" i="37"/>
  <c r="B239" i="37"/>
  <c r="A240" i="37"/>
  <c r="B240" i="37"/>
  <c r="A241" i="37"/>
  <c r="B241" i="37"/>
  <c r="A242" i="37"/>
  <c r="B242" i="37"/>
  <c r="A243" i="37"/>
  <c r="B243" i="37"/>
  <c r="A244" i="37"/>
  <c r="B244" i="37"/>
  <c r="A245" i="37"/>
  <c r="B245" i="37"/>
  <c r="A246" i="37"/>
  <c r="B246" i="37"/>
  <c r="A247" i="37"/>
  <c r="B247" i="37"/>
  <c r="A248" i="37"/>
  <c r="B248" i="37"/>
  <c r="A249" i="37"/>
  <c r="B249" i="37"/>
  <c r="A250" i="37"/>
  <c r="B250" i="37"/>
  <c r="A251" i="37"/>
  <c r="B251" i="37"/>
  <c r="A252" i="37"/>
  <c r="B252" i="37"/>
  <c r="A253" i="37"/>
  <c r="B253" i="37"/>
  <c r="A254" i="37"/>
  <c r="B254" i="37"/>
  <c r="A255" i="37"/>
  <c r="B255" i="37"/>
  <c r="A256" i="37"/>
  <c r="B256" i="37"/>
  <c r="A257" i="37"/>
  <c r="B257" i="37"/>
  <c r="A258" i="37"/>
  <c r="B258" i="37"/>
  <c r="A259" i="37"/>
  <c r="B259" i="37"/>
  <c r="A260" i="37"/>
  <c r="B260" i="37"/>
  <c r="A261" i="37"/>
  <c r="B261" i="37"/>
  <c r="A262" i="37"/>
  <c r="B262" i="37"/>
  <c r="A263" i="37"/>
  <c r="B263" i="37"/>
  <c r="A264" i="37"/>
  <c r="B264" i="37"/>
  <c r="A265" i="37"/>
  <c r="B265" i="37"/>
  <c r="A266" i="37"/>
  <c r="B266" i="37"/>
  <c r="A267" i="37"/>
  <c r="B267" i="37"/>
  <c r="A268" i="37"/>
  <c r="B268" i="37"/>
  <c r="A269" i="37"/>
  <c r="B269" i="37"/>
  <c r="A270" i="37"/>
  <c r="B270" i="37"/>
  <c r="A271" i="37"/>
  <c r="B271" i="37"/>
  <c r="A272" i="37"/>
  <c r="B272" i="37"/>
  <c r="A273" i="37"/>
  <c r="B273" i="37"/>
  <c r="A274" i="37"/>
  <c r="B274" i="37"/>
  <c r="A275" i="37"/>
  <c r="B275" i="37"/>
  <c r="A276" i="37"/>
  <c r="B276" i="37"/>
  <c r="A277" i="37"/>
  <c r="B277" i="37"/>
  <c r="A278" i="37"/>
  <c r="B278" i="37"/>
  <c r="A279" i="37"/>
  <c r="B279" i="37"/>
  <c r="A280" i="37"/>
  <c r="B280" i="37"/>
  <c r="A281" i="37"/>
  <c r="B281" i="37"/>
  <c r="A282" i="37"/>
  <c r="B282" i="37"/>
  <c r="A283" i="37"/>
  <c r="B283" i="37"/>
  <c r="A284" i="37"/>
  <c r="B284" i="37"/>
  <c r="A285" i="37"/>
  <c r="B285" i="37"/>
  <c r="A286" i="37"/>
  <c r="B286" i="37"/>
  <c r="A287" i="37"/>
  <c r="B287" i="37"/>
  <c r="A288" i="37"/>
  <c r="B288" i="37"/>
  <c r="A289" i="37"/>
  <c r="B289" i="37"/>
  <c r="A290" i="37"/>
  <c r="B290" i="37"/>
  <c r="A291" i="37"/>
  <c r="B291" i="37"/>
  <c r="A292" i="37"/>
  <c r="B292" i="37"/>
  <c r="A293" i="37"/>
  <c r="B293" i="37"/>
  <c r="A294" i="37"/>
  <c r="B294" i="37"/>
  <c r="A295" i="37"/>
  <c r="B295" i="37"/>
  <c r="A296" i="37"/>
  <c r="B296" i="37"/>
  <c r="A297" i="37"/>
  <c r="B297" i="37"/>
  <c r="A298" i="37"/>
  <c r="B298" i="37"/>
  <c r="A299" i="37"/>
  <c r="B299" i="37"/>
  <c r="A300" i="37"/>
  <c r="B300" i="37"/>
  <c r="A301" i="37"/>
  <c r="B301" i="37"/>
  <c r="A302" i="37"/>
  <c r="B302" i="37"/>
  <c r="A303" i="37"/>
  <c r="B303" i="37"/>
  <c r="A304" i="37"/>
  <c r="B304" i="37"/>
  <c r="A305" i="37"/>
  <c r="B305" i="37"/>
  <c r="A306" i="37"/>
  <c r="B306" i="37"/>
  <c r="A307" i="37"/>
  <c r="B307" i="37"/>
  <c r="A308" i="37"/>
  <c r="B308" i="37"/>
  <c r="A309" i="37"/>
  <c r="B309" i="37"/>
  <c r="A310" i="37"/>
  <c r="B310" i="37"/>
  <c r="A311" i="37"/>
  <c r="B311" i="37"/>
  <c r="A312" i="37"/>
  <c r="B312" i="37"/>
  <c r="A313" i="37"/>
  <c r="B313" i="37"/>
  <c r="A314" i="37"/>
  <c r="B314" i="37"/>
  <c r="A315" i="37"/>
  <c r="B315" i="37"/>
  <c r="A316" i="37"/>
  <c r="B316" i="37"/>
  <c r="A317" i="37"/>
  <c r="B317" i="37"/>
  <c r="A318" i="37"/>
  <c r="B318" i="37"/>
  <c r="A319" i="37"/>
  <c r="B319" i="37"/>
  <c r="A320" i="37"/>
  <c r="B320" i="37"/>
  <c r="A321" i="37"/>
  <c r="B321" i="37"/>
  <c r="A322" i="37"/>
  <c r="B322" i="37"/>
  <c r="A323" i="37"/>
  <c r="B323" i="37"/>
  <c r="A324" i="37"/>
  <c r="B324" i="37"/>
  <c r="A325" i="37"/>
  <c r="B325" i="37"/>
  <c r="A326" i="37"/>
  <c r="B326" i="37"/>
  <c r="A327" i="37"/>
  <c r="B327" i="37"/>
  <c r="A328" i="37"/>
  <c r="B328" i="37"/>
  <c r="A329" i="37"/>
  <c r="B329" i="37"/>
  <c r="A330" i="37"/>
  <c r="B330" i="37"/>
  <c r="A331" i="37"/>
  <c r="B331" i="37"/>
  <c r="A332" i="37"/>
  <c r="B332" i="37"/>
  <c r="A333" i="37"/>
  <c r="B333" i="37"/>
  <c r="A334" i="37"/>
  <c r="B334" i="37"/>
  <c r="A335" i="37"/>
  <c r="B335" i="37"/>
  <c r="A336" i="37"/>
  <c r="B336" i="37"/>
  <c r="A337" i="37"/>
  <c r="B337" i="37"/>
  <c r="A338" i="37"/>
  <c r="B338" i="37"/>
  <c r="A339" i="37"/>
  <c r="B339" i="37"/>
  <c r="A340" i="37"/>
  <c r="B340" i="37"/>
  <c r="A341" i="37"/>
  <c r="B341" i="37"/>
  <c r="A342" i="37"/>
  <c r="B342" i="37"/>
  <c r="A343" i="37"/>
  <c r="B343" i="37"/>
  <c r="A344" i="37"/>
  <c r="B344" i="37"/>
  <c r="A345" i="37"/>
  <c r="B345" i="37"/>
  <c r="A346" i="37"/>
  <c r="B346" i="37"/>
  <c r="A347" i="37"/>
  <c r="B347" i="37"/>
  <c r="A348" i="37"/>
  <c r="B348" i="37"/>
  <c r="A349" i="37"/>
  <c r="B349" i="37"/>
  <c r="A350" i="37"/>
  <c r="B350" i="37"/>
  <c r="A351" i="37"/>
  <c r="B351" i="37"/>
  <c r="A352" i="37"/>
  <c r="B352" i="37"/>
  <c r="A353" i="37"/>
  <c r="B353" i="37"/>
  <c r="A354" i="37"/>
  <c r="B354" i="37"/>
  <c r="A355" i="37"/>
  <c r="B355" i="37"/>
  <c r="A356" i="37"/>
  <c r="B356" i="37"/>
  <c r="A357" i="37"/>
  <c r="B357" i="37"/>
  <c r="A358" i="37"/>
  <c r="B358" i="37"/>
  <c r="A359" i="37"/>
  <c r="B359" i="37"/>
  <c r="A360" i="37"/>
  <c r="B360" i="37"/>
  <c r="A361" i="37"/>
  <c r="B361" i="37"/>
  <c r="A362" i="37"/>
  <c r="B362" i="37"/>
  <c r="A363" i="37"/>
  <c r="B363" i="37"/>
  <c r="A364" i="37"/>
  <c r="B364" i="37"/>
  <c r="A365" i="37"/>
  <c r="B365" i="37"/>
  <c r="A366" i="37"/>
  <c r="B366" i="37"/>
  <c r="A367" i="37"/>
  <c r="B367" i="37"/>
  <c r="A368" i="37"/>
  <c r="B368" i="37"/>
  <c r="A369" i="37"/>
  <c r="B369" i="37"/>
  <c r="A370" i="37"/>
  <c r="B370" i="37"/>
  <c r="A371" i="37"/>
  <c r="B371" i="37"/>
  <c r="A372" i="37"/>
  <c r="B372" i="37"/>
  <c r="A373" i="37"/>
  <c r="B373" i="37"/>
  <c r="A374" i="37"/>
  <c r="B374" i="37"/>
  <c r="A375" i="37"/>
  <c r="B375" i="37"/>
  <c r="A376" i="37"/>
  <c r="B376" i="37"/>
  <c r="A377" i="37"/>
  <c r="B377" i="37"/>
  <c r="A378" i="37"/>
  <c r="B378" i="37"/>
  <c r="A379" i="37"/>
  <c r="B379" i="37"/>
  <c r="A380" i="37"/>
  <c r="B380" i="37"/>
  <c r="A381" i="37"/>
  <c r="B381" i="37"/>
  <c r="A382" i="37"/>
  <c r="B382" i="37"/>
  <c r="A383" i="37"/>
  <c r="B383" i="37"/>
  <c r="A384" i="37"/>
  <c r="B384" i="37"/>
  <c r="A385" i="37"/>
  <c r="B385" i="37"/>
  <c r="A386" i="37"/>
  <c r="B386" i="37"/>
  <c r="A387" i="37"/>
  <c r="B387" i="37"/>
  <c r="A388" i="37"/>
  <c r="B388" i="37"/>
  <c r="A389" i="37"/>
  <c r="B389" i="37"/>
  <c r="A390" i="37"/>
  <c r="B390" i="37"/>
  <c r="A391" i="37"/>
  <c r="B391" i="37"/>
  <c r="A392" i="37"/>
  <c r="B392" i="37"/>
  <c r="A393" i="37"/>
  <c r="B393" i="37"/>
  <c r="A394" i="37"/>
  <c r="B394" i="37"/>
  <c r="A395" i="37"/>
  <c r="B395" i="37"/>
  <c r="A396" i="37"/>
  <c r="B396" i="37"/>
  <c r="A397" i="37"/>
  <c r="B397" i="37"/>
  <c r="A398" i="37"/>
  <c r="B398" i="37"/>
  <c r="A399" i="37"/>
  <c r="B399" i="37"/>
  <c r="A400" i="37"/>
  <c r="B400" i="37"/>
  <c r="A401" i="37"/>
  <c r="B401" i="37"/>
  <c r="A402" i="37"/>
  <c r="B402" i="37"/>
  <c r="A403" i="37"/>
  <c r="B403" i="37"/>
  <c r="A404" i="37"/>
  <c r="B404" i="37"/>
  <c r="A405" i="37"/>
  <c r="B405" i="37"/>
  <c r="A406" i="37"/>
  <c r="B406" i="37"/>
  <c r="A407" i="37"/>
  <c r="B407" i="37"/>
  <c r="A408" i="37"/>
  <c r="B408" i="37"/>
  <c r="A409" i="37"/>
  <c r="B409" i="37"/>
  <c r="A410" i="37"/>
  <c r="B410" i="37"/>
  <c r="A411" i="37"/>
  <c r="B411" i="37"/>
  <c r="A412" i="37"/>
  <c r="B412" i="37"/>
  <c r="A413" i="37"/>
  <c r="B413" i="37"/>
  <c r="A414" i="37"/>
  <c r="B414" i="37"/>
  <c r="A415" i="37"/>
  <c r="B415" i="37"/>
  <c r="A416" i="37"/>
  <c r="B416" i="37"/>
  <c r="A417" i="37"/>
  <c r="B417" i="37"/>
  <c r="A418" i="37"/>
  <c r="B418" i="37"/>
  <c r="A419" i="37"/>
  <c r="B419" i="37"/>
  <c r="A420" i="37"/>
  <c r="B420" i="37"/>
  <c r="A421" i="37"/>
  <c r="B421" i="37"/>
  <c r="A422" i="37"/>
  <c r="B422" i="37"/>
  <c r="A423" i="37"/>
  <c r="B423" i="37"/>
  <c r="A424" i="37"/>
  <c r="B424" i="37"/>
  <c r="A425" i="37"/>
  <c r="B425" i="37"/>
  <c r="A426" i="37"/>
  <c r="B426" i="37"/>
  <c r="A427" i="37"/>
  <c r="B427" i="37"/>
  <c r="A428" i="37"/>
  <c r="B428" i="37"/>
  <c r="A429" i="37"/>
  <c r="B429" i="37"/>
  <c r="A430" i="37"/>
  <c r="B430" i="37"/>
  <c r="A431" i="37"/>
  <c r="B431" i="37"/>
  <c r="A432" i="37"/>
  <c r="B432" i="37"/>
  <c r="A433" i="37"/>
  <c r="B433" i="37"/>
  <c r="A434" i="37"/>
  <c r="B434" i="37"/>
  <c r="A435" i="37"/>
  <c r="B435" i="37"/>
  <c r="A436" i="37"/>
  <c r="B436" i="37"/>
  <c r="A437" i="37"/>
  <c r="B437" i="37"/>
  <c r="A438" i="37"/>
  <c r="B438" i="37"/>
  <c r="A439" i="37"/>
  <c r="B439" i="37"/>
  <c r="A440" i="37"/>
  <c r="B440" i="37"/>
  <c r="A441" i="37"/>
  <c r="B441" i="37"/>
  <c r="A442" i="37"/>
  <c r="B442" i="37"/>
  <c r="A443" i="37"/>
  <c r="B443" i="37"/>
  <c r="A444" i="37"/>
  <c r="B444" i="37"/>
  <c r="A445" i="37"/>
  <c r="B445" i="37"/>
  <c r="A446" i="37"/>
  <c r="B446" i="37"/>
  <c r="A447" i="37"/>
  <c r="B447" i="37"/>
  <c r="A448" i="37"/>
  <c r="B448" i="37"/>
  <c r="A449" i="37"/>
  <c r="B449" i="37"/>
  <c r="A450" i="37"/>
  <c r="B450" i="37"/>
  <c r="A451" i="37"/>
  <c r="B451" i="37"/>
  <c r="A452" i="37"/>
  <c r="B452" i="37"/>
  <c r="A453" i="37"/>
  <c r="B453" i="37"/>
  <c r="A454" i="37"/>
  <c r="B454" i="37"/>
  <c r="A455" i="37"/>
  <c r="B455" i="37"/>
  <c r="A456" i="37"/>
  <c r="B456" i="37"/>
  <c r="A457" i="37"/>
  <c r="B457" i="37"/>
  <c r="A458" i="37"/>
  <c r="B458" i="37"/>
  <c r="A459" i="37"/>
  <c r="B459" i="37"/>
  <c r="A460" i="37"/>
  <c r="B460" i="37"/>
  <c r="A461" i="37"/>
  <c r="B461" i="37"/>
  <c r="A462" i="37"/>
  <c r="B462" i="37"/>
  <c r="A463" i="37"/>
  <c r="B463" i="37"/>
  <c r="A464" i="37"/>
  <c r="B464" i="37"/>
  <c r="A465" i="37"/>
  <c r="B465" i="37"/>
  <c r="A466" i="37"/>
  <c r="B466" i="37"/>
  <c r="A467" i="37"/>
  <c r="B467" i="37"/>
  <c r="A468" i="37"/>
  <c r="B468" i="37"/>
  <c r="A469" i="37"/>
  <c r="B469" i="37"/>
  <c r="A470" i="37"/>
  <c r="B470" i="37"/>
  <c r="A471" i="37"/>
  <c r="B471" i="37"/>
  <c r="A472" i="37"/>
  <c r="B472" i="37"/>
  <c r="A473" i="37"/>
  <c r="B473" i="37"/>
  <c r="A474" i="37"/>
  <c r="B474" i="37"/>
  <c r="A475" i="37"/>
  <c r="B475" i="37"/>
  <c r="A476" i="37"/>
  <c r="B476" i="37"/>
  <c r="A477" i="37"/>
  <c r="B477" i="37"/>
  <c r="A478" i="37"/>
  <c r="B478" i="37"/>
  <c r="A479" i="37"/>
  <c r="B479" i="37"/>
  <c r="A480" i="37"/>
  <c r="B480" i="37"/>
  <c r="A481" i="37"/>
  <c r="B481" i="37"/>
  <c r="A482" i="37"/>
  <c r="B482" i="37"/>
  <c r="A483" i="37"/>
  <c r="B483" i="37"/>
  <c r="A484" i="37"/>
  <c r="B484" i="37"/>
  <c r="A485" i="37"/>
  <c r="B485" i="37"/>
  <c r="A486" i="37"/>
  <c r="B486" i="37"/>
  <c r="A487" i="37"/>
  <c r="B487" i="37"/>
  <c r="A488" i="37"/>
  <c r="B488" i="37"/>
  <c r="A489" i="37"/>
  <c r="B489" i="37"/>
  <c r="A490" i="37"/>
  <c r="B490" i="37"/>
  <c r="A491" i="37"/>
  <c r="B491" i="37"/>
  <c r="A492" i="37"/>
  <c r="B492" i="37"/>
  <c r="A493" i="37"/>
  <c r="B493" i="37"/>
  <c r="A494" i="37"/>
  <c r="B494" i="37"/>
  <c r="A495" i="37"/>
  <c r="B495" i="37"/>
  <c r="A496" i="37"/>
  <c r="B496" i="37"/>
  <c r="A497" i="37"/>
  <c r="B497" i="37"/>
  <c r="A498" i="37"/>
  <c r="B498" i="37"/>
  <c r="A499" i="37"/>
  <c r="B499" i="37"/>
  <c r="A500" i="37"/>
  <c r="B500" i="37"/>
  <c r="A501" i="37"/>
  <c r="B501" i="37"/>
  <c r="A502" i="37"/>
  <c r="B502" i="37"/>
  <c r="A503" i="37"/>
  <c r="B503" i="37"/>
  <c r="A504" i="37"/>
  <c r="B504" i="37"/>
  <c r="A505" i="37"/>
  <c r="B505" i="37"/>
  <c r="A506" i="37"/>
  <c r="B506" i="37"/>
  <c r="A507" i="37"/>
  <c r="B507" i="37"/>
  <c r="A508" i="37"/>
  <c r="B508" i="37"/>
  <c r="A509" i="37"/>
  <c r="B509" i="37"/>
  <c r="A510" i="37"/>
  <c r="B510" i="37"/>
  <c r="A511" i="37"/>
  <c r="B511" i="37"/>
  <c r="A512" i="37"/>
  <c r="B512" i="37"/>
  <c r="A513" i="37"/>
  <c r="B513" i="37"/>
  <c r="A514" i="37"/>
  <c r="B514" i="37"/>
  <c r="A515" i="37"/>
  <c r="B515" i="37"/>
  <c r="A516" i="37"/>
  <c r="B516" i="37"/>
  <c r="A517" i="37"/>
  <c r="B517" i="37"/>
  <c r="A518" i="37"/>
  <c r="B518" i="37"/>
  <c r="A519" i="37"/>
  <c r="B519" i="37"/>
  <c r="A520" i="37"/>
  <c r="B520" i="37"/>
  <c r="A521" i="37"/>
  <c r="B521" i="37"/>
  <c r="A522" i="37"/>
  <c r="B522" i="37"/>
  <c r="A523" i="37"/>
  <c r="B523" i="37"/>
  <c r="A524" i="37"/>
  <c r="B524" i="37"/>
  <c r="A525" i="37"/>
  <c r="B525" i="37"/>
  <c r="A526" i="37"/>
  <c r="B526" i="37"/>
  <c r="A527" i="37"/>
  <c r="B527" i="37"/>
  <c r="A528" i="37"/>
  <c r="B528" i="37"/>
  <c r="A529" i="37"/>
  <c r="B529" i="37"/>
  <c r="A530" i="37"/>
  <c r="B530" i="37"/>
  <c r="A531" i="37"/>
  <c r="B531" i="37"/>
  <c r="A532" i="37"/>
  <c r="B532" i="37"/>
  <c r="A533" i="37"/>
  <c r="B533" i="37"/>
  <c r="A534" i="37"/>
  <c r="B534" i="37"/>
  <c r="A535" i="37"/>
  <c r="B535" i="37"/>
  <c r="A536" i="37"/>
  <c r="B536" i="37"/>
  <c r="A537" i="37"/>
  <c r="B537" i="37"/>
  <c r="A538" i="37"/>
  <c r="B538" i="37"/>
  <c r="A539" i="37"/>
  <c r="B539" i="37"/>
  <c r="A540" i="37"/>
  <c r="B540" i="37"/>
  <c r="A541" i="37"/>
  <c r="B541" i="37"/>
  <c r="A542" i="37"/>
  <c r="B542" i="37"/>
  <c r="A543" i="37"/>
  <c r="B543" i="37"/>
  <c r="A544" i="37"/>
  <c r="B544" i="37"/>
  <c r="A545" i="37"/>
  <c r="B545" i="37"/>
  <c r="A546" i="37"/>
  <c r="B546" i="37"/>
  <c r="A547" i="37"/>
  <c r="B547" i="37"/>
  <c r="A548" i="37"/>
  <c r="B548" i="37"/>
  <c r="A549" i="37"/>
  <c r="B549" i="37"/>
  <c r="A550" i="37"/>
  <c r="B550" i="37"/>
  <c r="A551" i="37"/>
  <c r="B551" i="37"/>
  <c r="A552" i="37"/>
  <c r="B552" i="37"/>
  <c r="A553" i="37"/>
  <c r="B553" i="37"/>
  <c r="A554" i="37"/>
  <c r="B554" i="37"/>
  <c r="A555" i="37"/>
  <c r="B555" i="37"/>
  <c r="A556" i="37"/>
  <c r="B556" i="37"/>
  <c r="A557" i="37"/>
  <c r="B557" i="37"/>
  <c r="A558" i="37"/>
  <c r="B558" i="37"/>
  <c r="A559" i="37"/>
  <c r="B559" i="37"/>
  <c r="A560" i="37"/>
  <c r="B560" i="37"/>
  <c r="A561" i="37"/>
  <c r="B561" i="37"/>
  <c r="A562" i="37"/>
  <c r="B562" i="37"/>
  <c r="A563" i="37"/>
  <c r="B563" i="37"/>
  <c r="A564" i="37"/>
  <c r="B564" i="37"/>
  <c r="A565" i="37"/>
  <c r="B565" i="37"/>
  <c r="A566" i="37"/>
  <c r="B566" i="37"/>
  <c r="A567" i="37"/>
  <c r="B567" i="37"/>
  <c r="A568" i="37"/>
  <c r="B568" i="37"/>
  <c r="A569" i="37"/>
  <c r="B569" i="37"/>
  <c r="A570" i="37"/>
  <c r="B570" i="37"/>
  <c r="A571" i="37"/>
  <c r="B571" i="37"/>
  <c r="A572" i="37"/>
  <c r="B572" i="37"/>
  <c r="A573" i="37"/>
  <c r="B573" i="37"/>
  <c r="A574" i="37"/>
  <c r="B574" i="37"/>
  <c r="A575" i="37"/>
  <c r="B575" i="37"/>
  <c r="A576" i="37"/>
  <c r="B576" i="37"/>
  <c r="A577" i="37"/>
  <c r="B577" i="37"/>
  <c r="A578" i="37"/>
  <c r="B578" i="37"/>
  <c r="A579" i="37"/>
  <c r="B579" i="37"/>
  <c r="A580" i="37"/>
  <c r="B580" i="37"/>
  <c r="A581" i="37"/>
  <c r="B581" i="37"/>
  <c r="A582" i="37"/>
  <c r="B582" i="37"/>
  <c r="A583" i="37"/>
  <c r="B583" i="37"/>
  <c r="A584" i="37"/>
  <c r="B584" i="37"/>
  <c r="A585" i="37"/>
  <c r="B585" i="37"/>
  <c r="A586" i="37"/>
  <c r="B586" i="37"/>
  <c r="A587" i="37"/>
  <c r="B587" i="37"/>
  <c r="A588" i="37"/>
  <c r="B588" i="37"/>
  <c r="A589" i="37"/>
  <c r="B589" i="37"/>
  <c r="A590" i="37"/>
  <c r="B590" i="37"/>
  <c r="A591" i="37"/>
  <c r="B591" i="37"/>
  <c r="A592" i="37"/>
  <c r="B592" i="37"/>
  <c r="A593" i="37"/>
  <c r="B593" i="37"/>
  <c r="A594" i="37"/>
  <c r="B594" i="37"/>
  <c r="A595" i="37"/>
  <c r="B595" i="37"/>
  <c r="A596" i="37"/>
  <c r="B596" i="37"/>
  <c r="A597" i="37"/>
  <c r="B597" i="37"/>
  <c r="A598" i="37"/>
  <c r="B598" i="37"/>
  <c r="A599" i="37"/>
  <c r="B599" i="37"/>
  <c r="A600" i="37"/>
  <c r="B600" i="37"/>
  <c r="A601" i="37"/>
  <c r="B601" i="37"/>
  <c r="A602" i="37"/>
  <c r="B602" i="37"/>
  <c r="A603" i="37"/>
  <c r="B603" i="37"/>
  <c r="A604" i="37"/>
  <c r="B604" i="37"/>
  <c r="A605" i="37"/>
  <c r="B605" i="37"/>
  <c r="A606" i="37"/>
  <c r="B606" i="37"/>
  <c r="A607" i="37"/>
  <c r="B607" i="37"/>
  <c r="A608" i="37"/>
  <c r="B608" i="37"/>
  <c r="A609" i="37"/>
  <c r="B609" i="37"/>
  <c r="A610" i="37"/>
  <c r="B610" i="37"/>
  <c r="A611" i="37"/>
  <c r="B611" i="37"/>
  <c r="A612" i="37"/>
  <c r="B612" i="37"/>
  <c r="A613" i="37"/>
  <c r="B613" i="37"/>
  <c r="A614" i="37"/>
  <c r="B614" i="37"/>
  <c r="A615" i="37"/>
  <c r="B615" i="37"/>
  <c r="A616" i="37"/>
  <c r="B616" i="37"/>
  <c r="A617" i="37"/>
  <c r="B617" i="37"/>
  <c r="A618" i="37"/>
  <c r="B618" i="37"/>
  <c r="A619" i="37"/>
  <c r="B619" i="37"/>
  <c r="A620" i="37"/>
  <c r="B620" i="37"/>
  <c r="A621" i="37"/>
  <c r="B621" i="37"/>
  <c r="A622" i="37"/>
  <c r="B622" i="37"/>
  <c r="A623" i="37"/>
  <c r="B623" i="37"/>
  <c r="A624" i="37"/>
  <c r="B624" i="37"/>
  <c r="A625" i="37"/>
  <c r="B625" i="37"/>
  <c r="A626" i="37"/>
  <c r="B626" i="37"/>
  <c r="A627" i="37"/>
  <c r="B627" i="37"/>
  <c r="A628" i="37"/>
  <c r="B628" i="37"/>
  <c r="A629" i="37"/>
  <c r="B629" i="37"/>
  <c r="A630" i="37"/>
  <c r="B630" i="37"/>
  <c r="A631" i="37"/>
  <c r="B631" i="37"/>
  <c r="A632" i="37"/>
  <c r="B632" i="37"/>
  <c r="A633" i="37"/>
  <c r="B633" i="37"/>
  <c r="A634" i="37"/>
  <c r="B634" i="37"/>
  <c r="A635" i="37"/>
  <c r="B635" i="37"/>
  <c r="A636" i="37"/>
  <c r="B636" i="37"/>
  <c r="A637" i="37"/>
  <c r="B637" i="37"/>
  <c r="A638" i="37"/>
  <c r="B638" i="37"/>
  <c r="A639" i="37"/>
  <c r="B639" i="37"/>
  <c r="A640" i="37"/>
  <c r="B640" i="37"/>
  <c r="A641" i="37"/>
  <c r="B641" i="37"/>
  <c r="A642" i="37"/>
  <c r="B642" i="37"/>
  <c r="A643" i="37"/>
  <c r="B643" i="37"/>
  <c r="A644" i="37"/>
  <c r="B644" i="37"/>
  <c r="A645" i="37"/>
  <c r="B645" i="37"/>
  <c r="A646" i="37"/>
  <c r="B646" i="37"/>
  <c r="A647" i="37"/>
  <c r="B647" i="37"/>
  <c r="A648" i="37"/>
  <c r="B648" i="37"/>
  <c r="A649" i="37"/>
  <c r="B649" i="37"/>
  <c r="A650" i="37"/>
  <c r="B650" i="37"/>
  <c r="A651" i="37"/>
  <c r="B651" i="37"/>
  <c r="A652" i="37"/>
  <c r="B652" i="37"/>
  <c r="A653" i="37"/>
  <c r="B653" i="37"/>
  <c r="A654" i="37"/>
  <c r="B654" i="37"/>
  <c r="A655" i="37"/>
  <c r="B655" i="37"/>
  <c r="A656" i="37"/>
  <c r="B656" i="37"/>
  <c r="A657" i="37"/>
  <c r="B657" i="37"/>
  <c r="A3" i="37"/>
  <c r="B3" i="37"/>
  <c r="A4" i="37"/>
  <c r="B4" i="37"/>
  <c r="A5" i="37"/>
  <c r="B5" i="37"/>
  <c r="A6" i="37"/>
  <c r="B6" i="37"/>
  <c r="A7" i="37"/>
  <c r="B7" i="37"/>
  <c r="A8" i="37"/>
  <c r="B8" i="37"/>
  <c r="A9" i="37"/>
  <c r="B9" i="37"/>
  <c r="A10" i="37"/>
  <c r="B10" i="37"/>
  <c r="A11" i="37"/>
  <c r="B11" i="37"/>
  <c r="A12" i="37"/>
  <c r="B12" i="37"/>
  <c r="A13" i="37"/>
  <c r="B13" i="37"/>
  <c r="A14" i="37"/>
  <c r="B14" i="37"/>
  <c r="A15" i="37"/>
  <c r="B15" i="37"/>
  <c r="A16" i="37"/>
  <c r="B16" i="37"/>
  <c r="A17" i="37"/>
  <c r="B17" i="37"/>
  <c r="A18" i="37"/>
  <c r="B18" i="37"/>
  <c r="A19" i="37"/>
  <c r="B19" i="37"/>
  <c r="A20" i="37"/>
  <c r="B20" i="37"/>
  <c r="A21" i="37"/>
  <c r="B21" i="37"/>
  <c r="A22" i="37"/>
  <c r="B22" i="37"/>
  <c r="A23" i="37"/>
  <c r="B23" i="37"/>
  <c r="A24" i="37"/>
  <c r="B24" i="37"/>
  <c r="A25" i="37"/>
  <c r="B25" i="37"/>
  <c r="A26" i="37"/>
  <c r="B26" i="37"/>
  <c r="A27" i="37"/>
  <c r="B27" i="37"/>
  <c r="A28" i="37"/>
  <c r="B28" i="37"/>
  <c r="A29" i="37"/>
  <c r="B29" i="37"/>
  <c r="A30" i="37"/>
  <c r="B30" i="37"/>
  <c r="A31" i="37"/>
  <c r="B31" i="37"/>
  <c r="A32" i="37"/>
  <c r="B32" i="37"/>
  <c r="A33" i="37"/>
  <c r="B33" i="37"/>
  <c r="A34" i="37"/>
  <c r="B34" i="37"/>
  <c r="A35" i="37"/>
  <c r="B35" i="37"/>
  <c r="A36" i="37"/>
  <c r="B36" i="37"/>
  <c r="A37" i="37"/>
  <c r="B37" i="37"/>
  <c r="A38" i="37"/>
  <c r="B38" i="37"/>
  <c r="A39" i="37"/>
  <c r="B39" i="37"/>
  <c r="A40" i="37"/>
  <c r="B40" i="37"/>
  <c r="A41" i="37"/>
  <c r="B41" i="37"/>
  <c r="A42" i="37"/>
  <c r="B42" i="37"/>
  <c r="A43" i="37"/>
  <c r="B43" i="37"/>
  <c r="A44" i="37"/>
  <c r="B44" i="37"/>
  <c r="A45" i="37"/>
  <c r="B45" i="37"/>
  <c r="A46" i="37"/>
  <c r="B46" i="37"/>
  <c r="A47" i="37"/>
  <c r="B47" i="37"/>
  <c r="A48" i="37"/>
  <c r="B48" i="37"/>
  <c r="A49" i="37"/>
  <c r="B49" i="37"/>
  <c r="A50" i="37"/>
  <c r="B50" i="37"/>
  <c r="A51" i="37"/>
  <c r="B51" i="37"/>
  <c r="A52" i="37"/>
  <c r="B52" i="37"/>
  <c r="A53" i="37"/>
  <c r="B53" i="37"/>
  <c r="A54" i="37"/>
  <c r="B54" i="37"/>
  <c r="A55" i="37"/>
  <c r="B55" i="37"/>
  <c r="A56" i="37"/>
  <c r="B56" i="37"/>
  <c r="A57" i="37"/>
  <c r="B57" i="37"/>
  <c r="A58" i="37"/>
  <c r="B58" i="37"/>
  <c r="A59" i="37"/>
  <c r="B59" i="37"/>
  <c r="A60" i="37"/>
  <c r="B60" i="37"/>
  <c r="A61" i="37"/>
  <c r="B61" i="37"/>
  <c r="A62" i="37"/>
  <c r="B62" i="37"/>
  <c r="A63" i="37"/>
  <c r="B63" i="37"/>
  <c r="A64" i="37"/>
  <c r="B64" i="37"/>
  <c r="A65" i="37"/>
  <c r="B65" i="37"/>
  <c r="A66" i="37"/>
  <c r="B66" i="37"/>
  <c r="A67" i="37"/>
  <c r="B67" i="37"/>
  <c r="A68" i="37"/>
  <c r="B68" i="37"/>
  <c r="A69" i="37"/>
  <c r="B69" i="37"/>
  <c r="A70" i="37"/>
  <c r="B70" i="37"/>
  <c r="A71" i="37"/>
  <c r="B71" i="37"/>
  <c r="A72" i="37"/>
  <c r="B72" i="37"/>
  <c r="A73" i="37"/>
  <c r="B73" i="37"/>
  <c r="A74" i="37"/>
  <c r="B74" i="37"/>
  <c r="A75" i="37"/>
  <c r="B75" i="37"/>
  <c r="A76" i="37"/>
  <c r="B76" i="37"/>
  <c r="A77" i="37"/>
  <c r="B77" i="37"/>
  <c r="A78" i="37"/>
  <c r="B78" i="37"/>
  <c r="A79" i="37"/>
  <c r="B79" i="37"/>
  <c r="A80" i="37"/>
  <c r="B80" i="37"/>
  <c r="A81" i="37"/>
  <c r="B81" i="37"/>
  <c r="A82" i="37"/>
  <c r="B82" i="37"/>
  <c r="AE80" i="37" l="1"/>
  <c r="AF80" i="37" s="1"/>
  <c r="Z80" i="37" s="1"/>
  <c r="AA80" i="37"/>
  <c r="AA76" i="37"/>
  <c r="AE76" i="37"/>
  <c r="AF76" i="37" s="1"/>
  <c r="Z76" i="37" s="1"/>
  <c r="AB76" i="37" s="1"/>
  <c r="AA72" i="37"/>
  <c r="AE72" i="37"/>
  <c r="AF72" i="37" s="1"/>
  <c r="Z72" i="37" s="1"/>
  <c r="AA68" i="37"/>
  <c r="AE68" i="37"/>
  <c r="AF68" i="37" s="1"/>
  <c r="Z68" i="37" s="1"/>
  <c r="AB68" i="37" s="1"/>
  <c r="AE64" i="37"/>
  <c r="AF64" i="37" s="1"/>
  <c r="Z64" i="37" s="1"/>
  <c r="AB64" i="37" s="1"/>
  <c r="AA64" i="37"/>
  <c r="AE60" i="37"/>
  <c r="AF60" i="37" s="1"/>
  <c r="Z60" i="37" s="1"/>
  <c r="AA60" i="37"/>
  <c r="AA56" i="37"/>
  <c r="AE56" i="37"/>
  <c r="AF56" i="37" s="1"/>
  <c r="Z56" i="37" s="1"/>
  <c r="AA52" i="37"/>
  <c r="AE52" i="37"/>
  <c r="AF52" i="37" s="1"/>
  <c r="Z52" i="37" s="1"/>
  <c r="AB52" i="37" s="1"/>
  <c r="AE48" i="37"/>
  <c r="AF48" i="37" s="1"/>
  <c r="Z48" i="37" s="1"/>
  <c r="AB48" i="37" s="1"/>
  <c r="AA48" i="37"/>
  <c r="AA44" i="37"/>
  <c r="AE44" i="37"/>
  <c r="AF44" i="37" s="1"/>
  <c r="Z44" i="37" s="1"/>
  <c r="AB44" i="37" s="1"/>
  <c r="AA40" i="37"/>
  <c r="AE40" i="37"/>
  <c r="AF40" i="37" s="1"/>
  <c r="Z40" i="37" s="1"/>
  <c r="AA36" i="37"/>
  <c r="AE36" i="37"/>
  <c r="AF36" i="37" s="1"/>
  <c r="Z36" i="37" s="1"/>
  <c r="AB36" i="37" s="1"/>
  <c r="AE32" i="37"/>
  <c r="AF32" i="37" s="1"/>
  <c r="Z32" i="37" s="1"/>
  <c r="AB32" i="37" s="1"/>
  <c r="AA32" i="37"/>
  <c r="X28" i="37"/>
  <c r="AA24" i="37"/>
  <c r="AE24" i="37"/>
  <c r="AF24" i="37" s="1"/>
  <c r="Z24" i="37" s="1"/>
  <c r="AA20" i="37"/>
  <c r="AE20" i="37"/>
  <c r="AF20" i="37" s="1"/>
  <c r="Z20" i="37" s="1"/>
  <c r="AE16" i="37"/>
  <c r="AF16" i="37" s="1"/>
  <c r="Z16" i="37" s="1"/>
  <c r="AA16" i="37"/>
  <c r="X12" i="37"/>
  <c r="AA8" i="37"/>
  <c r="AE8" i="37"/>
  <c r="AF8" i="37" s="1"/>
  <c r="Z8" i="37" s="1"/>
  <c r="AB8" i="37" s="1"/>
  <c r="AA4" i="37"/>
  <c r="AE4" i="37"/>
  <c r="AF4" i="37" s="1"/>
  <c r="Z4" i="37" s="1"/>
  <c r="AA655" i="37"/>
  <c r="AE655" i="37"/>
  <c r="AF655" i="37" s="1"/>
  <c r="Z655" i="37" s="1"/>
  <c r="AB655" i="37" s="1"/>
  <c r="AA651" i="37"/>
  <c r="AE651" i="37"/>
  <c r="AF651" i="37" s="1"/>
  <c r="Z651" i="37" s="1"/>
  <c r="AA647" i="37"/>
  <c r="AE647" i="37"/>
  <c r="AF647" i="37" s="1"/>
  <c r="Z647" i="37" s="1"/>
  <c r="AB647" i="37" s="1"/>
  <c r="X643" i="37"/>
  <c r="X639" i="37"/>
  <c r="AA635" i="37"/>
  <c r="AE635" i="37"/>
  <c r="AF635" i="37" s="1"/>
  <c r="Z635" i="37" s="1"/>
  <c r="AB635" i="37" s="1"/>
  <c r="X631" i="37"/>
  <c r="AE627" i="37"/>
  <c r="AF627" i="37" s="1"/>
  <c r="Z627" i="37" s="1"/>
  <c r="AA627" i="37"/>
  <c r="AA623" i="37"/>
  <c r="AE623" i="37"/>
  <c r="AF623" i="37" s="1"/>
  <c r="Z623" i="37" s="1"/>
  <c r="AA619" i="37"/>
  <c r="AE619" i="37"/>
  <c r="AF619" i="37" s="1"/>
  <c r="Z619" i="37" s="1"/>
  <c r="AA615" i="37"/>
  <c r="AE615" i="37"/>
  <c r="AF615" i="37" s="1"/>
  <c r="Z615" i="37" s="1"/>
  <c r="AE611" i="37"/>
  <c r="AF611" i="37" s="1"/>
  <c r="Z611" i="37" s="1"/>
  <c r="AA611" i="37"/>
  <c r="AA607" i="37"/>
  <c r="AE607" i="37"/>
  <c r="AF607" i="37" s="1"/>
  <c r="Z607" i="37" s="1"/>
  <c r="AA603" i="37"/>
  <c r="AE603" i="37"/>
  <c r="AF603" i="37" s="1"/>
  <c r="Z603" i="37" s="1"/>
  <c r="AA599" i="37"/>
  <c r="AE599" i="37"/>
  <c r="AF599" i="37" s="1"/>
  <c r="Z599" i="37" s="1"/>
  <c r="AE595" i="37"/>
  <c r="AF595" i="37" s="1"/>
  <c r="Z595" i="37" s="1"/>
  <c r="AA595" i="37"/>
  <c r="AA591" i="37"/>
  <c r="AE591" i="37"/>
  <c r="AF591" i="37" s="1"/>
  <c r="Z591" i="37" s="1"/>
  <c r="AA587" i="37"/>
  <c r="AE587" i="37"/>
  <c r="AF587" i="37" s="1"/>
  <c r="Z587" i="37" s="1"/>
  <c r="AA583" i="37"/>
  <c r="AE583" i="37"/>
  <c r="AF583" i="37" s="1"/>
  <c r="Z583" i="37" s="1"/>
  <c r="X579" i="37"/>
  <c r="AA575" i="37"/>
  <c r="AE575" i="37"/>
  <c r="AF575" i="37" s="1"/>
  <c r="Z575" i="37" s="1"/>
  <c r="AB575" i="37" s="1"/>
  <c r="AA571" i="37"/>
  <c r="AE571" i="37"/>
  <c r="AF571" i="37" s="1"/>
  <c r="Z571" i="37" s="1"/>
  <c r="AA567" i="37"/>
  <c r="AE567" i="37"/>
  <c r="AF567" i="37" s="1"/>
  <c r="Z567" i="37" s="1"/>
  <c r="AB567" i="37" s="1"/>
  <c r="AE563" i="37"/>
  <c r="AF563" i="37" s="1"/>
  <c r="Z563" i="37" s="1"/>
  <c r="AB563" i="37" s="1"/>
  <c r="AA563" i="37"/>
  <c r="AA559" i="37"/>
  <c r="AE559" i="37"/>
  <c r="AF559" i="37" s="1"/>
  <c r="Z559" i="37" s="1"/>
  <c r="AB559" i="37" s="1"/>
  <c r="AA555" i="37"/>
  <c r="AE555" i="37"/>
  <c r="AF555" i="37" s="1"/>
  <c r="Z555" i="37" s="1"/>
  <c r="AA551" i="37"/>
  <c r="AE551" i="37"/>
  <c r="AF551" i="37" s="1"/>
  <c r="Z551" i="37" s="1"/>
  <c r="AB551" i="37" s="1"/>
  <c r="X547" i="37"/>
  <c r="AA543" i="37"/>
  <c r="AE543" i="37"/>
  <c r="AF543" i="37" s="1"/>
  <c r="Z543" i="37" s="1"/>
  <c r="AA539" i="37"/>
  <c r="AA540" i="37" s="1"/>
  <c r="AE539" i="37"/>
  <c r="AF539" i="37" s="1"/>
  <c r="Z539" i="37" s="1"/>
  <c r="X535" i="37"/>
  <c r="AE531" i="37"/>
  <c r="AF531" i="37" s="1"/>
  <c r="Z531" i="37" s="1"/>
  <c r="AA531" i="37"/>
  <c r="X527" i="37"/>
  <c r="X523" i="37"/>
  <c r="X519" i="37"/>
  <c r="AA515" i="37"/>
  <c r="AE515" i="37"/>
  <c r="AF515" i="37" s="1"/>
  <c r="Z515" i="37" s="1"/>
  <c r="AA511" i="37"/>
  <c r="AE511" i="37"/>
  <c r="AF511" i="37" s="1"/>
  <c r="Z511" i="37" s="1"/>
  <c r="X507" i="37"/>
  <c r="AE503" i="37"/>
  <c r="AF503" i="37" s="1"/>
  <c r="Z503" i="37" s="1"/>
  <c r="AA503" i="37"/>
  <c r="AA499" i="37"/>
  <c r="AE499" i="37"/>
  <c r="AF499" i="37" s="1"/>
  <c r="Z499" i="37" s="1"/>
  <c r="AB499" i="37" s="1"/>
  <c r="AA495" i="37"/>
  <c r="AE495" i="37"/>
  <c r="AF495" i="37" s="1"/>
  <c r="Z495" i="37" s="1"/>
  <c r="AA491" i="37"/>
  <c r="AE491" i="37"/>
  <c r="AF491" i="37" s="1"/>
  <c r="Z491" i="37" s="1"/>
  <c r="AB491" i="37" s="1"/>
  <c r="AE487" i="37"/>
  <c r="AF487" i="37" s="1"/>
  <c r="Z487" i="37" s="1"/>
  <c r="AA487" i="37"/>
  <c r="AE483" i="37"/>
  <c r="AF483" i="37" s="1"/>
  <c r="Z483" i="37" s="1"/>
  <c r="AA483" i="37"/>
  <c r="AA479" i="37"/>
  <c r="AE479" i="37"/>
  <c r="AF479" i="37" s="1"/>
  <c r="Z479" i="37" s="1"/>
  <c r="AA475" i="37"/>
  <c r="AE475" i="37"/>
  <c r="AF475" i="37" s="1"/>
  <c r="Z475" i="37" s="1"/>
  <c r="AB475" i="37" s="1"/>
  <c r="AE471" i="37"/>
  <c r="AF471" i="37" s="1"/>
  <c r="Z471" i="37" s="1"/>
  <c r="AA471" i="37"/>
  <c r="AA467" i="37"/>
  <c r="AE467" i="37"/>
  <c r="AF467" i="37" s="1"/>
  <c r="Z467" i="37" s="1"/>
  <c r="AB467" i="37" s="1"/>
  <c r="AA463" i="37"/>
  <c r="AE463" i="37"/>
  <c r="AF463" i="37" s="1"/>
  <c r="Z463" i="37" s="1"/>
  <c r="AA459" i="37"/>
  <c r="AE459" i="37"/>
  <c r="AF459" i="37" s="1"/>
  <c r="Z459" i="37" s="1"/>
  <c r="AB459" i="37" s="1"/>
  <c r="AE455" i="37"/>
  <c r="AF455" i="37" s="1"/>
  <c r="Z455" i="37" s="1"/>
  <c r="AA455" i="37"/>
  <c r="AA451" i="37"/>
  <c r="AE451" i="37"/>
  <c r="AF451" i="37" s="1"/>
  <c r="Z451" i="37" s="1"/>
  <c r="AB451" i="37" s="1"/>
  <c r="AE447" i="37"/>
  <c r="AF447" i="37" s="1"/>
  <c r="Z447" i="37" s="1"/>
  <c r="AA447" i="37"/>
  <c r="AE443" i="37"/>
  <c r="AF443" i="37" s="1"/>
  <c r="Z443" i="37" s="1"/>
  <c r="AA443" i="37"/>
  <c r="AD442" i="37" s="1"/>
  <c r="AE439" i="37"/>
  <c r="AF439" i="37" s="1"/>
  <c r="Z439" i="37" s="1"/>
  <c r="AB439" i="37" s="1"/>
  <c r="AA439" i="37"/>
  <c r="AE435" i="37"/>
  <c r="AF435" i="37" s="1"/>
  <c r="Z435" i="37" s="1"/>
  <c r="AA435" i="37"/>
  <c r="AE431" i="37"/>
  <c r="AF431" i="37" s="1"/>
  <c r="Z431" i="37" s="1"/>
  <c r="AA431" i="37"/>
  <c r="AE427" i="37"/>
  <c r="AF427" i="37" s="1"/>
  <c r="Z427" i="37" s="1"/>
  <c r="AA427" i="37"/>
  <c r="AD426" i="37" s="1"/>
  <c r="AE423" i="37"/>
  <c r="AF423" i="37" s="1"/>
  <c r="Z423" i="37" s="1"/>
  <c r="AB423" i="37" s="1"/>
  <c r="AA423" i="37"/>
  <c r="AE419" i="37"/>
  <c r="AF419" i="37" s="1"/>
  <c r="Z419" i="37" s="1"/>
  <c r="AA419" i="37"/>
  <c r="X415" i="37"/>
  <c r="AE411" i="37"/>
  <c r="AF411" i="37" s="1"/>
  <c r="Z411" i="37" s="1"/>
  <c r="AB411" i="37" s="1"/>
  <c r="AA411" i="37"/>
  <c r="AE407" i="37"/>
  <c r="AF407" i="37" s="1"/>
  <c r="Z407" i="37" s="1"/>
  <c r="AA407" i="37"/>
  <c r="AE403" i="37"/>
  <c r="AF403" i="37" s="1"/>
  <c r="Z403" i="37" s="1"/>
  <c r="AA403" i="37"/>
  <c r="AE399" i="37"/>
  <c r="AF399" i="37" s="1"/>
  <c r="Z399" i="37" s="1"/>
  <c r="AA399" i="37"/>
  <c r="AE395" i="37"/>
  <c r="AF395" i="37" s="1"/>
  <c r="Z395" i="37" s="1"/>
  <c r="AB395" i="37" s="1"/>
  <c r="AA395" i="37"/>
  <c r="AE391" i="37"/>
  <c r="AF391" i="37" s="1"/>
  <c r="Z391" i="37" s="1"/>
  <c r="AA391" i="37"/>
  <c r="AE387" i="37"/>
  <c r="AF387" i="37" s="1"/>
  <c r="Z387" i="37" s="1"/>
  <c r="AA387" i="37"/>
  <c r="X383" i="37"/>
  <c r="X379" i="37"/>
  <c r="AE375" i="37"/>
  <c r="AF375" i="37" s="1"/>
  <c r="Z375" i="37" s="1"/>
  <c r="AA375" i="37"/>
  <c r="AE371" i="37"/>
  <c r="AF371" i="37" s="1"/>
  <c r="Z371" i="37" s="1"/>
  <c r="AA371" i="37"/>
  <c r="AE367" i="37"/>
  <c r="AF367" i="37" s="1"/>
  <c r="Z367" i="37" s="1"/>
  <c r="AA367" i="37"/>
  <c r="X363" i="37"/>
  <c r="X359" i="37"/>
  <c r="AE355" i="37"/>
  <c r="AF355" i="37" s="1"/>
  <c r="Z355" i="37" s="1"/>
  <c r="AA355" i="37"/>
  <c r="X351" i="37"/>
  <c r="AE347" i="37"/>
  <c r="AF347" i="37" s="1"/>
  <c r="Z347" i="37" s="1"/>
  <c r="AA347" i="37"/>
  <c r="AE343" i="37"/>
  <c r="AF343" i="37" s="1"/>
  <c r="Z343" i="37" s="1"/>
  <c r="AA343" i="37"/>
  <c r="AA339" i="37"/>
  <c r="AE339" i="37"/>
  <c r="AF339" i="37" s="1"/>
  <c r="Z339" i="37" s="1"/>
  <c r="X335" i="37"/>
  <c r="AA331" i="37"/>
  <c r="AE331" i="37"/>
  <c r="AF331" i="37" s="1"/>
  <c r="Z331" i="37" s="1"/>
  <c r="AA327" i="37"/>
  <c r="AE327" i="37"/>
  <c r="AF327" i="37" s="1"/>
  <c r="Z327" i="37" s="1"/>
  <c r="AE323" i="37"/>
  <c r="AF323" i="37" s="1"/>
  <c r="Z323" i="37" s="1"/>
  <c r="AA323" i="37"/>
  <c r="AE319" i="37"/>
  <c r="AF319" i="37" s="1"/>
  <c r="Z319" i="37" s="1"/>
  <c r="AA319" i="37"/>
  <c r="AA315" i="37"/>
  <c r="AE315" i="37"/>
  <c r="AF315" i="37" s="1"/>
  <c r="Z315" i="37" s="1"/>
  <c r="AA311" i="37"/>
  <c r="AE311" i="37"/>
  <c r="AF311" i="37" s="1"/>
  <c r="Z311" i="37" s="1"/>
  <c r="AE307" i="37"/>
  <c r="AF307" i="37" s="1"/>
  <c r="Z307" i="37" s="1"/>
  <c r="AA307" i="37"/>
  <c r="AA303" i="37"/>
  <c r="AE303" i="37"/>
  <c r="AF303" i="37" s="1"/>
  <c r="Z303" i="37" s="1"/>
  <c r="AA299" i="37"/>
  <c r="AE299" i="37"/>
  <c r="AF299" i="37" s="1"/>
  <c r="Z299" i="37" s="1"/>
  <c r="AA295" i="37"/>
  <c r="AE295" i="37"/>
  <c r="AF295" i="37" s="1"/>
  <c r="Z295" i="37" s="1"/>
  <c r="AA291" i="37"/>
  <c r="AE291" i="37"/>
  <c r="AF291" i="37" s="1"/>
  <c r="Z291" i="37" s="1"/>
  <c r="AA287" i="37"/>
  <c r="AE287" i="37"/>
  <c r="AF287" i="37" s="1"/>
  <c r="Z287" i="37" s="1"/>
  <c r="AA283" i="37"/>
  <c r="AE283" i="37"/>
  <c r="AF283" i="37" s="1"/>
  <c r="Z283" i="37" s="1"/>
  <c r="AA279" i="37"/>
  <c r="AE279" i="37"/>
  <c r="AF279" i="37" s="1"/>
  <c r="Z279" i="37" s="1"/>
  <c r="AA275" i="37"/>
  <c r="AE275" i="37"/>
  <c r="AF275" i="37" s="1"/>
  <c r="Z275" i="37" s="1"/>
  <c r="AA271" i="37"/>
  <c r="AA272" i="37" s="1"/>
  <c r="AE271" i="37"/>
  <c r="AF271" i="37" s="1"/>
  <c r="Z271" i="37" s="1"/>
  <c r="AA267" i="37"/>
  <c r="AE267" i="37"/>
  <c r="AF267" i="37" s="1"/>
  <c r="Z267" i="37" s="1"/>
  <c r="AA263" i="37"/>
  <c r="AE263" i="37"/>
  <c r="AF263" i="37" s="1"/>
  <c r="Z263" i="37" s="1"/>
  <c r="AA259" i="37"/>
  <c r="AE259" i="37"/>
  <c r="AF259" i="37" s="1"/>
  <c r="Z259" i="37" s="1"/>
  <c r="AA255" i="37"/>
  <c r="AE255" i="37"/>
  <c r="AF255" i="37" s="1"/>
  <c r="Z255" i="37" s="1"/>
  <c r="AA251" i="37"/>
  <c r="AE251" i="37"/>
  <c r="AF251" i="37" s="1"/>
  <c r="Z251" i="37" s="1"/>
  <c r="AA247" i="37"/>
  <c r="AE247" i="37"/>
  <c r="AF247" i="37" s="1"/>
  <c r="Z247" i="37" s="1"/>
  <c r="AA243" i="37"/>
  <c r="AE243" i="37"/>
  <c r="AF243" i="37" s="1"/>
  <c r="Z243" i="37" s="1"/>
  <c r="AA239" i="37"/>
  <c r="AE239" i="37"/>
  <c r="AF239" i="37" s="1"/>
  <c r="Z239" i="37" s="1"/>
  <c r="AA235" i="37"/>
  <c r="AE235" i="37"/>
  <c r="AF235" i="37" s="1"/>
  <c r="Z235" i="37" s="1"/>
  <c r="AA231" i="37"/>
  <c r="AE231" i="37"/>
  <c r="AF231" i="37" s="1"/>
  <c r="Z231" i="37" s="1"/>
  <c r="AA227" i="37"/>
  <c r="AE227" i="37"/>
  <c r="AF227" i="37" s="1"/>
  <c r="Z227" i="37" s="1"/>
  <c r="AA223" i="37"/>
  <c r="AE223" i="37"/>
  <c r="AF223" i="37" s="1"/>
  <c r="Z223" i="37" s="1"/>
  <c r="AA219" i="37"/>
  <c r="AE219" i="37"/>
  <c r="AF219" i="37" s="1"/>
  <c r="Z219" i="37" s="1"/>
  <c r="X215" i="37"/>
  <c r="X211" i="37"/>
  <c r="X207" i="37"/>
  <c r="X203" i="37"/>
  <c r="X199" i="37"/>
  <c r="X195" i="37"/>
  <c r="X191" i="37"/>
  <c r="AA187" i="37"/>
  <c r="AE187" i="37"/>
  <c r="AF187" i="37" s="1"/>
  <c r="Z187" i="37" s="1"/>
  <c r="X183" i="37"/>
  <c r="X179" i="37"/>
  <c r="AA175" i="37"/>
  <c r="AE175" i="37"/>
  <c r="AF175" i="37" s="1"/>
  <c r="Z175" i="37" s="1"/>
  <c r="AA171" i="37"/>
  <c r="AE171" i="37"/>
  <c r="AF171" i="37" s="1"/>
  <c r="Z171" i="37" s="1"/>
  <c r="AA167" i="37"/>
  <c r="AE167" i="37"/>
  <c r="AF167" i="37" s="1"/>
  <c r="Z167" i="37" s="1"/>
  <c r="AA163" i="37"/>
  <c r="AE163" i="37"/>
  <c r="AF163" i="37" s="1"/>
  <c r="Z163" i="37" s="1"/>
  <c r="AA159" i="37"/>
  <c r="AE159" i="37"/>
  <c r="AF159" i="37" s="1"/>
  <c r="Z159" i="37" s="1"/>
  <c r="AA155" i="37"/>
  <c r="AD154" i="37" s="1"/>
  <c r="AE155" i="37"/>
  <c r="AF155" i="37" s="1"/>
  <c r="Z155" i="37" s="1"/>
  <c r="X148" i="37"/>
  <c r="X144" i="37"/>
  <c r="X140" i="37"/>
  <c r="AA136" i="37"/>
  <c r="AE136" i="37"/>
  <c r="AF136" i="37" s="1"/>
  <c r="Z136" i="37" s="1"/>
  <c r="AA132" i="37"/>
  <c r="AE132" i="37"/>
  <c r="AF132" i="37" s="1"/>
  <c r="Z132" i="37" s="1"/>
  <c r="AE128" i="37"/>
  <c r="AF128" i="37" s="1"/>
  <c r="Z128" i="37" s="1"/>
  <c r="AA128" i="37"/>
  <c r="AD127" i="37" s="1"/>
  <c r="AA124" i="37"/>
  <c r="AE124" i="37"/>
  <c r="AF124" i="37" s="1"/>
  <c r="Z124" i="37" s="1"/>
  <c r="AA120" i="37"/>
  <c r="AE120" i="37"/>
  <c r="AF120" i="37" s="1"/>
  <c r="Z120" i="37" s="1"/>
  <c r="AA116" i="37"/>
  <c r="AE116" i="37"/>
  <c r="AF116" i="37" s="1"/>
  <c r="Z116" i="37" s="1"/>
  <c r="AE112" i="37"/>
  <c r="AF112" i="37" s="1"/>
  <c r="Z112" i="37" s="1"/>
  <c r="AA112" i="37"/>
  <c r="AD111" i="37" s="1"/>
  <c r="X108" i="37"/>
  <c r="X104" i="37"/>
  <c r="AA100" i="37"/>
  <c r="AE100" i="37"/>
  <c r="AF100" i="37" s="1"/>
  <c r="Z100" i="37" s="1"/>
  <c r="AB100" i="37" s="1"/>
  <c r="AE96" i="37"/>
  <c r="AF96" i="37" s="1"/>
  <c r="Z96" i="37" s="1"/>
  <c r="AB96" i="37" s="1"/>
  <c r="AA96" i="37"/>
  <c r="X92" i="37"/>
  <c r="AA88" i="37"/>
  <c r="AE88" i="37"/>
  <c r="AF88" i="37" s="1"/>
  <c r="Z88" i="37" s="1"/>
  <c r="X84" i="37"/>
  <c r="AA67" i="37"/>
  <c r="AE67" i="37"/>
  <c r="AF67" i="37" s="1"/>
  <c r="Z67" i="37" s="1"/>
  <c r="AA55" i="37"/>
  <c r="AE55" i="37"/>
  <c r="AF55" i="37" s="1"/>
  <c r="Z55" i="37" s="1"/>
  <c r="AA43" i="37"/>
  <c r="AE43" i="37"/>
  <c r="AF43" i="37" s="1"/>
  <c r="Z43" i="37" s="1"/>
  <c r="AB43" i="37" s="1"/>
  <c r="AA35" i="37"/>
  <c r="AE35" i="37"/>
  <c r="AF35" i="37" s="1"/>
  <c r="Z35" i="37" s="1"/>
  <c r="AA27" i="37"/>
  <c r="AA28" i="37" s="1"/>
  <c r="AE27" i="37"/>
  <c r="AF27" i="37" s="1"/>
  <c r="Z27" i="37" s="1"/>
  <c r="AA19" i="37"/>
  <c r="AE19" i="37"/>
  <c r="AF19" i="37" s="1"/>
  <c r="Z19" i="37" s="1"/>
  <c r="X15" i="37"/>
  <c r="X11" i="37"/>
  <c r="AA7" i="37"/>
  <c r="AE7" i="37"/>
  <c r="AF7" i="37" s="1"/>
  <c r="Z7" i="37" s="1"/>
  <c r="AB7" i="37" s="1"/>
  <c r="AA3" i="37"/>
  <c r="AE3" i="37"/>
  <c r="AF3" i="37" s="1"/>
  <c r="Z3" i="37" s="1"/>
  <c r="X646" i="37"/>
  <c r="X630" i="37"/>
  <c r="AA622" i="37"/>
  <c r="AE622" i="37"/>
  <c r="AF622" i="37" s="1"/>
  <c r="Z622" i="37" s="1"/>
  <c r="AB622" i="37" s="1"/>
  <c r="AA610" i="37"/>
  <c r="AE610" i="37"/>
  <c r="AF610" i="37" s="1"/>
  <c r="Z610" i="37" s="1"/>
  <c r="AA598" i="37"/>
  <c r="AE598" i="37"/>
  <c r="AF598" i="37" s="1"/>
  <c r="Z598" i="37" s="1"/>
  <c r="AA582" i="37"/>
  <c r="AE582" i="37"/>
  <c r="AF582" i="37" s="1"/>
  <c r="Z582" i="37" s="1"/>
  <c r="AA570" i="37"/>
  <c r="AE570" i="37"/>
  <c r="AF570" i="37" s="1"/>
  <c r="Z570" i="37" s="1"/>
  <c r="AB570" i="37" s="1"/>
  <c r="AA558" i="37"/>
  <c r="AE558" i="37"/>
  <c r="AF558" i="37" s="1"/>
  <c r="Z558" i="37" s="1"/>
  <c r="AA546" i="37"/>
  <c r="AA547" i="37" s="1"/>
  <c r="AE546" i="37"/>
  <c r="AF546" i="37" s="1"/>
  <c r="Z546" i="37" s="1"/>
  <c r="AA534" i="37"/>
  <c r="AA535" i="37" s="1"/>
  <c r="AE534" i="37"/>
  <c r="AF534" i="37" s="1"/>
  <c r="Z534" i="37" s="1"/>
  <c r="AA522" i="37"/>
  <c r="AE522" i="37"/>
  <c r="AF522" i="37" s="1"/>
  <c r="Z522" i="37" s="1"/>
  <c r="AB522" i="37" s="1"/>
  <c r="AA506" i="37"/>
  <c r="AA507" i="37" s="1"/>
  <c r="AE506" i="37"/>
  <c r="AF506" i="37" s="1"/>
  <c r="Z506" i="37" s="1"/>
  <c r="AA494" i="37"/>
  <c r="AE494" i="37"/>
  <c r="AF494" i="37" s="1"/>
  <c r="Z494" i="37" s="1"/>
  <c r="AA478" i="37"/>
  <c r="AE478" i="37"/>
  <c r="AF478" i="37" s="1"/>
  <c r="Z478" i="37" s="1"/>
  <c r="AA470" i="37"/>
  <c r="AE470" i="37"/>
  <c r="AF470" i="37" s="1"/>
  <c r="Z470" i="37" s="1"/>
  <c r="AB470" i="37" s="1"/>
  <c r="X462" i="37"/>
  <c r="AA450" i="37"/>
  <c r="AE450" i="37"/>
  <c r="AF450" i="37" s="1"/>
  <c r="Z450" i="37" s="1"/>
  <c r="AA438" i="37"/>
  <c r="AE438" i="37"/>
  <c r="AF438" i="37" s="1"/>
  <c r="Z438" i="37" s="1"/>
  <c r="AA430" i="37"/>
  <c r="AE430" i="37"/>
  <c r="AF430" i="37" s="1"/>
  <c r="Z430" i="37" s="1"/>
  <c r="AA426" i="37"/>
  <c r="AE426" i="37"/>
  <c r="AF426" i="37" s="1"/>
  <c r="Z426" i="37" s="1"/>
  <c r="AA422" i="37"/>
  <c r="AE422" i="37"/>
  <c r="AF422" i="37" s="1"/>
  <c r="Z422" i="37" s="1"/>
  <c r="AA418" i="37"/>
  <c r="AE418" i="37"/>
  <c r="AF418" i="37" s="1"/>
  <c r="Z418" i="37" s="1"/>
  <c r="AA414" i="37"/>
  <c r="AE414" i="37"/>
  <c r="AF414" i="37" s="1"/>
  <c r="Z414" i="37" s="1"/>
  <c r="X410" i="37"/>
  <c r="AA398" i="37"/>
  <c r="AE398" i="37"/>
  <c r="AF398" i="37" s="1"/>
  <c r="Z398" i="37" s="1"/>
  <c r="AA394" i="37"/>
  <c r="AE394" i="37"/>
  <c r="AF394" i="37" s="1"/>
  <c r="Z394" i="37" s="1"/>
  <c r="AA390" i="37"/>
  <c r="AE390" i="37"/>
  <c r="AF390" i="37" s="1"/>
  <c r="Z390" i="37" s="1"/>
  <c r="AA386" i="37"/>
  <c r="AE386" i="37"/>
  <c r="AF386" i="37" s="1"/>
  <c r="Z386" i="37" s="1"/>
  <c r="AA382" i="37"/>
  <c r="AA383" i="37" s="1"/>
  <c r="AE382" i="37"/>
  <c r="AF382" i="37" s="1"/>
  <c r="Z382" i="37" s="1"/>
  <c r="AA378" i="37"/>
  <c r="AE378" i="37"/>
  <c r="AF378" i="37" s="1"/>
  <c r="Z378" i="37" s="1"/>
  <c r="AA374" i="37"/>
  <c r="AE374" i="37"/>
  <c r="AF374" i="37" s="1"/>
  <c r="Z374" i="37" s="1"/>
  <c r="AA370" i="37"/>
  <c r="AE370" i="37"/>
  <c r="AF370" i="37" s="1"/>
  <c r="Z370" i="37" s="1"/>
  <c r="AA366" i="37"/>
  <c r="AE366" i="37"/>
  <c r="AF366" i="37" s="1"/>
  <c r="Z366" i="37" s="1"/>
  <c r="X362" i="37"/>
  <c r="AA358" i="37"/>
  <c r="AA359" i="37" s="1"/>
  <c r="AE358" i="37"/>
  <c r="AF358" i="37" s="1"/>
  <c r="Z358" i="37" s="1"/>
  <c r="AA354" i="37"/>
  <c r="AE354" i="37"/>
  <c r="AF354" i="37" s="1"/>
  <c r="Z354" i="37" s="1"/>
  <c r="X350" i="37"/>
  <c r="AE346" i="37"/>
  <c r="AF346" i="37" s="1"/>
  <c r="Z346" i="37" s="1"/>
  <c r="AB346" i="37" s="1"/>
  <c r="AA346" i="37"/>
  <c r="X342" i="37"/>
  <c r="X338" i="37"/>
  <c r="AE334" i="37"/>
  <c r="AF334" i="37" s="1"/>
  <c r="Z334" i="37" s="1"/>
  <c r="AA334" i="37"/>
  <c r="AA335" i="37" s="1"/>
  <c r="AE330" i="37"/>
  <c r="AF330" i="37" s="1"/>
  <c r="Z330" i="37" s="1"/>
  <c r="AA330" i="37"/>
  <c r="AE326" i="37"/>
  <c r="AF326" i="37" s="1"/>
  <c r="Z326" i="37" s="1"/>
  <c r="AA326" i="37"/>
  <c r="AE322" i="37"/>
  <c r="AF322" i="37" s="1"/>
  <c r="Z322" i="37" s="1"/>
  <c r="AA322" i="37"/>
  <c r="AE318" i="37"/>
  <c r="AF318" i="37" s="1"/>
  <c r="Z318" i="37" s="1"/>
  <c r="AA318" i="37"/>
  <c r="AE314" i="37"/>
  <c r="AF314" i="37" s="1"/>
  <c r="Z314" i="37" s="1"/>
  <c r="AA314" i="37"/>
  <c r="AE310" i="37"/>
  <c r="AF310" i="37" s="1"/>
  <c r="Z310" i="37" s="1"/>
  <c r="AA310" i="37"/>
  <c r="AE306" i="37"/>
  <c r="AF306" i="37" s="1"/>
  <c r="Z306" i="37" s="1"/>
  <c r="AA306" i="37"/>
  <c r="AE302" i="37"/>
  <c r="AF302" i="37" s="1"/>
  <c r="Z302" i="37" s="1"/>
  <c r="AA302" i="37"/>
  <c r="AE298" i="37"/>
  <c r="AF298" i="37" s="1"/>
  <c r="Z298" i="37" s="1"/>
  <c r="AB298" i="37" s="1"/>
  <c r="AA298" i="37"/>
  <c r="AE294" i="37"/>
  <c r="AF294" i="37" s="1"/>
  <c r="Z294" i="37" s="1"/>
  <c r="AA294" i="37"/>
  <c r="AE290" i="37"/>
  <c r="AF290" i="37" s="1"/>
  <c r="Z290" i="37" s="1"/>
  <c r="AA290" i="37"/>
  <c r="AE286" i="37"/>
  <c r="AF286" i="37" s="1"/>
  <c r="Z286" i="37" s="1"/>
  <c r="AA286" i="37"/>
  <c r="AE282" i="37"/>
  <c r="AF282" i="37" s="1"/>
  <c r="Z282" i="37" s="1"/>
  <c r="AB282" i="37" s="1"/>
  <c r="AA282" i="37"/>
  <c r="AE278" i="37"/>
  <c r="AF278" i="37" s="1"/>
  <c r="Z278" i="37" s="1"/>
  <c r="AA278" i="37"/>
  <c r="AE274" i="37"/>
  <c r="AF274" i="37" s="1"/>
  <c r="Z274" i="37" s="1"/>
  <c r="AA274" i="37"/>
  <c r="AE270" i="37"/>
  <c r="AF270" i="37" s="1"/>
  <c r="Z270" i="37" s="1"/>
  <c r="AA270" i="37"/>
  <c r="AE266" i="37"/>
  <c r="AF266" i="37" s="1"/>
  <c r="Z266" i="37" s="1"/>
  <c r="AB266" i="37" s="1"/>
  <c r="AA266" i="37"/>
  <c r="AE262" i="37"/>
  <c r="AF262" i="37" s="1"/>
  <c r="Z262" i="37" s="1"/>
  <c r="AA262" i="37"/>
  <c r="AE258" i="37"/>
  <c r="AF258" i="37" s="1"/>
  <c r="Z258" i="37" s="1"/>
  <c r="AA258" i="37"/>
  <c r="X254" i="37"/>
  <c r="AE250" i="37"/>
  <c r="AF250" i="37" s="1"/>
  <c r="Z250" i="37" s="1"/>
  <c r="AA250" i="37"/>
  <c r="AE246" i="37"/>
  <c r="AF246" i="37" s="1"/>
  <c r="Z246" i="37" s="1"/>
  <c r="AA246" i="37"/>
  <c r="AE242" i="37"/>
  <c r="AF242" i="37" s="1"/>
  <c r="Z242" i="37" s="1"/>
  <c r="AA242" i="37"/>
  <c r="AA238" i="37"/>
  <c r="AE238" i="37"/>
  <c r="AF238" i="37" s="1"/>
  <c r="Z238" i="37" s="1"/>
  <c r="AA234" i="37"/>
  <c r="AE234" i="37"/>
  <c r="AF234" i="37" s="1"/>
  <c r="Z234" i="37" s="1"/>
  <c r="AE230" i="37"/>
  <c r="AF230" i="37" s="1"/>
  <c r="Z230" i="37" s="1"/>
  <c r="AA230" i="37"/>
  <c r="AA226" i="37"/>
  <c r="AE226" i="37"/>
  <c r="AF226" i="37" s="1"/>
  <c r="Z226" i="37" s="1"/>
  <c r="AB226" i="37" s="1"/>
  <c r="AE222" i="37"/>
  <c r="AF222" i="37" s="1"/>
  <c r="Z222" i="37" s="1"/>
  <c r="AA222" i="37"/>
  <c r="AA218" i="37"/>
  <c r="AE218" i="37"/>
  <c r="AF218" i="37" s="1"/>
  <c r="Z218" i="37" s="1"/>
  <c r="X214" i="37"/>
  <c r="X210" i="37"/>
  <c r="X206" i="37"/>
  <c r="X202" i="37"/>
  <c r="AA198" i="37"/>
  <c r="AA199" i="37" s="1"/>
  <c r="AE198" i="37"/>
  <c r="AF198" i="37" s="1"/>
  <c r="Z198" i="37" s="1"/>
  <c r="AA194" i="37"/>
  <c r="AA195" i="37" s="1"/>
  <c r="AA196" i="37" s="1"/>
  <c r="AA197" i="37" s="1"/>
  <c r="AE194" i="37"/>
  <c r="AF194" i="37" s="1"/>
  <c r="Z194" i="37" s="1"/>
  <c r="X190" i="37"/>
  <c r="AE186" i="37"/>
  <c r="AF186" i="37" s="1"/>
  <c r="Z186" i="37" s="1"/>
  <c r="AA186" i="37"/>
  <c r="X182" i="37"/>
  <c r="X178" i="37"/>
  <c r="AA174" i="37"/>
  <c r="AE174" i="37"/>
  <c r="AF174" i="37" s="1"/>
  <c r="Z174" i="37" s="1"/>
  <c r="X170" i="37"/>
  <c r="X166" i="37"/>
  <c r="AA162" i="37"/>
  <c r="AE162" i="37"/>
  <c r="AF162" i="37" s="1"/>
  <c r="Z162" i="37" s="1"/>
  <c r="AA158" i="37"/>
  <c r="AE158" i="37"/>
  <c r="AF158" i="37" s="1"/>
  <c r="Z158" i="37" s="1"/>
  <c r="AA151" i="37"/>
  <c r="AE151" i="37"/>
  <c r="AA147" i="37"/>
  <c r="AA148" i="37" s="1"/>
  <c r="AE147" i="37"/>
  <c r="AF147" i="37" s="1"/>
  <c r="Z147" i="37" s="1"/>
  <c r="AA143" i="37"/>
  <c r="AE143" i="37"/>
  <c r="AF143" i="37" s="1"/>
  <c r="Z143" i="37" s="1"/>
  <c r="AA139" i="37"/>
  <c r="AA140" i="37" s="1"/>
  <c r="AA141" i="37" s="1"/>
  <c r="AE139" i="37"/>
  <c r="AF139" i="37" s="1"/>
  <c r="Z139" i="37" s="1"/>
  <c r="AA135" i="37"/>
  <c r="AE135" i="37"/>
  <c r="AF135" i="37" s="1"/>
  <c r="Z135" i="37" s="1"/>
  <c r="X131" i="37"/>
  <c r="AA127" i="37"/>
  <c r="AE127" i="37"/>
  <c r="AF127" i="37" s="1"/>
  <c r="Z127" i="37" s="1"/>
  <c r="AA123" i="37"/>
  <c r="AE123" i="37"/>
  <c r="AF123" i="37" s="1"/>
  <c r="Z123" i="37" s="1"/>
  <c r="AB123" i="37" s="1"/>
  <c r="AA119" i="37"/>
  <c r="AE119" i="37"/>
  <c r="AF119" i="37" s="1"/>
  <c r="Z119" i="37" s="1"/>
  <c r="AA115" i="37"/>
  <c r="AE115" i="37"/>
  <c r="AF115" i="37" s="1"/>
  <c r="Z115" i="37" s="1"/>
  <c r="AA111" i="37"/>
  <c r="AE111" i="37"/>
  <c r="AF111" i="37" s="1"/>
  <c r="Z111" i="37" s="1"/>
  <c r="AA107" i="37"/>
  <c r="AA108" i="37" s="1"/>
  <c r="AE107" i="37"/>
  <c r="AF107" i="37" s="1"/>
  <c r="Z107" i="37" s="1"/>
  <c r="AB107" i="37" s="1"/>
  <c r="AA103" i="37"/>
  <c r="AE103" i="37"/>
  <c r="AF103" i="37" s="1"/>
  <c r="Z103" i="37" s="1"/>
  <c r="AA99" i="37"/>
  <c r="AE99" i="37"/>
  <c r="AF99" i="37" s="1"/>
  <c r="Z99" i="37" s="1"/>
  <c r="X95" i="37"/>
  <c r="AA91" i="37"/>
  <c r="AE91" i="37"/>
  <c r="AF91" i="37" s="1"/>
  <c r="Z91" i="37" s="1"/>
  <c r="X87" i="37"/>
  <c r="AA83" i="37"/>
  <c r="AA84" i="37" s="1"/>
  <c r="AE83" i="37"/>
  <c r="AF83" i="37" s="1"/>
  <c r="Z83" i="37" s="1"/>
  <c r="X75" i="37"/>
  <c r="AA63" i="37"/>
  <c r="AE63" i="37"/>
  <c r="AF63" i="37" s="1"/>
  <c r="Z63" i="37" s="1"/>
  <c r="AA51" i="37"/>
  <c r="AE51" i="37"/>
  <c r="AF51" i="37" s="1"/>
  <c r="Z51" i="37" s="1"/>
  <c r="AA39" i="37"/>
  <c r="AE39" i="37"/>
  <c r="AF39" i="37" s="1"/>
  <c r="Z39" i="37" s="1"/>
  <c r="AA23" i="37"/>
  <c r="AE23" i="37"/>
  <c r="AF23" i="37" s="1"/>
  <c r="Z23" i="37" s="1"/>
  <c r="AA650" i="37"/>
  <c r="AE650" i="37"/>
  <c r="AF650" i="37" s="1"/>
  <c r="Z650" i="37" s="1"/>
  <c r="X638" i="37"/>
  <c r="AA618" i="37"/>
  <c r="AE618" i="37"/>
  <c r="AF618" i="37" s="1"/>
  <c r="Z618" i="37" s="1"/>
  <c r="AA606" i="37"/>
  <c r="AE606" i="37"/>
  <c r="AF606" i="37" s="1"/>
  <c r="Z606" i="37" s="1"/>
  <c r="AA594" i="37"/>
  <c r="AE594" i="37"/>
  <c r="AF594" i="37" s="1"/>
  <c r="Z594" i="37" s="1"/>
  <c r="AB594" i="37" s="1"/>
  <c r="X590" i="37"/>
  <c r="AA578" i="37"/>
  <c r="AA579" i="37" s="1"/>
  <c r="AE578" i="37"/>
  <c r="AF578" i="37" s="1"/>
  <c r="Z578" i="37" s="1"/>
  <c r="AA566" i="37"/>
  <c r="AE566" i="37"/>
  <c r="AF566" i="37" s="1"/>
  <c r="Z566" i="37" s="1"/>
  <c r="AA554" i="37"/>
  <c r="AE554" i="37"/>
  <c r="AF554" i="37" s="1"/>
  <c r="Z554" i="37" s="1"/>
  <c r="AA542" i="37"/>
  <c r="AE542" i="37"/>
  <c r="AF542" i="37" s="1"/>
  <c r="Z542" i="37" s="1"/>
  <c r="AA530" i="37"/>
  <c r="AE530" i="37"/>
  <c r="AF530" i="37" s="1"/>
  <c r="Z530" i="37" s="1"/>
  <c r="AA518" i="37"/>
  <c r="AA519" i="37" s="1"/>
  <c r="AE518" i="37"/>
  <c r="AF518" i="37" s="1"/>
  <c r="Z518" i="37" s="1"/>
  <c r="X514" i="37"/>
  <c r="AA502" i="37"/>
  <c r="AE502" i="37"/>
  <c r="AF502" i="37" s="1"/>
  <c r="Z502" i="37" s="1"/>
  <c r="AB502" i="37" s="1"/>
  <c r="AA490" i="37"/>
  <c r="AE490" i="37"/>
  <c r="AF490" i="37" s="1"/>
  <c r="Z490" i="37" s="1"/>
  <c r="AA474" i="37"/>
  <c r="AE474" i="37"/>
  <c r="AF474" i="37" s="1"/>
  <c r="Z474" i="37" s="1"/>
  <c r="AA458" i="37"/>
  <c r="AE458" i="37"/>
  <c r="AF458" i="37" s="1"/>
  <c r="Z458" i="37" s="1"/>
  <c r="AA446" i="37"/>
  <c r="AE446" i="37"/>
  <c r="AF446" i="37" s="1"/>
  <c r="Z446" i="37" s="1"/>
  <c r="AB446" i="37" s="1"/>
  <c r="AA434" i="37"/>
  <c r="AE434" i="37"/>
  <c r="AF434" i="37" s="1"/>
  <c r="Z434" i="37" s="1"/>
  <c r="AA402" i="37"/>
  <c r="AE402" i="37"/>
  <c r="AF402" i="37" s="1"/>
  <c r="Z402" i="37" s="1"/>
  <c r="AE74" i="37"/>
  <c r="AF74" i="37" s="1"/>
  <c r="Z74" i="37" s="1"/>
  <c r="AA74" i="37"/>
  <c r="AA75" i="37" s="1"/>
  <c r="AA66" i="37"/>
  <c r="AE66" i="37"/>
  <c r="AF66" i="37" s="1"/>
  <c r="Z66" i="37" s="1"/>
  <c r="AB66" i="37" s="1"/>
  <c r="AE58" i="37"/>
  <c r="AF58" i="37" s="1"/>
  <c r="Z58" i="37" s="1"/>
  <c r="AA58" i="37"/>
  <c r="AA50" i="37"/>
  <c r="AE50" i="37"/>
  <c r="AF50" i="37" s="1"/>
  <c r="Z50" i="37" s="1"/>
  <c r="AE42" i="37"/>
  <c r="AF42" i="37" s="1"/>
  <c r="Z42" i="37" s="1"/>
  <c r="AA42" i="37"/>
  <c r="AA34" i="37"/>
  <c r="AE34" i="37"/>
  <c r="AF34" i="37" s="1"/>
  <c r="Z34" i="37" s="1"/>
  <c r="AB34" i="37" s="1"/>
  <c r="AE22" i="37"/>
  <c r="AF22" i="37" s="1"/>
  <c r="Z22" i="37" s="1"/>
  <c r="AA22" i="37"/>
  <c r="X14" i="37"/>
  <c r="X6" i="37"/>
  <c r="AA653" i="37"/>
  <c r="AE653" i="37"/>
  <c r="AF653" i="37" s="1"/>
  <c r="Z653" i="37" s="1"/>
  <c r="AA637" i="37"/>
  <c r="AE637" i="37"/>
  <c r="AF637" i="37" s="1"/>
  <c r="Z637" i="37" s="1"/>
  <c r="X633" i="37"/>
  <c r="AE625" i="37"/>
  <c r="AF625" i="37" s="1"/>
  <c r="Z625" i="37" s="1"/>
  <c r="AA625" i="37"/>
  <c r="AA617" i="37"/>
  <c r="AE617" i="37"/>
  <c r="AF617" i="37" s="1"/>
  <c r="Z617" i="37" s="1"/>
  <c r="AA609" i="37"/>
  <c r="AE609" i="37"/>
  <c r="AF609" i="37" s="1"/>
  <c r="Z609" i="37" s="1"/>
  <c r="AA601" i="37"/>
  <c r="AE601" i="37"/>
  <c r="AF601" i="37" s="1"/>
  <c r="Z601" i="37" s="1"/>
  <c r="AE593" i="37"/>
  <c r="AF593" i="37" s="1"/>
  <c r="Z593" i="37" s="1"/>
  <c r="AA593" i="37"/>
  <c r="AA585" i="37"/>
  <c r="AE585" i="37"/>
  <c r="AF585" i="37" s="1"/>
  <c r="Z585" i="37" s="1"/>
  <c r="AA577" i="37"/>
  <c r="AE577" i="37"/>
  <c r="AF577" i="37" s="1"/>
  <c r="Z577" i="37" s="1"/>
  <c r="AA569" i="37"/>
  <c r="AE569" i="37"/>
  <c r="AF569" i="37" s="1"/>
  <c r="Z569" i="37" s="1"/>
  <c r="AE561" i="37"/>
  <c r="AF561" i="37" s="1"/>
  <c r="Z561" i="37" s="1"/>
  <c r="AA561" i="37"/>
  <c r="AA549" i="37"/>
  <c r="AE549" i="37"/>
  <c r="AF549" i="37" s="1"/>
  <c r="Z549" i="37" s="1"/>
  <c r="AA541" i="37"/>
  <c r="AE541" i="37"/>
  <c r="AF541" i="37" s="1"/>
  <c r="Z541" i="37" s="1"/>
  <c r="X537" i="37"/>
  <c r="AE529" i="37"/>
  <c r="AF529" i="37" s="1"/>
  <c r="Z529" i="37" s="1"/>
  <c r="AB529" i="37" s="1"/>
  <c r="AA529" i="37"/>
  <c r="X525" i="37"/>
  <c r="AA517" i="37"/>
  <c r="AE517" i="37"/>
  <c r="AF517" i="37" s="1"/>
  <c r="Z517" i="37" s="1"/>
  <c r="X513" i="37"/>
  <c r="AE505" i="37"/>
  <c r="AF505" i="37" s="1"/>
  <c r="Z505" i="37" s="1"/>
  <c r="AA505" i="37"/>
  <c r="AA497" i="37"/>
  <c r="AE497" i="37"/>
  <c r="AF497" i="37" s="1"/>
  <c r="Z497" i="37" s="1"/>
  <c r="AE489" i="37"/>
  <c r="AF489" i="37" s="1"/>
  <c r="Z489" i="37" s="1"/>
  <c r="AA489" i="37"/>
  <c r="AA481" i="37"/>
  <c r="AE481" i="37"/>
  <c r="AF481" i="37" s="1"/>
  <c r="Z481" i="37" s="1"/>
  <c r="AE473" i="37"/>
  <c r="AF473" i="37" s="1"/>
  <c r="Z473" i="37" s="1"/>
  <c r="AA473" i="37"/>
  <c r="AE461" i="37"/>
  <c r="AF461" i="37" s="1"/>
  <c r="Z461" i="37" s="1"/>
  <c r="AB461" i="37" s="1"/>
  <c r="AA461" i="37"/>
  <c r="AA462" i="37" s="1"/>
  <c r="X457" i="37"/>
  <c r="AA449" i="37"/>
  <c r="AE449" i="37"/>
  <c r="AF449" i="37" s="1"/>
  <c r="Z449" i="37" s="1"/>
  <c r="AB449" i="37" s="1"/>
  <c r="AE441" i="37"/>
  <c r="AF441" i="37" s="1"/>
  <c r="Z441" i="37" s="1"/>
  <c r="AA441" i="37"/>
  <c r="AE433" i="37"/>
  <c r="AF433" i="37" s="1"/>
  <c r="Z433" i="37" s="1"/>
  <c r="AA433" i="37"/>
  <c r="AE425" i="37"/>
  <c r="AF425" i="37" s="1"/>
  <c r="Z425" i="37" s="1"/>
  <c r="AA425" i="37"/>
  <c r="AE417" i="37"/>
  <c r="AF417" i="37" s="1"/>
  <c r="Z417" i="37" s="1"/>
  <c r="AA417" i="37"/>
  <c r="AE409" i="37"/>
  <c r="AF409" i="37" s="1"/>
  <c r="Z409" i="37" s="1"/>
  <c r="AA409" i="37"/>
  <c r="AE401" i="37"/>
  <c r="AF401" i="37" s="1"/>
  <c r="Z401" i="37" s="1"/>
  <c r="AA401" i="37"/>
  <c r="AE397" i="37"/>
  <c r="AF397" i="37" s="1"/>
  <c r="Z397" i="37" s="1"/>
  <c r="AA397" i="37"/>
  <c r="AE389" i="37"/>
  <c r="AF389" i="37" s="1"/>
  <c r="Z389" i="37" s="1"/>
  <c r="AA389" i="37"/>
  <c r="X385" i="37"/>
  <c r="X377" i="37"/>
  <c r="X369" i="37"/>
  <c r="AE361" i="37"/>
  <c r="AF361" i="37" s="1"/>
  <c r="Z361" i="37" s="1"/>
  <c r="AB361" i="37" s="1"/>
  <c r="AA361" i="37"/>
  <c r="AA362" i="37" s="1"/>
  <c r="AE353" i="37"/>
  <c r="AF353" i="37" s="1"/>
  <c r="Z353" i="37" s="1"/>
  <c r="AA353" i="37"/>
  <c r="AE345" i="37"/>
  <c r="AF345" i="37" s="1"/>
  <c r="Z345" i="37" s="1"/>
  <c r="AA345" i="37"/>
  <c r="AA337" i="37"/>
  <c r="AA338" i="37" s="1"/>
  <c r="AE337" i="37"/>
  <c r="AF337" i="37" s="1"/>
  <c r="Z337" i="37" s="1"/>
  <c r="X333" i="37"/>
  <c r="AA325" i="37"/>
  <c r="AE325" i="37"/>
  <c r="AF325" i="37" s="1"/>
  <c r="Z325" i="37" s="1"/>
  <c r="AB325" i="37" s="1"/>
  <c r="AE317" i="37"/>
  <c r="AF317" i="37" s="1"/>
  <c r="Z317" i="37" s="1"/>
  <c r="AA317" i="37"/>
  <c r="AA309" i="37"/>
  <c r="AE309" i="37"/>
  <c r="AF309" i="37" s="1"/>
  <c r="Z309" i="37" s="1"/>
  <c r="AA305" i="37"/>
  <c r="AE305" i="37"/>
  <c r="AF305" i="37" s="1"/>
  <c r="Z305" i="37" s="1"/>
  <c r="AA297" i="37"/>
  <c r="AE297" i="37"/>
  <c r="AF297" i="37" s="1"/>
  <c r="Z297" i="37" s="1"/>
  <c r="AB297" i="37" s="1"/>
  <c r="AA293" i="37"/>
  <c r="AE293" i="37"/>
  <c r="AF293" i="37" s="1"/>
  <c r="Z293" i="37" s="1"/>
  <c r="AB293" i="37" s="1"/>
  <c r="AA289" i="37"/>
  <c r="AE289" i="37"/>
  <c r="AF289" i="37" s="1"/>
  <c r="Z289" i="37" s="1"/>
  <c r="AA285" i="37"/>
  <c r="AE285" i="37"/>
  <c r="AF285" i="37" s="1"/>
  <c r="Z285" i="37" s="1"/>
  <c r="AA281" i="37"/>
  <c r="AE281" i="37"/>
  <c r="AF281" i="37" s="1"/>
  <c r="Z281" i="37" s="1"/>
  <c r="AB281" i="37" s="1"/>
  <c r="AA277" i="37"/>
  <c r="AE277" i="37"/>
  <c r="AF277" i="37" s="1"/>
  <c r="Z277" i="37" s="1"/>
  <c r="AB277" i="37" s="1"/>
  <c r="AA273" i="37"/>
  <c r="AE273" i="37"/>
  <c r="AF273" i="37" s="1"/>
  <c r="Z273" i="37" s="1"/>
  <c r="AA269" i="37"/>
  <c r="AE269" i="37"/>
  <c r="AF269" i="37" s="1"/>
  <c r="Z269" i="37" s="1"/>
  <c r="AA261" i="37"/>
  <c r="AE261" i="37"/>
  <c r="AF261" i="37" s="1"/>
  <c r="Z261" i="37" s="1"/>
  <c r="AB261" i="37" s="1"/>
  <c r="AA257" i="37"/>
  <c r="AE257" i="37"/>
  <c r="AF257" i="37" s="1"/>
  <c r="Z257" i="37" s="1"/>
  <c r="AB257" i="37" s="1"/>
  <c r="AA253" i="37"/>
  <c r="AE253" i="37"/>
  <c r="AF253" i="37" s="1"/>
  <c r="Z253" i="37" s="1"/>
  <c r="AA249" i="37"/>
  <c r="AE249" i="37"/>
  <c r="AF249" i="37" s="1"/>
  <c r="Z249" i="37" s="1"/>
  <c r="AA245" i="37"/>
  <c r="AE245" i="37"/>
  <c r="AF245" i="37" s="1"/>
  <c r="Z245" i="37" s="1"/>
  <c r="AB245" i="37" s="1"/>
  <c r="AA241" i="37"/>
  <c r="AE241" i="37"/>
  <c r="AF241" i="37" s="1"/>
  <c r="Z241" i="37" s="1"/>
  <c r="AB241" i="37" s="1"/>
  <c r="AE237" i="37"/>
  <c r="AF237" i="37" s="1"/>
  <c r="Z237" i="37" s="1"/>
  <c r="AA237" i="37"/>
  <c r="AA233" i="37"/>
  <c r="AE233" i="37"/>
  <c r="AF233" i="37" s="1"/>
  <c r="Z233" i="37" s="1"/>
  <c r="AA229" i="37"/>
  <c r="AE229" i="37"/>
  <c r="AF229" i="37" s="1"/>
  <c r="Z229" i="37" s="1"/>
  <c r="AB229" i="37" s="1"/>
  <c r="AA225" i="37"/>
  <c r="AE225" i="37"/>
  <c r="AF225" i="37" s="1"/>
  <c r="Z225" i="37" s="1"/>
  <c r="AB225" i="37" s="1"/>
  <c r="AE221" i="37"/>
  <c r="AF221" i="37" s="1"/>
  <c r="Z221" i="37" s="1"/>
  <c r="AA221" i="37"/>
  <c r="AA217" i="37"/>
  <c r="AE217" i="37"/>
  <c r="AF217" i="37" s="1"/>
  <c r="Z217" i="37" s="1"/>
  <c r="X213" i="37"/>
  <c r="AA209" i="37"/>
  <c r="AE209" i="37"/>
  <c r="AF209" i="37" s="1"/>
  <c r="Z209" i="37" s="1"/>
  <c r="AA205" i="37"/>
  <c r="AA206" i="37" s="1"/>
  <c r="AE205" i="37"/>
  <c r="AF205" i="37" s="1"/>
  <c r="Z205" i="37" s="1"/>
  <c r="AA201" i="37"/>
  <c r="AA202" i="37" s="1"/>
  <c r="AE201" i="37"/>
  <c r="AF201" i="37" s="1"/>
  <c r="Z201" i="37" s="1"/>
  <c r="X197" i="37"/>
  <c r="X193" i="37"/>
  <c r="X189" i="37"/>
  <c r="AA185" i="37"/>
  <c r="AE185" i="37"/>
  <c r="AF185" i="37" s="1"/>
  <c r="Z185" i="37" s="1"/>
  <c r="X181" i="37"/>
  <c r="X177" i="37"/>
  <c r="X173" i="37"/>
  <c r="X169" i="37"/>
  <c r="AA165" i="37"/>
  <c r="AA166" i="37" s="1"/>
  <c r="AE165" i="37"/>
  <c r="AF165" i="37" s="1"/>
  <c r="Z165" i="37" s="1"/>
  <c r="AA161" i="37"/>
  <c r="AE161" i="37"/>
  <c r="AF161" i="37" s="1"/>
  <c r="Z161" i="37" s="1"/>
  <c r="AB161" i="37" s="1"/>
  <c r="X157" i="37"/>
  <c r="AA150" i="37"/>
  <c r="AE150" i="37"/>
  <c r="AF150" i="37" s="1"/>
  <c r="Z150" i="37" s="1"/>
  <c r="AA146" i="37"/>
  <c r="AE146" i="37"/>
  <c r="AF146" i="37" s="1"/>
  <c r="Z146" i="37" s="1"/>
  <c r="AA142" i="37"/>
  <c r="AE142" i="37"/>
  <c r="AF142" i="37" s="1"/>
  <c r="Z142" i="37" s="1"/>
  <c r="X138" i="37"/>
  <c r="AA134" i="37"/>
  <c r="AE134" i="37"/>
  <c r="AF134" i="37" s="1"/>
  <c r="Z134" i="37" s="1"/>
  <c r="AB134" i="37" s="1"/>
  <c r="AA130" i="37"/>
  <c r="AE130" i="37"/>
  <c r="AF130" i="37" s="1"/>
  <c r="Z130" i="37" s="1"/>
  <c r="AB130" i="37" s="1"/>
  <c r="AA126" i="37"/>
  <c r="AE126" i="37"/>
  <c r="AF126" i="37" s="1"/>
  <c r="Z126" i="37" s="1"/>
  <c r="AE122" i="37"/>
  <c r="AF122" i="37" s="1"/>
  <c r="Z122" i="37" s="1"/>
  <c r="AA122" i="37"/>
  <c r="AE118" i="37"/>
  <c r="AF118" i="37" s="1"/>
  <c r="Z118" i="37" s="1"/>
  <c r="AA118" i="37"/>
  <c r="AA114" i="37"/>
  <c r="AE114" i="37"/>
  <c r="AF114" i="37" s="1"/>
  <c r="Z114" i="37" s="1"/>
  <c r="AB114" i="37" s="1"/>
  <c r="X110" i="37"/>
  <c r="X106" i="37"/>
  <c r="AE102" i="37"/>
  <c r="AF102" i="37" s="1"/>
  <c r="Z102" i="37" s="1"/>
  <c r="AA102" i="37"/>
  <c r="X98" i="37"/>
  <c r="AA94" i="37"/>
  <c r="AE94" i="37"/>
  <c r="AF94" i="37" s="1"/>
  <c r="Z94" i="37" s="1"/>
  <c r="AE90" i="37"/>
  <c r="AF90" i="37" s="1"/>
  <c r="Z90" i="37" s="1"/>
  <c r="AA90" i="37"/>
  <c r="X86" i="37"/>
  <c r="AA658" i="37"/>
  <c r="AE658" i="37"/>
  <c r="AF658" i="37" s="1"/>
  <c r="Z658" i="37" s="1"/>
  <c r="AA79" i="37"/>
  <c r="AE79" i="37"/>
  <c r="AF79" i="37" s="1"/>
  <c r="Z79" i="37" s="1"/>
  <c r="X71" i="37"/>
  <c r="AA59" i="37"/>
  <c r="AD58" i="37" s="1"/>
  <c r="AE59" i="37"/>
  <c r="AF59" i="37" s="1"/>
  <c r="Z59" i="37" s="1"/>
  <c r="AA47" i="37"/>
  <c r="AE47" i="37"/>
  <c r="AF47" i="37" s="1"/>
  <c r="Z47" i="37" s="1"/>
  <c r="AA31" i="37"/>
  <c r="AD30" i="37" s="1"/>
  <c r="AE31" i="37"/>
  <c r="AF31" i="37" s="1"/>
  <c r="Z31" i="37" s="1"/>
  <c r="AA654" i="37"/>
  <c r="AE654" i="37"/>
  <c r="AF654" i="37" s="1"/>
  <c r="Z654" i="37" s="1"/>
  <c r="X642" i="37"/>
  <c r="X634" i="37"/>
  <c r="AA626" i="37"/>
  <c r="AE626" i="37"/>
  <c r="AF626" i="37" s="1"/>
  <c r="Z626" i="37" s="1"/>
  <c r="AA614" i="37"/>
  <c r="AE614" i="37"/>
  <c r="AF614" i="37" s="1"/>
  <c r="Z614" i="37" s="1"/>
  <c r="AA602" i="37"/>
  <c r="AD601" i="37" s="1"/>
  <c r="AE602" i="37"/>
  <c r="AF602" i="37" s="1"/>
  <c r="Z602" i="37" s="1"/>
  <c r="AA586" i="37"/>
  <c r="AD585" i="37" s="1"/>
  <c r="AE586" i="37"/>
  <c r="AF586" i="37" s="1"/>
  <c r="Z586" i="37" s="1"/>
  <c r="AA574" i="37"/>
  <c r="AE574" i="37"/>
  <c r="AF574" i="37" s="1"/>
  <c r="Z574" i="37" s="1"/>
  <c r="AA562" i="37"/>
  <c r="AE562" i="37"/>
  <c r="AF562" i="37" s="1"/>
  <c r="Z562" i="37" s="1"/>
  <c r="AA550" i="37"/>
  <c r="AD549" i="37" s="1"/>
  <c r="AE550" i="37"/>
  <c r="AF550" i="37" s="1"/>
  <c r="Z550" i="37" s="1"/>
  <c r="AA538" i="37"/>
  <c r="AE538" i="37"/>
  <c r="AF538" i="37" s="1"/>
  <c r="Z538" i="37" s="1"/>
  <c r="AA526" i="37"/>
  <c r="AE526" i="37"/>
  <c r="AF526" i="37" s="1"/>
  <c r="Z526" i="37" s="1"/>
  <c r="AA510" i="37"/>
  <c r="AE510" i="37"/>
  <c r="AF510" i="37" s="1"/>
  <c r="Z510" i="37" s="1"/>
  <c r="AA498" i="37"/>
  <c r="AE498" i="37"/>
  <c r="AF498" i="37" s="1"/>
  <c r="Z498" i="37" s="1"/>
  <c r="AA486" i="37"/>
  <c r="AE486" i="37"/>
  <c r="AF486" i="37" s="1"/>
  <c r="Z486" i="37" s="1"/>
  <c r="AE482" i="37"/>
  <c r="AF482" i="37" s="1"/>
  <c r="Z482" i="37" s="1"/>
  <c r="X482" i="37"/>
  <c r="AA466" i="37"/>
  <c r="AE466" i="37"/>
  <c r="AF466" i="37" s="1"/>
  <c r="Z466" i="37" s="1"/>
  <c r="AA454" i="37"/>
  <c r="AE454" i="37"/>
  <c r="AF454" i="37" s="1"/>
  <c r="Z454" i="37" s="1"/>
  <c r="AA442" i="37"/>
  <c r="AE442" i="37"/>
  <c r="AF442" i="37" s="1"/>
  <c r="Z442" i="37" s="1"/>
  <c r="AA406" i="37"/>
  <c r="AE406" i="37"/>
  <c r="AF406" i="37" s="1"/>
  <c r="Z406" i="37" s="1"/>
  <c r="X82" i="37"/>
  <c r="AA78" i="37"/>
  <c r="AE78" i="37"/>
  <c r="AF78" i="37" s="1"/>
  <c r="Z78" i="37" s="1"/>
  <c r="AA70" i="37"/>
  <c r="AE70" i="37"/>
  <c r="AF70" i="37" s="1"/>
  <c r="Z70" i="37" s="1"/>
  <c r="AB70" i="37" s="1"/>
  <c r="AA62" i="37"/>
  <c r="AE62" i="37"/>
  <c r="AF62" i="37" s="1"/>
  <c r="Z62" i="37" s="1"/>
  <c r="AA54" i="37"/>
  <c r="AD53" i="37" s="1"/>
  <c r="AE54" i="37"/>
  <c r="AF54" i="37" s="1"/>
  <c r="Z54" i="37" s="1"/>
  <c r="AB54" i="37" s="1"/>
  <c r="AA46" i="37"/>
  <c r="AE46" i="37"/>
  <c r="AF46" i="37" s="1"/>
  <c r="Z46" i="37" s="1"/>
  <c r="AA38" i="37"/>
  <c r="AE38" i="37"/>
  <c r="AF38" i="37" s="1"/>
  <c r="Z38" i="37" s="1"/>
  <c r="AB38" i="37" s="1"/>
  <c r="AA30" i="37"/>
  <c r="AE30" i="37"/>
  <c r="AF30" i="37" s="1"/>
  <c r="Z30" i="37" s="1"/>
  <c r="AE26" i="37"/>
  <c r="AF26" i="37" s="1"/>
  <c r="Z26" i="37" s="1"/>
  <c r="AA26" i="37"/>
  <c r="X18" i="37"/>
  <c r="AE10" i="37"/>
  <c r="AF10" i="37" s="1"/>
  <c r="Z10" i="37" s="1"/>
  <c r="AB10" i="37" s="1"/>
  <c r="AA10" i="37"/>
  <c r="AE657" i="37"/>
  <c r="AF657" i="37" s="1"/>
  <c r="Z657" i="37" s="1"/>
  <c r="AB657" i="37" s="1"/>
  <c r="AA657" i="37"/>
  <c r="AE649" i="37"/>
  <c r="AF649" i="37" s="1"/>
  <c r="Z649" i="37" s="1"/>
  <c r="X649" i="37"/>
  <c r="X645" i="37"/>
  <c r="X641" i="37"/>
  <c r="AA629" i="37"/>
  <c r="AE629" i="37"/>
  <c r="AF629" i="37" s="1"/>
  <c r="Z629" i="37" s="1"/>
  <c r="AA621" i="37"/>
  <c r="AE621" i="37"/>
  <c r="AF621" i="37" s="1"/>
  <c r="Z621" i="37" s="1"/>
  <c r="AA613" i="37"/>
  <c r="AE613" i="37"/>
  <c r="AF613" i="37" s="1"/>
  <c r="Z613" i="37" s="1"/>
  <c r="AE605" i="37"/>
  <c r="AF605" i="37" s="1"/>
  <c r="Z605" i="37" s="1"/>
  <c r="AA605" i="37"/>
  <c r="AA597" i="37"/>
  <c r="AE597" i="37"/>
  <c r="AF597" i="37" s="1"/>
  <c r="Z597" i="37" s="1"/>
  <c r="AA589" i="37"/>
  <c r="AE589" i="37"/>
  <c r="AF589" i="37" s="1"/>
  <c r="Z589" i="37" s="1"/>
  <c r="AA581" i="37"/>
  <c r="AE581" i="37"/>
  <c r="AF581" i="37" s="1"/>
  <c r="Z581" i="37" s="1"/>
  <c r="AA573" i="37"/>
  <c r="AE573" i="37"/>
  <c r="AF573" i="37" s="1"/>
  <c r="Z573" i="37" s="1"/>
  <c r="AA565" i="37"/>
  <c r="AD564" i="37" s="1"/>
  <c r="AE565" i="37"/>
  <c r="AF565" i="37" s="1"/>
  <c r="Z565" i="37" s="1"/>
  <c r="AA557" i="37"/>
  <c r="AE557" i="37"/>
  <c r="AF557" i="37" s="1"/>
  <c r="Z557" i="37" s="1"/>
  <c r="AA553" i="37"/>
  <c r="AE553" i="37"/>
  <c r="AF553" i="37" s="1"/>
  <c r="Z553" i="37" s="1"/>
  <c r="AA545" i="37"/>
  <c r="AE545" i="37"/>
  <c r="AF545" i="37" s="1"/>
  <c r="Z545" i="37" s="1"/>
  <c r="AA533" i="37"/>
  <c r="AE533" i="37"/>
  <c r="AF533" i="37" s="1"/>
  <c r="Z533" i="37" s="1"/>
  <c r="AE521" i="37"/>
  <c r="AF521" i="37" s="1"/>
  <c r="Z521" i="37" s="1"/>
  <c r="AA521" i="37"/>
  <c r="AE509" i="37"/>
  <c r="AF509" i="37" s="1"/>
  <c r="Z509" i="37" s="1"/>
  <c r="AA509" i="37"/>
  <c r="AA501" i="37"/>
  <c r="AE501" i="37"/>
  <c r="AF501" i="37" s="1"/>
  <c r="Z501" i="37" s="1"/>
  <c r="AE493" i="37"/>
  <c r="AF493" i="37" s="1"/>
  <c r="Z493" i="37" s="1"/>
  <c r="AB493" i="37" s="1"/>
  <c r="AA493" i="37"/>
  <c r="AA485" i="37"/>
  <c r="AE485" i="37"/>
  <c r="AF485" i="37" s="1"/>
  <c r="Z485" i="37" s="1"/>
  <c r="AE477" i="37"/>
  <c r="AF477" i="37" s="1"/>
  <c r="Z477" i="37" s="1"/>
  <c r="AA477" i="37"/>
  <c r="AA469" i="37"/>
  <c r="AE469" i="37"/>
  <c r="AF469" i="37" s="1"/>
  <c r="Z469" i="37" s="1"/>
  <c r="X465" i="37"/>
  <c r="AA453" i="37"/>
  <c r="AE453" i="37"/>
  <c r="AF453" i="37" s="1"/>
  <c r="Z453" i="37" s="1"/>
  <c r="AE445" i="37"/>
  <c r="AF445" i="37" s="1"/>
  <c r="Z445" i="37" s="1"/>
  <c r="AA445" i="37"/>
  <c r="AE437" i="37"/>
  <c r="AF437" i="37" s="1"/>
  <c r="Z437" i="37" s="1"/>
  <c r="AA437" i="37"/>
  <c r="AE429" i="37"/>
  <c r="AF429" i="37" s="1"/>
  <c r="Z429" i="37" s="1"/>
  <c r="AA429" i="37"/>
  <c r="AE421" i="37"/>
  <c r="AF421" i="37" s="1"/>
  <c r="Z421" i="37" s="1"/>
  <c r="AA421" i="37"/>
  <c r="AE413" i="37"/>
  <c r="AF413" i="37" s="1"/>
  <c r="Z413" i="37" s="1"/>
  <c r="AA413" i="37"/>
  <c r="AE405" i="37"/>
  <c r="AF405" i="37" s="1"/>
  <c r="Z405" i="37" s="1"/>
  <c r="AA405" i="37"/>
  <c r="AE393" i="37"/>
  <c r="AF393" i="37" s="1"/>
  <c r="Z393" i="37" s="1"/>
  <c r="AA393" i="37"/>
  <c r="AE381" i="37"/>
  <c r="AF381" i="37" s="1"/>
  <c r="Z381" i="37" s="1"/>
  <c r="AA381" i="37"/>
  <c r="X373" i="37"/>
  <c r="X365" i="37"/>
  <c r="AE357" i="37"/>
  <c r="AF357" i="37" s="1"/>
  <c r="Z357" i="37" s="1"/>
  <c r="AA357" i="37"/>
  <c r="AE349" i="37"/>
  <c r="AF349" i="37" s="1"/>
  <c r="Z349" i="37" s="1"/>
  <c r="AA349" i="37"/>
  <c r="AA350" i="37" s="1"/>
  <c r="AA351" i="37" s="1"/>
  <c r="AE341" i="37"/>
  <c r="AF341" i="37" s="1"/>
  <c r="Z341" i="37" s="1"/>
  <c r="AA341" i="37"/>
  <c r="AA342" i="37" s="1"/>
  <c r="AA329" i="37"/>
  <c r="AE329" i="37"/>
  <c r="AF329" i="37" s="1"/>
  <c r="Z329" i="37" s="1"/>
  <c r="AB329" i="37" s="1"/>
  <c r="AA321" i="37"/>
  <c r="AE321" i="37"/>
  <c r="AF321" i="37" s="1"/>
  <c r="Z321" i="37" s="1"/>
  <c r="AE313" i="37"/>
  <c r="AF313" i="37" s="1"/>
  <c r="Z313" i="37" s="1"/>
  <c r="AA313" i="37"/>
  <c r="AA301" i="37"/>
  <c r="AE301" i="37"/>
  <c r="AF301" i="37" s="1"/>
  <c r="Z301" i="37" s="1"/>
  <c r="AA265" i="37"/>
  <c r="AE265" i="37"/>
  <c r="AF265" i="37" s="1"/>
  <c r="Z265" i="37" s="1"/>
  <c r="AB265" i="37" s="1"/>
  <c r="AA81" i="37"/>
  <c r="AD80" i="37" s="1"/>
  <c r="AE81" i="37"/>
  <c r="AF81" i="37" s="1"/>
  <c r="Z81" i="37" s="1"/>
  <c r="AA77" i="37"/>
  <c r="AD76" i="37" s="1"/>
  <c r="AE77" i="37"/>
  <c r="AF77" i="37" s="1"/>
  <c r="Z77" i="37" s="1"/>
  <c r="AA73" i="37"/>
  <c r="AE73" i="37"/>
  <c r="AF73" i="37" s="1"/>
  <c r="Z73" i="37" s="1"/>
  <c r="AA69" i="37"/>
  <c r="AE69" i="37"/>
  <c r="AF69" i="37" s="1"/>
  <c r="Z69" i="37" s="1"/>
  <c r="AB69" i="37" s="1"/>
  <c r="AA65" i="37"/>
  <c r="AD64" i="37" s="1"/>
  <c r="AE65" i="37"/>
  <c r="AF65" i="37" s="1"/>
  <c r="Z65" i="37" s="1"/>
  <c r="AA61" i="37"/>
  <c r="AD60" i="37" s="1"/>
  <c r="AE61" i="37"/>
  <c r="AF61" i="37" s="1"/>
  <c r="Z61" i="37" s="1"/>
  <c r="AA57" i="37"/>
  <c r="AE57" i="37"/>
  <c r="AF57" i="37" s="1"/>
  <c r="Z57" i="37" s="1"/>
  <c r="AA53" i="37"/>
  <c r="AE53" i="37"/>
  <c r="AF53" i="37" s="1"/>
  <c r="Z53" i="37" s="1"/>
  <c r="AB53" i="37" s="1"/>
  <c r="AA49" i="37"/>
  <c r="AD48" i="37" s="1"/>
  <c r="AE49" i="37"/>
  <c r="AF49" i="37" s="1"/>
  <c r="Z49" i="37" s="1"/>
  <c r="AA45" i="37"/>
  <c r="AD44" i="37" s="1"/>
  <c r="AE45" i="37"/>
  <c r="AF45" i="37" s="1"/>
  <c r="Z45" i="37" s="1"/>
  <c r="AA41" i="37"/>
  <c r="AE41" i="37"/>
  <c r="AF41" i="37" s="1"/>
  <c r="Z41" i="37" s="1"/>
  <c r="AA37" i="37"/>
  <c r="AE37" i="37"/>
  <c r="AF37" i="37" s="1"/>
  <c r="Z37" i="37" s="1"/>
  <c r="AB37" i="37" s="1"/>
  <c r="AA33" i="37"/>
  <c r="AD32" i="37" s="1"/>
  <c r="AE33" i="37"/>
  <c r="AF33" i="37" s="1"/>
  <c r="Z33" i="37" s="1"/>
  <c r="AA29" i="37"/>
  <c r="AE29" i="37"/>
  <c r="AF29" i="37" s="1"/>
  <c r="Z29" i="37" s="1"/>
  <c r="AA25" i="37"/>
  <c r="AD24" i="37" s="1"/>
  <c r="AE25" i="37"/>
  <c r="AF25" i="37" s="1"/>
  <c r="Z25" i="37" s="1"/>
  <c r="AA21" i="37"/>
  <c r="AE21" i="37"/>
  <c r="AF21" i="37" s="1"/>
  <c r="Z21" i="37" s="1"/>
  <c r="AB21" i="37" s="1"/>
  <c r="AA17" i="37"/>
  <c r="AD16" i="37" s="1"/>
  <c r="AE17" i="37"/>
  <c r="AF17" i="37" s="1"/>
  <c r="Z17" i="37" s="1"/>
  <c r="AA13" i="37"/>
  <c r="AA14" i="37" s="1"/>
  <c r="AE13" i="37"/>
  <c r="AF13" i="37" s="1"/>
  <c r="Z13" i="37" s="1"/>
  <c r="AA9" i="37"/>
  <c r="X9" i="37"/>
  <c r="AA5" i="37"/>
  <c r="AD4" i="37" s="1"/>
  <c r="AE5" i="37"/>
  <c r="AF5" i="37" s="1"/>
  <c r="Z5" i="37" s="1"/>
  <c r="AB5" i="37" s="1"/>
  <c r="AA656" i="37"/>
  <c r="AD655" i="37" s="1"/>
  <c r="AE656" i="37"/>
  <c r="AF656" i="37" s="1"/>
  <c r="Z656" i="37" s="1"/>
  <c r="AA652" i="37"/>
  <c r="AE652" i="37"/>
  <c r="AF652" i="37" s="1"/>
  <c r="Z652" i="37" s="1"/>
  <c r="AA648" i="37"/>
  <c r="AD647" i="37" s="1"/>
  <c r="AE648" i="37"/>
  <c r="AF648" i="37" s="1"/>
  <c r="Z648" i="37" s="1"/>
  <c r="AA644" i="37"/>
  <c r="AE644" i="37"/>
  <c r="AF644" i="37" s="1"/>
  <c r="Z644" i="37" s="1"/>
  <c r="AB644" i="37" s="1"/>
  <c r="X640" i="37"/>
  <c r="AA636" i="37"/>
  <c r="X636" i="37"/>
  <c r="AA632" i="37"/>
  <c r="AE632" i="37"/>
  <c r="AF632" i="37" s="1"/>
  <c r="Z632" i="37" s="1"/>
  <c r="AE628" i="37"/>
  <c r="AF628" i="37" s="1"/>
  <c r="Z628" i="37" s="1"/>
  <c r="X628" i="37"/>
  <c r="AA624" i="37"/>
  <c r="AD623" i="37" s="1"/>
  <c r="AE624" i="37"/>
  <c r="AF624" i="37" s="1"/>
  <c r="Z624" i="37" s="1"/>
  <c r="AA620" i="37"/>
  <c r="AE620" i="37"/>
  <c r="AF620" i="37" s="1"/>
  <c r="Z620" i="37" s="1"/>
  <c r="AA616" i="37"/>
  <c r="AD615" i="37" s="1"/>
  <c r="AE616" i="37"/>
  <c r="AF616" i="37" s="1"/>
  <c r="Z616" i="37" s="1"/>
  <c r="AA612" i="37"/>
  <c r="AE612" i="37"/>
  <c r="AF612" i="37" s="1"/>
  <c r="Z612" i="37" s="1"/>
  <c r="AA608" i="37"/>
  <c r="AD607" i="37" s="1"/>
  <c r="AE608" i="37"/>
  <c r="AF608" i="37" s="1"/>
  <c r="Z608" i="37" s="1"/>
  <c r="AA604" i="37"/>
  <c r="AE604" i="37"/>
  <c r="AF604" i="37" s="1"/>
  <c r="Z604" i="37" s="1"/>
  <c r="AA600" i="37"/>
  <c r="AD599" i="37" s="1"/>
  <c r="AE600" i="37"/>
  <c r="AF600" i="37" s="1"/>
  <c r="Z600" i="37" s="1"/>
  <c r="AA596" i="37"/>
  <c r="AE596" i="37"/>
  <c r="AF596" i="37" s="1"/>
  <c r="Z596" i="37" s="1"/>
  <c r="AA592" i="37"/>
  <c r="AD591" i="37" s="1"/>
  <c r="AE592" i="37"/>
  <c r="AF592" i="37" s="1"/>
  <c r="Z592" i="37" s="1"/>
  <c r="AA588" i="37"/>
  <c r="AE588" i="37"/>
  <c r="AF588" i="37" s="1"/>
  <c r="Z588" i="37" s="1"/>
  <c r="AA584" i="37"/>
  <c r="AE584" i="37"/>
  <c r="AF584" i="37" s="1"/>
  <c r="Z584" i="37" s="1"/>
  <c r="X584" i="37"/>
  <c r="AA580" i="37"/>
  <c r="AE580" i="37"/>
  <c r="AF580" i="37" s="1"/>
  <c r="Z580" i="37" s="1"/>
  <c r="AB580" i="37" s="1"/>
  <c r="AA576" i="37"/>
  <c r="AD575" i="37" s="1"/>
  <c r="AE576" i="37"/>
  <c r="AF576" i="37" s="1"/>
  <c r="Z576" i="37" s="1"/>
  <c r="AA572" i="37"/>
  <c r="AD571" i="37" s="1"/>
  <c r="AE572" i="37"/>
  <c r="AF572" i="37" s="1"/>
  <c r="Z572" i="37" s="1"/>
  <c r="AA568" i="37"/>
  <c r="AD567" i="37" s="1"/>
  <c r="AE568" i="37"/>
  <c r="AF568" i="37" s="1"/>
  <c r="Z568" i="37" s="1"/>
  <c r="AA564" i="37"/>
  <c r="AD563" i="37" s="1"/>
  <c r="AE564" i="37"/>
  <c r="AF564" i="37" s="1"/>
  <c r="Z564" i="37" s="1"/>
  <c r="AB564" i="37" s="1"/>
  <c r="AA560" i="37"/>
  <c r="AD559" i="37" s="1"/>
  <c r="AE560" i="37"/>
  <c r="AF560" i="37" s="1"/>
  <c r="Z560" i="37" s="1"/>
  <c r="AA556" i="37"/>
  <c r="AD555" i="37" s="1"/>
  <c r="AE556" i="37"/>
  <c r="AF556" i="37" s="1"/>
  <c r="Z556" i="37" s="1"/>
  <c r="AA552" i="37"/>
  <c r="AD551" i="37" s="1"/>
  <c r="AE552" i="37"/>
  <c r="AF552" i="37" s="1"/>
  <c r="Z552" i="37" s="1"/>
  <c r="AA548" i="37"/>
  <c r="AE548" i="37"/>
  <c r="AF548" i="37" s="1"/>
  <c r="Z548" i="37" s="1"/>
  <c r="AB548" i="37" s="1"/>
  <c r="AA544" i="37"/>
  <c r="AE544" i="37"/>
  <c r="AF544" i="37" s="1"/>
  <c r="Z544" i="37" s="1"/>
  <c r="AE540" i="37"/>
  <c r="AF540" i="37" s="1"/>
  <c r="Z540" i="37" s="1"/>
  <c r="X540" i="37"/>
  <c r="AA536" i="37"/>
  <c r="AE536" i="37"/>
  <c r="AF536" i="37" s="1"/>
  <c r="Z536" i="37" s="1"/>
  <c r="AA532" i="37"/>
  <c r="AE532" i="37"/>
  <c r="AF532" i="37" s="1"/>
  <c r="Z532" i="37" s="1"/>
  <c r="AB532" i="37" s="1"/>
  <c r="X528" i="37"/>
  <c r="X524" i="37"/>
  <c r="AA520" i="37"/>
  <c r="AE520" i="37"/>
  <c r="AF520" i="37" s="1"/>
  <c r="Z520" i="37" s="1"/>
  <c r="AB520" i="37" s="1"/>
  <c r="AA516" i="37"/>
  <c r="AE516" i="37"/>
  <c r="AF516" i="37" s="1"/>
  <c r="Z516" i="37" s="1"/>
  <c r="AB516" i="37" s="1"/>
  <c r="X516" i="37"/>
  <c r="AA512" i="37"/>
  <c r="AD511" i="37" s="1"/>
  <c r="AE512" i="37"/>
  <c r="AF512" i="37" s="1"/>
  <c r="Z512" i="37" s="1"/>
  <c r="AA508" i="37"/>
  <c r="AE508" i="37"/>
  <c r="AF508" i="37" s="1"/>
  <c r="Z508" i="37" s="1"/>
  <c r="AA504" i="37"/>
  <c r="AD503" i="37" s="1"/>
  <c r="AE504" i="37"/>
  <c r="AF504" i="37" s="1"/>
  <c r="Z504" i="37" s="1"/>
  <c r="AA500" i="37"/>
  <c r="AD499" i="37" s="1"/>
  <c r="AE500" i="37"/>
  <c r="AF500" i="37" s="1"/>
  <c r="Z500" i="37" s="1"/>
  <c r="AE496" i="37"/>
  <c r="AF496" i="37" s="1"/>
  <c r="Z496" i="37" s="1"/>
  <c r="X496" i="37"/>
  <c r="AA492" i="37"/>
  <c r="AD491" i="37" s="1"/>
  <c r="AE492" i="37"/>
  <c r="AF492" i="37" s="1"/>
  <c r="Z492" i="37" s="1"/>
  <c r="AA488" i="37"/>
  <c r="AD487" i="37" s="1"/>
  <c r="AE488" i="37"/>
  <c r="AF488" i="37" s="1"/>
  <c r="Z488" i="37" s="1"/>
  <c r="AA484" i="37"/>
  <c r="AD483" i="37" s="1"/>
  <c r="AE484" i="37"/>
  <c r="AF484" i="37" s="1"/>
  <c r="Z484" i="37" s="1"/>
  <c r="AA480" i="37"/>
  <c r="AE480" i="37"/>
  <c r="AF480" i="37" s="1"/>
  <c r="Z480" i="37" s="1"/>
  <c r="AA476" i="37"/>
  <c r="AD475" i="37" s="1"/>
  <c r="AE476" i="37"/>
  <c r="AF476" i="37" s="1"/>
  <c r="Z476" i="37" s="1"/>
  <c r="AA472" i="37"/>
  <c r="AD471" i="37" s="1"/>
  <c r="AE472" i="37"/>
  <c r="AF472" i="37" s="1"/>
  <c r="Z472" i="37" s="1"/>
  <c r="AA468" i="37"/>
  <c r="AD467" i="37" s="1"/>
  <c r="AE468" i="37"/>
  <c r="AF468" i="37" s="1"/>
  <c r="Z468" i="37" s="1"/>
  <c r="AA464" i="37"/>
  <c r="AA465" i="37" s="1"/>
  <c r="AE464" i="37"/>
  <c r="AF464" i="37" s="1"/>
  <c r="Z464" i="37" s="1"/>
  <c r="AA460" i="37"/>
  <c r="AD459" i="37" s="1"/>
  <c r="AE460" i="37"/>
  <c r="AF460" i="37" s="1"/>
  <c r="Z460" i="37" s="1"/>
  <c r="AA456" i="37"/>
  <c r="AD455" i="37" s="1"/>
  <c r="AE456" i="37"/>
  <c r="AF456" i="37" s="1"/>
  <c r="Z456" i="37" s="1"/>
  <c r="AA452" i="37"/>
  <c r="AD451" i="37" s="1"/>
  <c r="AE452" i="37"/>
  <c r="AF452" i="37" s="1"/>
  <c r="Z452" i="37" s="1"/>
  <c r="AA448" i="37"/>
  <c r="AD447" i="37" s="1"/>
  <c r="AE448" i="37"/>
  <c r="AF448" i="37" s="1"/>
  <c r="Z448" i="37" s="1"/>
  <c r="AA444" i="37"/>
  <c r="AE444" i="37"/>
  <c r="AF444" i="37" s="1"/>
  <c r="Z444" i="37" s="1"/>
  <c r="AA440" i="37"/>
  <c r="AD439" i="37" s="1"/>
  <c r="AE440" i="37"/>
  <c r="AF440" i="37" s="1"/>
  <c r="Z440" i="37" s="1"/>
  <c r="AA436" i="37"/>
  <c r="AD435" i="37" s="1"/>
  <c r="AE436" i="37"/>
  <c r="AF436" i="37" s="1"/>
  <c r="Z436" i="37" s="1"/>
  <c r="AA432" i="37"/>
  <c r="AD431" i="37" s="1"/>
  <c r="AE432" i="37"/>
  <c r="AF432" i="37" s="1"/>
  <c r="Z432" i="37" s="1"/>
  <c r="AE428" i="37"/>
  <c r="AF428" i="37" s="1"/>
  <c r="Z428" i="37" s="1"/>
  <c r="X428" i="37"/>
  <c r="AA424" i="37"/>
  <c r="AD423" i="37" s="1"/>
  <c r="AE424" i="37"/>
  <c r="AF424" i="37" s="1"/>
  <c r="Z424" i="37" s="1"/>
  <c r="AA420" i="37"/>
  <c r="AD419" i="37" s="1"/>
  <c r="AE420" i="37"/>
  <c r="AF420" i="37" s="1"/>
  <c r="Z420" i="37" s="1"/>
  <c r="AA416" i="37"/>
  <c r="AE416" i="37"/>
  <c r="AF416" i="37" s="1"/>
  <c r="Z416" i="37" s="1"/>
  <c r="AA412" i="37"/>
  <c r="AD411" i="37" s="1"/>
  <c r="AE412" i="37"/>
  <c r="AF412" i="37" s="1"/>
  <c r="Z412" i="37" s="1"/>
  <c r="AA408" i="37"/>
  <c r="AD407" i="37" s="1"/>
  <c r="AE408" i="37"/>
  <c r="AF408" i="37" s="1"/>
  <c r="Z408" i="37" s="1"/>
  <c r="AA404" i="37"/>
  <c r="AE404" i="37"/>
  <c r="AF404" i="37" s="1"/>
  <c r="Z404" i="37" s="1"/>
  <c r="AA400" i="37"/>
  <c r="AD399" i="37" s="1"/>
  <c r="AE400" i="37"/>
  <c r="AF400" i="37" s="1"/>
  <c r="Z400" i="37" s="1"/>
  <c r="AA396" i="37"/>
  <c r="AD395" i="37" s="1"/>
  <c r="AE396" i="37"/>
  <c r="AF396" i="37" s="1"/>
  <c r="Z396" i="37" s="1"/>
  <c r="AA392" i="37"/>
  <c r="AD391" i="37" s="1"/>
  <c r="AE392" i="37"/>
  <c r="AF392" i="37" s="1"/>
  <c r="Z392" i="37" s="1"/>
  <c r="AA388" i="37"/>
  <c r="AE388" i="37"/>
  <c r="AF388" i="37" s="1"/>
  <c r="Z388" i="37" s="1"/>
  <c r="AA384" i="37"/>
  <c r="AE384" i="37"/>
  <c r="AF384" i="37" s="1"/>
  <c r="Z384" i="37" s="1"/>
  <c r="X380" i="37"/>
  <c r="AA376" i="37"/>
  <c r="AE376" i="37"/>
  <c r="AF376" i="37" s="1"/>
  <c r="Z376" i="37" s="1"/>
  <c r="AA372" i="37"/>
  <c r="AA373" i="37" s="1"/>
  <c r="AE372" i="37"/>
  <c r="AF372" i="37" s="1"/>
  <c r="Z372" i="37" s="1"/>
  <c r="X372" i="37"/>
  <c r="AA368" i="37"/>
  <c r="AD367" i="37" s="1"/>
  <c r="AE368" i="37"/>
  <c r="AF368" i="37" s="1"/>
  <c r="Z368" i="37" s="1"/>
  <c r="AA364" i="37"/>
  <c r="AE364" i="37"/>
  <c r="AF364" i="37" s="1"/>
  <c r="Z364" i="37" s="1"/>
  <c r="X360" i="37"/>
  <c r="AA356" i="37"/>
  <c r="AE356" i="37"/>
  <c r="AF356" i="37" s="1"/>
  <c r="Z356" i="37" s="1"/>
  <c r="AB356" i="37" s="1"/>
  <c r="AA352" i="37"/>
  <c r="AE352" i="37"/>
  <c r="AF352" i="37" s="1"/>
  <c r="Z352" i="37" s="1"/>
  <c r="AB352" i="37" s="1"/>
  <c r="AA348" i="37"/>
  <c r="AD347" i="37" s="1"/>
  <c r="AE348" i="37"/>
  <c r="AF348" i="37" s="1"/>
  <c r="Z348" i="37" s="1"/>
  <c r="AA344" i="37"/>
  <c r="AE344" i="37"/>
  <c r="AF344" i="37" s="1"/>
  <c r="Z344" i="37" s="1"/>
  <c r="AE340" i="37"/>
  <c r="AF340" i="37" s="1"/>
  <c r="Z340" i="37" s="1"/>
  <c r="AA340" i="37"/>
  <c r="AD339" i="37" s="1"/>
  <c r="X336" i="37"/>
  <c r="AE332" i="37"/>
  <c r="AF332" i="37" s="1"/>
  <c r="Z332" i="37" s="1"/>
  <c r="AA332" i="37"/>
  <c r="X332" i="37"/>
  <c r="AE328" i="37"/>
  <c r="AF328" i="37" s="1"/>
  <c r="Z328" i="37" s="1"/>
  <c r="AA328" i="37"/>
  <c r="AE324" i="37"/>
  <c r="AF324" i="37" s="1"/>
  <c r="Z324" i="37" s="1"/>
  <c r="AA324" i="37"/>
  <c r="AD323" i="37" s="1"/>
  <c r="AE320" i="37"/>
  <c r="AF320" i="37" s="1"/>
  <c r="Z320" i="37" s="1"/>
  <c r="AA320" i="37"/>
  <c r="AE316" i="37"/>
  <c r="AF316" i="37" s="1"/>
  <c r="Z316" i="37" s="1"/>
  <c r="AA316" i="37"/>
  <c r="AD315" i="37" s="1"/>
  <c r="AE312" i="37"/>
  <c r="AF312" i="37" s="1"/>
  <c r="Z312" i="37" s="1"/>
  <c r="AA312" i="37"/>
  <c r="AE308" i="37"/>
  <c r="AF308" i="37" s="1"/>
  <c r="Z308" i="37" s="1"/>
  <c r="AA308" i="37"/>
  <c r="AD307" i="37" s="1"/>
  <c r="AE304" i="37"/>
  <c r="AF304" i="37" s="1"/>
  <c r="Z304" i="37" s="1"/>
  <c r="AA304" i="37"/>
  <c r="AE300" i="37"/>
  <c r="AF300" i="37" s="1"/>
  <c r="Z300" i="37" s="1"/>
  <c r="AB300" i="37" s="1"/>
  <c r="AA300" i="37"/>
  <c r="AD299" i="37" s="1"/>
  <c r="AE296" i="37"/>
  <c r="AF296" i="37" s="1"/>
  <c r="Z296" i="37" s="1"/>
  <c r="AA296" i="37"/>
  <c r="AE292" i="37"/>
  <c r="AF292" i="37" s="1"/>
  <c r="Z292" i="37" s="1"/>
  <c r="AA292" i="37"/>
  <c r="AD291" i="37" s="1"/>
  <c r="AE288" i="37"/>
  <c r="AF288" i="37" s="1"/>
  <c r="Z288" i="37" s="1"/>
  <c r="AA288" i="37"/>
  <c r="AE284" i="37"/>
  <c r="AF284" i="37" s="1"/>
  <c r="Z284" i="37" s="1"/>
  <c r="AB284" i="37" s="1"/>
  <c r="AA284" i="37"/>
  <c r="AD283" i="37" s="1"/>
  <c r="AE280" i="37"/>
  <c r="AF280" i="37" s="1"/>
  <c r="Z280" i="37" s="1"/>
  <c r="AA280" i="37"/>
  <c r="AE276" i="37"/>
  <c r="AF276" i="37" s="1"/>
  <c r="Z276" i="37" s="1"/>
  <c r="X276" i="37"/>
  <c r="AA276" i="37"/>
  <c r="X272" i="37"/>
  <c r="AE268" i="37"/>
  <c r="AF268" i="37" s="1"/>
  <c r="Z268" i="37" s="1"/>
  <c r="AA268" i="37"/>
  <c r="AD267" i="37" s="1"/>
  <c r="AE264" i="37"/>
  <c r="AF264" i="37" s="1"/>
  <c r="Z264" i="37" s="1"/>
  <c r="AA264" i="37"/>
  <c r="AE260" i="37"/>
  <c r="AF260" i="37" s="1"/>
  <c r="Z260" i="37" s="1"/>
  <c r="AA260" i="37"/>
  <c r="AD259" i="37" s="1"/>
  <c r="AE256" i="37"/>
  <c r="AF256" i="37" s="1"/>
  <c r="Z256" i="37" s="1"/>
  <c r="AA256" i="37"/>
  <c r="AD255" i="37" s="1"/>
  <c r="AE252" i="37"/>
  <c r="AF252" i="37" s="1"/>
  <c r="Z252" i="37" s="1"/>
  <c r="AA252" i="37"/>
  <c r="AD251" i="37" s="1"/>
  <c r="AE248" i="37"/>
  <c r="AF248" i="37" s="1"/>
  <c r="Z248" i="37" s="1"/>
  <c r="AA248" i="37"/>
  <c r="AE244" i="37"/>
  <c r="AF244" i="37" s="1"/>
  <c r="Z244" i="37" s="1"/>
  <c r="AA244" i="37"/>
  <c r="AD243" i="37" s="1"/>
  <c r="AE240" i="37"/>
  <c r="AF240" i="37" s="1"/>
  <c r="Z240" i="37" s="1"/>
  <c r="AA240" i="37"/>
  <c r="AD239" i="37" s="1"/>
  <c r="AA236" i="37"/>
  <c r="AD235" i="37" s="1"/>
  <c r="AE236" i="37"/>
  <c r="AF236" i="37" s="1"/>
  <c r="Z236" i="37" s="1"/>
  <c r="AA232" i="37"/>
  <c r="AE232" i="37"/>
  <c r="AF232" i="37" s="1"/>
  <c r="Z232" i="37" s="1"/>
  <c r="AA228" i="37"/>
  <c r="AD227" i="37" s="1"/>
  <c r="AE228" i="37"/>
  <c r="AF228" i="37" s="1"/>
  <c r="Z228" i="37" s="1"/>
  <c r="AA224" i="37"/>
  <c r="AE224" i="37"/>
  <c r="AF224" i="37" s="1"/>
  <c r="Z224" i="37" s="1"/>
  <c r="AA220" i="37"/>
  <c r="AD219" i="37" s="1"/>
  <c r="AE220" i="37"/>
  <c r="AF220" i="37" s="1"/>
  <c r="Z220" i="37" s="1"/>
  <c r="X216" i="37"/>
  <c r="AA212" i="37"/>
  <c r="AA213" i="37" s="1"/>
  <c r="AE212" i="37"/>
  <c r="AF212" i="37" s="1"/>
  <c r="Z212" i="37" s="1"/>
  <c r="X208" i="37"/>
  <c r="X204" i="37"/>
  <c r="X200" i="37"/>
  <c r="X196" i="37"/>
  <c r="AE192" i="37"/>
  <c r="AF192" i="37" s="1"/>
  <c r="Z192" i="37" s="1"/>
  <c r="AA192" i="37"/>
  <c r="AE188" i="37"/>
  <c r="AF188" i="37" s="1"/>
  <c r="Z188" i="37" s="1"/>
  <c r="X188" i="37"/>
  <c r="AA184" i="37"/>
  <c r="AE184" i="37"/>
  <c r="AF184" i="37" s="1"/>
  <c r="Z184" i="37" s="1"/>
  <c r="AA180" i="37"/>
  <c r="AA181" i="37" s="1"/>
  <c r="AA182" i="37" s="1"/>
  <c r="AE180" i="37"/>
  <c r="AF180" i="37" s="1"/>
  <c r="Z180" i="37" s="1"/>
  <c r="AE176" i="37"/>
  <c r="AF176" i="37" s="1"/>
  <c r="Z176" i="37" s="1"/>
  <c r="AB176" i="37" s="1"/>
  <c r="AA176" i="37"/>
  <c r="AA177" i="37" s="1"/>
  <c r="AE172" i="37"/>
  <c r="AF172" i="37" s="1"/>
  <c r="Z172" i="37" s="1"/>
  <c r="AA172" i="37"/>
  <c r="AD171" i="37" s="1"/>
  <c r="AA168" i="37"/>
  <c r="AE168" i="37"/>
  <c r="AF168" i="37" s="1"/>
  <c r="Z168" i="37" s="1"/>
  <c r="X168" i="37"/>
  <c r="AA164" i="37"/>
  <c r="AE164" i="37"/>
  <c r="AF164" i="37" s="1"/>
  <c r="Z164" i="37" s="1"/>
  <c r="AE160" i="37"/>
  <c r="AF160" i="37" s="1"/>
  <c r="Z160" i="37" s="1"/>
  <c r="AA160" i="37"/>
  <c r="AA156" i="37"/>
  <c r="AD155" i="37" s="1"/>
  <c r="AE156" i="37"/>
  <c r="AF156" i="37" s="1"/>
  <c r="Z156" i="37" s="1"/>
  <c r="AB156" i="37" s="1"/>
  <c r="AA149" i="37"/>
  <c r="AE149" i="37"/>
  <c r="AF149" i="37" s="1"/>
  <c r="Z149" i="37" s="1"/>
  <c r="AA145" i="37"/>
  <c r="AE145" i="37"/>
  <c r="AF145" i="37" s="1"/>
  <c r="Z145" i="37" s="1"/>
  <c r="X141" i="37"/>
  <c r="AA137" i="37"/>
  <c r="AD136" i="37" s="1"/>
  <c r="AE137" i="37"/>
  <c r="AF137" i="37" s="1"/>
  <c r="Z137" i="37" s="1"/>
  <c r="AA133" i="37"/>
  <c r="AD132" i="37" s="1"/>
  <c r="AE133" i="37"/>
  <c r="AF133" i="37" s="1"/>
  <c r="Z133" i="37" s="1"/>
  <c r="AA129" i="37"/>
  <c r="AD128" i="37" s="1"/>
  <c r="AE129" i="37"/>
  <c r="AF129" i="37" s="1"/>
  <c r="Z129" i="37" s="1"/>
  <c r="AA125" i="37"/>
  <c r="AE125" i="37"/>
  <c r="AF125" i="37" s="1"/>
  <c r="Z125" i="37" s="1"/>
  <c r="AA121" i="37"/>
  <c r="AD120" i="37" s="1"/>
  <c r="AE121" i="37"/>
  <c r="AF121" i="37" s="1"/>
  <c r="Z121" i="37" s="1"/>
  <c r="AA117" i="37"/>
  <c r="AE117" i="37"/>
  <c r="AF117" i="37" s="1"/>
  <c r="Z117" i="37" s="1"/>
  <c r="X117" i="37"/>
  <c r="AA113" i="37"/>
  <c r="AD112" i="37" s="1"/>
  <c r="AE113" i="37"/>
  <c r="AF113" i="37" s="1"/>
  <c r="Z113" i="37" s="1"/>
  <c r="AA109" i="37"/>
  <c r="AA110" i="37" s="1"/>
  <c r="AE109" i="37"/>
  <c r="AF109" i="37" s="1"/>
  <c r="Z109" i="37" s="1"/>
  <c r="AB109" i="37" s="1"/>
  <c r="AA105" i="37"/>
  <c r="AA106" i="37" s="1"/>
  <c r="AE105" i="37"/>
  <c r="AF105" i="37" s="1"/>
  <c r="Z105" i="37" s="1"/>
  <c r="AA101" i="37"/>
  <c r="AD100" i="37" s="1"/>
  <c r="AE101" i="37"/>
  <c r="AF101" i="37" s="1"/>
  <c r="Z101" i="37" s="1"/>
  <c r="AB101" i="37" s="1"/>
  <c r="AA97" i="37"/>
  <c r="AD96" i="37" s="1"/>
  <c r="AE97" i="37"/>
  <c r="AF97" i="37" s="1"/>
  <c r="Z97" i="37" s="1"/>
  <c r="X93" i="37"/>
  <c r="AA89" i="37"/>
  <c r="AE89" i="37"/>
  <c r="AF89" i="37" s="1"/>
  <c r="Z89" i="37" s="1"/>
  <c r="AA85" i="37"/>
  <c r="AE85" i="37"/>
  <c r="AF85" i="37" s="1"/>
  <c r="Z85" i="37" s="1"/>
  <c r="N7" i="37"/>
  <c r="T7" i="37" s="1"/>
  <c r="N6" i="37"/>
  <c r="T6" i="37" s="1"/>
  <c r="N5" i="37"/>
  <c r="T5" i="37" s="1"/>
  <c r="N4" i="37"/>
  <c r="T4" i="37" s="1"/>
  <c r="N3" i="37"/>
  <c r="T3" i="37" s="1"/>
  <c r="N8" i="37"/>
  <c r="AD148" i="37" l="1"/>
  <c r="AB168" i="37"/>
  <c r="AB184" i="37"/>
  <c r="AB500" i="37"/>
  <c r="AD401" i="37"/>
  <c r="AB530" i="37"/>
  <c r="AB578" i="37"/>
  <c r="AD617" i="37"/>
  <c r="AB91" i="37"/>
  <c r="AB422" i="37"/>
  <c r="AB450" i="37"/>
  <c r="AE199" i="37"/>
  <c r="AF199" i="37" s="1"/>
  <c r="Z199" i="37" s="1"/>
  <c r="AB355" i="37"/>
  <c r="AB511" i="37"/>
  <c r="AD586" i="37"/>
  <c r="AD602" i="37"/>
  <c r="AD19" i="37"/>
  <c r="AB89" i="37"/>
  <c r="AB121" i="37"/>
  <c r="AB137" i="37"/>
  <c r="AD355" i="37"/>
  <c r="AB381" i="37"/>
  <c r="AB421" i="37"/>
  <c r="AD37" i="37"/>
  <c r="AD69" i="37"/>
  <c r="AB150" i="37"/>
  <c r="AB201" i="37"/>
  <c r="AB401" i="37"/>
  <c r="AB433" i="37"/>
  <c r="AD472" i="37"/>
  <c r="AD504" i="37"/>
  <c r="AB637" i="37"/>
  <c r="AD489" i="37"/>
  <c r="AB650" i="37"/>
  <c r="AB63" i="37"/>
  <c r="AB147" i="37"/>
  <c r="AB230" i="37"/>
  <c r="AB246" i="37"/>
  <c r="AD34" i="37"/>
  <c r="AB307" i="37"/>
  <c r="AB323" i="37"/>
  <c r="AE359" i="37"/>
  <c r="AF359" i="37" s="1"/>
  <c r="Z359" i="37" s="1"/>
  <c r="AD596" i="37"/>
  <c r="AD440" i="37"/>
  <c r="AB364" i="37"/>
  <c r="AB313" i="37"/>
  <c r="AB349" i="37"/>
  <c r="AB469" i="37"/>
  <c r="AB501" i="37"/>
  <c r="AB545" i="37"/>
  <c r="AB573" i="37"/>
  <c r="AD45" i="37"/>
  <c r="AD77" i="37"/>
  <c r="AB221" i="37"/>
  <c r="AB237" i="37"/>
  <c r="AD252" i="37"/>
  <c r="AD288" i="37"/>
  <c r="AD308" i="37"/>
  <c r="AB414" i="37"/>
  <c r="AB430" i="37"/>
  <c r="AB220" i="37"/>
  <c r="AB236" i="37"/>
  <c r="AD404" i="37"/>
  <c r="AB155" i="37"/>
  <c r="AB171" i="37"/>
  <c r="AB180" i="37"/>
  <c r="AB316" i="37"/>
  <c r="AB384" i="37"/>
  <c r="AB400" i="37"/>
  <c r="AB416" i="37"/>
  <c r="AB592" i="37"/>
  <c r="AB608" i="37"/>
  <c r="AB624" i="37"/>
  <c r="AB526" i="37"/>
  <c r="AB574" i="37"/>
  <c r="AB626" i="37"/>
  <c r="AB47" i="37"/>
  <c r="AB122" i="37"/>
  <c r="AB142" i="37"/>
  <c r="AB42" i="37"/>
  <c r="AB74" i="37"/>
  <c r="AD163" i="37"/>
  <c r="AD375" i="37"/>
  <c r="AB444" i="37"/>
  <c r="AB460" i="37"/>
  <c r="AB476" i="37"/>
  <c r="AB492" i="37"/>
  <c r="AB508" i="37"/>
  <c r="AB540" i="37"/>
  <c r="AB556" i="37"/>
  <c r="AB572" i="37"/>
  <c r="AB652" i="37"/>
  <c r="AB454" i="37"/>
  <c r="AB498" i="37"/>
  <c r="AB550" i="37"/>
  <c r="AB602" i="37"/>
  <c r="AB654" i="37"/>
  <c r="AB90" i="37"/>
  <c r="AD141" i="37"/>
  <c r="AB337" i="37"/>
  <c r="AD592" i="37"/>
  <c r="AD624" i="37"/>
  <c r="AB518" i="37"/>
  <c r="AB566" i="37"/>
  <c r="AD605" i="37"/>
  <c r="AD22" i="37"/>
  <c r="AB218" i="37"/>
  <c r="AB234" i="37"/>
  <c r="AE362" i="37"/>
  <c r="AF362" i="37" s="1"/>
  <c r="Z362" i="37" s="1"/>
  <c r="AB494" i="37"/>
  <c r="AB546" i="37"/>
  <c r="AB3" i="37"/>
  <c r="AE108" i="37"/>
  <c r="AF108" i="37" s="1"/>
  <c r="Z108" i="37" s="1"/>
  <c r="AB108" i="37" s="1"/>
  <c r="AD123" i="37"/>
  <c r="AE140" i="37"/>
  <c r="AF140" i="37" s="1"/>
  <c r="Z140" i="37" s="1"/>
  <c r="AB140" i="37" s="1"/>
  <c r="AD158" i="37"/>
  <c r="AD370" i="37"/>
  <c r="AB117" i="37"/>
  <c r="AB133" i="37"/>
  <c r="AB588" i="37"/>
  <c r="AB604" i="37"/>
  <c r="AB620" i="37"/>
  <c r="AD532" i="37"/>
  <c r="AB79" i="37"/>
  <c r="AB94" i="37"/>
  <c r="AD125" i="37"/>
  <c r="AB165" i="37"/>
  <c r="AB185" i="37"/>
  <c r="AE14" i="37"/>
  <c r="AF14" i="37" s="1"/>
  <c r="Z14" i="37" s="1"/>
  <c r="AB14" i="37" s="1"/>
  <c r="AB50" i="37"/>
  <c r="AB402" i="37"/>
  <c r="AB474" i="37"/>
  <c r="AB618" i="37"/>
  <c r="AD102" i="37"/>
  <c r="AB366" i="37"/>
  <c r="AB382" i="37"/>
  <c r="AB398" i="37"/>
  <c r="AB163" i="37"/>
  <c r="AB223" i="37"/>
  <c r="AB239" i="37"/>
  <c r="AB255" i="37"/>
  <c r="AB271" i="37"/>
  <c r="AB287" i="37"/>
  <c r="AB303" i="37"/>
  <c r="AD318" i="37"/>
  <c r="AB455" i="37"/>
  <c r="AB471" i="37"/>
  <c r="AB487" i="37"/>
  <c r="AB503" i="37"/>
  <c r="AB539" i="37"/>
  <c r="AD67" i="37"/>
  <c r="AD272" i="37"/>
  <c r="AD271" i="37" s="1"/>
  <c r="AD618" i="37"/>
  <c r="AD223" i="37"/>
  <c r="AD287" i="37"/>
  <c r="AD303" i="37"/>
  <c r="AD383" i="37"/>
  <c r="AD320" i="37"/>
  <c r="AB357" i="37"/>
  <c r="AD509" i="37"/>
  <c r="AD316" i="37"/>
  <c r="AB345" i="37"/>
  <c r="AE385" i="37"/>
  <c r="AF385" i="37" s="1"/>
  <c r="Z385" i="37" s="1"/>
  <c r="AB409" i="37"/>
  <c r="AB441" i="37"/>
  <c r="AD529" i="37"/>
  <c r="AB222" i="37"/>
  <c r="AE254" i="37"/>
  <c r="AF254" i="37" s="1"/>
  <c r="Z254" i="37" s="1"/>
  <c r="AB270" i="37"/>
  <c r="AB286" i="37"/>
  <c r="AB302" i="37"/>
  <c r="AB318" i="37"/>
  <c r="AB334" i="37"/>
  <c r="AB354" i="37"/>
  <c r="AB370" i="37"/>
  <c r="AB386" i="37"/>
  <c r="AD557" i="37"/>
  <c r="AE84" i="37"/>
  <c r="AF84" i="37" s="1"/>
  <c r="Z84" i="37" s="1"/>
  <c r="AB84" i="37" s="1"/>
  <c r="AB116" i="37"/>
  <c r="AB132" i="37"/>
  <c r="AD394" i="37"/>
  <c r="AD458" i="37"/>
  <c r="AE507" i="37"/>
  <c r="AF507" i="37" s="1"/>
  <c r="Z507" i="37" s="1"/>
  <c r="AB507" i="37" s="1"/>
  <c r="AE523" i="37"/>
  <c r="AF523" i="37" s="1"/>
  <c r="Z523" i="37" s="1"/>
  <c r="AD570" i="37"/>
  <c r="AB591" i="37"/>
  <c r="AB607" i="37"/>
  <c r="AB623" i="37"/>
  <c r="AB24" i="37"/>
  <c r="AD39" i="37"/>
  <c r="AD55" i="37"/>
  <c r="AB288" i="37"/>
  <c r="AE98" i="37"/>
  <c r="AF98" i="37" s="1"/>
  <c r="Z98" i="37" s="1"/>
  <c r="AD117" i="37"/>
  <c r="AD352" i="37"/>
  <c r="AD388" i="37"/>
  <c r="AD416" i="37"/>
  <c r="AD636" i="37"/>
  <c r="AD635" i="37" s="1"/>
  <c r="AB22" i="37"/>
  <c r="AB58" i="37"/>
  <c r="AD433" i="37"/>
  <c r="AA638" i="37"/>
  <c r="AD50" i="37"/>
  <c r="AD90" i="37"/>
  <c r="AD142" i="37"/>
  <c r="AD161" i="37"/>
  <c r="AD185" i="37"/>
  <c r="AD241" i="37"/>
  <c r="AD257" i="37"/>
  <c r="AD305" i="37"/>
  <c r="AD186" i="37"/>
  <c r="AD542" i="37"/>
  <c r="AD84" i="37"/>
  <c r="AD83" i="37" s="1"/>
  <c r="AB256" i="37"/>
  <c r="AB304" i="37"/>
  <c r="AB244" i="37"/>
  <c r="AD547" i="37"/>
  <c r="AB413" i="37"/>
  <c r="AB445" i="37"/>
  <c r="AB477" i="37"/>
  <c r="AB509" i="37"/>
  <c r="AD580" i="37"/>
  <c r="AD405" i="37"/>
  <c r="AD573" i="37"/>
  <c r="AD133" i="37"/>
  <c r="AE173" i="37"/>
  <c r="AF173" i="37" s="1"/>
  <c r="Z173" i="37" s="1"/>
  <c r="AD480" i="37"/>
  <c r="AE513" i="37"/>
  <c r="AF513" i="37" s="1"/>
  <c r="Z513" i="37" s="1"/>
  <c r="AD540" i="37"/>
  <c r="AD576" i="37"/>
  <c r="AD608" i="37"/>
  <c r="AB186" i="37"/>
  <c r="AD225" i="37"/>
  <c r="AD413" i="37"/>
  <c r="AE104" i="37"/>
  <c r="AF104" i="37" s="1"/>
  <c r="Z104" i="37" s="1"/>
  <c r="AD398" i="37"/>
  <c r="AB431" i="37"/>
  <c r="AB447" i="37"/>
  <c r="AD478" i="37"/>
  <c r="AD494" i="37"/>
  <c r="AD530" i="37"/>
  <c r="AD594" i="37"/>
  <c r="AD7" i="37"/>
  <c r="AD604" i="37"/>
  <c r="AB240" i="37"/>
  <c r="AB332" i="37"/>
  <c r="AB320" i="37"/>
  <c r="AD108" i="37"/>
  <c r="AB172" i="37"/>
  <c r="AB260" i="37"/>
  <c r="AB160" i="37"/>
  <c r="AB232" i="37"/>
  <c r="AB392" i="37"/>
  <c r="AB408" i="37"/>
  <c r="AB424" i="37"/>
  <c r="AB440" i="37"/>
  <c r="AB456" i="37"/>
  <c r="AB472" i="37"/>
  <c r="AB488" i="37"/>
  <c r="AB25" i="37"/>
  <c r="AB41" i="37"/>
  <c r="AB57" i="37"/>
  <c r="AB73" i="37"/>
  <c r="AB301" i="37"/>
  <c r="AB485" i="37"/>
  <c r="AD520" i="37"/>
  <c r="AB557" i="37"/>
  <c r="AB589" i="37"/>
  <c r="AB621" i="37"/>
  <c r="AD29" i="37"/>
  <c r="AD61" i="37"/>
  <c r="AB442" i="37"/>
  <c r="AE86" i="37"/>
  <c r="AF86" i="37" s="1"/>
  <c r="Z86" i="37" s="1"/>
  <c r="AA157" i="37"/>
  <c r="AE213" i="37"/>
  <c r="AF213" i="37" s="1"/>
  <c r="Z213" i="37" s="1"/>
  <c r="AA457" i="37"/>
  <c r="AD488" i="37"/>
  <c r="AB549" i="37"/>
  <c r="AB585" i="37"/>
  <c r="AB617" i="37"/>
  <c r="AD652" i="37"/>
  <c r="AB99" i="37"/>
  <c r="AB115" i="37"/>
  <c r="AD261" i="37"/>
  <c r="AD277" i="37"/>
  <c r="AD293" i="37"/>
  <c r="AD325" i="37"/>
  <c r="AD389" i="37"/>
  <c r="AB478" i="37"/>
  <c r="AB534" i="37"/>
  <c r="AB582" i="37"/>
  <c r="AB19" i="37"/>
  <c r="AB55" i="37"/>
  <c r="AD230" i="37"/>
  <c r="AD246" i="37"/>
  <c r="AD262" i="37"/>
  <c r="AD278" i="37"/>
  <c r="AD294" i="37"/>
  <c r="AD310" i="37"/>
  <c r="AD326" i="37"/>
  <c r="AB515" i="37"/>
  <c r="AB145" i="37"/>
  <c r="AB164" i="37"/>
  <c r="AB632" i="37"/>
  <c r="AD588" i="37"/>
  <c r="AD620" i="37"/>
  <c r="AD485" i="37"/>
  <c r="AD553" i="37"/>
  <c r="AB23" i="37"/>
  <c r="AD114" i="37"/>
  <c r="AB135" i="37"/>
  <c r="AB194" i="37"/>
  <c r="AD345" i="37"/>
  <c r="AB378" i="37"/>
  <c r="AB394" i="37"/>
  <c r="AD417" i="37"/>
  <c r="AE195" i="37"/>
  <c r="AF195" i="37" s="1"/>
  <c r="Z195" i="37" s="1"/>
  <c r="AB195" i="37" s="1"/>
  <c r="AB219" i="37"/>
  <c r="AB235" i="37"/>
  <c r="AB251" i="37"/>
  <c r="AB267" i="37"/>
  <c r="AB283" i="37"/>
  <c r="AB299" i="37"/>
  <c r="AB315" i="37"/>
  <c r="AB331" i="37"/>
  <c r="AB347" i="37"/>
  <c r="AB367" i="37"/>
  <c r="AD386" i="37"/>
  <c r="AD402" i="37"/>
  <c r="AE547" i="37"/>
  <c r="AF547" i="37" s="1"/>
  <c r="Z547" i="37" s="1"/>
  <c r="AB547" i="37" s="1"/>
  <c r="AB583" i="37"/>
  <c r="AB599" i="37"/>
  <c r="AB615" i="37"/>
  <c r="AD650" i="37"/>
  <c r="AB80" i="37"/>
  <c r="AA183" i="37"/>
  <c r="AD183" i="37" s="1"/>
  <c r="AA207" i="37"/>
  <c r="AA200" i="37"/>
  <c r="AA336" i="37"/>
  <c r="AD336" i="37" s="1"/>
  <c r="AA363" i="37"/>
  <c r="AA360" i="37"/>
  <c r="AD360" i="37" s="1"/>
  <c r="AA178" i="37"/>
  <c r="AA214" i="37"/>
  <c r="AB192" i="37"/>
  <c r="AD247" i="37"/>
  <c r="AD263" i="37"/>
  <c r="AD363" i="37"/>
  <c r="AD539" i="37"/>
  <c r="AD392" i="37"/>
  <c r="AD484" i="37"/>
  <c r="AB521" i="37"/>
  <c r="AD556" i="37"/>
  <c r="AA645" i="37"/>
  <c r="AA482" i="37"/>
  <c r="AD482" i="37" s="1"/>
  <c r="AD625" i="37"/>
  <c r="AD653" i="37"/>
  <c r="AE71" i="37"/>
  <c r="AF71" i="37" s="1"/>
  <c r="Z71" i="37" s="1"/>
  <c r="AD101" i="37"/>
  <c r="AA369" i="37"/>
  <c r="AB473" i="37"/>
  <c r="AB505" i="37"/>
  <c r="AD49" i="37"/>
  <c r="AD473" i="37"/>
  <c r="AD593" i="37"/>
  <c r="AE131" i="37"/>
  <c r="AF131" i="37" s="1"/>
  <c r="Z131" i="37" s="1"/>
  <c r="AE166" i="37"/>
  <c r="AF166" i="37" s="1"/>
  <c r="Z166" i="37" s="1"/>
  <c r="AB166" i="37" s="1"/>
  <c r="AB242" i="37"/>
  <c r="AD273" i="37"/>
  <c r="AD289" i="37"/>
  <c r="AD321" i="37"/>
  <c r="AB362" i="37"/>
  <c r="AD429" i="37"/>
  <c r="AB343" i="37"/>
  <c r="AD382" i="37"/>
  <c r="AA415" i="37"/>
  <c r="AB427" i="37"/>
  <c r="AB443" i="37"/>
  <c r="AD474" i="37"/>
  <c r="AD490" i="37"/>
  <c r="AE519" i="37"/>
  <c r="AF519" i="37" s="1"/>
  <c r="Z519" i="37" s="1"/>
  <c r="AB519" i="37" s="1"/>
  <c r="AB531" i="37"/>
  <c r="AD546" i="37"/>
  <c r="AD558" i="37"/>
  <c r="AD574" i="37"/>
  <c r="AD35" i="37"/>
  <c r="AD51" i="37"/>
  <c r="AD88" i="37"/>
  <c r="AB105" i="37"/>
  <c r="AD116" i="37"/>
  <c r="AB149" i="37"/>
  <c r="AD231" i="37"/>
  <c r="AB248" i="37"/>
  <c r="AB264" i="37"/>
  <c r="AB276" i="37"/>
  <c r="AB292" i="37"/>
  <c r="AB308" i="37"/>
  <c r="AB324" i="37"/>
  <c r="AD351" i="37"/>
  <c r="AD350" i="37" s="1"/>
  <c r="AD349" i="37" s="1"/>
  <c r="AB368" i="37"/>
  <c r="AB396" i="37"/>
  <c r="AB412" i="37"/>
  <c r="AB504" i="37"/>
  <c r="AB544" i="37"/>
  <c r="AB560" i="37"/>
  <c r="AB576" i="37"/>
  <c r="AD587" i="37"/>
  <c r="AD603" i="37"/>
  <c r="AD619" i="37"/>
  <c r="AB648" i="37"/>
  <c r="AD20" i="37"/>
  <c r="AD36" i="37"/>
  <c r="AD52" i="37"/>
  <c r="AD68" i="37"/>
  <c r="AD264" i="37"/>
  <c r="AD328" i="37"/>
  <c r="AA365" i="37"/>
  <c r="AB393" i="37"/>
  <c r="AB429" i="37"/>
  <c r="AE465" i="37"/>
  <c r="AF465" i="37" s="1"/>
  <c r="Z465" i="37" s="1"/>
  <c r="AB465" i="37" s="1"/>
  <c r="AD492" i="37"/>
  <c r="AB533" i="37"/>
  <c r="AB565" i="37"/>
  <c r="AB597" i="37"/>
  <c r="AB629" i="37"/>
  <c r="AE18" i="37"/>
  <c r="AF18" i="37" s="1"/>
  <c r="Z18" i="37" s="1"/>
  <c r="AB46" i="37"/>
  <c r="AB78" i="37"/>
  <c r="AD441" i="37"/>
  <c r="AB486" i="37"/>
  <c r="AB538" i="37"/>
  <c r="AB586" i="37"/>
  <c r="AB31" i="37"/>
  <c r="AA71" i="37"/>
  <c r="AD71" i="37" s="1"/>
  <c r="AD89" i="37"/>
  <c r="AB102" i="37"/>
  <c r="AD113" i="37"/>
  <c r="AD129" i="37"/>
  <c r="AB146" i="37"/>
  <c r="AD160" i="37"/>
  <c r="AA173" i="37"/>
  <c r="AD184" i="37"/>
  <c r="AD224" i="37"/>
  <c r="AD240" i="37"/>
  <c r="AD256" i="37"/>
  <c r="AD276" i="37"/>
  <c r="AD275" i="37" s="1"/>
  <c r="AD292" i="37"/>
  <c r="AB317" i="37"/>
  <c r="AD344" i="37"/>
  <c r="AE369" i="37"/>
  <c r="AF369" i="37" s="1"/>
  <c r="Z369" i="37" s="1"/>
  <c r="AB369" i="37" s="1"/>
  <c r="AB389" i="37"/>
  <c r="AB417" i="37"/>
  <c r="AD448" i="37"/>
  <c r="AB481" i="37"/>
  <c r="AD548" i="37"/>
  <c r="AD584" i="37"/>
  <c r="AD583" i="37" s="1"/>
  <c r="AD616" i="37"/>
  <c r="AB653" i="37"/>
  <c r="AD21" i="37"/>
  <c r="AD57" i="37"/>
  <c r="AB434" i="37"/>
  <c r="AB490" i="37"/>
  <c r="AD517" i="37"/>
  <c r="AD565" i="37"/>
  <c r="AB606" i="37"/>
  <c r="AD649" i="37"/>
  <c r="AD62" i="37"/>
  <c r="AB103" i="37"/>
  <c r="AB119" i="37"/>
  <c r="AA131" i="37"/>
  <c r="AD131" i="37" s="1"/>
  <c r="AD146" i="37"/>
  <c r="AE202" i="37"/>
  <c r="AD229" i="37"/>
  <c r="AD245" i="37"/>
  <c r="AB258" i="37"/>
  <c r="AB274" i="37"/>
  <c r="AB290" i="37"/>
  <c r="AB306" i="37"/>
  <c r="AB322" i="37"/>
  <c r="AE338" i="37"/>
  <c r="AF338" i="37" s="1"/>
  <c r="Z338" i="37" s="1"/>
  <c r="AB338" i="37" s="1"/>
  <c r="AE350" i="37"/>
  <c r="AD393" i="37"/>
  <c r="AB418" i="37"/>
  <c r="AB438" i="37"/>
  <c r="AD469" i="37"/>
  <c r="AD521" i="37"/>
  <c r="AD569" i="37"/>
  <c r="AD621" i="37"/>
  <c r="AA15" i="37"/>
  <c r="AD42" i="37"/>
  <c r="AB88" i="37"/>
  <c r="AD99" i="37"/>
  <c r="AB112" i="37"/>
  <c r="AB128" i="37"/>
  <c r="AB159" i="37"/>
  <c r="AB175" i="37"/>
  <c r="AB187" i="37"/>
  <c r="AD218" i="37"/>
  <c r="AD234" i="37"/>
  <c r="AD250" i="37"/>
  <c r="AD266" i="37"/>
  <c r="AD282" i="37"/>
  <c r="AD298" i="37"/>
  <c r="AD314" i="37"/>
  <c r="AD330" i="37"/>
  <c r="AD346" i="37"/>
  <c r="AB371" i="37"/>
  <c r="AE383" i="37"/>
  <c r="AF383" i="37" s="1"/>
  <c r="Z383" i="37" s="1"/>
  <c r="AB383" i="37" s="1"/>
  <c r="AB399" i="37"/>
  <c r="AD430" i="37"/>
  <c r="AD446" i="37"/>
  <c r="AB463" i="37"/>
  <c r="AB479" i="37"/>
  <c r="AB495" i="37"/>
  <c r="AE535" i="37"/>
  <c r="AF535" i="37" s="1"/>
  <c r="Z535" i="37" s="1"/>
  <c r="AB535" i="37" s="1"/>
  <c r="AD562" i="37"/>
  <c r="AD606" i="37"/>
  <c r="AD622" i="37"/>
  <c r="AB651" i="37"/>
  <c r="AD23" i="37"/>
  <c r="AB40" i="37"/>
  <c r="AB56" i="37"/>
  <c r="AB72" i="37"/>
  <c r="AE645" i="37"/>
  <c r="AD311" i="37"/>
  <c r="AE365" i="37"/>
  <c r="AF365" i="37" s="1"/>
  <c r="Z365" i="37" s="1"/>
  <c r="AB365" i="37" s="1"/>
  <c r="AD436" i="37"/>
  <c r="AD424" i="37"/>
  <c r="AD560" i="37"/>
  <c r="AF151" i="37"/>
  <c r="Z151" i="37" s="1"/>
  <c r="AB151" i="37" s="1"/>
  <c r="AE152" i="37"/>
  <c r="AF152" i="37" s="1"/>
  <c r="Z152" i="37" s="1"/>
  <c r="AD309" i="37"/>
  <c r="AA144" i="37"/>
  <c r="AD144" i="37" s="1"/>
  <c r="AD174" i="37"/>
  <c r="AB252" i="37"/>
  <c r="AB280" i="37"/>
  <c r="AB312" i="37"/>
  <c r="AB328" i="37"/>
  <c r="AA428" i="37"/>
  <c r="AD428" i="37" s="1"/>
  <c r="AD443" i="37"/>
  <c r="AD519" i="37"/>
  <c r="AD518" i="37" s="1"/>
  <c r="AD531" i="37"/>
  <c r="AD40" i="37"/>
  <c r="AD56" i="37"/>
  <c r="AD72" i="37"/>
  <c r="AD300" i="37"/>
  <c r="AB341" i="37"/>
  <c r="AB405" i="37"/>
  <c r="AB437" i="37"/>
  <c r="AA649" i="37"/>
  <c r="AD25" i="37"/>
  <c r="AD453" i="37"/>
  <c r="AD78" i="37"/>
  <c r="AB118" i="37"/>
  <c r="AD164" i="37"/>
  <c r="AE177" i="37"/>
  <c r="AE189" i="37"/>
  <c r="AD228" i="37"/>
  <c r="AD244" i="37"/>
  <c r="AD260" i="37"/>
  <c r="AD280" i="37"/>
  <c r="AD296" i="37"/>
  <c r="AD324" i="37"/>
  <c r="AA377" i="37"/>
  <c r="AD377" i="37" s="1"/>
  <c r="AB397" i="37"/>
  <c r="AB425" i="37"/>
  <c r="AA513" i="37"/>
  <c r="AB561" i="37"/>
  <c r="AB593" i="37"/>
  <c r="AB625" i="37"/>
  <c r="AD577" i="37"/>
  <c r="AE75" i="37"/>
  <c r="AF75" i="37" s="1"/>
  <c r="Z75" i="37" s="1"/>
  <c r="AB75" i="37" s="1"/>
  <c r="AD134" i="37"/>
  <c r="AD150" i="37"/>
  <c r="AA152" i="37"/>
  <c r="AE206" i="37"/>
  <c r="AD249" i="37"/>
  <c r="AB262" i="37"/>
  <c r="AB278" i="37"/>
  <c r="AB294" i="37"/>
  <c r="AB310" i="37"/>
  <c r="AB326" i="37"/>
  <c r="AD365" i="37"/>
  <c r="AD381" i="37"/>
  <c r="AD397" i="37"/>
  <c r="AD477" i="37"/>
  <c r="AD533" i="37"/>
  <c r="AD581" i="37"/>
  <c r="AE630" i="37"/>
  <c r="AD54" i="37"/>
  <c r="AD115" i="37"/>
  <c r="AE144" i="37"/>
  <c r="AF144" i="37" s="1"/>
  <c r="Z144" i="37" s="1"/>
  <c r="AD222" i="37"/>
  <c r="AD238" i="37"/>
  <c r="AD270" i="37"/>
  <c r="AD286" i="37"/>
  <c r="AD302" i="37"/>
  <c r="AB319" i="37"/>
  <c r="AE335" i="37"/>
  <c r="AB375" i="37"/>
  <c r="AB387" i="37"/>
  <c r="AB403" i="37"/>
  <c r="AD418" i="37"/>
  <c r="AD434" i="37"/>
  <c r="AD510" i="37"/>
  <c r="AA523" i="37"/>
  <c r="AE579" i="37"/>
  <c r="AF579" i="37" s="1"/>
  <c r="Z579" i="37" s="1"/>
  <c r="AB579" i="37" s="1"/>
  <c r="AB595" i="37"/>
  <c r="AB611" i="37"/>
  <c r="AB627" i="37"/>
  <c r="AD59" i="37"/>
  <c r="AB209" i="37"/>
  <c r="AD505" i="37"/>
  <c r="AD342" i="37"/>
  <c r="AD341" i="37" s="1"/>
  <c r="T8" i="37"/>
  <c r="U8" i="37" s="1"/>
  <c r="V8" i="37"/>
  <c r="AD279" i="37"/>
  <c r="AD327" i="37"/>
  <c r="AD543" i="37"/>
  <c r="AA18" i="37"/>
  <c r="AB213" i="37"/>
  <c r="AD437" i="37"/>
  <c r="AB359" i="37"/>
  <c r="AD610" i="37"/>
  <c r="AB268" i="37"/>
  <c r="AB296" i="37"/>
  <c r="AB340" i="37"/>
  <c r="AB125" i="37"/>
  <c r="AB224" i="37"/>
  <c r="AB344" i="37"/>
  <c r="AB372" i="37"/>
  <c r="AB432" i="37"/>
  <c r="AB448" i="37"/>
  <c r="AB464" i="37"/>
  <c r="AB480" i="37"/>
  <c r="AD507" i="37"/>
  <c r="AD506" i="37" s="1"/>
  <c r="AB536" i="37"/>
  <c r="AD579" i="37"/>
  <c r="AD578" i="37" s="1"/>
  <c r="AB596" i="37"/>
  <c r="AB612" i="37"/>
  <c r="AD651" i="37"/>
  <c r="AB13" i="37"/>
  <c r="AB29" i="37"/>
  <c r="AB45" i="37"/>
  <c r="AB61" i="37"/>
  <c r="AB77" i="37"/>
  <c r="AD312" i="37"/>
  <c r="AD348" i="37"/>
  <c r="AD412" i="37"/>
  <c r="AD444" i="37"/>
  <c r="AD468" i="37"/>
  <c r="AD500" i="37"/>
  <c r="AD544" i="37"/>
  <c r="AD572" i="37"/>
  <c r="AB605" i="37"/>
  <c r="AD656" i="37"/>
  <c r="AB26" i="37"/>
  <c r="AE82" i="37"/>
  <c r="AF82" i="37" s="1"/>
  <c r="Z82" i="37" s="1"/>
  <c r="AB466" i="37"/>
  <c r="AD497" i="37"/>
  <c r="AD46" i="37"/>
  <c r="AB658" i="37"/>
  <c r="AE106" i="37"/>
  <c r="AF106" i="37" s="1"/>
  <c r="Z106" i="37" s="1"/>
  <c r="AB106" i="37" s="1"/>
  <c r="AD121" i="37"/>
  <c r="AD149" i="37"/>
  <c r="AD200" i="37"/>
  <c r="AB217" i="37"/>
  <c r="AB233" i="37"/>
  <c r="AB249" i="37"/>
  <c r="AB269" i="37"/>
  <c r="AB285" i="37"/>
  <c r="AB305" i="37"/>
  <c r="AB353" i="37"/>
  <c r="AE377" i="37"/>
  <c r="AF377" i="37" s="1"/>
  <c r="Z377" i="37" s="1"/>
  <c r="AD400" i="37"/>
  <c r="AD432" i="37"/>
  <c r="AE457" i="37"/>
  <c r="AF457" i="37" s="1"/>
  <c r="Z457" i="37" s="1"/>
  <c r="AB457" i="37" s="1"/>
  <c r="AB489" i="37"/>
  <c r="AB517" i="37"/>
  <c r="AE537" i="37"/>
  <c r="AF537" i="37" s="1"/>
  <c r="Z537" i="37" s="1"/>
  <c r="AB569" i="37"/>
  <c r="AB601" i="37"/>
  <c r="AE6" i="37"/>
  <c r="AF6" i="37" s="1"/>
  <c r="Z6" i="37" s="1"/>
  <c r="AD33" i="37"/>
  <c r="AD65" i="37"/>
  <c r="AD445" i="37"/>
  <c r="AD501" i="37"/>
  <c r="AB542" i="37"/>
  <c r="AB39" i="37"/>
  <c r="AD106" i="37"/>
  <c r="AD105" i="37" s="1"/>
  <c r="AD122" i="37"/>
  <c r="AB139" i="37"/>
  <c r="AB158" i="37"/>
  <c r="AD217" i="37"/>
  <c r="AD233" i="37"/>
  <c r="AB250" i="37"/>
  <c r="AD265" i="37"/>
  <c r="AD281" i="37"/>
  <c r="AD297" i="37"/>
  <c r="AD313" i="37"/>
  <c r="AD329" i="37"/>
  <c r="AE342" i="37"/>
  <c r="AF342" i="37" s="1"/>
  <c r="Z342" i="37" s="1"/>
  <c r="AB342" i="37" s="1"/>
  <c r="AD353" i="37"/>
  <c r="AD421" i="37"/>
  <c r="AD449" i="37"/>
  <c r="AB598" i="37"/>
  <c r="AA630" i="37"/>
  <c r="AB27" i="37"/>
  <c r="AB67" i="37"/>
  <c r="AA92" i="37"/>
  <c r="AA104" i="37"/>
  <c r="AB120" i="37"/>
  <c r="AB136" i="37"/>
  <c r="AD162" i="37"/>
  <c r="AB227" i="37"/>
  <c r="AB243" i="37"/>
  <c r="AB259" i="37"/>
  <c r="AB275" i="37"/>
  <c r="AB291" i="37"/>
  <c r="AD306" i="37"/>
  <c r="AD322" i="37"/>
  <c r="AD390" i="37"/>
  <c r="AD406" i="37"/>
  <c r="AB419" i="37"/>
  <c r="AB435" i="37"/>
  <c r="AD450" i="37"/>
  <c r="AD466" i="37"/>
  <c r="AB483" i="37"/>
  <c r="AD498" i="37"/>
  <c r="AE527" i="37"/>
  <c r="AD550" i="37"/>
  <c r="AD566" i="37"/>
  <c r="AD654" i="37"/>
  <c r="AE28" i="37"/>
  <c r="AF28" i="37" s="1"/>
  <c r="Z28" i="37" s="1"/>
  <c r="AB28" i="37" s="1"/>
  <c r="AD43" i="37"/>
  <c r="AB60" i="37"/>
  <c r="AD75" i="37"/>
  <c r="AD74" i="37" s="1"/>
  <c r="AD452" i="37"/>
  <c r="AA86" i="37"/>
  <c r="AB86" i="37" s="1"/>
  <c r="AE196" i="37"/>
  <c r="AD145" i="37"/>
  <c r="AB513" i="37"/>
  <c r="AB199" i="37"/>
  <c r="AD374" i="37"/>
  <c r="AE415" i="37"/>
  <c r="AF415" i="37" s="1"/>
  <c r="Z415" i="37" s="1"/>
  <c r="AB415" i="37" s="1"/>
  <c r="AD462" i="37"/>
  <c r="AD461" i="37" s="1"/>
  <c r="AD626" i="37"/>
  <c r="AA639" i="37"/>
  <c r="AB97" i="37"/>
  <c r="AB113" i="37"/>
  <c r="AD124" i="37"/>
  <c r="AE141" i="37"/>
  <c r="AF141" i="37" s="1"/>
  <c r="Z141" i="37" s="1"/>
  <c r="AB141" i="37" s="1"/>
  <c r="AD159" i="37"/>
  <c r="AA188" i="37"/>
  <c r="AB188" i="37" s="1"/>
  <c r="AE200" i="37"/>
  <c r="AF200" i="37" s="1"/>
  <c r="Z200" i="37" s="1"/>
  <c r="AB200" i="37" s="1"/>
  <c r="AB212" i="37"/>
  <c r="AD343" i="37"/>
  <c r="AE360" i="37"/>
  <c r="AF360" i="37" s="1"/>
  <c r="Z360" i="37" s="1"/>
  <c r="AB388" i="37"/>
  <c r="AB404" i="37"/>
  <c r="AB420" i="37"/>
  <c r="AD463" i="37"/>
  <c r="AD479" i="37"/>
  <c r="AB512" i="37"/>
  <c r="AD535" i="37"/>
  <c r="AD534" i="37" s="1"/>
  <c r="AB552" i="37"/>
  <c r="AB568" i="37"/>
  <c r="AD595" i="37"/>
  <c r="AD611" i="37"/>
  <c r="AB656" i="37"/>
  <c r="AD28" i="37"/>
  <c r="AD27" i="37" s="1"/>
  <c r="AE373" i="37"/>
  <c r="AF373" i="37" s="1"/>
  <c r="Z373" i="37" s="1"/>
  <c r="AB373" i="37" s="1"/>
  <c r="AD476" i="37"/>
  <c r="AD508" i="37"/>
  <c r="AB553" i="37"/>
  <c r="AB581" i="37"/>
  <c r="AB613" i="37"/>
  <c r="AB30" i="37"/>
  <c r="AB62" i="37"/>
  <c r="AA82" i="37"/>
  <c r="AD465" i="37"/>
  <c r="AB510" i="37"/>
  <c r="AB562" i="37"/>
  <c r="AB614" i="37"/>
  <c r="AB59" i="37"/>
  <c r="AD657" i="37"/>
  <c r="AD658" i="37"/>
  <c r="AA138" i="37"/>
  <c r="AD138" i="37" s="1"/>
  <c r="AE169" i="37"/>
  <c r="AB205" i="37"/>
  <c r="AD232" i="37"/>
  <c r="AD248" i="37"/>
  <c r="AD268" i="37"/>
  <c r="AD284" i="37"/>
  <c r="AD304" i="37"/>
  <c r="AE333" i="37"/>
  <c r="AF333" i="37" s="1"/>
  <c r="Z333" i="37" s="1"/>
  <c r="AD460" i="37"/>
  <c r="AB497" i="37"/>
  <c r="AD516" i="37"/>
  <c r="AD515" i="37" s="1"/>
  <c r="AA537" i="37"/>
  <c r="AD537" i="37" s="1"/>
  <c r="AD568" i="37"/>
  <c r="AD600" i="37"/>
  <c r="AE633" i="37"/>
  <c r="AA6" i="37"/>
  <c r="AD41" i="37"/>
  <c r="AD73" i="37"/>
  <c r="AB458" i="37"/>
  <c r="AD541" i="37"/>
  <c r="AE590" i="37"/>
  <c r="AF590" i="37" s="1"/>
  <c r="Z590" i="37" s="1"/>
  <c r="AD38" i="37"/>
  <c r="AB83" i="37"/>
  <c r="AE95" i="37"/>
  <c r="AF95" i="37" s="1"/>
  <c r="Z95" i="37" s="1"/>
  <c r="AB111" i="37"/>
  <c r="AB127" i="37"/>
  <c r="AD157" i="37"/>
  <c r="AD156" i="37" s="1"/>
  <c r="AB198" i="37"/>
  <c r="AE210" i="37"/>
  <c r="AD221" i="37"/>
  <c r="AB238" i="37"/>
  <c r="AB314" i="37"/>
  <c r="AB330" i="37"/>
  <c r="AB358" i="37"/>
  <c r="AD369" i="37"/>
  <c r="AE410" i="37"/>
  <c r="AF410" i="37" s="1"/>
  <c r="Z410" i="37" s="1"/>
  <c r="AB426" i="37"/>
  <c r="AD493" i="37"/>
  <c r="AD545" i="37"/>
  <c r="AD597" i="37"/>
  <c r="AE11" i="37"/>
  <c r="AD26" i="37"/>
  <c r="AD66" i="37"/>
  <c r="AE92" i="37"/>
  <c r="AD119" i="37"/>
  <c r="AD135" i="37"/>
  <c r="AE148" i="37"/>
  <c r="AF148" i="37" s="1"/>
  <c r="Z148" i="37" s="1"/>
  <c r="AB148" i="37" s="1"/>
  <c r="AB167" i="37"/>
  <c r="AD226" i="37"/>
  <c r="AD242" i="37"/>
  <c r="AD258" i="37"/>
  <c r="AD274" i="37"/>
  <c r="AD290" i="37"/>
  <c r="AB339" i="37"/>
  <c r="AE363" i="37"/>
  <c r="AF363" i="37" s="1"/>
  <c r="Z363" i="37" s="1"/>
  <c r="AA379" i="37"/>
  <c r="AB391" i="37"/>
  <c r="AB407" i="37"/>
  <c r="AD422" i="37"/>
  <c r="AD438" i="37"/>
  <c r="AD454" i="37"/>
  <c r="AD470" i="37"/>
  <c r="AD486" i="37"/>
  <c r="AD502" i="37"/>
  <c r="AA527" i="37"/>
  <c r="AD538" i="37"/>
  <c r="AB555" i="37"/>
  <c r="AB571" i="37"/>
  <c r="AD582" i="37"/>
  <c r="AD598" i="37"/>
  <c r="AD614" i="37"/>
  <c r="AB4" i="37"/>
  <c r="AB16" i="37"/>
  <c r="AD31" i="37"/>
  <c r="AD47" i="37"/>
  <c r="AD63" i="37"/>
  <c r="AD79" i="37"/>
  <c r="AA193" i="37"/>
  <c r="AA210" i="37"/>
  <c r="AD373" i="37"/>
  <c r="AD372" i="37" s="1"/>
  <c r="AD371" i="37" s="1"/>
  <c r="AD609" i="37"/>
  <c r="AD104" i="37"/>
  <c r="AD295" i="37"/>
  <c r="AE636" i="37"/>
  <c r="AF636" i="37" s="1"/>
  <c r="Z636" i="37" s="1"/>
  <c r="AB636" i="37" s="1"/>
  <c r="AE9" i="37"/>
  <c r="AF9" i="37" s="1"/>
  <c r="Z9" i="37" s="1"/>
  <c r="AB9" i="37" s="1"/>
  <c r="AD340" i="37"/>
  <c r="AD464" i="37"/>
  <c r="AB649" i="37"/>
  <c r="AD396" i="37"/>
  <c r="AD118" i="37"/>
  <c r="AB85" i="37"/>
  <c r="AB129" i="37"/>
  <c r="AD140" i="37"/>
  <c r="AD139" i="37" s="1"/>
  <c r="AD175" i="37"/>
  <c r="AB228" i="37"/>
  <c r="AE272" i="37"/>
  <c r="AF272" i="37" s="1"/>
  <c r="Z272" i="37" s="1"/>
  <c r="AB272" i="37" s="1"/>
  <c r="AD319" i="37"/>
  <c r="AB348" i="37"/>
  <c r="AB376" i="37"/>
  <c r="AD387" i="37"/>
  <c r="AD403" i="37"/>
  <c r="AB436" i="37"/>
  <c r="AB452" i="37"/>
  <c r="AB468" i="37"/>
  <c r="AB484" i="37"/>
  <c r="AA496" i="37"/>
  <c r="AD496" i="37" s="1"/>
  <c r="AB584" i="37"/>
  <c r="AB600" i="37"/>
  <c r="AB616" i="37"/>
  <c r="AA628" i="37"/>
  <c r="AD628" i="37" s="1"/>
  <c r="AB17" i="37"/>
  <c r="AB33" i="37"/>
  <c r="AB49" i="37"/>
  <c r="AB65" i="37"/>
  <c r="AB81" i="37"/>
  <c r="AB321" i="37"/>
  <c r="AD356" i="37"/>
  <c r="AD420" i="37"/>
  <c r="AB453" i="37"/>
  <c r="AD552" i="37"/>
  <c r="AD612" i="37"/>
  <c r="AD9" i="37"/>
  <c r="AD8" i="37" s="1"/>
  <c r="AB406" i="37"/>
  <c r="AD561" i="37"/>
  <c r="AD613" i="37"/>
  <c r="AA98" i="37"/>
  <c r="AD98" i="37" s="1"/>
  <c r="AE110" i="37"/>
  <c r="AF110" i="37" s="1"/>
  <c r="Z110" i="37" s="1"/>
  <c r="AB110" i="37" s="1"/>
  <c r="AB126" i="37"/>
  <c r="AE138" i="37"/>
  <c r="AF138" i="37" s="1"/>
  <c r="Z138" i="37" s="1"/>
  <c r="AE157" i="37"/>
  <c r="AF157" i="37" s="1"/>
  <c r="Z157" i="37" s="1"/>
  <c r="AB157" i="37" s="1"/>
  <c r="AA169" i="37"/>
  <c r="AE181" i="37"/>
  <c r="AE193" i="37"/>
  <c r="AF193" i="37" s="1"/>
  <c r="Z193" i="37" s="1"/>
  <c r="AB193" i="37" s="1"/>
  <c r="AD220" i="37"/>
  <c r="AD236" i="37"/>
  <c r="AB253" i="37"/>
  <c r="AB273" i="37"/>
  <c r="AB289" i="37"/>
  <c r="AB309" i="37"/>
  <c r="AA333" i="37"/>
  <c r="AD333" i="37" s="1"/>
  <c r="AA385" i="37"/>
  <c r="AD385" i="37" s="1"/>
  <c r="AD408" i="37"/>
  <c r="AB541" i="37"/>
  <c r="AB577" i="37"/>
  <c r="AB609" i="37"/>
  <c r="AA633" i="37"/>
  <c r="AD457" i="37"/>
  <c r="AD456" i="37" s="1"/>
  <c r="AE514" i="37"/>
  <c r="AF514" i="37" s="1"/>
  <c r="Z514" i="37" s="1"/>
  <c r="AB554" i="37"/>
  <c r="AA590" i="37"/>
  <c r="AE638" i="37"/>
  <c r="AB51" i="37"/>
  <c r="AA95" i="37"/>
  <c r="AD110" i="37"/>
  <c r="AD109" i="37" s="1"/>
  <c r="AD126" i="37"/>
  <c r="AB143" i="37"/>
  <c r="AB162" i="37"/>
  <c r="AB174" i="37"/>
  <c r="AD197" i="37"/>
  <c r="AD196" i="37" s="1"/>
  <c r="AD195" i="37" s="1"/>
  <c r="AD194" i="37" s="1"/>
  <c r="AD237" i="37"/>
  <c r="AA254" i="37"/>
  <c r="AD269" i="37"/>
  <c r="AD285" i="37"/>
  <c r="AD301" i="37"/>
  <c r="AD317" i="37"/>
  <c r="AD357" i="37"/>
  <c r="AB374" i="37"/>
  <c r="AB390" i="37"/>
  <c r="AA410" i="37"/>
  <c r="AD425" i="37"/>
  <c r="AE462" i="37"/>
  <c r="AF462" i="37" s="1"/>
  <c r="Z462" i="37" s="1"/>
  <c r="AB462" i="37" s="1"/>
  <c r="AB506" i="37"/>
  <c r="AB558" i="37"/>
  <c r="AB610" i="37"/>
  <c r="AA11" i="37"/>
  <c r="AB35" i="37"/>
  <c r="AD95" i="37"/>
  <c r="AD107" i="37"/>
  <c r="AB124" i="37"/>
  <c r="AD147" i="37"/>
  <c r="AD166" i="37"/>
  <c r="AD165" i="37" s="1"/>
  <c r="AA203" i="37"/>
  <c r="AB231" i="37"/>
  <c r="AB247" i="37"/>
  <c r="AB263" i="37"/>
  <c r="AB279" i="37"/>
  <c r="AB295" i="37"/>
  <c r="AB311" i="37"/>
  <c r="AB327" i="37"/>
  <c r="AD338" i="37"/>
  <c r="AD337" i="37" s="1"/>
  <c r="AD354" i="37"/>
  <c r="AD366" i="37"/>
  <c r="AE379" i="37"/>
  <c r="AD410" i="37"/>
  <c r="AB543" i="37"/>
  <c r="AD554" i="37"/>
  <c r="AB587" i="37"/>
  <c r="AB603" i="37"/>
  <c r="AB619" i="37"/>
  <c r="AD3" i="37"/>
  <c r="AB20" i="37"/>
  <c r="N9" i="37"/>
  <c r="N10" i="37"/>
  <c r="N11" i="37"/>
  <c r="N12" i="37"/>
  <c r="N13" i="37"/>
  <c r="N14" i="37"/>
  <c r="N15" i="37"/>
  <c r="N16" i="37"/>
  <c r="N17" i="37"/>
  <c r="N18" i="37"/>
  <c r="N19" i="37"/>
  <c r="N20" i="37"/>
  <c r="N21" i="37"/>
  <c r="N22" i="37"/>
  <c r="N23" i="37"/>
  <c r="N24" i="37"/>
  <c r="N25" i="37"/>
  <c r="N26" i="37"/>
  <c r="N27" i="37"/>
  <c r="N28" i="37"/>
  <c r="N29" i="37"/>
  <c r="N30" i="37"/>
  <c r="N31" i="37"/>
  <c r="N32" i="37"/>
  <c r="N33" i="37"/>
  <c r="N34" i="37"/>
  <c r="N35" i="37"/>
  <c r="N36" i="37"/>
  <c r="N37" i="37"/>
  <c r="N38" i="37"/>
  <c r="N39" i="37"/>
  <c r="N40" i="37"/>
  <c r="N41" i="37"/>
  <c r="N42" i="37"/>
  <c r="N43" i="37"/>
  <c r="N44" i="37"/>
  <c r="N45" i="37"/>
  <c r="N46" i="37"/>
  <c r="N47" i="37"/>
  <c r="N48" i="37"/>
  <c r="N49" i="37"/>
  <c r="N50" i="37"/>
  <c r="N51" i="37"/>
  <c r="N52" i="37"/>
  <c r="N53" i="37"/>
  <c r="N54" i="37"/>
  <c r="N55" i="37"/>
  <c r="N56" i="37"/>
  <c r="N57" i="37"/>
  <c r="N58" i="37"/>
  <c r="N59" i="37"/>
  <c r="N60" i="37"/>
  <c r="N61" i="37"/>
  <c r="N62" i="37"/>
  <c r="N63" i="37"/>
  <c r="N64" i="37"/>
  <c r="N65" i="37"/>
  <c r="N66" i="37"/>
  <c r="N67" i="37"/>
  <c r="N68" i="37"/>
  <c r="T68" i="37" s="1"/>
  <c r="N69" i="37"/>
  <c r="N70" i="37"/>
  <c r="N71" i="37"/>
  <c r="T71" i="37" s="1"/>
  <c r="N72" i="37"/>
  <c r="N73" i="37"/>
  <c r="N74" i="37"/>
  <c r="T74" i="37" s="1"/>
  <c r="N75" i="37"/>
  <c r="T75" i="37" s="1"/>
  <c r="N76" i="37"/>
  <c r="N77" i="37"/>
  <c r="N78" i="37"/>
  <c r="N79" i="37"/>
  <c r="N80" i="37"/>
  <c r="N81" i="37"/>
  <c r="N82" i="37"/>
  <c r="N83" i="37"/>
  <c r="N84" i="37"/>
  <c r="N85" i="37"/>
  <c r="N86" i="37"/>
  <c r="N87" i="37"/>
  <c r="N88" i="37"/>
  <c r="N89" i="37"/>
  <c r="N90" i="37"/>
  <c r="N91" i="37"/>
  <c r="N92" i="37"/>
  <c r="N93" i="37"/>
  <c r="N94" i="37"/>
  <c r="N95" i="37"/>
  <c r="N96" i="37"/>
  <c r="N97" i="37"/>
  <c r="N98" i="37"/>
  <c r="N99" i="37"/>
  <c r="N100" i="37"/>
  <c r="N101" i="37"/>
  <c r="N102" i="37"/>
  <c r="N103" i="37"/>
  <c r="N104" i="37"/>
  <c r="N105" i="37"/>
  <c r="N106" i="37"/>
  <c r="N107" i="37"/>
  <c r="N108" i="37"/>
  <c r="N109" i="37"/>
  <c r="N110" i="37"/>
  <c r="N111" i="37"/>
  <c r="N112" i="37"/>
  <c r="N113" i="37"/>
  <c r="N114" i="37"/>
  <c r="N115" i="37"/>
  <c r="N116" i="37"/>
  <c r="N117" i="37"/>
  <c r="N118" i="37"/>
  <c r="N119" i="37"/>
  <c r="N120" i="37"/>
  <c r="N121" i="37"/>
  <c r="N122" i="37"/>
  <c r="N123" i="37"/>
  <c r="N124" i="37"/>
  <c r="N125" i="37"/>
  <c r="N126" i="37"/>
  <c r="N127" i="37"/>
  <c r="N128" i="37"/>
  <c r="N129" i="37"/>
  <c r="N130" i="37"/>
  <c r="N131" i="37"/>
  <c r="N132" i="37"/>
  <c r="N133" i="37"/>
  <c r="N134" i="37"/>
  <c r="N135" i="37"/>
  <c r="N136" i="37"/>
  <c r="N137" i="37"/>
  <c r="N138" i="37"/>
  <c r="N139" i="37"/>
  <c r="N140" i="37"/>
  <c r="N141" i="37"/>
  <c r="N142" i="37"/>
  <c r="N143" i="37"/>
  <c r="N144" i="37"/>
  <c r="N145" i="37"/>
  <c r="N146" i="37"/>
  <c r="N147" i="37"/>
  <c r="N148" i="37"/>
  <c r="N149" i="37"/>
  <c r="N150" i="37"/>
  <c r="N151" i="37"/>
  <c r="N153" i="37"/>
  <c r="N154" i="37"/>
  <c r="N155" i="37"/>
  <c r="N156" i="37"/>
  <c r="N157" i="37"/>
  <c r="N158" i="37"/>
  <c r="N159" i="37"/>
  <c r="N160" i="37"/>
  <c r="N161" i="37"/>
  <c r="N162" i="37"/>
  <c r="N163" i="37"/>
  <c r="N164" i="37"/>
  <c r="N165" i="37"/>
  <c r="N166" i="37"/>
  <c r="N167" i="37"/>
  <c r="N168" i="37"/>
  <c r="N169" i="37"/>
  <c r="N170" i="37"/>
  <c r="N171" i="37"/>
  <c r="N172" i="37"/>
  <c r="N173" i="37"/>
  <c r="N174" i="37"/>
  <c r="N175" i="37"/>
  <c r="N176" i="37"/>
  <c r="N177" i="37"/>
  <c r="N178" i="37"/>
  <c r="N179" i="37"/>
  <c r="N180" i="37"/>
  <c r="N181" i="37"/>
  <c r="N182" i="37"/>
  <c r="N183" i="37"/>
  <c r="N184" i="37"/>
  <c r="N185" i="37"/>
  <c r="N186" i="37"/>
  <c r="N187" i="37"/>
  <c r="N188" i="37"/>
  <c r="N189" i="37"/>
  <c r="N190" i="37"/>
  <c r="N191" i="37"/>
  <c r="N192" i="37"/>
  <c r="N193" i="37"/>
  <c r="N194" i="37"/>
  <c r="N195" i="37"/>
  <c r="N196" i="37"/>
  <c r="N197" i="37"/>
  <c r="N198" i="37"/>
  <c r="N199" i="37"/>
  <c r="N200" i="37"/>
  <c r="N201" i="37"/>
  <c r="N202" i="37"/>
  <c r="N203" i="37"/>
  <c r="N204" i="37"/>
  <c r="N205" i="37"/>
  <c r="N206" i="37"/>
  <c r="N207" i="37"/>
  <c r="N208" i="37"/>
  <c r="N209" i="37"/>
  <c r="N210" i="37"/>
  <c r="N211" i="37"/>
  <c r="N212" i="37"/>
  <c r="N213" i="37"/>
  <c r="N214" i="37"/>
  <c r="N215" i="37"/>
  <c r="N216" i="37"/>
  <c r="N217" i="37"/>
  <c r="N218" i="37"/>
  <c r="N219" i="37"/>
  <c r="N220" i="37"/>
  <c r="N221" i="37"/>
  <c r="N222" i="37"/>
  <c r="N223" i="37"/>
  <c r="N224" i="37"/>
  <c r="N225" i="37"/>
  <c r="N226" i="37"/>
  <c r="N227" i="37"/>
  <c r="N228" i="37"/>
  <c r="N229" i="37"/>
  <c r="N230" i="37"/>
  <c r="N231" i="37"/>
  <c r="N232" i="37"/>
  <c r="N233" i="37"/>
  <c r="N234" i="37"/>
  <c r="N235" i="37"/>
  <c r="N236" i="37"/>
  <c r="N237" i="37"/>
  <c r="N238" i="37"/>
  <c r="N239" i="37"/>
  <c r="N240" i="37"/>
  <c r="N241" i="37"/>
  <c r="N242" i="37"/>
  <c r="N243" i="37"/>
  <c r="N244" i="37"/>
  <c r="N245" i="37"/>
  <c r="N246" i="37"/>
  <c r="N247" i="37"/>
  <c r="N248" i="37"/>
  <c r="N249" i="37"/>
  <c r="N250" i="37"/>
  <c r="N251" i="37"/>
  <c r="N252" i="37"/>
  <c r="N253" i="37"/>
  <c r="N254" i="37"/>
  <c r="N255" i="37"/>
  <c r="N256" i="37"/>
  <c r="N257" i="37"/>
  <c r="N258" i="37"/>
  <c r="N259" i="37"/>
  <c r="N260" i="37"/>
  <c r="N261" i="37"/>
  <c r="N262" i="37"/>
  <c r="N263" i="37"/>
  <c r="N264" i="37"/>
  <c r="N265" i="37"/>
  <c r="N266" i="37"/>
  <c r="N267" i="37"/>
  <c r="N268" i="37"/>
  <c r="N269" i="37"/>
  <c r="N270" i="37"/>
  <c r="N271" i="37"/>
  <c r="N272" i="37"/>
  <c r="N273" i="37"/>
  <c r="N274" i="37"/>
  <c r="N275" i="37"/>
  <c r="N276" i="37"/>
  <c r="N277" i="37"/>
  <c r="N278" i="37"/>
  <c r="N279" i="37"/>
  <c r="N280" i="37"/>
  <c r="N281" i="37"/>
  <c r="N282" i="37"/>
  <c r="N283" i="37"/>
  <c r="N284" i="37"/>
  <c r="N285" i="37"/>
  <c r="N286" i="37"/>
  <c r="N287" i="37"/>
  <c r="N288" i="37"/>
  <c r="N289" i="37"/>
  <c r="N290" i="37"/>
  <c r="N291" i="37"/>
  <c r="N292" i="37"/>
  <c r="N293" i="37"/>
  <c r="N294" i="37"/>
  <c r="N295" i="37"/>
  <c r="N296" i="37"/>
  <c r="N297" i="37"/>
  <c r="N298" i="37"/>
  <c r="N299" i="37"/>
  <c r="N300" i="37"/>
  <c r="N301" i="37"/>
  <c r="N302" i="37"/>
  <c r="N303" i="37"/>
  <c r="N304" i="37"/>
  <c r="N305" i="37"/>
  <c r="N306" i="37"/>
  <c r="N307" i="37"/>
  <c r="N308" i="37"/>
  <c r="N309" i="37"/>
  <c r="N310" i="37"/>
  <c r="N311" i="37"/>
  <c r="N312" i="37"/>
  <c r="N313" i="37"/>
  <c r="N314" i="37"/>
  <c r="N315" i="37"/>
  <c r="N316" i="37"/>
  <c r="N317" i="37"/>
  <c r="N318" i="37"/>
  <c r="N319" i="37"/>
  <c r="N320" i="37"/>
  <c r="N321" i="37"/>
  <c r="N322" i="37"/>
  <c r="N323" i="37"/>
  <c r="N324" i="37"/>
  <c r="N325" i="37"/>
  <c r="N326" i="37"/>
  <c r="N327" i="37"/>
  <c r="N328" i="37"/>
  <c r="N329" i="37"/>
  <c r="N330" i="37"/>
  <c r="N331" i="37"/>
  <c r="N332" i="37"/>
  <c r="N333" i="37"/>
  <c r="N334" i="37"/>
  <c r="N335" i="37"/>
  <c r="N336" i="37"/>
  <c r="N337" i="37"/>
  <c r="N338" i="37"/>
  <c r="N339" i="37"/>
  <c r="N340" i="37"/>
  <c r="N341" i="37"/>
  <c r="N342" i="37"/>
  <c r="N343" i="37"/>
  <c r="N344" i="37"/>
  <c r="N345" i="37"/>
  <c r="N346" i="37"/>
  <c r="N347" i="37"/>
  <c r="N348" i="37"/>
  <c r="N349" i="37"/>
  <c r="N350" i="37"/>
  <c r="N351" i="37"/>
  <c r="N352" i="37"/>
  <c r="N353" i="37"/>
  <c r="N354" i="37"/>
  <c r="N355" i="37"/>
  <c r="N356" i="37"/>
  <c r="N357" i="37"/>
  <c r="N358" i="37"/>
  <c r="N359" i="37"/>
  <c r="N360" i="37"/>
  <c r="N361" i="37"/>
  <c r="N362" i="37"/>
  <c r="N363" i="37"/>
  <c r="N364" i="37"/>
  <c r="N365" i="37"/>
  <c r="N366" i="37"/>
  <c r="N367" i="37"/>
  <c r="N368" i="37"/>
  <c r="N369" i="37"/>
  <c r="N370" i="37"/>
  <c r="N371" i="37"/>
  <c r="N372" i="37"/>
  <c r="N373" i="37"/>
  <c r="N374" i="37"/>
  <c r="N375" i="37"/>
  <c r="N376" i="37"/>
  <c r="N377" i="37"/>
  <c r="N378" i="37"/>
  <c r="N379" i="37"/>
  <c r="N380" i="37"/>
  <c r="N381" i="37"/>
  <c r="N382" i="37"/>
  <c r="N383" i="37"/>
  <c r="N384" i="37"/>
  <c r="N385" i="37"/>
  <c r="N386" i="37"/>
  <c r="N387" i="37"/>
  <c r="N388" i="37"/>
  <c r="N389" i="37"/>
  <c r="N390" i="37"/>
  <c r="N391" i="37"/>
  <c r="N392" i="37"/>
  <c r="N393" i="37"/>
  <c r="N394" i="37"/>
  <c r="N395" i="37"/>
  <c r="N396" i="37"/>
  <c r="N397" i="37"/>
  <c r="N398" i="37"/>
  <c r="N399" i="37"/>
  <c r="N400" i="37"/>
  <c r="N401" i="37"/>
  <c r="N402" i="37"/>
  <c r="N403" i="37"/>
  <c r="N404" i="37"/>
  <c r="N405" i="37"/>
  <c r="N406" i="37"/>
  <c r="N407" i="37"/>
  <c r="N408" i="37"/>
  <c r="N409" i="37"/>
  <c r="N410" i="37"/>
  <c r="N411" i="37"/>
  <c r="N412" i="37"/>
  <c r="N413" i="37"/>
  <c r="N414" i="37"/>
  <c r="N415" i="37"/>
  <c r="N416" i="37"/>
  <c r="N417" i="37"/>
  <c r="N418" i="37"/>
  <c r="N419" i="37"/>
  <c r="N420" i="37"/>
  <c r="N421" i="37"/>
  <c r="N422" i="37"/>
  <c r="N423" i="37"/>
  <c r="N424" i="37"/>
  <c r="N425" i="37"/>
  <c r="N426" i="37"/>
  <c r="N427" i="37"/>
  <c r="N428" i="37"/>
  <c r="N429" i="37"/>
  <c r="N430" i="37"/>
  <c r="N431" i="37"/>
  <c r="N432" i="37"/>
  <c r="N433" i="37"/>
  <c r="N434" i="37"/>
  <c r="N435" i="37"/>
  <c r="N436" i="37"/>
  <c r="N437" i="37"/>
  <c r="N438" i="37"/>
  <c r="N439" i="37"/>
  <c r="N440" i="37"/>
  <c r="N441" i="37"/>
  <c r="N442" i="37"/>
  <c r="N443" i="37"/>
  <c r="N444" i="37"/>
  <c r="N445" i="37"/>
  <c r="N446" i="37"/>
  <c r="N447" i="37"/>
  <c r="N448" i="37"/>
  <c r="N449" i="37"/>
  <c r="N450" i="37"/>
  <c r="N451" i="37"/>
  <c r="N452" i="37"/>
  <c r="N453" i="37"/>
  <c r="N454" i="37"/>
  <c r="N455" i="37"/>
  <c r="N456" i="37"/>
  <c r="N457" i="37"/>
  <c r="N458" i="37"/>
  <c r="N459" i="37"/>
  <c r="N460" i="37"/>
  <c r="N461" i="37"/>
  <c r="N462" i="37"/>
  <c r="N463" i="37"/>
  <c r="N464" i="37"/>
  <c r="N465" i="37"/>
  <c r="N466" i="37"/>
  <c r="N467" i="37"/>
  <c r="N468" i="37"/>
  <c r="N469" i="37"/>
  <c r="N470" i="37"/>
  <c r="N471" i="37"/>
  <c r="N472" i="37"/>
  <c r="N473" i="37"/>
  <c r="N474" i="37"/>
  <c r="N475" i="37"/>
  <c r="N476" i="37"/>
  <c r="N477" i="37"/>
  <c r="N478" i="37"/>
  <c r="N479" i="37"/>
  <c r="N480" i="37"/>
  <c r="N481" i="37"/>
  <c r="N482" i="37"/>
  <c r="N483" i="37"/>
  <c r="N484" i="37"/>
  <c r="N485" i="37"/>
  <c r="N486" i="37"/>
  <c r="N487" i="37"/>
  <c r="N488" i="37"/>
  <c r="N489" i="37"/>
  <c r="N490" i="37"/>
  <c r="N491" i="37"/>
  <c r="N492" i="37"/>
  <c r="N493" i="37"/>
  <c r="N494" i="37"/>
  <c r="N495" i="37"/>
  <c r="N496" i="37"/>
  <c r="N497" i="37"/>
  <c r="N498" i="37"/>
  <c r="N499" i="37"/>
  <c r="N500" i="37"/>
  <c r="N501" i="37"/>
  <c r="N502" i="37"/>
  <c r="N503" i="37"/>
  <c r="N504" i="37"/>
  <c r="N505" i="37"/>
  <c r="N506" i="37"/>
  <c r="N507" i="37"/>
  <c r="N508" i="37"/>
  <c r="N509" i="37"/>
  <c r="N510" i="37"/>
  <c r="N511" i="37"/>
  <c r="N512" i="37"/>
  <c r="N513" i="37"/>
  <c r="N514" i="37"/>
  <c r="N515" i="37"/>
  <c r="N516" i="37"/>
  <c r="N517" i="37"/>
  <c r="N518" i="37"/>
  <c r="N519" i="37"/>
  <c r="N520" i="37"/>
  <c r="N521" i="37"/>
  <c r="N522" i="37"/>
  <c r="N523" i="37"/>
  <c r="N524" i="37"/>
  <c r="N525" i="37"/>
  <c r="N526" i="37"/>
  <c r="N527" i="37"/>
  <c r="N528" i="37"/>
  <c r="N529" i="37"/>
  <c r="N530" i="37"/>
  <c r="N531" i="37"/>
  <c r="N532" i="37"/>
  <c r="N533" i="37"/>
  <c r="N534" i="37"/>
  <c r="N535" i="37"/>
  <c r="N536" i="37"/>
  <c r="N537" i="37"/>
  <c r="N538" i="37"/>
  <c r="N539" i="37"/>
  <c r="N540" i="37"/>
  <c r="N541" i="37"/>
  <c r="N542" i="37"/>
  <c r="N543" i="37"/>
  <c r="N544" i="37"/>
  <c r="N545" i="37"/>
  <c r="N546" i="37"/>
  <c r="N547" i="37"/>
  <c r="N548" i="37"/>
  <c r="N549" i="37"/>
  <c r="N550" i="37"/>
  <c r="N551" i="37"/>
  <c r="N552" i="37"/>
  <c r="N553" i="37"/>
  <c r="N554" i="37"/>
  <c r="N555" i="37"/>
  <c r="N556" i="37"/>
  <c r="N557" i="37"/>
  <c r="N558" i="37"/>
  <c r="N559" i="37"/>
  <c r="N560" i="37"/>
  <c r="N561" i="37"/>
  <c r="N562" i="37"/>
  <c r="N563" i="37"/>
  <c r="N564" i="37"/>
  <c r="N565" i="37"/>
  <c r="N566" i="37"/>
  <c r="N567" i="37"/>
  <c r="N568" i="37"/>
  <c r="N569" i="37"/>
  <c r="N570" i="37"/>
  <c r="N571" i="37"/>
  <c r="N572" i="37"/>
  <c r="N573" i="37"/>
  <c r="N574" i="37"/>
  <c r="N575" i="37"/>
  <c r="N576" i="37"/>
  <c r="T576" i="37" s="1"/>
  <c r="N577" i="37"/>
  <c r="N578" i="37"/>
  <c r="N579" i="37"/>
  <c r="N580" i="37"/>
  <c r="N581" i="37"/>
  <c r="N582" i="37"/>
  <c r="N583" i="37"/>
  <c r="N584" i="37"/>
  <c r="N585" i="37"/>
  <c r="N586" i="37"/>
  <c r="N587" i="37"/>
  <c r="N588" i="37"/>
  <c r="N589" i="37"/>
  <c r="N590" i="37"/>
  <c r="N591" i="37"/>
  <c r="N592" i="37"/>
  <c r="N593" i="37"/>
  <c r="N594" i="37"/>
  <c r="N595" i="37"/>
  <c r="N596" i="37"/>
  <c r="N597" i="37"/>
  <c r="N598" i="37"/>
  <c r="N599" i="37"/>
  <c r="N600" i="37"/>
  <c r="N601" i="37"/>
  <c r="N602" i="37"/>
  <c r="N603" i="37"/>
  <c r="N604" i="37"/>
  <c r="N605" i="37"/>
  <c r="N606" i="37"/>
  <c r="N607" i="37"/>
  <c r="N608" i="37"/>
  <c r="N609" i="37"/>
  <c r="N610" i="37"/>
  <c r="N611" i="37"/>
  <c r="N612" i="37"/>
  <c r="N613" i="37"/>
  <c r="N614" i="37"/>
  <c r="N615" i="37"/>
  <c r="N616" i="37"/>
  <c r="N617" i="37"/>
  <c r="N618" i="37"/>
  <c r="N619" i="37"/>
  <c r="N620" i="37"/>
  <c r="N621" i="37"/>
  <c r="N622" i="37"/>
  <c r="N623" i="37"/>
  <c r="N624" i="37"/>
  <c r="N625" i="37"/>
  <c r="N626" i="37"/>
  <c r="N627" i="37"/>
  <c r="N628" i="37"/>
  <c r="N629" i="37"/>
  <c r="N630" i="37"/>
  <c r="N631" i="37"/>
  <c r="N632" i="37"/>
  <c r="N633" i="37"/>
  <c r="N634" i="37"/>
  <c r="N635" i="37"/>
  <c r="N636" i="37"/>
  <c r="N637" i="37"/>
  <c r="N638" i="37"/>
  <c r="N639" i="37"/>
  <c r="N640" i="37"/>
  <c r="N641" i="37"/>
  <c r="N642" i="37"/>
  <c r="N643" i="37"/>
  <c r="N644" i="37"/>
  <c r="N645" i="37"/>
  <c r="N646" i="37"/>
  <c r="N647" i="37"/>
  <c r="N648" i="37"/>
  <c r="N649" i="37"/>
  <c r="N650" i="37"/>
  <c r="N651" i="37"/>
  <c r="N652" i="37"/>
  <c r="N653" i="37"/>
  <c r="N654" i="37"/>
  <c r="N655" i="37"/>
  <c r="N656" i="37"/>
  <c r="N657" i="37"/>
  <c r="N658" i="37"/>
  <c r="AB410" i="37" l="1"/>
  <c r="AB138" i="37"/>
  <c r="AE214" i="37"/>
  <c r="AF214" i="37" s="1"/>
  <c r="Z214" i="37" s="1"/>
  <c r="AB214" i="37" s="1"/>
  <c r="AB104" i="37"/>
  <c r="AB144" i="37"/>
  <c r="AB363" i="37"/>
  <c r="AB360" i="37"/>
  <c r="AB377" i="37"/>
  <c r="AB482" i="37"/>
  <c r="AE524" i="37"/>
  <c r="AB428" i="37"/>
  <c r="AE15" i="37"/>
  <c r="AF15" i="37" s="1"/>
  <c r="Z15" i="37" s="1"/>
  <c r="AB15" i="37" s="1"/>
  <c r="AB131" i="37"/>
  <c r="AE87" i="37"/>
  <c r="AF87" i="37" s="1"/>
  <c r="Z87" i="37" s="1"/>
  <c r="T644" i="37"/>
  <c r="U644" i="37" s="1"/>
  <c r="V644" i="37"/>
  <c r="T628" i="37"/>
  <c r="U628" i="37" s="1"/>
  <c r="V628" i="37"/>
  <c r="T612" i="37"/>
  <c r="U612" i="37" s="1"/>
  <c r="V612" i="37"/>
  <c r="T604" i="37"/>
  <c r="U604" i="37" s="1"/>
  <c r="V604" i="37"/>
  <c r="T588" i="37"/>
  <c r="U588" i="37" s="1"/>
  <c r="V588" i="37"/>
  <c r="T580" i="37"/>
  <c r="U580" i="37" s="1"/>
  <c r="V580" i="37"/>
  <c r="T564" i="37"/>
  <c r="U564" i="37" s="1"/>
  <c r="V564" i="37"/>
  <c r="T556" i="37"/>
  <c r="U556" i="37" s="1"/>
  <c r="V556" i="37"/>
  <c r="T540" i="37"/>
  <c r="U540" i="37" s="1"/>
  <c r="V540" i="37"/>
  <c r="T532" i="37"/>
  <c r="U532" i="37" s="1"/>
  <c r="V532" i="37"/>
  <c r="T516" i="37"/>
  <c r="U516" i="37" s="1"/>
  <c r="V516" i="37"/>
  <c r="T508" i="37"/>
  <c r="U508" i="37" s="1"/>
  <c r="V508" i="37"/>
  <c r="T492" i="37"/>
  <c r="U492" i="37" s="1"/>
  <c r="V492" i="37"/>
  <c r="T484" i="37"/>
  <c r="U484" i="37" s="1"/>
  <c r="V484" i="37"/>
  <c r="T468" i="37"/>
  <c r="U468" i="37" s="1"/>
  <c r="V468" i="37"/>
  <c r="T460" i="37"/>
  <c r="U460" i="37" s="1"/>
  <c r="V460" i="37"/>
  <c r="T444" i="37"/>
  <c r="U444" i="37" s="1"/>
  <c r="V444" i="37"/>
  <c r="T428" i="37"/>
  <c r="U428" i="37" s="1"/>
  <c r="V428" i="37"/>
  <c r="T412" i="37"/>
  <c r="U412" i="37" s="1"/>
  <c r="V412" i="37"/>
  <c r="T396" i="37"/>
  <c r="U396" i="37" s="1"/>
  <c r="V396" i="37"/>
  <c r="T380" i="37"/>
  <c r="U380" i="37" s="1"/>
  <c r="V380" i="37"/>
  <c r="T364" i="37"/>
  <c r="U364" i="37" s="1"/>
  <c r="V364" i="37"/>
  <c r="T348" i="37"/>
  <c r="U348" i="37" s="1"/>
  <c r="V348" i="37"/>
  <c r="T340" i="37"/>
  <c r="U340" i="37" s="1"/>
  <c r="V340" i="37"/>
  <c r="T324" i="37"/>
  <c r="U324" i="37" s="1"/>
  <c r="V324" i="37"/>
  <c r="T316" i="37"/>
  <c r="U316" i="37" s="1"/>
  <c r="V316" i="37"/>
  <c r="T300" i="37"/>
  <c r="U300" i="37" s="1"/>
  <c r="V300" i="37"/>
  <c r="T292" i="37"/>
  <c r="U292" i="37" s="1"/>
  <c r="V292" i="37"/>
  <c r="T276" i="37"/>
  <c r="U276" i="37" s="1"/>
  <c r="V276" i="37"/>
  <c r="T268" i="37"/>
  <c r="U268" i="37" s="1"/>
  <c r="V268" i="37"/>
  <c r="T260" i="37"/>
  <c r="U260" i="37" s="1"/>
  <c r="V260" i="37"/>
  <c r="T244" i="37"/>
  <c r="U244" i="37" s="1"/>
  <c r="V244" i="37"/>
  <c r="T236" i="37"/>
  <c r="U236" i="37" s="1"/>
  <c r="V236" i="37"/>
  <c r="T220" i="37"/>
  <c r="U220" i="37" s="1"/>
  <c r="V220" i="37"/>
  <c r="T212" i="37"/>
  <c r="U212" i="37" s="1"/>
  <c r="V212" i="37"/>
  <c r="T196" i="37"/>
  <c r="U196" i="37" s="1"/>
  <c r="V196" i="37"/>
  <c r="T188" i="37"/>
  <c r="U188" i="37" s="1"/>
  <c r="V188" i="37"/>
  <c r="T172" i="37"/>
  <c r="U172" i="37" s="1"/>
  <c r="V172" i="37"/>
  <c r="T164" i="37"/>
  <c r="U164" i="37" s="1"/>
  <c r="V164" i="37"/>
  <c r="T147" i="37"/>
  <c r="U147" i="37" s="1"/>
  <c r="V147" i="37"/>
  <c r="T139" i="37"/>
  <c r="U139" i="37" s="1"/>
  <c r="V139" i="37"/>
  <c r="T123" i="37"/>
  <c r="U123" i="37" s="1"/>
  <c r="V123" i="37"/>
  <c r="T115" i="37"/>
  <c r="U115" i="37" s="1"/>
  <c r="V115" i="37"/>
  <c r="V99" i="37"/>
  <c r="T99" i="37"/>
  <c r="U99" i="37" s="1"/>
  <c r="V91" i="37"/>
  <c r="T91" i="37"/>
  <c r="U91" i="37" s="1"/>
  <c r="T83" i="37"/>
  <c r="U83" i="37" s="1"/>
  <c r="V83" i="37"/>
  <c r="T67" i="37"/>
  <c r="U67" i="37" s="1"/>
  <c r="V67" i="37"/>
  <c r="T51" i="37"/>
  <c r="U51" i="37" s="1"/>
  <c r="V51" i="37"/>
  <c r="T35" i="37"/>
  <c r="U35" i="37" s="1"/>
  <c r="V35" i="37"/>
  <c r="T11" i="37"/>
  <c r="U11" i="37" s="1"/>
  <c r="V11" i="37"/>
  <c r="AB385" i="37"/>
  <c r="AF92" i="37"/>
  <c r="Z92" i="37" s="1"/>
  <c r="AB92" i="37" s="1"/>
  <c r="AE93" i="37"/>
  <c r="AF93" i="37" s="1"/>
  <c r="Z93" i="37" s="1"/>
  <c r="AF630" i="37"/>
  <c r="Z630" i="37" s="1"/>
  <c r="AB630" i="37" s="1"/>
  <c r="AE631" i="37"/>
  <c r="AF631" i="37" s="1"/>
  <c r="Z631" i="37" s="1"/>
  <c r="AF189" i="37"/>
  <c r="Z189" i="37" s="1"/>
  <c r="AE190" i="37"/>
  <c r="T651" i="37"/>
  <c r="U651" i="37" s="1"/>
  <c r="V651" i="37"/>
  <c r="T643" i="37"/>
  <c r="U643" i="37" s="1"/>
  <c r="V643" i="37"/>
  <c r="T635" i="37"/>
  <c r="U635" i="37" s="1"/>
  <c r="V635" i="37"/>
  <c r="T627" i="37"/>
  <c r="U627" i="37" s="1"/>
  <c r="V627" i="37"/>
  <c r="T619" i="37"/>
  <c r="U619" i="37" s="1"/>
  <c r="V619" i="37"/>
  <c r="T611" i="37"/>
  <c r="U611" i="37" s="1"/>
  <c r="V611" i="37"/>
  <c r="T603" i="37"/>
  <c r="U603" i="37" s="1"/>
  <c r="V603" i="37"/>
  <c r="T595" i="37"/>
  <c r="U595" i="37" s="1"/>
  <c r="V595" i="37"/>
  <c r="T587" i="37"/>
  <c r="U587" i="37" s="1"/>
  <c r="V587" i="37"/>
  <c r="T579" i="37"/>
  <c r="U579" i="37" s="1"/>
  <c r="V579" i="37"/>
  <c r="V571" i="37"/>
  <c r="T571" i="37"/>
  <c r="U571" i="37" s="1"/>
  <c r="V563" i="37"/>
  <c r="T563" i="37"/>
  <c r="U563" i="37" s="1"/>
  <c r="V555" i="37"/>
  <c r="T555" i="37"/>
  <c r="U555" i="37" s="1"/>
  <c r="T547" i="37"/>
  <c r="U547" i="37" s="1"/>
  <c r="V547" i="37"/>
  <c r="T539" i="37"/>
  <c r="U539" i="37" s="1"/>
  <c r="V539" i="37"/>
  <c r="T531" i="37"/>
  <c r="U531" i="37" s="1"/>
  <c r="V531" i="37"/>
  <c r="T523" i="37"/>
  <c r="U523" i="37" s="1"/>
  <c r="V523" i="37"/>
  <c r="T515" i="37"/>
  <c r="U515" i="37" s="1"/>
  <c r="V515" i="37"/>
  <c r="T507" i="37"/>
  <c r="U507" i="37" s="1"/>
  <c r="V507" i="37"/>
  <c r="T499" i="37"/>
  <c r="U499" i="37" s="1"/>
  <c r="V499" i="37"/>
  <c r="T491" i="37"/>
  <c r="U491" i="37" s="1"/>
  <c r="V491" i="37"/>
  <c r="T483" i="37"/>
  <c r="U483" i="37" s="1"/>
  <c r="V483" i="37"/>
  <c r="T475" i="37"/>
  <c r="U475" i="37" s="1"/>
  <c r="V475" i="37"/>
  <c r="T467" i="37"/>
  <c r="U467" i="37" s="1"/>
  <c r="V467" i="37"/>
  <c r="T459" i="37"/>
  <c r="U459" i="37" s="1"/>
  <c r="V459" i="37"/>
  <c r="T451" i="37"/>
  <c r="U451" i="37" s="1"/>
  <c r="V451" i="37"/>
  <c r="T443" i="37"/>
  <c r="U443" i="37" s="1"/>
  <c r="V443" i="37"/>
  <c r="T435" i="37"/>
  <c r="U435" i="37" s="1"/>
  <c r="V435" i="37"/>
  <c r="T427" i="37"/>
  <c r="U427" i="37" s="1"/>
  <c r="V427" i="37"/>
  <c r="T419" i="37"/>
  <c r="U419" i="37" s="1"/>
  <c r="V419" i="37"/>
  <c r="T411" i="37"/>
  <c r="U411" i="37" s="1"/>
  <c r="V411" i="37"/>
  <c r="T403" i="37"/>
  <c r="U403" i="37" s="1"/>
  <c r="V403" i="37"/>
  <c r="T395" i="37"/>
  <c r="U395" i="37" s="1"/>
  <c r="V395" i="37"/>
  <c r="T387" i="37"/>
  <c r="U387" i="37" s="1"/>
  <c r="V387" i="37"/>
  <c r="T379" i="37"/>
  <c r="U379" i="37" s="1"/>
  <c r="V379" i="37"/>
  <c r="T371" i="37"/>
  <c r="U371" i="37" s="1"/>
  <c r="V371" i="37"/>
  <c r="T363" i="37"/>
  <c r="U363" i="37" s="1"/>
  <c r="V363" i="37"/>
  <c r="T355" i="37"/>
  <c r="U355" i="37" s="1"/>
  <c r="V355" i="37"/>
  <c r="T347" i="37"/>
  <c r="U347" i="37" s="1"/>
  <c r="V347" i="37"/>
  <c r="V339" i="37"/>
  <c r="T339" i="37"/>
  <c r="U339" i="37" s="1"/>
  <c r="V331" i="37"/>
  <c r="T331" i="37"/>
  <c r="U331" i="37" s="1"/>
  <c r="V323" i="37"/>
  <c r="T323" i="37"/>
  <c r="U323" i="37" s="1"/>
  <c r="V315" i="37"/>
  <c r="T315" i="37"/>
  <c r="U315" i="37" s="1"/>
  <c r="V307" i="37"/>
  <c r="T307" i="37"/>
  <c r="U307" i="37" s="1"/>
  <c r="V299" i="37"/>
  <c r="T299" i="37"/>
  <c r="U299" i="37" s="1"/>
  <c r="V291" i="37"/>
  <c r="T291" i="37"/>
  <c r="U291" i="37" s="1"/>
  <c r="V283" i="37"/>
  <c r="T283" i="37"/>
  <c r="U283" i="37" s="1"/>
  <c r="V275" i="37"/>
  <c r="T275" i="37"/>
  <c r="U275" i="37" s="1"/>
  <c r="V267" i="37"/>
  <c r="T267" i="37"/>
  <c r="U267" i="37" s="1"/>
  <c r="V259" i="37"/>
  <c r="T259" i="37"/>
  <c r="U259" i="37" s="1"/>
  <c r="T251" i="37"/>
  <c r="U251" i="37" s="1"/>
  <c r="V251" i="37"/>
  <c r="T243" i="37"/>
  <c r="U243" i="37" s="1"/>
  <c r="V243" i="37"/>
  <c r="T235" i="37"/>
  <c r="U235" i="37" s="1"/>
  <c r="V235" i="37"/>
  <c r="V227" i="37"/>
  <c r="T227" i="37"/>
  <c r="U227" i="37" s="1"/>
  <c r="T219" i="37"/>
  <c r="U219" i="37" s="1"/>
  <c r="V219" i="37"/>
  <c r="T211" i="37"/>
  <c r="U211" i="37" s="1"/>
  <c r="V211" i="37"/>
  <c r="T203" i="37"/>
  <c r="U203" i="37" s="1"/>
  <c r="V203" i="37"/>
  <c r="V195" i="37"/>
  <c r="T195" i="37"/>
  <c r="U195" i="37" s="1"/>
  <c r="T187" i="37"/>
  <c r="U187" i="37" s="1"/>
  <c r="V187" i="37"/>
  <c r="T179" i="37"/>
  <c r="U179" i="37" s="1"/>
  <c r="V179" i="37"/>
  <c r="T171" i="37"/>
  <c r="U171" i="37" s="1"/>
  <c r="V171" i="37"/>
  <c r="V163" i="37"/>
  <c r="T163" i="37"/>
  <c r="U163" i="37" s="1"/>
  <c r="T155" i="37"/>
  <c r="U155" i="37" s="1"/>
  <c r="V155" i="37"/>
  <c r="T146" i="37"/>
  <c r="U146" i="37" s="1"/>
  <c r="V146" i="37"/>
  <c r="T138" i="37"/>
  <c r="U138" i="37" s="1"/>
  <c r="V138" i="37"/>
  <c r="T130" i="37"/>
  <c r="U130" i="37" s="1"/>
  <c r="V130" i="37"/>
  <c r="T122" i="37"/>
  <c r="U122" i="37" s="1"/>
  <c r="V122" i="37"/>
  <c r="T114" i="37"/>
  <c r="U114" i="37" s="1"/>
  <c r="V114" i="37"/>
  <c r="T106" i="37"/>
  <c r="U106" i="37" s="1"/>
  <c r="V106" i="37"/>
  <c r="T98" i="37"/>
  <c r="U98" i="37" s="1"/>
  <c r="V98" i="37"/>
  <c r="T90" i="37"/>
  <c r="U90" i="37" s="1"/>
  <c r="V90" i="37"/>
  <c r="T82" i="37"/>
  <c r="U82" i="37" s="1"/>
  <c r="V82" i="37"/>
  <c r="T66" i="37"/>
  <c r="U66" i="37" s="1"/>
  <c r="V66" i="37"/>
  <c r="T58" i="37"/>
  <c r="U58" i="37" s="1"/>
  <c r="V58" i="37"/>
  <c r="T50" i="37"/>
  <c r="U50" i="37" s="1"/>
  <c r="V50" i="37"/>
  <c r="T42" i="37"/>
  <c r="U42" i="37" s="1"/>
  <c r="V42" i="37"/>
  <c r="T34" i="37"/>
  <c r="U34" i="37" s="1"/>
  <c r="V34" i="37"/>
  <c r="T26" i="37"/>
  <c r="U26" i="37" s="1"/>
  <c r="V26" i="37"/>
  <c r="T18" i="37"/>
  <c r="U18" i="37" s="1"/>
  <c r="V18" i="37"/>
  <c r="T10" i="37"/>
  <c r="U10" i="37" s="1"/>
  <c r="V10" i="37"/>
  <c r="AB590" i="37"/>
  <c r="AA189" i="37"/>
  <c r="AA631" i="37"/>
  <c r="AA524" i="37"/>
  <c r="AF335" i="37"/>
  <c r="Z335" i="37" s="1"/>
  <c r="AB335" i="37" s="1"/>
  <c r="AE336" i="37"/>
  <c r="AF336" i="37" s="1"/>
  <c r="Z336" i="37" s="1"/>
  <c r="AB336" i="37" s="1"/>
  <c r="AD376" i="37"/>
  <c r="AF177" i="37"/>
  <c r="Z177" i="37" s="1"/>
  <c r="AB177" i="37" s="1"/>
  <c r="AE178" i="37"/>
  <c r="AB71" i="37"/>
  <c r="AA215" i="37"/>
  <c r="AD199" i="37"/>
  <c r="AD198" i="37" s="1"/>
  <c r="T652" i="37"/>
  <c r="U652" i="37" s="1"/>
  <c r="V652" i="37"/>
  <c r="T636" i="37"/>
  <c r="U636" i="37" s="1"/>
  <c r="V636" i="37"/>
  <c r="T620" i="37"/>
  <c r="U620" i="37" s="1"/>
  <c r="V620" i="37"/>
  <c r="T596" i="37"/>
  <c r="U596" i="37" s="1"/>
  <c r="V596" i="37"/>
  <c r="T572" i="37"/>
  <c r="U572" i="37" s="1"/>
  <c r="V572" i="37"/>
  <c r="T548" i="37"/>
  <c r="U548" i="37" s="1"/>
  <c r="V548" i="37"/>
  <c r="T524" i="37"/>
  <c r="U524" i="37" s="1"/>
  <c r="V524" i="37"/>
  <c r="T500" i="37"/>
  <c r="U500" i="37" s="1"/>
  <c r="V500" i="37"/>
  <c r="T476" i="37"/>
  <c r="U476" i="37" s="1"/>
  <c r="V476" i="37"/>
  <c r="T452" i="37"/>
  <c r="U452" i="37" s="1"/>
  <c r="V452" i="37"/>
  <c r="T436" i="37"/>
  <c r="U436" i="37" s="1"/>
  <c r="V436" i="37"/>
  <c r="T420" i="37"/>
  <c r="U420" i="37" s="1"/>
  <c r="V420" i="37"/>
  <c r="T404" i="37"/>
  <c r="U404" i="37" s="1"/>
  <c r="V404" i="37"/>
  <c r="T388" i="37"/>
  <c r="U388" i="37" s="1"/>
  <c r="V388" i="37"/>
  <c r="T372" i="37"/>
  <c r="U372" i="37" s="1"/>
  <c r="V372" i="37"/>
  <c r="T356" i="37"/>
  <c r="U356" i="37" s="1"/>
  <c r="V356" i="37"/>
  <c r="T332" i="37"/>
  <c r="U332" i="37" s="1"/>
  <c r="V332" i="37"/>
  <c r="T308" i="37"/>
  <c r="U308" i="37" s="1"/>
  <c r="V308" i="37"/>
  <c r="T284" i="37"/>
  <c r="U284" i="37" s="1"/>
  <c r="V284" i="37"/>
  <c r="T252" i="37"/>
  <c r="U252" i="37" s="1"/>
  <c r="V252" i="37"/>
  <c r="T228" i="37"/>
  <c r="U228" i="37" s="1"/>
  <c r="V228" i="37"/>
  <c r="T204" i="37"/>
  <c r="U204" i="37" s="1"/>
  <c r="V204" i="37"/>
  <c r="T180" i="37"/>
  <c r="U180" i="37" s="1"/>
  <c r="V180" i="37"/>
  <c r="T156" i="37"/>
  <c r="U156" i="37" s="1"/>
  <c r="V156" i="37"/>
  <c r="V131" i="37"/>
  <c r="T131" i="37"/>
  <c r="U131" i="37" s="1"/>
  <c r="T107" i="37"/>
  <c r="U107" i="37" s="1"/>
  <c r="V107" i="37"/>
  <c r="T59" i="37"/>
  <c r="U59" i="37" s="1"/>
  <c r="V59" i="37"/>
  <c r="T43" i="37"/>
  <c r="U43" i="37" s="1"/>
  <c r="V43" i="37"/>
  <c r="T27" i="37"/>
  <c r="U27" i="37" s="1"/>
  <c r="V27" i="37"/>
  <c r="T19" i="37"/>
  <c r="U19" i="37" s="1"/>
  <c r="V19" i="37"/>
  <c r="AF638" i="37"/>
  <c r="Z638" i="37" s="1"/>
  <c r="AB638" i="37" s="1"/>
  <c r="AE639" i="37"/>
  <c r="AD495" i="37"/>
  <c r="AF210" i="37"/>
  <c r="Z210" i="37" s="1"/>
  <c r="AB210" i="37" s="1"/>
  <c r="AE211" i="37"/>
  <c r="AF211" i="37" s="1"/>
  <c r="Z211" i="37" s="1"/>
  <c r="AD137" i="37"/>
  <c r="T658" i="37"/>
  <c r="U658" i="37" s="1"/>
  <c r="V658" i="37"/>
  <c r="T650" i="37"/>
  <c r="U650" i="37" s="1"/>
  <c r="V650" i="37"/>
  <c r="T642" i="37"/>
  <c r="U642" i="37" s="1"/>
  <c r="V642" i="37"/>
  <c r="T634" i="37"/>
  <c r="U634" i="37" s="1"/>
  <c r="V634" i="37"/>
  <c r="T626" i="37"/>
  <c r="U626" i="37" s="1"/>
  <c r="V626" i="37"/>
  <c r="T618" i="37"/>
  <c r="U618" i="37" s="1"/>
  <c r="V618" i="37"/>
  <c r="T610" i="37"/>
  <c r="U610" i="37" s="1"/>
  <c r="V610" i="37"/>
  <c r="T602" i="37"/>
  <c r="U602" i="37" s="1"/>
  <c r="V602" i="37"/>
  <c r="T594" i="37"/>
  <c r="U594" i="37" s="1"/>
  <c r="V594" i="37"/>
  <c r="T586" i="37"/>
  <c r="U586" i="37" s="1"/>
  <c r="V586" i="37"/>
  <c r="T578" i="37"/>
  <c r="U578" i="37" s="1"/>
  <c r="V578" i="37"/>
  <c r="T570" i="37"/>
  <c r="U570" i="37" s="1"/>
  <c r="V570" i="37"/>
  <c r="T562" i="37"/>
  <c r="U562" i="37" s="1"/>
  <c r="V562" i="37"/>
  <c r="T554" i="37"/>
  <c r="U554" i="37" s="1"/>
  <c r="V554" i="37"/>
  <c r="T546" i="37"/>
  <c r="U546" i="37" s="1"/>
  <c r="V546" i="37"/>
  <c r="T538" i="37"/>
  <c r="U538" i="37" s="1"/>
  <c r="V538" i="37"/>
  <c r="T530" i="37"/>
  <c r="U530" i="37" s="1"/>
  <c r="V530" i="37"/>
  <c r="T522" i="37"/>
  <c r="U522" i="37" s="1"/>
  <c r="V522" i="37"/>
  <c r="T514" i="37"/>
  <c r="U514" i="37" s="1"/>
  <c r="V514" i="37"/>
  <c r="T506" i="37"/>
  <c r="U506" i="37" s="1"/>
  <c r="V506" i="37"/>
  <c r="T498" i="37"/>
  <c r="U498" i="37" s="1"/>
  <c r="V498" i="37"/>
  <c r="T490" i="37"/>
  <c r="U490" i="37" s="1"/>
  <c r="V490" i="37"/>
  <c r="T482" i="37"/>
  <c r="U482" i="37" s="1"/>
  <c r="V482" i="37"/>
  <c r="T474" i="37"/>
  <c r="U474" i="37" s="1"/>
  <c r="V474" i="37"/>
  <c r="T466" i="37"/>
  <c r="U466" i="37" s="1"/>
  <c r="V466" i="37"/>
  <c r="T458" i="37"/>
  <c r="U458" i="37" s="1"/>
  <c r="V458" i="37"/>
  <c r="T450" i="37"/>
  <c r="U450" i="37" s="1"/>
  <c r="V450" i="37"/>
  <c r="T442" i="37"/>
  <c r="U442" i="37" s="1"/>
  <c r="V442" i="37"/>
  <c r="T434" i="37"/>
  <c r="U434" i="37" s="1"/>
  <c r="V434" i="37"/>
  <c r="T426" i="37"/>
  <c r="U426" i="37" s="1"/>
  <c r="V426" i="37"/>
  <c r="T418" i="37"/>
  <c r="U418" i="37" s="1"/>
  <c r="V418" i="37"/>
  <c r="T410" i="37"/>
  <c r="U410" i="37" s="1"/>
  <c r="V410" i="37"/>
  <c r="T402" i="37"/>
  <c r="U402" i="37" s="1"/>
  <c r="V402" i="37"/>
  <c r="T394" i="37"/>
  <c r="U394" i="37" s="1"/>
  <c r="V394" i="37"/>
  <c r="T386" i="37"/>
  <c r="U386" i="37" s="1"/>
  <c r="V386" i="37"/>
  <c r="T378" i="37"/>
  <c r="U378" i="37" s="1"/>
  <c r="V378" i="37"/>
  <c r="T370" i="37"/>
  <c r="U370" i="37" s="1"/>
  <c r="V370" i="37"/>
  <c r="T362" i="37"/>
  <c r="U362" i="37" s="1"/>
  <c r="V362" i="37"/>
  <c r="T354" i="37"/>
  <c r="U354" i="37" s="1"/>
  <c r="V354" i="37"/>
  <c r="T346" i="37"/>
  <c r="U346" i="37" s="1"/>
  <c r="V346" i="37"/>
  <c r="T338" i="37"/>
  <c r="U338" i="37" s="1"/>
  <c r="V338" i="37"/>
  <c r="T330" i="37"/>
  <c r="U330" i="37" s="1"/>
  <c r="V330" i="37"/>
  <c r="T322" i="37"/>
  <c r="U322" i="37" s="1"/>
  <c r="V322" i="37"/>
  <c r="T314" i="37"/>
  <c r="U314" i="37" s="1"/>
  <c r="V314" i="37"/>
  <c r="T306" i="37"/>
  <c r="U306" i="37" s="1"/>
  <c r="V306" i="37"/>
  <c r="T298" i="37"/>
  <c r="U298" i="37" s="1"/>
  <c r="V298" i="37"/>
  <c r="T290" i="37"/>
  <c r="U290" i="37" s="1"/>
  <c r="V290" i="37"/>
  <c r="T282" i="37"/>
  <c r="U282" i="37" s="1"/>
  <c r="V282" i="37"/>
  <c r="T274" i="37"/>
  <c r="U274" i="37" s="1"/>
  <c r="V274" i="37"/>
  <c r="T266" i="37"/>
  <c r="U266" i="37" s="1"/>
  <c r="V266" i="37"/>
  <c r="T258" i="37"/>
  <c r="U258" i="37" s="1"/>
  <c r="V258" i="37"/>
  <c r="T250" i="37"/>
  <c r="U250" i="37" s="1"/>
  <c r="V250" i="37"/>
  <c r="T242" i="37"/>
  <c r="U242" i="37" s="1"/>
  <c r="V242" i="37"/>
  <c r="T234" i="37"/>
  <c r="U234" i="37" s="1"/>
  <c r="V234" i="37"/>
  <c r="T226" i="37"/>
  <c r="U226" i="37" s="1"/>
  <c r="V226" i="37"/>
  <c r="T218" i="37"/>
  <c r="U218" i="37" s="1"/>
  <c r="V218" i="37"/>
  <c r="T210" i="37"/>
  <c r="U210" i="37" s="1"/>
  <c r="V210" i="37"/>
  <c r="T202" i="37"/>
  <c r="U202" i="37" s="1"/>
  <c r="V202" i="37"/>
  <c r="T194" i="37"/>
  <c r="U194" i="37" s="1"/>
  <c r="V194" i="37"/>
  <c r="T186" i="37"/>
  <c r="U186" i="37" s="1"/>
  <c r="V186" i="37"/>
  <c r="T178" i="37"/>
  <c r="U178" i="37" s="1"/>
  <c r="V178" i="37"/>
  <c r="T170" i="37"/>
  <c r="U170" i="37" s="1"/>
  <c r="V170" i="37"/>
  <c r="T162" i="37"/>
  <c r="U162" i="37" s="1"/>
  <c r="V162" i="37"/>
  <c r="T154" i="37"/>
  <c r="U154" i="37" s="1"/>
  <c r="V154" i="37"/>
  <c r="V145" i="37"/>
  <c r="T145" i="37"/>
  <c r="U145" i="37" s="1"/>
  <c r="T137" i="37"/>
  <c r="U137" i="37" s="1"/>
  <c r="V137" i="37"/>
  <c r="V129" i="37"/>
  <c r="T129" i="37"/>
  <c r="U129" i="37" s="1"/>
  <c r="T121" i="37"/>
  <c r="U121" i="37" s="1"/>
  <c r="V121" i="37"/>
  <c r="V113" i="37"/>
  <c r="T113" i="37"/>
  <c r="U113" i="37" s="1"/>
  <c r="T105" i="37"/>
  <c r="U105" i="37" s="1"/>
  <c r="V105" i="37"/>
  <c r="T97" i="37"/>
  <c r="U97" i="37" s="1"/>
  <c r="V97" i="37"/>
  <c r="T89" i="37"/>
  <c r="U89" i="37" s="1"/>
  <c r="V89" i="37"/>
  <c r="T81" i="37"/>
  <c r="U81" i="37" s="1"/>
  <c r="V81" i="37"/>
  <c r="V73" i="37"/>
  <c r="T73" i="37"/>
  <c r="U73" i="37" s="1"/>
  <c r="T65" i="37"/>
  <c r="U65" i="37" s="1"/>
  <c r="V65" i="37"/>
  <c r="T57" i="37"/>
  <c r="U57" i="37" s="1"/>
  <c r="V57" i="37"/>
  <c r="T49" i="37"/>
  <c r="U49" i="37" s="1"/>
  <c r="V49" i="37"/>
  <c r="V41" i="37"/>
  <c r="T41" i="37"/>
  <c r="U41" i="37" s="1"/>
  <c r="T33" i="37"/>
  <c r="U33" i="37" s="1"/>
  <c r="V33" i="37"/>
  <c r="T25" i="37"/>
  <c r="U25" i="37" s="1"/>
  <c r="V25" i="37"/>
  <c r="T17" i="37"/>
  <c r="U17" i="37" s="1"/>
  <c r="V17" i="37"/>
  <c r="T9" i="37"/>
  <c r="U9" i="37" s="1"/>
  <c r="V9" i="37"/>
  <c r="AA528" i="37"/>
  <c r="AD536" i="37"/>
  <c r="AF524" i="37"/>
  <c r="Z524" i="37" s="1"/>
  <c r="AE525" i="37"/>
  <c r="AF525" i="37" s="1"/>
  <c r="Z525" i="37" s="1"/>
  <c r="AF527" i="37"/>
  <c r="Z527" i="37" s="1"/>
  <c r="AB527" i="37" s="1"/>
  <c r="AE528" i="37"/>
  <c r="AF528" i="37" s="1"/>
  <c r="Z528" i="37" s="1"/>
  <c r="AB6" i="37"/>
  <c r="AB523" i="37"/>
  <c r="T641" i="37"/>
  <c r="U641" i="37" s="1"/>
  <c r="V641" i="37"/>
  <c r="V609" i="37"/>
  <c r="T609" i="37"/>
  <c r="U609" i="37" s="1"/>
  <c r="V577" i="37"/>
  <c r="T577" i="37"/>
  <c r="U577" i="37" s="1"/>
  <c r="T545" i="37"/>
  <c r="U545" i="37" s="1"/>
  <c r="V545" i="37"/>
  <c r="T513" i="37"/>
  <c r="U513" i="37" s="1"/>
  <c r="V513" i="37"/>
  <c r="T481" i="37"/>
  <c r="U481" i="37" s="1"/>
  <c r="V481" i="37"/>
  <c r="T449" i="37"/>
  <c r="U449" i="37" s="1"/>
  <c r="V449" i="37"/>
  <c r="T417" i="37"/>
  <c r="U417" i="37" s="1"/>
  <c r="V417" i="37"/>
  <c r="T385" i="37"/>
  <c r="U385" i="37" s="1"/>
  <c r="V385" i="37"/>
  <c r="T353" i="37"/>
  <c r="U353" i="37" s="1"/>
  <c r="V353" i="37"/>
  <c r="V329" i="37"/>
  <c r="T329" i="37"/>
  <c r="U329" i="37" s="1"/>
  <c r="V297" i="37"/>
  <c r="T297" i="37"/>
  <c r="U297" i="37" s="1"/>
  <c r="V273" i="37"/>
  <c r="T273" i="37"/>
  <c r="U273" i="37" s="1"/>
  <c r="T249" i="37"/>
  <c r="U249" i="37" s="1"/>
  <c r="V249" i="37"/>
  <c r="V225" i="37"/>
  <c r="T225" i="37"/>
  <c r="U225" i="37" s="1"/>
  <c r="V193" i="37"/>
  <c r="T193" i="37"/>
  <c r="U193" i="37" s="1"/>
  <c r="V161" i="37"/>
  <c r="T161" i="37"/>
  <c r="U161" i="37" s="1"/>
  <c r="T128" i="37"/>
  <c r="U128" i="37" s="1"/>
  <c r="V128" i="37"/>
  <c r="T96" i="37"/>
  <c r="U96" i="37" s="1"/>
  <c r="V96" i="37"/>
  <c r="T64" i="37"/>
  <c r="U64" i="37" s="1"/>
  <c r="V64" i="37"/>
  <c r="T40" i="37"/>
  <c r="U40" i="37" s="1"/>
  <c r="V40" i="37"/>
  <c r="AA179" i="37"/>
  <c r="T656" i="37"/>
  <c r="U656" i="37" s="1"/>
  <c r="V656" i="37"/>
  <c r="T648" i="37"/>
  <c r="U648" i="37" s="1"/>
  <c r="V648" i="37"/>
  <c r="T640" i="37"/>
  <c r="U640" i="37" s="1"/>
  <c r="V640" i="37"/>
  <c r="T632" i="37"/>
  <c r="U632" i="37" s="1"/>
  <c r="V632" i="37"/>
  <c r="T624" i="37"/>
  <c r="U624" i="37" s="1"/>
  <c r="V624" i="37"/>
  <c r="T616" i="37"/>
  <c r="U616" i="37" s="1"/>
  <c r="V616" i="37"/>
  <c r="T608" i="37"/>
  <c r="U608" i="37" s="1"/>
  <c r="V608" i="37"/>
  <c r="T600" i="37"/>
  <c r="U600" i="37" s="1"/>
  <c r="V600" i="37"/>
  <c r="T592" i="37"/>
  <c r="U592" i="37" s="1"/>
  <c r="V592" i="37"/>
  <c r="T584" i="37"/>
  <c r="U584" i="37" s="1"/>
  <c r="V584" i="37"/>
  <c r="T568" i="37"/>
  <c r="U568" i="37" s="1"/>
  <c r="V568" i="37"/>
  <c r="T560" i="37"/>
  <c r="U560" i="37" s="1"/>
  <c r="V560" i="37"/>
  <c r="T552" i="37"/>
  <c r="U552" i="37" s="1"/>
  <c r="V552" i="37"/>
  <c r="T544" i="37"/>
  <c r="U544" i="37" s="1"/>
  <c r="V544" i="37"/>
  <c r="T536" i="37"/>
  <c r="U536" i="37" s="1"/>
  <c r="V536" i="37"/>
  <c r="T528" i="37"/>
  <c r="U528" i="37" s="1"/>
  <c r="V528" i="37"/>
  <c r="T520" i="37"/>
  <c r="U520" i="37" s="1"/>
  <c r="V520" i="37"/>
  <c r="T512" i="37"/>
  <c r="U512" i="37" s="1"/>
  <c r="V512" i="37"/>
  <c r="T504" i="37"/>
  <c r="U504" i="37" s="1"/>
  <c r="V504" i="37"/>
  <c r="T496" i="37"/>
  <c r="U496" i="37" s="1"/>
  <c r="V496" i="37"/>
  <c r="T488" i="37"/>
  <c r="U488" i="37" s="1"/>
  <c r="V488" i="37"/>
  <c r="T480" i="37"/>
  <c r="U480" i="37" s="1"/>
  <c r="V480" i="37"/>
  <c r="T472" i="37"/>
  <c r="U472" i="37" s="1"/>
  <c r="V472" i="37"/>
  <c r="T464" i="37"/>
  <c r="U464" i="37" s="1"/>
  <c r="V464" i="37"/>
  <c r="T456" i="37"/>
  <c r="U456" i="37" s="1"/>
  <c r="V456" i="37"/>
  <c r="T448" i="37"/>
  <c r="U448" i="37" s="1"/>
  <c r="V448" i="37"/>
  <c r="T440" i="37"/>
  <c r="U440" i="37" s="1"/>
  <c r="V440" i="37"/>
  <c r="T432" i="37"/>
  <c r="U432" i="37" s="1"/>
  <c r="V432" i="37"/>
  <c r="T424" i="37"/>
  <c r="U424" i="37" s="1"/>
  <c r="V424" i="37"/>
  <c r="T416" i="37"/>
  <c r="U416" i="37" s="1"/>
  <c r="V416" i="37"/>
  <c r="T408" i="37"/>
  <c r="U408" i="37" s="1"/>
  <c r="V408" i="37"/>
  <c r="T400" i="37"/>
  <c r="U400" i="37" s="1"/>
  <c r="V400" i="37"/>
  <c r="T392" i="37"/>
  <c r="U392" i="37" s="1"/>
  <c r="V392" i="37"/>
  <c r="T384" i="37"/>
  <c r="U384" i="37" s="1"/>
  <c r="V384" i="37"/>
  <c r="T376" i="37"/>
  <c r="U376" i="37" s="1"/>
  <c r="V376" i="37"/>
  <c r="T368" i="37"/>
  <c r="U368" i="37" s="1"/>
  <c r="V368" i="37"/>
  <c r="T360" i="37"/>
  <c r="U360" i="37" s="1"/>
  <c r="V360" i="37"/>
  <c r="T352" i="37"/>
  <c r="U352" i="37" s="1"/>
  <c r="V352" i="37"/>
  <c r="T344" i="37"/>
  <c r="U344" i="37" s="1"/>
  <c r="V344" i="37"/>
  <c r="T336" i="37"/>
  <c r="U336" i="37" s="1"/>
  <c r="V336" i="37"/>
  <c r="T328" i="37"/>
  <c r="U328" i="37" s="1"/>
  <c r="V328" i="37"/>
  <c r="T320" i="37"/>
  <c r="U320" i="37" s="1"/>
  <c r="V320" i="37"/>
  <c r="T312" i="37"/>
  <c r="U312" i="37" s="1"/>
  <c r="V312" i="37"/>
  <c r="T304" i="37"/>
  <c r="U304" i="37" s="1"/>
  <c r="V304" i="37"/>
  <c r="T296" i="37"/>
  <c r="U296" i="37" s="1"/>
  <c r="V296" i="37"/>
  <c r="T288" i="37"/>
  <c r="U288" i="37" s="1"/>
  <c r="V288" i="37"/>
  <c r="T280" i="37"/>
  <c r="U280" i="37" s="1"/>
  <c r="V280" i="37"/>
  <c r="T272" i="37"/>
  <c r="U272" i="37" s="1"/>
  <c r="V272" i="37"/>
  <c r="T264" i="37"/>
  <c r="U264" i="37" s="1"/>
  <c r="V264" i="37"/>
  <c r="T256" i="37"/>
  <c r="U256" i="37" s="1"/>
  <c r="V256" i="37"/>
  <c r="T248" i="37"/>
  <c r="U248" i="37" s="1"/>
  <c r="V248" i="37"/>
  <c r="T240" i="37"/>
  <c r="U240" i="37" s="1"/>
  <c r="V240" i="37"/>
  <c r="T232" i="37"/>
  <c r="U232" i="37" s="1"/>
  <c r="V232" i="37"/>
  <c r="T224" i="37"/>
  <c r="U224" i="37" s="1"/>
  <c r="V224" i="37"/>
  <c r="T216" i="37"/>
  <c r="U216" i="37" s="1"/>
  <c r="V216" i="37"/>
  <c r="T208" i="37"/>
  <c r="U208" i="37" s="1"/>
  <c r="V208" i="37"/>
  <c r="T200" i="37"/>
  <c r="U200" i="37" s="1"/>
  <c r="V200" i="37"/>
  <c r="T192" i="37"/>
  <c r="U192" i="37" s="1"/>
  <c r="V192" i="37"/>
  <c r="T184" i="37"/>
  <c r="U184" i="37" s="1"/>
  <c r="V184" i="37"/>
  <c r="T176" i="37"/>
  <c r="U176" i="37" s="1"/>
  <c r="V176" i="37"/>
  <c r="T168" i="37"/>
  <c r="U168" i="37" s="1"/>
  <c r="V168" i="37"/>
  <c r="T160" i="37"/>
  <c r="U160" i="37" s="1"/>
  <c r="V160" i="37"/>
  <c r="T151" i="37"/>
  <c r="U151" i="37" s="1"/>
  <c r="V151" i="37"/>
  <c r="V143" i="37"/>
  <c r="T143" i="37"/>
  <c r="U143" i="37" s="1"/>
  <c r="T135" i="37"/>
  <c r="U135" i="37" s="1"/>
  <c r="V135" i="37"/>
  <c r="V127" i="37"/>
  <c r="T127" i="37"/>
  <c r="U127" i="37" s="1"/>
  <c r="T119" i="37"/>
  <c r="U119" i="37" s="1"/>
  <c r="V119" i="37"/>
  <c r="V111" i="37"/>
  <c r="T111" i="37"/>
  <c r="U111" i="37" s="1"/>
  <c r="T103" i="37"/>
  <c r="U103" i="37" s="1"/>
  <c r="V103" i="37"/>
  <c r="T95" i="37"/>
  <c r="U95" i="37" s="1"/>
  <c r="V95" i="37"/>
  <c r="T87" i="37"/>
  <c r="U87" i="37" s="1"/>
  <c r="V87" i="37"/>
  <c r="V79" i="37"/>
  <c r="T79" i="37"/>
  <c r="U79" i="37" s="1"/>
  <c r="T63" i="37"/>
  <c r="U63" i="37" s="1"/>
  <c r="V63" i="37"/>
  <c r="V55" i="37"/>
  <c r="T55" i="37"/>
  <c r="U55" i="37" s="1"/>
  <c r="T47" i="37"/>
  <c r="U47" i="37" s="1"/>
  <c r="V47" i="37"/>
  <c r="V39" i="37"/>
  <c r="T39" i="37"/>
  <c r="U39" i="37" s="1"/>
  <c r="T31" i="37"/>
  <c r="U31" i="37" s="1"/>
  <c r="V31" i="37"/>
  <c r="V23" i="37"/>
  <c r="T23" i="37"/>
  <c r="U23" i="37" s="1"/>
  <c r="T15" i="37"/>
  <c r="U15" i="37" s="1"/>
  <c r="V15" i="37"/>
  <c r="AF379" i="37"/>
  <c r="Z379" i="37" s="1"/>
  <c r="AB379" i="37" s="1"/>
  <c r="AE380" i="37"/>
  <c r="AF380" i="37" s="1"/>
  <c r="Z380" i="37" s="1"/>
  <c r="AB380" i="37" s="1"/>
  <c r="AD409" i="37"/>
  <c r="AD332" i="37"/>
  <c r="AD331" i="37" s="1"/>
  <c r="AD627" i="37"/>
  <c r="AB98" i="37"/>
  <c r="AA380" i="37"/>
  <c r="AB628" i="37"/>
  <c r="AB496" i="37"/>
  <c r="AB82" i="37"/>
  <c r="AD427" i="37"/>
  <c r="AD143" i="37"/>
  <c r="AF350" i="37"/>
  <c r="Z350" i="37" s="1"/>
  <c r="AB350" i="37" s="1"/>
  <c r="AE351" i="37"/>
  <c r="AF351" i="37" s="1"/>
  <c r="Z351" i="37" s="1"/>
  <c r="AB351" i="37" s="1"/>
  <c r="AD70" i="37"/>
  <c r="AB18" i="37"/>
  <c r="AD368" i="37"/>
  <c r="V649" i="37"/>
  <c r="T649" i="37"/>
  <c r="U649" i="37" s="1"/>
  <c r="V617" i="37"/>
  <c r="T617" i="37"/>
  <c r="U617" i="37" s="1"/>
  <c r="V585" i="37"/>
  <c r="T585" i="37"/>
  <c r="U585" i="37" s="1"/>
  <c r="V553" i="37"/>
  <c r="T553" i="37"/>
  <c r="U553" i="37" s="1"/>
  <c r="V521" i="37"/>
  <c r="T521" i="37"/>
  <c r="U521" i="37" s="1"/>
  <c r="T497" i="37"/>
  <c r="U497" i="37" s="1"/>
  <c r="V497" i="37"/>
  <c r="T465" i="37"/>
  <c r="U465" i="37" s="1"/>
  <c r="V465" i="37"/>
  <c r="T433" i="37"/>
  <c r="U433" i="37" s="1"/>
  <c r="V433" i="37"/>
  <c r="T401" i="37"/>
  <c r="U401" i="37" s="1"/>
  <c r="V401" i="37"/>
  <c r="T369" i="37"/>
  <c r="U369" i="37" s="1"/>
  <c r="V369" i="37"/>
  <c r="T337" i="37"/>
  <c r="U337" i="37" s="1"/>
  <c r="V337" i="37"/>
  <c r="V305" i="37"/>
  <c r="T305" i="37"/>
  <c r="U305" i="37" s="1"/>
  <c r="V257" i="37"/>
  <c r="T257" i="37"/>
  <c r="U257" i="37" s="1"/>
  <c r="T217" i="37"/>
  <c r="U217" i="37" s="1"/>
  <c r="V217" i="37"/>
  <c r="T185" i="37"/>
  <c r="U185" i="37" s="1"/>
  <c r="V185" i="37"/>
  <c r="T153" i="37"/>
  <c r="U153" i="37" s="1"/>
  <c r="V153" i="37"/>
  <c r="T120" i="37"/>
  <c r="U120" i="37" s="1"/>
  <c r="V120" i="37"/>
  <c r="T88" i="37"/>
  <c r="U88" i="37" s="1"/>
  <c r="V88" i="37"/>
  <c r="T56" i="37"/>
  <c r="U56" i="37" s="1"/>
  <c r="V56" i="37"/>
  <c r="T16" i="37"/>
  <c r="U16" i="37" s="1"/>
  <c r="V16" i="37"/>
  <c r="AB514" i="37"/>
  <c r="T655" i="37"/>
  <c r="U655" i="37" s="1"/>
  <c r="V655" i="37"/>
  <c r="V647" i="37"/>
  <c r="T647" i="37"/>
  <c r="U647" i="37" s="1"/>
  <c r="T639" i="37"/>
  <c r="U639" i="37" s="1"/>
  <c r="V639" i="37"/>
  <c r="V631" i="37"/>
  <c r="T631" i="37"/>
  <c r="U631" i="37" s="1"/>
  <c r="T623" i="37"/>
  <c r="U623" i="37" s="1"/>
  <c r="V623" i="37"/>
  <c r="T615" i="37"/>
  <c r="U615" i="37" s="1"/>
  <c r="V615" i="37"/>
  <c r="T607" i="37"/>
  <c r="U607" i="37" s="1"/>
  <c r="V607" i="37"/>
  <c r="T599" i="37"/>
  <c r="U599" i="37" s="1"/>
  <c r="V599" i="37"/>
  <c r="T591" i="37"/>
  <c r="U591" i="37" s="1"/>
  <c r="V591" i="37"/>
  <c r="T583" i="37"/>
  <c r="U583" i="37" s="1"/>
  <c r="V583" i="37"/>
  <c r="T575" i="37"/>
  <c r="U575" i="37" s="1"/>
  <c r="V575" i="37"/>
  <c r="T567" i="37"/>
  <c r="U567" i="37" s="1"/>
  <c r="V567" i="37"/>
  <c r="T559" i="37"/>
  <c r="U559" i="37" s="1"/>
  <c r="V559" i="37"/>
  <c r="T551" i="37"/>
  <c r="U551" i="37" s="1"/>
  <c r="V551" i="37"/>
  <c r="T543" i="37"/>
  <c r="U543" i="37" s="1"/>
  <c r="V543" i="37"/>
  <c r="V535" i="37"/>
  <c r="T535" i="37"/>
  <c r="U535" i="37" s="1"/>
  <c r="T527" i="37"/>
  <c r="U527" i="37" s="1"/>
  <c r="V527" i="37"/>
  <c r="V519" i="37"/>
  <c r="T519" i="37"/>
  <c r="U519" i="37" s="1"/>
  <c r="T511" i="37"/>
  <c r="U511" i="37" s="1"/>
  <c r="V511" i="37"/>
  <c r="V503" i="37"/>
  <c r="T503" i="37"/>
  <c r="U503" i="37" s="1"/>
  <c r="T495" i="37"/>
  <c r="U495" i="37" s="1"/>
  <c r="V495" i="37"/>
  <c r="V487" i="37"/>
  <c r="T487" i="37"/>
  <c r="U487" i="37" s="1"/>
  <c r="T479" i="37"/>
  <c r="U479" i="37" s="1"/>
  <c r="V479" i="37"/>
  <c r="V471" i="37"/>
  <c r="T471" i="37"/>
  <c r="U471" i="37" s="1"/>
  <c r="T463" i="37"/>
  <c r="U463" i="37" s="1"/>
  <c r="V463" i="37"/>
  <c r="V455" i="37"/>
  <c r="T455" i="37"/>
  <c r="U455" i="37" s="1"/>
  <c r="T447" i="37"/>
  <c r="U447" i="37" s="1"/>
  <c r="V447" i="37"/>
  <c r="V439" i="37"/>
  <c r="T439" i="37"/>
  <c r="U439" i="37" s="1"/>
  <c r="T431" i="37"/>
  <c r="U431" i="37" s="1"/>
  <c r="V431" i="37"/>
  <c r="V423" i="37"/>
  <c r="T423" i="37"/>
  <c r="U423" i="37" s="1"/>
  <c r="T415" i="37"/>
  <c r="U415" i="37" s="1"/>
  <c r="V415" i="37"/>
  <c r="V407" i="37"/>
  <c r="T407" i="37"/>
  <c r="U407" i="37" s="1"/>
  <c r="T399" i="37"/>
  <c r="U399" i="37" s="1"/>
  <c r="V399" i="37"/>
  <c r="V391" i="37"/>
  <c r="T391" i="37"/>
  <c r="U391" i="37" s="1"/>
  <c r="T383" i="37"/>
  <c r="U383" i="37" s="1"/>
  <c r="V383" i="37"/>
  <c r="V375" i="37"/>
  <c r="T375" i="37"/>
  <c r="U375" i="37" s="1"/>
  <c r="T367" i="37"/>
  <c r="U367" i="37" s="1"/>
  <c r="V367" i="37"/>
  <c r="V359" i="37"/>
  <c r="T359" i="37"/>
  <c r="U359" i="37" s="1"/>
  <c r="T351" i="37"/>
  <c r="U351" i="37" s="1"/>
  <c r="V351" i="37"/>
  <c r="T343" i="37"/>
  <c r="U343" i="37" s="1"/>
  <c r="V343" i="37"/>
  <c r="T335" i="37"/>
  <c r="U335" i="37" s="1"/>
  <c r="V335" i="37"/>
  <c r="V327" i="37"/>
  <c r="T327" i="37"/>
  <c r="U327" i="37" s="1"/>
  <c r="V319" i="37"/>
  <c r="T319" i="37"/>
  <c r="U319" i="37" s="1"/>
  <c r="V311" i="37"/>
  <c r="T311" i="37"/>
  <c r="U311" i="37" s="1"/>
  <c r="V303" i="37"/>
  <c r="T303" i="37"/>
  <c r="U303" i="37" s="1"/>
  <c r="V295" i="37"/>
  <c r="T295" i="37"/>
  <c r="U295" i="37" s="1"/>
  <c r="V287" i="37"/>
  <c r="T287" i="37"/>
  <c r="U287" i="37" s="1"/>
  <c r="V279" i="37"/>
  <c r="T279" i="37"/>
  <c r="U279" i="37" s="1"/>
  <c r="V271" i="37"/>
  <c r="T271" i="37"/>
  <c r="U271" i="37" s="1"/>
  <c r="V263" i="37"/>
  <c r="T263" i="37"/>
  <c r="U263" i="37" s="1"/>
  <c r="V255" i="37"/>
  <c r="T255" i="37"/>
  <c r="U255" i="37" s="1"/>
  <c r="T247" i="37"/>
  <c r="U247" i="37" s="1"/>
  <c r="V247" i="37"/>
  <c r="V239" i="37"/>
  <c r="T239" i="37"/>
  <c r="U239" i="37" s="1"/>
  <c r="T231" i="37"/>
  <c r="U231" i="37" s="1"/>
  <c r="V231" i="37"/>
  <c r="V223" i="37"/>
  <c r="T223" i="37"/>
  <c r="U223" i="37" s="1"/>
  <c r="T215" i="37"/>
  <c r="U215" i="37" s="1"/>
  <c r="V215" i="37"/>
  <c r="V207" i="37"/>
  <c r="T207" i="37"/>
  <c r="U207" i="37" s="1"/>
  <c r="T199" i="37"/>
  <c r="U199" i="37" s="1"/>
  <c r="V199" i="37"/>
  <c r="V191" i="37"/>
  <c r="T191" i="37"/>
  <c r="U191" i="37" s="1"/>
  <c r="T183" i="37"/>
  <c r="U183" i="37" s="1"/>
  <c r="V183" i="37"/>
  <c r="V175" i="37"/>
  <c r="T175" i="37"/>
  <c r="U175" i="37" s="1"/>
  <c r="T167" i="37"/>
  <c r="U167" i="37" s="1"/>
  <c r="V167" i="37"/>
  <c r="V159" i="37"/>
  <c r="T159" i="37"/>
  <c r="U159" i="37" s="1"/>
  <c r="T150" i="37"/>
  <c r="U150" i="37" s="1"/>
  <c r="V150" i="37"/>
  <c r="T142" i="37"/>
  <c r="U142" i="37" s="1"/>
  <c r="V142" i="37"/>
  <c r="T134" i="37"/>
  <c r="U134" i="37" s="1"/>
  <c r="V134" i="37"/>
  <c r="T126" i="37"/>
  <c r="U126" i="37" s="1"/>
  <c r="V126" i="37"/>
  <c r="T118" i="37"/>
  <c r="U118" i="37" s="1"/>
  <c r="V118" i="37"/>
  <c r="T110" i="37"/>
  <c r="U110" i="37" s="1"/>
  <c r="V110" i="37"/>
  <c r="T102" i="37"/>
  <c r="U102" i="37" s="1"/>
  <c r="V102" i="37"/>
  <c r="T94" i="37"/>
  <c r="U94" i="37" s="1"/>
  <c r="V94" i="37"/>
  <c r="T86" i="37"/>
  <c r="U86" i="37" s="1"/>
  <c r="V86" i="37"/>
  <c r="T78" i="37"/>
  <c r="U78" i="37" s="1"/>
  <c r="V78" i="37"/>
  <c r="T70" i="37"/>
  <c r="U70" i="37" s="1"/>
  <c r="V70" i="37"/>
  <c r="T62" i="37"/>
  <c r="U62" i="37" s="1"/>
  <c r="V62" i="37"/>
  <c r="T54" i="37"/>
  <c r="U54" i="37" s="1"/>
  <c r="V54" i="37"/>
  <c r="T46" i="37"/>
  <c r="U46" i="37" s="1"/>
  <c r="V46" i="37"/>
  <c r="T38" i="37"/>
  <c r="U38" i="37" s="1"/>
  <c r="V38" i="37"/>
  <c r="T30" i="37"/>
  <c r="U30" i="37" s="1"/>
  <c r="V30" i="37"/>
  <c r="T22" i="37"/>
  <c r="U22" i="37" s="1"/>
  <c r="V22" i="37"/>
  <c r="T14" i="37"/>
  <c r="U14" i="37" s="1"/>
  <c r="V14" i="37"/>
  <c r="AD94" i="37"/>
  <c r="AA634" i="37"/>
  <c r="AF181" i="37"/>
  <c r="Z181" i="37" s="1"/>
  <c r="AB181" i="37" s="1"/>
  <c r="AE182" i="37"/>
  <c r="AD103" i="37"/>
  <c r="AB537" i="37"/>
  <c r="AF206" i="37"/>
  <c r="Z206" i="37" s="1"/>
  <c r="AB206" i="37" s="1"/>
  <c r="AE207" i="37"/>
  <c r="AF202" i="37"/>
  <c r="Z202" i="37" s="1"/>
  <c r="AB202" i="37" s="1"/>
  <c r="AE203" i="37"/>
  <c r="AD364" i="37"/>
  <c r="AD481" i="37"/>
  <c r="AD359" i="37"/>
  <c r="AD358" i="37" s="1"/>
  <c r="AD182" i="37"/>
  <c r="AD181" i="37" s="1"/>
  <c r="AD180" i="37" s="1"/>
  <c r="V633" i="37"/>
  <c r="T633" i="37"/>
  <c r="U633" i="37" s="1"/>
  <c r="V601" i="37"/>
  <c r="T601" i="37"/>
  <c r="U601" i="37" s="1"/>
  <c r="V569" i="37"/>
  <c r="T569" i="37"/>
  <c r="U569" i="37" s="1"/>
  <c r="V537" i="37"/>
  <c r="T537" i="37"/>
  <c r="U537" i="37" s="1"/>
  <c r="V505" i="37"/>
  <c r="T505" i="37"/>
  <c r="U505" i="37" s="1"/>
  <c r="T473" i="37"/>
  <c r="U473" i="37" s="1"/>
  <c r="V473" i="37"/>
  <c r="T441" i="37"/>
  <c r="U441" i="37" s="1"/>
  <c r="V441" i="37"/>
  <c r="T409" i="37"/>
  <c r="U409" i="37" s="1"/>
  <c r="V409" i="37"/>
  <c r="T377" i="37"/>
  <c r="U377" i="37" s="1"/>
  <c r="V377" i="37"/>
  <c r="T345" i="37"/>
  <c r="U345" i="37" s="1"/>
  <c r="V345" i="37"/>
  <c r="V313" i="37"/>
  <c r="T313" i="37"/>
  <c r="U313" i="37" s="1"/>
  <c r="V289" i="37"/>
  <c r="T289" i="37"/>
  <c r="U289" i="37" s="1"/>
  <c r="V265" i="37"/>
  <c r="T265" i="37"/>
  <c r="U265" i="37" s="1"/>
  <c r="T233" i="37"/>
  <c r="U233" i="37" s="1"/>
  <c r="V233" i="37"/>
  <c r="T201" i="37"/>
  <c r="U201" i="37" s="1"/>
  <c r="V201" i="37"/>
  <c r="T169" i="37"/>
  <c r="U169" i="37" s="1"/>
  <c r="V169" i="37"/>
  <c r="T136" i="37"/>
  <c r="U136" i="37" s="1"/>
  <c r="V136" i="37"/>
  <c r="T104" i="37"/>
  <c r="U104" i="37" s="1"/>
  <c r="V104" i="37"/>
  <c r="T72" i="37"/>
  <c r="U72" i="37" s="1"/>
  <c r="V72" i="37"/>
  <c r="T48" i="37"/>
  <c r="U48" i="37" s="1"/>
  <c r="V48" i="37"/>
  <c r="T24" i="37"/>
  <c r="U24" i="37" s="1"/>
  <c r="V24" i="37"/>
  <c r="AD97" i="37"/>
  <c r="T654" i="37"/>
  <c r="U654" i="37" s="1"/>
  <c r="V654" i="37"/>
  <c r="T646" i="37"/>
  <c r="U646" i="37" s="1"/>
  <c r="V646" i="37"/>
  <c r="T638" i="37"/>
  <c r="U638" i="37" s="1"/>
  <c r="V638" i="37"/>
  <c r="T630" i="37"/>
  <c r="U630" i="37" s="1"/>
  <c r="V630" i="37"/>
  <c r="T622" i="37"/>
  <c r="U622" i="37" s="1"/>
  <c r="V622" i="37"/>
  <c r="T614" i="37"/>
  <c r="U614" i="37" s="1"/>
  <c r="V614" i="37"/>
  <c r="T606" i="37"/>
  <c r="U606" i="37" s="1"/>
  <c r="V606" i="37"/>
  <c r="T598" i="37"/>
  <c r="U598" i="37" s="1"/>
  <c r="V598" i="37"/>
  <c r="T590" i="37"/>
  <c r="U590" i="37" s="1"/>
  <c r="V590" i="37"/>
  <c r="T582" i="37"/>
  <c r="U582" i="37" s="1"/>
  <c r="V582" i="37"/>
  <c r="T574" i="37"/>
  <c r="U574" i="37" s="1"/>
  <c r="V574" i="37"/>
  <c r="T566" i="37"/>
  <c r="U566" i="37" s="1"/>
  <c r="V566" i="37"/>
  <c r="T558" i="37"/>
  <c r="U558" i="37" s="1"/>
  <c r="V558" i="37"/>
  <c r="T550" i="37"/>
  <c r="U550" i="37" s="1"/>
  <c r="V550" i="37"/>
  <c r="T542" i="37"/>
  <c r="U542" i="37" s="1"/>
  <c r="V542" i="37"/>
  <c r="T534" i="37"/>
  <c r="U534" i="37" s="1"/>
  <c r="V534" i="37"/>
  <c r="T526" i="37"/>
  <c r="U526" i="37" s="1"/>
  <c r="V526" i="37"/>
  <c r="T518" i="37"/>
  <c r="U518" i="37" s="1"/>
  <c r="V518" i="37"/>
  <c r="T510" i="37"/>
  <c r="U510" i="37" s="1"/>
  <c r="V510" i="37"/>
  <c r="T502" i="37"/>
  <c r="U502" i="37" s="1"/>
  <c r="V502" i="37"/>
  <c r="T494" i="37"/>
  <c r="U494" i="37" s="1"/>
  <c r="V494" i="37"/>
  <c r="T486" i="37"/>
  <c r="U486" i="37" s="1"/>
  <c r="V486" i="37"/>
  <c r="T478" i="37"/>
  <c r="U478" i="37" s="1"/>
  <c r="V478" i="37"/>
  <c r="T470" i="37"/>
  <c r="U470" i="37" s="1"/>
  <c r="V470" i="37"/>
  <c r="T462" i="37"/>
  <c r="U462" i="37" s="1"/>
  <c r="V462" i="37"/>
  <c r="T454" i="37"/>
  <c r="U454" i="37" s="1"/>
  <c r="V454" i="37"/>
  <c r="T446" i="37"/>
  <c r="U446" i="37" s="1"/>
  <c r="V446" i="37"/>
  <c r="T438" i="37"/>
  <c r="U438" i="37" s="1"/>
  <c r="V438" i="37"/>
  <c r="T430" i="37"/>
  <c r="U430" i="37" s="1"/>
  <c r="V430" i="37"/>
  <c r="T422" i="37"/>
  <c r="U422" i="37" s="1"/>
  <c r="V422" i="37"/>
  <c r="T414" i="37"/>
  <c r="U414" i="37" s="1"/>
  <c r="V414" i="37"/>
  <c r="T406" i="37"/>
  <c r="U406" i="37" s="1"/>
  <c r="V406" i="37"/>
  <c r="T398" i="37"/>
  <c r="U398" i="37" s="1"/>
  <c r="V398" i="37"/>
  <c r="T390" i="37"/>
  <c r="U390" i="37" s="1"/>
  <c r="V390" i="37"/>
  <c r="T382" i="37"/>
  <c r="U382" i="37" s="1"/>
  <c r="V382" i="37"/>
  <c r="T374" i="37"/>
  <c r="U374" i="37" s="1"/>
  <c r="V374" i="37"/>
  <c r="T366" i="37"/>
  <c r="U366" i="37" s="1"/>
  <c r="V366" i="37"/>
  <c r="T358" i="37"/>
  <c r="U358" i="37" s="1"/>
  <c r="V358" i="37"/>
  <c r="T350" i="37"/>
  <c r="U350" i="37" s="1"/>
  <c r="V350" i="37"/>
  <c r="T342" i="37"/>
  <c r="U342" i="37" s="1"/>
  <c r="V342" i="37"/>
  <c r="T334" i="37"/>
  <c r="U334" i="37" s="1"/>
  <c r="V334" i="37"/>
  <c r="T326" i="37"/>
  <c r="U326" i="37" s="1"/>
  <c r="V326" i="37"/>
  <c r="T318" i="37"/>
  <c r="U318" i="37" s="1"/>
  <c r="V318" i="37"/>
  <c r="T310" i="37"/>
  <c r="U310" i="37" s="1"/>
  <c r="V310" i="37"/>
  <c r="T302" i="37"/>
  <c r="U302" i="37" s="1"/>
  <c r="V302" i="37"/>
  <c r="T294" i="37"/>
  <c r="U294" i="37" s="1"/>
  <c r="V294" i="37"/>
  <c r="T286" i="37"/>
  <c r="U286" i="37" s="1"/>
  <c r="V286" i="37"/>
  <c r="T278" i="37"/>
  <c r="U278" i="37" s="1"/>
  <c r="V278" i="37"/>
  <c r="T270" i="37"/>
  <c r="U270" i="37" s="1"/>
  <c r="V270" i="37"/>
  <c r="T262" i="37"/>
  <c r="U262" i="37" s="1"/>
  <c r="V262" i="37"/>
  <c r="T254" i="37"/>
  <c r="U254" i="37" s="1"/>
  <c r="V254" i="37"/>
  <c r="T246" i="37"/>
  <c r="U246" i="37" s="1"/>
  <c r="V246" i="37"/>
  <c r="T238" i="37"/>
  <c r="U238" i="37" s="1"/>
  <c r="V238" i="37"/>
  <c r="T230" i="37"/>
  <c r="U230" i="37" s="1"/>
  <c r="V230" i="37"/>
  <c r="T222" i="37"/>
  <c r="U222" i="37" s="1"/>
  <c r="V222" i="37"/>
  <c r="T214" i="37"/>
  <c r="U214" i="37" s="1"/>
  <c r="V214" i="37"/>
  <c r="T206" i="37"/>
  <c r="U206" i="37" s="1"/>
  <c r="V206" i="37"/>
  <c r="T198" i="37"/>
  <c r="U198" i="37" s="1"/>
  <c r="V198" i="37"/>
  <c r="T190" i="37"/>
  <c r="U190" i="37" s="1"/>
  <c r="V190" i="37"/>
  <c r="T182" i="37"/>
  <c r="U182" i="37" s="1"/>
  <c r="V182" i="37"/>
  <c r="T174" i="37"/>
  <c r="U174" i="37" s="1"/>
  <c r="V174" i="37"/>
  <c r="T166" i="37"/>
  <c r="U166" i="37" s="1"/>
  <c r="V166" i="37"/>
  <c r="T158" i="37"/>
  <c r="U158" i="37" s="1"/>
  <c r="V158" i="37"/>
  <c r="V149" i="37"/>
  <c r="T149" i="37"/>
  <c r="U149" i="37" s="1"/>
  <c r="T141" i="37"/>
  <c r="U141" i="37" s="1"/>
  <c r="V141" i="37"/>
  <c r="T133" i="37"/>
  <c r="U133" i="37" s="1"/>
  <c r="V133" i="37"/>
  <c r="T125" i="37"/>
  <c r="U125" i="37" s="1"/>
  <c r="V125" i="37"/>
  <c r="V117" i="37"/>
  <c r="T117" i="37"/>
  <c r="U117" i="37" s="1"/>
  <c r="T109" i="37"/>
  <c r="U109" i="37" s="1"/>
  <c r="V109" i="37"/>
  <c r="T101" i="37"/>
  <c r="U101" i="37" s="1"/>
  <c r="V101" i="37"/>
  <c r="T93" i="37"/>
  <c r="U93" i="37" s="1"/>
  <c r="V93" i="37"/>
  <c r="V85" i="37"/>
  <c r="T85" i="37"/>
  <c r="U85" i="37" s="1"/>
  <c r="T77" i="37"/>
  <c r="U77" i="37" s="1"/>
  <c r="V77" i="37"/>
  <c r="T69" i="37"/>
  <c r="U69" i="37" s="1"/>
  <c r="V69" i="37"/>
  <c r="V61" i="37"/>
  <c r="T61" i="37"/>
  <c r="U61" i="37" s="1"/>
  <c r="T53" i="37"/>
  <c r="U53" i="37" s="1"/>
  <c r="V53" i="37"/>
  <c r="V45" i="37"/>
  <c r="T45" i="37"/>
  <c r="U45" i="37" s="1"/>
  <c r="T37" i="37"/>
  <c r="U37" i="37" s="1"/>
  <c r="V37" i="37"/>
  <c r="V29" i="37"/>
  <c r="T29" i="37"/>
  <c r="U29" i="37" s="1"/>
  <c r="T21" i="37"/>
  <c r="U21" i="37" s="1"/>
  <c r="V21" i="37"/>
  <c r="V13" i="37"/>
  <c r="T13" i="37"/>
  <c r="U13" i="37" s="1"/>
  <c r="AA12" i="37"/>
  <c r="AD82" i="37"/>
  <c r="AD81" i="37" s="1"/>
  <c r="AA170" i="37"/>
  <c r="AB95" i="37"/>
  <c r="AF196" i="37"/>
  <c r="Z196" i="37" s="1"/>
  <c r="AB196" i="37" s="1"/>
  <c r="AE197" i="37"/>
  <c r="AF197" i="37" s="1"/>
  <c r="Z197" i="37" s="1"/>
  <c r="AB197" i="37" s="1"/>
  <c r="AD15" i="37"/>
  <c r="AD14" i="37" s="1"/>
  <c r="AD13" i="37" s="1"/>
  <c r="AA93" i="37"/>
  <c r="AD254" i="37"/>
  <c r="AD253" i="37" s="1"/>
  <c r="AD18" i="37"/>
  <c r="AD17" i="37" s="1"/>
  <c r="AD152" i="37"/>
  <c r="AD151" i="37" s="1"/>
  <c r="AA514" i="37"/>
  <c r="AB152" i="37"/>
  <c r="AD173" i="37"/>
  <c r="AD172" i="37" s="1"/>
  <c r="AB173" i="37"/>
  <c r="AA646" i="37"/>
  <c r="T657" i="37"/>
  <c r="U657" i="37" s="1"/>
  <c r="V657" i="37"/>
  <c r="T625" i="37"/>
  <c r="U625" i="37" s="1"/>
  <c r="V625" i="37"/>
  <c r="V593" i="37"/>
  <c r="T593" i="37"/>
  <c r="U593" i="37" s="1"/>
  <c r="V561" i="37"/>
  <c r="T561" i="37"/>
  <c r="U561" i="37" s="1"/>
  <c r="T529" i="37"/>
  <c r="U529" i="37" s="1"/>
  <c r="V529" i="37"/>
  <c r="T489" i="37"/>
  <c r="U489" i="37" s="1"/>
  <c r="V489" i="37"/>
  <c r="T457" i="37"/>
  <c r="U457" i="37" s="1"/>
  <c r="V457" i="37"/>
  <c r="T425" i="37"/>
  <c r="U425" i="37" s="1"/>
  <c r="V425" i="37"/>
  <c r="T393" i="37"/>
  <c r="U393" i="37" s="1"/>
  <c r="V393" i="37"/>
  <c r="T361" i="37"/>
  <c r="U361" i="37" s="1"/>
  <c r="V361" i="37"/>
  <c r="V321" i="37"/>
  <c r="T321" i="37"/>
  <c r="U321" i="37" s="1"/>
  <c r="V281" i="37"/>
  <c r="T281" i="37"/>
  <c r="U281" i="37" s="1"/>
  <c r="V241" i="37"/>
  <c r="T241" i="37"/>
  <c r="U241" i="37" s="1"/>
  <c r="V209" i="37"/>
  <c r="T209" i="37"/>
  <c r="U209" i="37" s="1"/>
  <c r="V177" i="37"/>
  <c r="T177" i="37"/>
  <c r="U177" i="37" s="1"/>
  <c r="T144" i="37"/>
  <c r="U144" i="37" s="1"/>
  <c r="V144" i="37"/>
  <c r="T112" i="37"/>
  <c r="U112" i="37" s="1"/>
  <c r="V112" i="37"/>
  <c r="T80" i="37"/>
  <c r="U80" i="37" s="1"/>
  <c r="V80" i="37"/>
  <c r="T32" i="37"/>
  <c r="U32" i="37" s="1"/>
  <c r="V32" i="37"/>
  <c r="AD384" i="37"/>
  <c r="AF11" i="37"/>
  <c r="Z11" i="37" s="1"/>
  <c r="AB11" i="37" s="1"/>
  <c r="AE12" i="37"/>
  <c r="AF12" i="37" s="1"/>
  <c r="Z12" i="37" s="1"/>
  <c r="AB12" i="37" s="1"/>
  <c r="AA208" i="37"/>
  <c r="V653" i="37"/>
  <c r="T653" i="37"/>
  <c r="U653" i="37" s="1"/>
  <c r="T645" i="37"/>
  <c r="U645" i="37" s="1"/>
  <c r="V645" i="37"/>
  <c r="T637" i="37"/>
  <c r="U637" i="37" s="1"/>
  <c r="V637" i="37"/>
  <c r="T629" i="37"/>
  <c r="U629" i="37" s="1"/>
  <c r="V629" i="37"/>
  <c r="T621" i="37"/>
  <c r="U621" i="37" s="1"/>
  <c r="V621" i="37"/>
  <c r="T613" i="37"/>
  <c r="U613" i="37" s="1"/>
  <c r="V613" i="37"/>
  <c r="T605" i="37"/>
  <c r="U605" i="37" s="1"/>
  <c r="V605" i="37"/>
  <c r="T597" i="37"/>
  <c r="U597" i="37" s="1"/>
  <c r="V597" i="37"/>
  <c r="T589" i="37"/>
  <c r="U589" i="37" s="1"/>
  <c r="V589" i="37"/>
  <c r="T581" i="37"/>
  <c r="U581" i="37" s="1"/>
  <c r="V581" i="37"/>
  <c r="T573" i="37"/>
  <c r="U573" i="37" s="1"/>
  <c r="V573" i="37"/>
  <c r="T565" i="37"/>
  <c r="U565" i="37" s="1"/>
  <c r="V565" i="37"/>
  <c r="T557" i="37"/>
  <c r="U557" i="37" s="1"/>
  <c r="V557" i="37"/>
  <c r="T549" i="37"/>
  <c r="U549" i="37" s="1"/>
  <c r="V549" i="37"/>
  <c r="V541" i="37"/>
  <c r="T541" i="37"/>
  <c r="U541" i="37" s="1"/>
  <c r="T533" i="37"/>
  <c r="U533" i="37" s="1"/>
  <c r="V533" i="37"/>
  <c r="V525" i="37"/>
  <c r="T525" i="37"/>
  <c r="U525" i="37" s="1"/>
  <c r="T517" i="37"/>
  <c r="U517" i="37" s="1"/>
  <c r="V517" i="37"/>
  <c r="V509" i="37"/>
  <c r="T509" i="37"/>
  <c r="U509" i="37" s="1"/>
  <c r="T501" i="37"/>
  <c r="U501" i="37" s="1"/>
  <c r="V501" i="37"/>
  <c r="V493" i="37"/>
  <c r="T493" i="37"/>
  <c r="U493" i="37" s="1"/>
  <c r="V485" i="37"/>
  <c r="T485" i="37"/>
  <c r="U485" i="37" s="1"/>
  <c r="V477" i="37"/>
  <c r="T477" i="37"/>
  <c r="U477" i="37" s="1"/>
  <c r="T469" i="37"/>
  <c r="U469" i="37" s="1"/>
  <c r="V469" i="37"/>
  <c r="V461" i="37"/>
  <c r="T461" i="37"/>
  <c r="U461" i="37" s="1"/>
  <c r="V453" i="37"/>
  <c r="T453" i="37"/>
  <c r="U453" i="37" s="1"/>
  <c r="V445" i="37"/>
  <c r="T445" i="37"/>
  <c r="U445" i="37" s="1"/>
  <c r="T437" i="37"/>
  <c r="U437" i="37" s="1"/>
  <c r="V437" i="37"/>
  <c r="V429" i="37"/>
  <c r="T429" i="37"/>
  <c r="U429" i="37" s="1"/>
  <c r="T421" i="37"/>
  <c r="U421" i="37" s="1"/>
  <c r="V421" i="37"/>
  <c r="V413" i="37"/>
  <c r="T413" i="37"/>
  <c r="U413" i="37" s="1"/>
  <c r="V405" i="37"/>
  <c r="T405" i="37"/>
  <c r="U405" i="37" s="1"/>
  <c r="V397" i="37"/>
  <c r="T397" i="37"/>
  <c r="U397" i="37" s="1"/>
  <c r="V389" i="37"/>
  <c r="T389" i="37"/>
  <c r="U389" i="37" s="1"/>
  <c r="V381" i="37"/>
  <c r="T381" i="37"/>
  <c r="U381" i="37" s="1"/>
  <c r="V373" i="37"/>
  <c r="T373" i="37"/>
  <c r="U373" i="37" s="1"/>
  <c r="V365" i="37"/>
  <c r="T365" i="37"/>
  <c r="U365" i="37" s="1"/>
  <c r="T357" i="37"/>
  <c r="U357" i="37" s="1"/>
  <c r="V357" i="37"/>
  <c r="V349" i="37"/>
  <c r="T349" i="37"/>
  <c r="U349" i="37" s="1"/>
  <c r="V341" i="37"/>
  <c r="T341" i="37"/>
  <c r="U341" i="37" s="1"/>
  <c r="T333" i="37"/>
  <c r="U333" i="37" s="1"/>
  <c r="V333" i="37"/>
  <c r="V325" i="37"/>
  <c r="T325" i="37"/>
  <c r="U325" i="37" s="1"/>
  <c r="V317" i="37"/>
  <c r="T317" i="37"/>
  <c r="U317" i="37" s="1"/>
  <c r="V309" i="37"/>
  <c r="T309" i="37"/>
  <c r="U309" i="37" s="1"/>
  <c r="V301" i="37"/>
  <c r="T301" i="37"/>
  <c r="U301" i="37" s="1"/>
  <c r="V293" i="37"/>
  <c r="T293" i="37"/>
  <c r="U293" i="37" s="1"/>
  <c r="V285" i="37"/>
  <c r="T285" i="37"/>
  <c r="U285" i="37" s="1"/>
  <c r="V277" i="37"/>
  <c r="T277" i="37"/>
  <c r="U277" i="37" s="1"/>
  <c r="V269" i="37"/>
  <c r="T269" i="37"/>
  <c r="U269" i="37" s="1"/>
  <c r="V261" i="37"/>
  <c r="T261" i="37"/>
  <c r="U261" i="37" s="1"/>
  <c r="T253" i="37"/>
  <c r="U253" i="37" s="1"/>
  <c r="V253" i="37"/>
  <c r="T245" i="37"/>
  <c r="U245" i="37" s="1"/>
  <c r="V245" i="37"/>
  <c r="T237" i="37"/>
  <c r="U237" i="37" s="1"/>
  <c r="V237" i="37"/>
  <c r="V229" i="37"/>
  <c r="T229" i="37"/>
  <c r="U229" i="37" s="1"/>
  <c r="T221" i="37"/>
  <c r="U221" i="37" s="1"/>
  <c r="V221" i="37"/>
  <c r="T213" i="37"/>
  <c r="U213" i="37" s="1"/>
  <c r="V213" i="37"/>
  <c r="T205" i="37"/>
  <c r="U205" i="37" s="1"/>
  <c r="V205" i="37"/>
  <c r="T197" i="37"/>
  <c r="U197" i="37" s="1"/>
  <c r="V197" i="37"/>
  <c r="T189" i="37"/>
  <c r="U189" i="37" s="1"/>
  <c r="V189" i="37"/>
  <c r="T181" i="37"/>
  <c r="U181" i="37" s="1"/>
  <c r="V181" i="37"/>
  <c r="T173" i="37"/>
  <c r="U173" i="37" s="1"/>
  <c r="V173" i="37"/>
  <c r="T165" i="37"/>
  <c r="U165" i="37" s="1"/>
  <c r="V165" i="37"/>
  <c r="T157" i="37"/>
  <c r="U157" i="37" s="1"/>
  <c r="V157" i="37"/>
  <c r="T148" i="37"/>
  <c r="U148" i="37" s="1"/>
  <c r="V148" i="37"/>
  <c r="T140" i="37"/>
  <c r="U140" i="37" s="1"/>
  <c r="V140" i="37"/>
  <c r="T132" i="37"/>
  <c r="U132" i="37" s="1"/>
  <c r="V132" i="37"/>
  <c r="T124" i="37"/>
  <c r="U124" i="37" s="1"/>
  <c r="V124" i="37"/>
  <c r="T116" i="37"/>
  <c r="U116" i="37" s="1"/>
  <c r="V116" i="37"/>
  <c r="T108" i="37"/>
  <c r="U108" i="37" s="1"/>
  <c r="V108" i="37"/>
  <c r="T100" i="37"/>
  <c r="U100" i="37" s="1"/>
  <c r="V100" i="37"/>
  <c r="T92" i="37"/>
  <c r="U92" i="37" s="1"/>
  <c r="V92" i="37"/>
  <c r="T84" i="37"/>
  <c r="U84" i="37" s="1"/>
  <c r="V84" i="37"/>
  <c r="T76" i="37"/>
  <c r="U76" i="37" s="1"/>
  <c r="V76" i="37"/>
  <c r="T60" i="37"/>
  <c r="U60" i="37" s="1"/>
  <c r="V60" i="37"/>
  <c r="T52" i="37"/>
  <c r="U52" i="37" s="1"/>
  <c r="V52" i="37"/>
  <c r="T44" i="37"/>
  <c r="U44" i="37" s="1"/>
  <c r="V44" i="37"/>
  <c r="T36" i="37"/>
  <c r="U36" i="37" s="1"/>
  <c r="V36" i="37"/>
  <c r="T28" i="37"/>
  <c r="U28" i="37" s="1"/>
  <c r="V28" i="37"/>
  <c r="T20" i="37"/>
  <c r="U20" i="37" s="1"/>
  <c r="V20" i="37"/>
  <c r="T12" i="37"/>
  <c r="U12" i="37" s="1"/>
  <c r="V12" i="37"/>
  <c r="AA204" i="37"/>
  <c r="AA211" i="37"/>
  <c r="AF633" i="37"/>
  <c r="Z633" i="37" s="1"/>
  <c r="AB633" i="37" s="1"/>
  <c r="AE634" i="37"/>
  <c r="AF634" i="37" s="1"/>
  <c r="Z634" i="37" s="1"/>
  <c r="AB634" i="37" s="1"/>
  <c r="AB333" i="37"/>
  <c r="AF169" i="37"/>
  <c r="Z169" i="37" s="1"/>
  <c r="AB169" i="37" s="1"/>
  <c r="AE170" i="37"/>
  <c r="AF170" i="37" s="1"/>
  <c r="Z170" i="37" s="1"/>
  <c r="AA640" i="37"/>
  <c r="AA87" i="37"/>
  <c r="AD193" i="37"/>
  <c r="AD192" i="37" s="1"/>
  <c r="AD415" i="37"/>
  <c r="AD414" i="37" s="1"/>
  <c r="AB254" i="37"/>
  <c r="AD6" i="37"/>
  <c r="AD5" i="37" s="1"/>
  <c r="AD648" i="37"/>
  <c r="AF645" i="37"/>
  <c r="Z645" i="37" s="1"/>
  <c r="AB645" i="37" s="1"/>
  <c r="AE646" i="37"/>
  <c r="AF646" i="37" s="1"/>
  <c r="Z646" i="37" s="1"/>
  <c r="AB646" i="37" s="1"/>
  <c r="AD590" i="37"/>
  <c r="AD589" i="37" s="1"/>
  <c r="AD130" i="37"/>
  <c r="AD362" i="37"/>
  <c r="AD361" i="37" s="1"/>
  <c r="AD335" i="37"/>
  <c r="AD334" i="37" s="1"/>
  <c r="X4" i="37"/>
  <c r="X7" i="37"/>
  <c r="AB87" i="37" l="1"/>
  <c r="AB524" i="37"/>
  <c r="AB211" i="37"/>
  <c r="AE215" i="37"/>
  <c r="AB528" i="37"/>
  <c r="AA641" i="37"/>
  <c r="AD528" i="37"/>
  <c r="AD527" i="37" s="1"/>
  <c r="AD526" i="37" s="1"/>
  <c r="AD204" i="37"/>
  <c r="AD203" i="37" s="1"/>
  <c r="AD202" i="37" s="1"/>
  <c r="AD201" i="37" s="1"/>
  <c r="AD646" i="37"/>
  <c r="AD645" i="37" s="1"/>
  <c r="AD644" i="37" s="1"/>
  <c r="AB93" i="37"/>
  <c r="AA190" i="37"/>
  <c r="AB170" i="37"/>
  <c r="AA216" i="37"/>
  <c r="AA525" i="37"/>
  <c r="AD170" i="37"/>
  <c r="AD169" i="37" s="1"/>
  <c r="AD168" i="37" s="1"/>
  <c r="AD167" i="37" s="1"/>
  <c r="AD179" i="37"/>
  <c r="AD178" i="37" s="1"/>
  <c r="AD177" i="37" s="1"/>
  <c r="AD176" i="37" s="1"/>
  <c r="AD631" i="37"/>
  <c r="AD630" i="37" s="1"/>
  <c r="AD629" i="37" s="1"/>
  <c r="AD208" i="37"/>
  <c r="AD207" i="37" s="1"/>
  <c r="AD206" i="37" s="1"/>
  <c r="AD205" i="37" s="1"/>
  <c r="AD93" i="37"/>
  <c r="AD92" i="37" s="1"/>
  <c r="AD91" i="37" s="1"/>
  <c r="AF203" i="37"/>
  <c r="Z203" i="37" s="1"/>
  <c r="AB203" i="37" s="1"/>
  <c r="AE204" i="37"/>
  <c r="AF204" i="37" s="1"/>
  <c r="Z204" i="37" s="1"/>
  <c r="AB204" i="37" s="1"/>
  <c r="AD634" i="37"/>
  <c r="AD633" i="37" s="1"/>
  <c r="AD632" i="37" s="1"/>
  <c r="AB525" i="37"/>
  <c r="AF178" i="37"/>
  <c r="Z178" i="37" s="1"/>
  <c r="AB178" i="37" s="1"/>
  <c r="AE179" i="37"/>
  <c r="AF179" i="37" s="1"/>
  <c r="Z179" i="37" s="1"/>
  <c r="AB179" i="37" s="1"/>
  <c r="AF190" i="37"/>
  <c r="Z190" i="37" s="1"/>
  <c r="AB190" i="37" s="1"/>
  <c r="AE191" i="37"/>
  <c r="AF191" i="37" s="1"/>
  <c r="Z191" i="37" s="1"/>
  <c r="AF182" i="37"/>
  <c r="Z182" i="37" s="1"/>
  <c r="AB182" i="37" s="1"/>
  <c r="AE183" i="37"/>
  <c r="AF183" i="37" s="1"/>
  <c r="Z183" i="37" s="1"/>
  <c r="AB183" i="37" s="1"/>
  <c r="AD87" i="37"/>
  <c r="AD86" i="37" s="1"/>
  <c r="AD85" i="37" s="1"/>
  <c r="AD514" i="37"/>
  <c r="AD513" i="37" s="1"/>
  <c r="AD512" i="37" s="1"/>
  <c r="AD380" i="37"/>
  <c r="AD379" i="37" s="1"/>
  <c r="AD378" i="37" s="1"/>
  <c r="AF215" i="37"/>
  <c r="Z215" i="37" s="1"/>
  <c r="AB215" i="37" s="1"/>
  <c r="AE216" i="37"/>
  <c r="AF216" i="37" s="1"/>
  <c r="Z216" i="37" s="1"/>
  <c r="AB216" i="37" s="1"/>
  <c r="AB189" i="37"/>
  <c r="AF639" i="37"/>
  <c r="Z639" i="37" s="1"/>
  <c r="AB639" i="37" s="1"/>
  <c r="AE640" i="37"/>
  <c r="AD211" i="37"/>
  <c r="AD210" i="37" s="1"/>
  <c r="AD209" i="37" s="1"/>
  <c r="AD12" i="37"/>
  <c r="AD11" i="37" s="1"/>
  <c r="AD10" i="37" s="1"/>
  <c r="AF207" i="37"/>
  <c r="Z207" i="37" s="1"/>
  <c r="AB207" i="37" s="1"/>
  <c r="AE208" i="37"/>
  <c r="AF208" i="37" s="1"/>
  <c r="Z208" i="37" s="1"/>
  <c r="AB208" i="37" s="1"/>
  <c r="AB631" i="37"/>
  <c r="X5" i="37"/>
  <c r="X3" i="37"/>
  <c r="AD216" i="37" l="1"/>
  <c r="AD215" i="37" s="1"/>
  <c r="AD214" i="37" s="1"/>
  <c r="AD213" i="37" s="1"/>
  <c r="AD212" i="37" s="1"/>
  <c r="AA191" i="37"/>
  <c r="AB191" i="37"/>
  <c r="AA642" i="37"/>
  <c r="AF640" i="37"/>
  <c r="Z640" i="37" s="1"/>
  <c r="AB640" i="37" s="1"/>
  <c r="AE641" i="37"/>
  <c r="AD525" i="37"/>
  <c r="AD524" i="37" s="1"/>
  <c r="AD523" i="37" s="1"/>
  <c r="AD522" i="37" s="1"/>
  <c r="AA643" i="37" l="1"/>
  <c r="AD191" i="37"/>
  <c r="AD190" i="37" s="1"/>
  <c r="AD189" i="37" s="1"/>
  <c r="AD188" i="37" s="1"/>
  <c r="AD187" i="37" s="1"/>
  <c r="AF641" i="37"/>
  <c r="Z641" i="37" s="1"/>
  <c r="AB641" i="37" s="1"/>
  <c r="AE642" i="37"/>
  <c r="N2" i="37"/>
  <c r="AF642" i="37" l="1"/>
  <c r="Z642" i="37" s="1"/>
  <c r="AB642" i="37" s="1"/>
  <c r="AE643" i="37"/>
  <c r="AF643" i="37" s="1"/>
  <c r="Z643" i="37" s="1"/>
  <c r="AB643" i="37" s="1"/>
  <c r="AD643" i="37"/>
  <c r="AD642" i="37" s="1"/>
  <c r="AD641" i="37" s="1"/>
  <c r="AD640" i="37" s="1"/>
  <c r="AD639" i="37" s="1"/>
  <c r="AD638" i="37" s="1"/>
  <c r="AD637" i="37" s="1"/>
  <c r="X8" i="37" l="1"/>
  <c r="X16" i="37"/>
  <c r="X51" i="37"/>
  <c r="X66" i="37"/>
  <c r="X58" i="37"/>
  <c r="X63" i="37"/>
  <c r="X54" i="37"/>
  <c r="X39" i="37"/>
  <c r="X72" i="37"/>
  <c r="X40" i="37"/>
  <c r="X32" i="37"/>
  <c r="X20" i="37"/>
  <c r="X36" i="37"/>
  <c r="X77" i="37"/>
  <c r="X68" i="37"/>
  <c r="X60" i="37"/>
  <c r="X52" i="37"/>
  <c r="X48" i="37"/>
  <c r="X43" i="37"/>
  <c r="X90" i="37" l="1"/>
  <c r="X83" i="37"/>
  <c r="X88" i="37"/>
  <c r="X89" i="37"/>
  <c r="X24" i="37"/>
  <c r="X25" i="37"/>
  <c r="X56" i="37"/>
  <c r="X57" i="37"/>
  <c r="X64" i="37"/>
  <c r="X65" i="37"/>
  <c r="X29" i="37"/>
  <c r="X61" i="37"/>
  <c r="X44" i="37"/>
  <c r="X21" i="37"/>
  <c r="X33" i="37"/>
  <c r="X37" i="37"/>
  <c r="X41" i="37"/>
  <c r="X45" i="37"/>
  <c r="X49" i="37"/>
  <c r="X50" i="37"/>
  <c r="X53" i="37"/>
  <c r="X69" i="37"/>
  <c r="X73" i="37"/>
  <c r="X78" i="37"/>
  <c r="X22" i="37"/>
  <c r="X26" i="37"/>
  <c r="X30" i="37"/>
  <c r="X34" i="37"/>
  <c r="X35" i="37"/>
  <c r="X38" i="37"/>
  <c r="X42" i="37"/>
  <c r="X46" i="37"/>
  <c r="X62" i="37"/>
  <c r="X79" i="37"/>
  <c r="X23" i="37"/>
  <c r="X55" i="37"/>
  <c r="X67" i="37"/>
  <c r="X76" i="37"/>
  <c r="X19" i="37"/>
  <c r="X31" i="37"/>
  <c r="X47" i="37"/>
  <c r="X59" i="37"/>
  <c r="X80" i="37"/>
  <c r="X70" i="37"/>
  <c r="X81" i="37" l="1"/>
  <c r="X74" i="37"/>
  <c r="X17" i="37"/>
  <c r="X27" i="37"/>
  <c r="X94" i="37"/>
  <c r="X85" i="37"/>
  <c r="X91" i="37"/>
  <c r="X622" i="37" l="1"/>
  <c r="X550" i="37"/>
  <c r="X606" i="37"/>
  <c r="X653" i="37"/>
  <c r="X625" i="37"/>
  <c r="X613" i="37"/>
  <c r="X593" i="37"/>
  <c r="X577" i="37"/>
  <c r="X569" i="37"/>
  <c r="X557" i="37"/>
  <c r="X651" i="37"/>
  <c r="X623" i="37"/>
  <c r="X619" i="37"/>
  <c r="X611" i="37"/>
  <c r="X603" i="37"/>
  <c r="X595" i="37"/>
  <c r="X571" i="37"/>
  <c r="X567" i="37"/>
  <c r="X559" i="37"/>
  <c r="X555" i="37"/>
  <c r="X551" i="37"/>
  <c r="X542" i="37"/>
  <c r="X530" i="37"/>
  <c r="X509" i="37"/>
  <c r="X505" i="37"/>
  <c r="X497" i="37"/>
  <c r="X494" i="37"/>
  <c r="X474" i="37"/>
  <c r="X470" i="37"/>
  <c r="X458" i="37"/>
  <c r="X454" i="37"/>
  <c r="X450" i="37"/>
  <c r="X442" i="37"/>
  <c r="X438" i="37"/>
  <c r="X434" i="37"/>
  <c r="X430" i="37"/>
  <c r="X422" i="37"/>
  <c r="X418" i="37"/>
  <c r="X404" i="37"/>
  <c r="X400" i="37"/>
  <c r="X392" i="37"/>
  <c r="X388" i="37"/>
  <c r="X352" i="37"/>
  <c r="X317" i="37"/>
  <c r="X313" i="37"/>
  <c r="X305" i="37"/>
  <c r="X301" i="37"/>
  <c r="X297" i="37"/>
  <c r="X289" i="37"/>
  <c r="X281" i="37"/>
  <c r="X277" i="37"/>
  <c r="X273" i="37"/>
  <c r="X265" i="37"/>
  <c r="X249" i="37"/>
  <c r="X237" i="37"/>
  <c r="X233" i="37"/>
  <c r="X225" i="37"/>
  <c r="X221" i="37"/>
  <c r="X217" i="37"/>
  <c r="X185" i="37"/>
  <c r="X161" i="37"/>
  <c r="X153" i="37"/>
  <c r="X136" i="37"/>
  <c r="X132" i="37"/>
  <c r="X128" i="37"/>
  <c r="X124" i="37"/>
  <c r="X120" i="37"/>
  <c r="X100" i="37"/>
  <c r="X340" i="37" l="1"/>
  <c r="X344" i="37"/>
  <c r="X348" i="37"/>
  <c r="X356" i="37"/>
  <c r="X396" i="37"/>
  <c r="X408" i="37"/>
  <c r="X413" i="37"/>
  <c r="X426" i="37"/>
  <c r="X446" i="37"/>
  <c r="X466" i="37"/>
  <c r="X478" i="37"/>
  <c r="X486" i="37"/>
  <c r="X490" i="37"/>
  <c r="X501" i="37"/>
  <c r="X538" i="37"/>
  <c r="X563" i="37"/>
  <c r="X575" i="37"/>
  <c r="X587" i="37"/>
  <c r="X591" i="37"/>
  <c r="X599" i="37"/>
  <c r="X607" i="37"/>
  <c r="X615" i="37"/>
  <c r="X647" i="37"/>
  <c r="X655" i="37"/>
  <c r="X601" i="37"/>
  <c r="X554" i="37"/>
  <c r="X566" i="37"/>
  <c r="X582" i="37"/>
  <c r="X618" i="37"/>
  <c r="X345" i="37"/>
  <c r="X353" i="37"/>
  <c r="X357" i="37"/>
  <c r="X381" i="37"/>
  <c r="X389" i="37"/>
  <c r="X393" i="37"/>
  <c r="X397" i="37"/>
  <c r="X401" i="37"/>
  <c r="X405" i="37"/>
  <c r="X419" i="37"/>
  <c r="X423" i="37"/>
  <c r="X431" i="37"/>
  <c r="X435" i="37"/>
  <c r="X439" i="37"/>
  <c r="X443" i="37"/>
  <c r="X447" i="37"/>
  <c r="X451" i="37"/>
  <c r="X455" i="37"/>
  <c r="X459" i="37"/>
  <c r="X463" i="37"/>
  <c r="X467" i="37"/>
  <c r="X471" i="37"/>
  <c r="X475" i="37"/>
  <c r="X479" i="37"/>
  <c r="X483" i="37"/>
  <c r="X487" i="37"/>
  <c r="X491" i="37"/>
  <c r="X498" i="37"/>
  <c r="X502" i="37"/>
  <c r="X510" i="37"/>
  <c r="X518" i="37"/>
  <c r="X531" i="37"/>
  <c r="X543" i="37"/>
  <c r="X548" i="37"/>
  <c r="X552" i="37"/>
  <c r="X556" i="37"/>
  <c r="X560" i="37"/>
  <c r="X564" i="37"/>
  <c r="X568" i="37"/>
  <c r="X572" i="37"/>
  <c r="X576" i="37"/>
  <c r="X580" i="37"/>
  <c r="X583" i="37"/>
  <c r="X588" i="37"/>
  <c r="X592" i="37"/>
  <c r="X596" i="37"/>
  <c r="X600" i="37"/>
  <c r="X604" i="37"/>
  <c r="X608" i="37"/>
  <c r="X612" i="37"/>
  <c r="X616" i="37"/>
  <c r="X620" i="37"/>
  <c r="X624" i="37"/>
  <c r="X652" i="37"/>
  <c r="X656" i="37"/>
  <c r="X553" i="37"/>
  <c r="X561" i="37"/>
  <c r="X573" i="37"/>
  <c r="X585" i="37"/>
  <c r="X597" i="37"/>
  <c r="X609" i="37"/>
  <c r="X617" i="37"/>
  <c r="X648" i="37"/>
  <c r="X562" i="37"/>
  <c r="X586" i="37"/>
  <c r="X598" i="37"/>
  <c r="X610" i="37"/>
  <c r="X346" i="37"/>
  <c r="X354" i="37"/>
  <c r="X366" i="37"/>
  <c r="X370" i="37"/>
  <c r="X374" i="37"/>
  <c r="X386" i="37"/>
  <c r="X390" i="37"/>
  <c r="X394" i="37"/>
  <c r="X398" i="37"/>
  <c r="X402" i="37"/>
  <c r="X406" i="37"/>
  <c r="X411" i="37"/>
  <c r="X416" i="37"/>
  <c r="X420" i="37"/>
  <c r="X424" i="37"/>
  <c r="X427" i="37"/>
  <c r="X432" i="37"/>
  <c r="X436" i="37"/>
  <c r="X440" i="37"/>
  <c r="X444" i="37"/>
  <c r="X448" i="37"/>
  <c r="X452" i="37"/>
  <c r="X460" i="37"/>
  <c r="X468" i="37"/>
  <c r="X472" i="37"/>
  <c r="X476" i="37"/>
  <c r="X480" i="37"/>
  <c r="X484" i="37"/>
  <c r="X488" i="37"/>
  <c r="X492" i="37"/>
  <c r="X499" i="37"/>
  <c r="X503" i="37"/>
  <c r="X511" i="37"/>
  <c r="X520" i="37"/>
  <c r="X532" i="37"/>
  <c r="X544" i="37"/>
  <c r="X549" i="37"/>
  <c r="X565" i="37"/>
  <c r="X581" i="37"/>
  <c r="X605" i="37"/>
  <c r="X621" i="37"/>
  <c r="X658" i="37"/>
  <c r="X657" i="37"/>
  <c r="X570" i="37"/>
  <c r="X594" i="37"/>
  <c r="X614" i="37"/>
  <c r="X650" i="37"/>
  <c r="X339" i="37"/>
  <c r="X343" i="37"/>
  <c r="X347" i="37"/>
  <c r="X355" i="37"/>
  <c r="X367" i="37"/>
  <c r="X375" i="37"/>
  <c r="X384" i="37"/>
  <c r="X387" i="37"/>
  <c r="X391" i="37"/>
  <c r="X395" i="37"/>
  <c r="X399" i="37"/>
  <c r="X403" i="37"/>
  <c r="X407" i="37"/>
  <c r="X412" i="37"/>
  <c r="X417" i="37"/>
  <c r="X421" i="37"/>
  <c r="X425" i="37"/>
  <c r="X429" i="37"/>
  <c r="X433" i="37"/>
  <c r="X437" i="37"/>
  <c r="X441" i="37"/>
  <c r="X445" i="37"/>
  <c r="X449" i="37"/>
  <c r="X453" i="37"/>
  <c r="X469" i="37"/>
  <c r="X473" i="37"/>
  <c r="X477" i="37"/>
  <c r="X485" i="37"/>
  <c r="X489" i="37"/>
  <c r="X493" i="37"/>
  <c r="X500" i="37"/>
  <c r="X504" i="37"/>
  <c r="X508" i="37"/>
  <c r="X517" i="37"/>
  <c r="X521" i="37"/>
  <c r="X529" i="37"/>
  <c r="X533" i="37"/>
  <c r="X541" i="37"/>
  <c r="X545" i="37"/>
  <c r="X558" i="37"/>
  <c r="X574" i="37"/>
  <c r="X602" i="37"/>
  <c r="X627" i="37"/>
  <c r="X626" i="37"/>
  <c r="X654" i="37"/>
  <c r="X96" i="37"/>
  <c r="X112" i="37"/>
  <c r="X229" i="37"/>
  <c r="X241" i="37"/>
  <c r="X245" i="37"/>
  <c r="X257" i="37"/>
  <c r="X261" i="37"/>
  <c r="X269" i="37"/>
  <c r="X285" i="37"/>
  <c r="X293" i="37"/>
  <c r="X309" i="37"/>
  <c r="X321" i="37"/>
  <c r="X325" i="37"/>
  <c r="X329" i="37"/>
  <c r="X101" i="37"/>
  <c r="X113" i="37"/>
  <c r="X121" i="37"/>
  <c r="X125" i="37"/>
  <c r="X129" i="37"/>
  <c r="X133" i="37"/>
  <c r="X145" i="37"/>
  <c r="X149" i="37"/>
  <c r="X154" i="37"/>
  <c r="X158" i="37"/>
  <c r="X162" i="37"/>
  <c r="X174" i="37"/>
  <c r="X186" i="37"/>
  <c r="X218" i="37"/>
  <c r="X222" i="37"/>
  <c r="X226" i="37"/>
  <c r="X230" i="37"/>
  <c r="X234" i="37"/>
  <c r="X238" i="37"/>
  <c r="X242" i="37"/>
  <c r="X246" i="37"/>
  <c r="X250" i="37"/>
  <c r="X258" i="37"/>
  <c r="X262" i="37"/>
  <c r="X266" i="37"/>
  <c r="X270" i="37"/>
  <c r="X274" i="37"/>
  <c r="X278" i="37"/>
  <c r="X282" i="37"/>
  <c r="X286" i="37"/>
  <c r="X290" i="37"/>
  <c r="X294" i="37"/>
  <c r="X298" i="37"/>
  <c r="X302" i="37"/>
  <c r="X306" i="37"/>
  <c r="X310" i="37"/>
  <c r="X314" i="37"/>
  <c r="X318" i="37"/>
  <c r="X322" i="37"/>
  <c r="X326" i="37"/>
  <c r="X330" i="37"/>
  <c r="X102" i="37"/>
  <c r="X114" i="37"/>
  <c r="X118" i="37"/>
  <c r="X122" i="37"/>
  <c r="X126" i="37"/>
  <c r="X134" i="37"/>
  <c r="X142" i="37"/>
  <c r="X146" i="37"/>
  <c r="X150" i="37"/>
  <c r="X155" i="37"/>
  <c r="X159" i="37"/>
  <c r="X163" i="37"/>
  <c r="X171" i="37"/>
  <c r="X175" i="37"/>
  <c r="X192" i="37"/>
  <c r="X219" i="37"/>
  <c r="X223" i="37"/>
  <c r="X227" i="37"/>
  <c r="X231" i="37"/>
  <c r="X235" i="37"/>
  <c r="X239" i="37"/>
  <c r="X243" i="37"/>
  <c r="X247" i="37"/>
  <c r="X251" i="37"/>
  <c r="X255" i="37"/>
  <c r="X259" i="37"/>
  <c r="X263" i="37"/>
  <c r="X267" i="37"/>
  <c r="X279" i="37"/>
  <c r="X283" i="37"/>
  <c r="X287" i="37"/>
  <c r="X291" i="37"/>
  <c r="X295" i="37"/>
  <c r="X299" i="37"/>
  <c r="X303" i="37"/>
  <c r="X307" i="37"/>
  <c r="X311" i="37"/>
  <c r="X315" i="37"/>
  <c r="X319" i="37"/>
  <c r="X323" i="37"/>
  <c r="X327" i="37"/>
  <c r="X99" i="37"/>
  <c r="X111" i="37"/>
  <c r="X115" i="37"/>
  <c r="X119" i="37"/>
  <c r="X123" i="37"/>
  <c r="X127" i="37"/>
  <c r="X130" i="37"/>
  <c r="X135" i="37"/>
  <c r="X151" i="37"/>
  <c r="X160" i="37"/>
  <c r="X164" i="37"/>
  <c r="X184" i="37"/>
  <c r="X220" i="37"/>
  <c r="X224" i="37"/>
  <c r="X228" i="37"/>
  <c r="X232" i="37"/>
  <c r="X236" i="37"/>
  <c r="X240" i="37"/>
  <c r="X244" i="37"/>
  <c r="X248" i="37"/>
  <c r="X252" i="37"/>
  <c r="X256" i="37"/>
  <c r="X260" i="37"/>
  <c r="X264" i="37"/>
  <c r="X268" i="37"/>
  <c r="X280" i="37"/>
  <c r="X284" i="37"/>
  <c r="X288" i="37"/>
  <c r="X292" i="37"/>
  <c r="X296" i="37"/>
  <c r="X300" i="37"/>
  <c r="X304" i="37"/>
  <c r="X308" i="37"/>
  <c r="X312" i="37"/>
  <c r="X316" i="37"/>
  <c r="X320" i="37"/>
  <c r="X324" i="37"/>
  <c r="X328" i="37"/>
  <c r="X644" i="37"/>
  <c r="X506" i="37"/>
  <c r="X589" i="37"/>
  <c r="X137" i="37"/>
  <c r="X635" i="37"/>
  <c r="X147" i="37"/>
  <c r="X495" i="37"/>
  <c r="X275" i="37"/>
  <c r="X536" i="37"/>
  <c r="X481" i="37"/>
  <c r="X464" i="37"/>
  <c r="X271" i="37"/>
  <c r="S2" i="37"/>
  <c r="AB679" i="37"/>
  <c r="B2" i="37"/>
  <c r="A2" i="37"/>
  <c r="AE2" i="37" s="1"/>
  <c r="X578" i="37" l="1"/>
  <c r="X456" i="37"/>
  <c r="X364" i="37"/>
  <c r="X461" i="37"/>
  <c r="X358" i="37"/>
  <c r="X534" i="37"/>
  <c r="X368" i="37"/>
  <c r="X539" i="37"/>
  <c r="X334" i="37"/>
  <c r="X382" i="37"/>
  <c r="X376" i="37"/>
  <c r="X546" i="37"/>
  <c r="X515" i="37"/>
  <c r="X337" i="37"/>
  <c r="X414" i="37"/>
  <c r="X409" i="37"/>
  <c r="X341" i="37"/>
  <c r="X143" i="37"/>
  <c r="X172" i="37"/>
  <c r="X139" i="37"/>
  <c r="X156" i="37"/>
  <c r="X165" i="37"/>
  <c r="X253" i="37"/>
  <c r="X116" i="37"/>
  <c r="X176" i="37"/>
  <c r="X107" i="37"/>
  <c r="X103" i="37"/>
  <c r="X109" i="37"/>
  <c r="X105" i="37"/>
  <c r="X97" i="37"/>
  <c r="X632" i="37"/>
  <c r="AB797" i="37"/>
  <c r="AB818" i="37"/>
  <c r="AB853" i="37"/>
  <c r="AB867" i="37"/>
  <c r="AB820" i="37"/>
  <c r="X361" i="37"/>
  <c r="X526" i="37"/>
  <c r="X371" i="37"/>
  <c r="X629" i="37"/>
  <c r="X512" i="37"/>
  <c r="AF2" i="37"/>
  <c r="Z2" i="37" s="1"/>
  <c r="AB700" i="37"/>
  <c r="AB702" i="37" s="1"/>
  <c r="AB721" i="37"/>
  <c r="AB723" i="37" s="1"/>
  <c r="AB686" i="37"/>
  <c r="AB693" i="37"/>
  <c r="AB695" i="37" s="1"/>
  <c r="AB707" i="37"/>
  <c r="AB709" i="37" s="1"/>
  <c r="AB714" i="37"/>
  <c r="AB716" i="37" s="1"/>
  <c r="AB758" i="37"/>
  <c r="AB756" i="37"/>
  <c r="AB779" i="37"/>
  <c r="AB777" i="37"/>
  <c r="AB826" i="37"/>
  <c r="AB805" i="37"/>
  <c r="AB812" i="37"/>
  <c r="AB821" i="37"/>
  <c r="AB819" i="37"/>
  <c r="AB742" i="37"/>
  <c r="AB744" i="37" s="1"/>
  <c r="AB749" i="37"/>
  <c r="AB763" i="37"/>
  <c r="AB770" i="37"/>
  <c r="AB784" i="37"/>
  <c r="AB798" i="37"/>
  <c r="AB730" i="37"/>
  <c r="AB728" i="37"/>
  <c r="AB735" i="37"/>
  <c r="AB791" i="37"/>
  <c r="AB854" i="37"/>
  <c r="AB868" i="37"/>
  <c r="AB889" i="37"/>
  <c r="AA2" i="37"/>
  <c r="T2" i="37"/>
  <c r="AB681" i="37" s="1"/>
  <c r="AB917" i="37"/>
  <c r="AB924" i="37"/>
  <c r="AB938" i="37"/>
  <c r="AB1001" i="37"/>
  <c r="AB987" i="37"/>
  <c r="AB672" i="37"/>
  <c r="AB833" i="37"/>
  <c r="AB861" i="37"/>
  <c r="AB896" i="37"/>
  <c r="AB898" i="37" s="1"/>
  <c r="AB931" i="37"/>
  <c r="AB952" i="37"/>
  <c r="AB973" i="37"/>
  <c r="AB980" i="37"/>
  <c r="AB875" i="37"/>
  <c r="AB882" i="37"/>
  <c r="AB910" i="37"/>
  <c r="AB945" i="37"/>
  <c r="AB966" i="37"/>
  <c r="AB840" i="37"/>
  <c r="AB847" i="37"/>
  <c r="AB903" i="37"/>
  <c r="AB959" i="37"/>
  <c r="AB994" i="37"/>
  <c r="W2" i="37"/>
  <c r="AC2" i="37" s="1"/>
  <c r="V2" i="37"/>
  <c r="AD2" i="37" l="1"/>
  <c r="X378" i="37"/>
  <c r="X349" i="37"/>
  <c r="X198" i="37"/>
  <c r="X180" i="37"/>
  <c r="X201" i="37"/>
  <c r="X205" i="37"/>
  <c r="X209" i="37"/>
  <c r="X331" i="37"/>
  <c r="X522" i="37"/>
  <c r="U2" i="37"/>
  <c r="AB2" i="37"/>
  <c r="AB856" i="37"/>
  <c r="AB870" i="37"/>
  <c r="AB729" i="37"/>
  <c r="AB765" i="37"/>
  <c r="AB807" i="37"/>
  <c r="AB737" i="37"/>
  <c r="AB751" i="37"/>
  <c r="AB814" i="37"/>
  <c r="AB828" i="37"/>
  <c r="AB688" i="37"/>
  <c r="AB800" i="37"/>
  <c r="AB772" i="37"/>
  <c r="AB793" i="37"/>
  <c r="AB786" i="37"/>
  <c r="AB825" i="37"/>
  <c r="AB827" i="37" s="1"/>
  <c r="AB811" i="37"/>
  <c r="AB813" i="37" s="1"/>
  <c r="AB804" i="37"/>
  <c r="AB806" i="37" s="1"/>
  <c r="AB799" i="37"/>
  <c r="AB790" i="37"/>
  <c r="AB792" i="37" s="1"/>
  <c r="AB783" i="37"/>
  <c r="AB785" i="37" s="1"/>
  <c r="AB778" i="37"/>
  <c r="AB776" i="37"/>
  <c r="AB769" i="37"/>
  <c r="AB771" i="37" s="1"/>
  <c r="AB757" i="37"/>
  <c r="AB762" i="37"/>
  <c r="AB764" i="37" s="1"/>
  <c r="AB755" i="37"/>
  <c r="AB748" i="37"/>
  <c r="AB750" i="37" s="1"/>
  <c r="AB741" i="37"/>
  <c r="AB743" i="37" s="1"/>
  <c r="AB734" i="37"/>
  <c r="AB736" i="37" s="1"/>
  <c r="AB727" i="37"/>
  <c r="AB720" i="37"/>
  <c r="AB722" i="37" s="1"/>
  <c r="AB678" i="37"/>
  <c r="AB713" i="37"/>
  <c r="AB715" i="37" s="1"/>
  <c r="AB706" i="37"/>
  <c r="AB708" i="37" s="1"/>
  <c r="AB699" i="37"/>
  <c r="AB701" i="37" s="1"/>
  <c r="AB692" i="37"/>
  <c r="AB694" i="37" s="1"/>
  <c r="AB685" i="37"/>
  <c r="AB687" i="37" s="1"/>
  <c r="AB947" i="37"/>
  <c r="AB877" i="37"/>
  <c r="AB912" i="37"/>
  <c r="AB855" i="37"/>
  <c r="AB869" i="37"/>
  <c r="AB989" i="37"/>
  <c r="AB961" i="37"/>
  <c r="AB933" i="37"/>
  <c r="AB926" i="37"/>
  <c r="AB842" i="37"/>
  <c r="AB863" i="37"/>
  <c r="AB835" i="37"/>
  <c r="AB982" i="37"/>
  <c r="AB968" i="37"/>
  <c r="AB940" i="37"/>
  <c r="AB891" i="37"/>
  <c r="AB849" i="37"/>
  <c r="AB996" i="37"/>
  <c r="AB975" i="37"/>
  <c r="AB905" i="37"/>
  <c r="AB954" i="37"/>
  <c r="AB884" i="37"/>
  <c r="AB919" i="37"/>
  <c r="AB1003" i="37"/>
  <c r="T659" i="37"/>
  <c r="AB674" i="37" s="1"/>
  <c r="AB916" i="37"/>
  <c r="AB918" i="37" s="1"/>
  <c r="AB895" i="37"/>
  <c r="AB897" i="37" s="1"/>
  <c r="AB860" i="37"/>
  <c r="AB862" i="37" s="1"/>
  <c r="AB874" i="37"/>
  <c r="AB876" i="37" s="1"/>
  <c r="AB972" i="37"/>
  <c r="AB974" i="37" s="1"/>
  <c r="AB1000" i="37"/>
  <c r="AB1002" i="37" s="1"/>
  <c r="AB944" i="37"/>
  <c r="AB946" i="37" s="1"/>
  <c r="AB909" i="37"/>
  <c r="AB911" i="37" s="1"/>
  <c r="AB832" i="37"/>
  <c r="AB834" i="37" s="1"/>
  <c r="AB881" i="37"/>
  <c r="AB883" i="37" s="1"/>
  <c r="V659" i="37"/>
  <c r="AB671" i="37" s="1"/>
  <c r="AB923" i="37"/>
  <c r="AB925" i="37" s="1"/>
  <c r="AB993" i="37"/>
  <c r="AB995" i="37" s="1"/>
  <c r="AB979" i="37"/>
  <c r="AB981" i="37" s="1"/>
  <c r="AB846" i="37"/>
  <c r="AB848" i="37" s="1"/>
  <c r="AB937" i="37"/>
  <c r="AB939" i="37" s="1"/>
  <c r="AB951" i="37"/>
  <c r="AB953" i="37" s="1"/>
  <c r="AB839" i="37"/>
  <c r="AB841" i="37" s="1"/>
  <c r="AB888" i="37"/>
  <c r="AB890" i="37" s="1"/>
  <c r="AB986" i="37"/>
  <c r="AB988" i="37" s="1"/>
  <c r="AB902" i="37"/>
  <c r="AB904" i="37" s="1"/>
  <c r="AB965" i="37"/>
  <c r="AB967" i="37" s="1"/>
  <c r="AB958" i="37"/>
  <c r="AB960" i="37" s="1"/>
  <c r="AB930" i="37"/>
  <c r="AB932" i="37" s="1"/>
  <c r="X187" i="37" l="1"/>
  <c r="X194" i="37"/>
  <c r="X167" i="37"/>
  <c r="AB680" i="37"/>
  <c r="U659" i="37"/>
  <c r="AB673" i="37" s="1"/>
  <c r="X212" i="37" l="1"/>
  <c r="X10" i="37"/>
  <c r="X637" i="37" l="1"/>
  <c r="X13" i="37" l="1"/>
  <c r="X2"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Administrador</author>
    <author>WILLIAM ART.</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xr:uid="{00000000-0006-0000-0200-000003000000}">
      <text>
        <r>
          <rPr>
            <b/>
            <sz val="8"/>
            <color indexed="8"/>
            <rFont val="Tahoma"/>
            <family val="2"/>
          </rPr>
          <t xml:space="preserve">DESCRIBA BREVEMENTE EL HALLAZGO ( NO MAS DE 50 PALABRAS).
</t>
        </r>
      </text>
    </comment>
    <comment ref="G1" authorId="1" shapeId="0" xr:uid="{00000000-0006-0000-0200-000004000000}">
      <text>
        <r>
          <rPr>
            <b/>
            <sz val="8"/>
            <color indexed="8"/>
            <rFont val="Tahoma"/>
            <family val="2"/>
          </rPr>
          <t>RELACIONE EL FACTOR GENERADOR DE LA FALLA ADMINISTRATIVA.</t>
        </r>
      </text>
    </comment>
    <comment ref="H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K1" authorId="0" shapeId="0" xr:uid="{00000000-0006-0000-0200-000008000000}">
      <text>
        <r>
          <rPr>
            <b/>
            <sz val="8"/>
            <color indexed="8"/>
            <rFont val="Tahoma"/>
            <family val="2"/>
          </rPr>
          <t xml:space="preserve">Relacione la cantidad, Volumen o tamaño de la actividad, establecido en unidades o porcentajes. 
</t>
        </r>
      </text>
    </comment>
    <comment ref="L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xr:uid="{00000000-0006-0000-0200-00000A000000}">
      <text>
        <r>
          <rPr>
            <b/>
            <sz val="8"/>
            <color indexed="8"/>
            <rFont val="Tahoma"/>
            <family val="2"/>
          </rPr>
          <t>Fecha programada para la terminación de cada actividad para el cumplimiento de la meta final.</t>
        </r>
      </text>
    </comment>
    <comment ref="N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xr:uid="{00000000-0006-0000-0200-00000C000000}">
      <text>
        <r>
          <rPr>
            <b/>
            <sz val="8"/>
            <color indexed="8"/>
            <rFont val="Tahoma"/>
            <family val="2"/>
          </rPr>
          <t xml:space="preserve">Relacione el Nombre de la Dependencia (s) responsable por el cumplimiento de la meta.
</t>
        </r>
      </text>
    </comment>
    <comment ref="Q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R1" authorId="0" shapeId="0" xr:uid="{00000000-0006-0000-0200-00000E000000}">
      <text>
        <r>
          <rPr>
            <sz val="8"/>
            <color indexed="8"/>
            <rFont val="Tahoma"/>
            <family val="2"/>
          </rPr>
          <t>Registre el avance físico de la ejecución de la actividad.</t>
        </r>
        <r>
          <rPr>
            <sz val="8"/>
            <color indexed="8"/>
            <rFont val="Tahoma"/>
            <family val="2"/>
          </rPr>
          <t xml:space="preserve">
</t>
        </r>
      </text>
    </comment>
    <comment ref="S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H98" authorId="3" shapeId="0" xr:uid="{B04C490B-14C4-4F56-8A87-70E2EFFF5100}">
      <text>
        <r>
          <rPr>
            <b/>
            <sz val="8"/>
            <color indexed="81"/>
            <rFont val="Tahoma"/>
            <family val="2"/>
          </rPr>
          <t xml:space="preserve">
ICOCIV: Índice de Costos de la Construcción de Obras Civiles.</t>
        </r>
      </text>
    </comment>
    <comment ref="J171" authorId="3" shapeId="0" xr:uid="{BC0C6B45-DFA1-4A21-8EFF-B7F4D5B030EF}">
      <text>
        <r>
          <rPr>
            <sz val="9"/>
            <color indexed="81"/>
            <rFont val="Tahoma"/>
            <family val="2"/>
          </rPr>
          <t xml:space="preserve">
Incorporar en las minutas las disposiciones contenidas en los artículos 13 y 14 de la Ley 1682 de 2013.
</t>
        </r>
      </text>
    </comment>
    <comment ref="M349" authorId="4" shapeId="0" xr:uid="{04382472-4ED2-4F01-88B6-6E384571348D}">
      <text>
        <r>
          <rPr>
            <b/>
            <sz val="9"/>
            <color indexed="81"/>
            <rFont val="Tahoma"/>
            <family val="2"/>
          </rPr>
          <t xml:space="preserve">
Acción 2 y 3 - 30-12-2020</t>
        </r>
      </text>
    </comment>
  </commentList>
</comments>
</file>

<file path=xl/sharedStrings.xml><?xml version="1.0" encoding="utf-8"?>
<sst xmlns="http://schemas.openxmlformats.org/spreadsheetml/2006/main" count="6750" uniqueCount="2804">
  <si>
    <t>TOTALES</t>
  </si>
  <si>
    <t>PBEC</t>
  </si>
  <si>
    <t>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</si>
  <si>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</si>
  <si>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</si>
  <si>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</si>
  <si>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</si>
  <si>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</si>
  <si>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</si>
  <si>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</si>
  <si>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</si>
  <si>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</si>
  <si>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</si>
  <si>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48. Observaciones</t>
  </si>
  <si>
    <t>11 01 002</t>
  </si>
  <si>
    <t>14 04 004</t>
  </si>
  <si>
    <t>16 04 001</t>
  </si>
  <si>
    <t>Informe trimestral</t>
  </si>
  <si>
    <t>18 01 004</t>
  </si>
  <si>
    <t>11 03 002</t>
  </si>
  <si>
    <t>12 02 002</t>
  </si>
  <si>
    <t>11 02 002</t>
  </si>
  <si>
    <t>14 04 006</t>
  </si>
  <si>
    <t>14 02 014</t>
  </si>
  <si>
    <t>11 03 001</t>
  </si>
  <si>
    <t>11 02 001</t>
  </si>
  <si>
    <t>21 04 001</t>
  </si>
  <si>
    <t>21 01 001</t>
  </si>
  <si>
    <t>21 05 001</t>
  </si>
  <si>
    <t>18 02 001</t>
  </si>
  <si>
    <t>14 02 003</t>
  </si>
  <si>
    <t>14 02 001</t>
  </si>
  <si>
    <t>FIRMA DEL REPRESENTANTE LEGAL</t>
  </si>
  <si>
    <t xml:space="preserve">Convenciones: </t>
  </si>
  <si>
    <t xml:space="preserve">Columnas de calculo automático </t>
  </si>
  <si>
    <t>Fila de Totales</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</si>
  <si>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</si>
  <si>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</si>
  <si>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</si>
  <si>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</si>
  <si>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</si>
  <si>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</si>
  <si>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</si>
  <si>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</si>
  <si>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</si>
  <si>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</si>
  <si>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</si>
  <si>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</si>
  <si>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</si>
  <si>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</si>
  <si>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</si>
  <si>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</si>
  <si>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</si>
  <si>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</si>
  <si>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</si>
  <si>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</si>
  <si>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</si>
  <si>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</si>
  <si>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</si>
  <si>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</si>
  <si>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</si>
  <si>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</si>
  <si>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</si>
  <si>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</si>
  <si>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</si>
  <si>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</si>
  <si>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</si>
  <si>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</si>
  <si>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</si>
  <si>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</si>
  <si>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</si>
  <si>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16 01 004</t>
  </si>
  <si>
    <t xml:space="preserve">Debilidades en los mecanismos de seguimiento y monitoreo. </t>
  </si>
  <si>
    <t xml:space="preserve">Control inadecuado de sus inmuebles.                                                                                                                                                                                                                                                                                               </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</si>
  <si>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</si>
  <si>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</si>
  <si>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</si>
  <si>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</si>
  <si>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</si>
  <si>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</si>
  <si>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</si>
  <si>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</si>
  <si>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</si>
  <si>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</si>
  <si>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</si>
  <si>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</si>
  <si>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</si>
  <si>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</si>
  <si>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</si>
  <si>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</si>
  <si>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</si>
  <si>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</si>
  <si>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</si>
  <si>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</si>
  <si>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</si>
  <si>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</si>
  <si>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</si>
  <si>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</si>
  <si>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</si>
  <si>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</si>
  <si>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</si>
  <si>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</si>
  <si>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</si>
  <si>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</si>
  <si>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</si>
  <si>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</si>
  <si>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</si>
  <si>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</si>
  <si>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</si>
  <si>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</si>
  <si>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</si>
  <si>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</si>
  <si>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</si>
  <si>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</si>
  <si>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</si>
  <si>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</si>
  <si>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</si>
  <si>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</si>
  <si>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</si>
  <si>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</si>
  <si>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</si>
  <si>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</si>
  <si>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</si>
  <si>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</si>
  <si>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</si>
  <si>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</si>
  <si>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Lo anteriormente descrito evidencia deficiencias en la programación presupuestal</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</si>
  <si>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</si>
  <si>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</si>
  <si>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</si>
  <si>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</si>
  <si>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14 01 003</t>
  </si>
  <si>
    <t>Lo anteriormente expuesto evidencia falta de controles, toda vez que la Entidad, presuntamente, pasa por alto la aplicación de lo estipulado en la normatividad general que regula la contratación.</t>
  </si>
  <si>
    <t>Informes</t>
  </si>
  <si>
    <t>Estado de acción</t>
  </si>
  <si>
    <t>Estado de hallazgo</t>
  </si>
  <si>
    <t>Traducción a número</t>
  </si>
  <si>
    <t>Menor número</t>
  </si>
  <si>
    <t>Auditoria</t>
  </si>
  <si>
    <t>R2014</t>
  </si>
  <si>
    <t>R2015</t>
  </si>
  <si>
    <t>D2016</t>
  </si>
  <si>
    <t>Busca espacio</t>
  </si>
  <si>
    <t>Busca punto</t>
  </si>
  <si>
    <t>14 05 004</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</si>
  <si>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</si>
  <si>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</si>
  <si>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</si>
  <si>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</si>
  <si>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</si>
  <si>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</si>
  <si>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</si>
  <si>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</si>
  <si>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</si>
  <si>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</si>
  <si>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</si>
  <si>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</si>
  <si>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</si>
  <si>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</si>
  <si>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</si>
  <si>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</si>
  <si>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</si>
  <si>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</si>
  <si>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EVP2016</t>
  </si>
  <si>
    <t>ECP2016</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</si>
  <si>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</si>
  <si>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</si>
  <si>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</si>
  <si>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Lo anterior presuntamente fue ocasionado por debilidades en la no oportuna actualización de los expedientes por parte del Instituto Nacional de Vías- Invías</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</si>
  <si>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</si>
  <si>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</si>
  <si>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</si>
  <si>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</si>
  <si>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</si>
  <si>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</si>
  <si>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</si>
  <si>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</si>
  <si>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</si>
  <si>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</si>
  <si>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</si>
  <si>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</si>
  <si>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</si>
  <si>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</si>
  <si>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</si>
  <si>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</si>
  <si>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</si>
  <si>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</si>
  <si>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</si>
  <si>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</si>
  <si>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</si>
  <si>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</si>
  <si>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</si>
  <si>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</si>
  <si>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</si>
  <si>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</si>
  <si>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</si>
  <si>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</si>
  <si>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</si>
  <si>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Desconocimiento parcial del marco general para uso y aplicación de indicadores diseñado por el DNP, el DANE y el Departamento Administrativo para la Función Pública.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</si>
  <si>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</si>
  <si>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</si>
  <si>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</si>
  <si>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</si>
  <si>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</si>
  <si>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</si>
  <si>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</si>
  <si>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</si>
  <si>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</si>
  <si>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</si>
  <si>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</si>
  <si>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</si>
  <si>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</si>
  <si>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</si>
  <si>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</si>
  <si>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</si>
  <si>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</si>
  <si>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</si>
  <si>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</si>
  <si>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</si>
  <si>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</si>
  <si>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</si>
  <si>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</si>
  <si>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</si>
  <si>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</si>
  <si>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</si>
  <si>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</si>
  <si>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</si>
  <si>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</si>
  <si>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</si>
  <si>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</si>
  <si>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</si>
  <si>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</si>
  <si>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</si>
  <si>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</si>
  <si>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</si>
  <si>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</si>
  <si>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</si>
  <si>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</si>
  <si>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</si>
  <si>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</si>
  <si>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</si>
  <si>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</si>
  <si>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Estudios actualizados.</t>
  </si>
  <si>
    <t>Reporte cuatrimestral.</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</si>
  <si>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</si>
  <si>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</si>
  <si>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</si>
  <si>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</si>
  <si>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</si>
  <si>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que se contaba con la respectiva señalización reglamentaria. 
(La actividad de obra que generaba la señalización preventiva ya está terminada).</t>
  </si>
  <si>
    <t>Señalización reglamentaria</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</si>
  <si>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</si>
  <si>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</si>
  <si>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</si>
  <si>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</si>
  <si>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</si>
  <si>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</si>
  <si>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</si>
  <si>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</si>
  <si>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</si>
  <si>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</si>
  <si>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</si>
  <si>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</si>
  <si>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</si>
  <si>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</si>
  <si>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</si>
  <si>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</si>
  <si>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</si>
  <si>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</si>
  <si>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</si>
  <si>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</si>
  <si>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</si>
  <si>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</si>
  <si>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</si>
  <si>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</si>
  <si>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</si>
  <si>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</si>
  <si>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</si>
  <si>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</si>
  <si>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</si>
  <si>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</si>
  <si>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</si>
  <si>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</si>
  <si>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</si>
  <si>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1. Requerimiento mensual a los abogados apoderados de procesos a nivel nacional.
2. Reporte trimestral del administrador del EKOGUI evidenciando que se encuentra actualizado.</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</si>
  <si>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</si>
  <si>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</si>
  <si>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</si>
  <si>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</si>
  <si>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</si>
  <si>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</si>
  <si>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</si>
  <si>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</si>
  <si>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</si>
  <si>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OCI</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</si>
  <si>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</si>
  <si>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SA</t>
  </si>
  <si>
    <t>Registrar la revisión de la pertinencia de firmar o no el acuerdo de la Convocatoria 325 de 2015.</t>
  </si>
  <si>
    <t>Revisar pertinencia de firmar o no el acuerdo de la convocatoria y realizar el respectivo reporte.</t>
  </si>
  <si>
    <t>Remitir mensualmente memorando al Grupo de Contabilidad para conciliar la información relacionada con los bienes fiscales de propiedad del Invías.</t>
  </si>
  <si>
    <t>SA-SF</t>
  </si>
  <si>
    <t>Remitir mensualmente memorando al Grupo de Contabilidad para conciliar.</t>
  </si>
  <si>
    <t>Reporte cuatrimestral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</si>
  <si>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</si>
  <si>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</si>
  <si>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</si>
  <si>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</si>
  <si>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</si>
  <si>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</si>
  <si>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</si>
  <si>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</si>
  <si>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</si>
  <si>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Incluir en los pliegos de condiciones de los nuevos procesos contractuales de Consultoría a ser publicados, un plazo de 15 días para aprobación de Hojas de Vida. </t>
  </si>
  <si>
    <t>Pliegos de contratos de consultoría ajustados</t>
  </si>
  <si>
    <t>SF</t>
  </si>
  <si>
    <t>Reporte semestral</t>
  </si>
  <si>
    <t>Preparar las notas a los Estados Financieros aplicando los conceptos contables establecidos en el régimen de Contabilidad Publica vigente.</t>
  </si>
  <si>
    <t>Elaborar Notas a los Estados Financieros.</t>
  </si>
  <si>
    <t>Notas</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</si>
  <si>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</si>
  <si>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</si>
  <si>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</si>
  <si>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</si>
  <si>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</si>
  <si>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</si>
  <si>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 xml:space="preserve">Reporte </t>
  </si>
  <si>
    <t>Preparar las notas a los Estados Financieros aplicando los conceptos contables establecidos en el régimen de Contabilidad Pública vigente.</t>
  </si>
  <si>
    <t>Elaborar notas a los Estados Financieros.</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</si>
  <si>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</si>
  <si>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Acta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</si>
  <si>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</si>
  <si>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</si>
  <si>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</si>
  <si>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</si>
  <si>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</si>
  <si>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</si>
  <si>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</si>
  <si>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</si>
  <si>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</si>
  <si>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</si>
  <si>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</si>
  <si>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</si>
  <si>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</si>
  <si>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</si>
  <si>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</si>
  <si>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</si>
  <si>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</si>
  <si>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</si>
  <si>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</si>
  <si>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Deficiencias en el control y administración sobre los bienes del Invías.</t>
  </si>
  <si>
    <t>H123R14. Registro de terrenos en la contabilidad.
Existen  291 predios registrados a nombre del Invías, de los cuales no se encuentran reconocidos en la contabilidad 173.
Acción 3.</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</si>
  <si>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</si>
  <si>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</si>
  <si>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</si>
  <si>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</si>
  <si>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</si>
  <si>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</si>
  <si>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</si>
  <si>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</si>
  <si>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</si>
  <si>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</si>
  <si>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</si>
  <si>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</si>
  <si>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Falta de registro y clasificación predial.</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</si>
  <si>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</si>
  <si>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</si>
  <si>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</si>
  <si>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</si>
  <si>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</si>
  <si>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</si>
  <si>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</si>
  <si>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</si>
  <si>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</si>
  <si>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</si>
  <si>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</si>
  <si>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</si>
  <si>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</si>
  <si>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</si>
  <si>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</si>
  <si>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</si>
  <si>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</si>
  <si>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</si>
  <si>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</si>
  <si>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</si>
  <si>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</si>
  <si>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</si>
  <si>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</si>
  <si>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</si>
  <si>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</si>
  <si>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</si>
  <si>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</si>
  <si>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</si>
  <si>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</si>
  <si>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</si>
  <si>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</si>
  <si>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</si>
  <si>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</si>
  <si>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</si>
  <si>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</si>
  <si>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</si>
  <si>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</si>
  <si>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</si>
  <si>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</si>
  <si>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</si>
  <si>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</si>
  <si>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</si>
  <si>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</si>
  <si>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</si>
  <si>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</si>
  <si>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</si>
  <si>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</si>
  <si>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</si>
  <si>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</si>
  <si>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</si>
  <si>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</si>
  <si>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Presentar informe de cierre predial. </t>
  </si>
  <si>
    <t>SMF</t>
  </si>
  <si>
    <t>Suscribir convenio si da lugar.</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</si>
  <si>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</si>
  <si>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</si>
  <si>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</si>
  <si>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</si>
  <si>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</si>
  <si>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</si>
  <si>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</si>
  <si>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</si>
  <si>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</si>
  <si>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</si>
  <si>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</si>
  <si>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</si>
  <si>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</si>
  <si>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</si>
  <si>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</si>
  <si>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</si>
  <si>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</si>
  <si>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</si>
  <si>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</si>
  <si>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</si>
  <si>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</si>
  <si>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</si>
  <si>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</si>
  <si>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</si>
  <si>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</si>
  <si>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</si>
  <si>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</si>
  <si>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 xml:space="preserve">Solicitud al interventor del informe técnico. </t>
  </si>
  <si>
    <t>Informe técnico del interventor</t>
  </si>
  <si>
    <t xml:space="preserve">Informe del Distrito de Barranquilla
</t>
  </si>
  <si>
    <t>Presentar informe técnico respecto a la necesidad de demoler los 5 metros del muro.</t>
  </si>
  <si>
    <t xml:space="preserve">Solicitud del informe al Distrito de Barranquilla.
</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</si>
  <si>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</si>
  <si>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</si>
  <si>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</si>
  <si>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Aprobar los estudios y diseños por parte de la Universidad del Quindío.</t>
  </si>
  <si>
    <t>Estudios y diseños aprobados por la Universidad del Quindío.</t>
  </si>
  <si>
    <t xml:space="preserve">Acta de aprobación de los estudios y diseños </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</si>
  <si>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</si>
  <si>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</si>
  <si>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</si>
  <si>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</si>
  <si>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</si>
  <si>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</si>
  <si>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</si>
  <si>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</si>
  <si>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</si>
  <si>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</si>
  <si>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</si>
  <si>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</si>
  <si>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</si>
  <si>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</si>
  <si>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</si>
  <si>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</si>
  <si>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Verificación de los requisitos legales previos para la orden de iniciación.</t>
  </si>
  <si>
    <t>Informe de seguimiento de la verificación</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</si>
  <si>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</si>
  <si>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</si>
  <si>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</si>
  <si>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</si>
  <si>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</si>
  <si>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</si>
  <si>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</si>
  <si>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</si>
  <si>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</si>
  <si>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</si>
  <si>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</si>
  <si>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</si>
  <si>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</si>
  <si>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</si>
  <si>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</si>
  <si>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</si>
  <si>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</si>
  <si>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</si>
  <si>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</si>
  <si>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Verificar con informe trimestral el cumplimiento de que todos los procesos  contemplen el riesgo predial.</t>
  </si>
  <si>
    <t>Verificación del  cumplimiento de la vigencia 2017 con corte a diciembre 31, de que todos los procesos  contemplen el riesgo predial.</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</si>
  <si>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</si>
  <si>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</si>
  <si>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</si>
  <si>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</si>
  <si>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</si>
  <si>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</si>
  <si>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</si>
  <si>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</si>
  <si>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</si>
  <si>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</si>
  <si>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</si>
  <si>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</si>
  <si>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Presentar  los informes mensuales del Gestor de Proyecto del convenio No. 649-2013, correspondientes a la vigencia 2015.</t>
  </si>
  <si>
    <t>Deficiencia en el seguimiento.</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</si>
  <si>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</si>
  <si>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</si>
  <si>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</si>
  <si>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Reporte de seguimiento con corte a Diciembre de 2017.</t>
  </si>
  <si>
    <t>Requerir los informes a los Supervisores de los contratos de Interventoría de acuerdo a lo Indicado en el manual de contratación del Invías.</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</si>
  <si>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</si>
  <si>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</si>
  <si>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</si>
  <si>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</si>
  <si>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</si>
  <si>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</si>
  <si>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</si>
  <si>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</si>
  <si>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</si>
  <si>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</si>
  <si>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</si>
  <si>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</si>
  <si>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Incluir dentro de la carpeta contractual el Acto Administrativo de justificación de la contratación directa.
</t>
  </si>
  <si>
    <t xml:space="preserve">Presentar el Acto Administrativo de justificación de la contratación.
</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</si>
  <si>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</si>
  <si>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</si>
  <si>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</si>
  <si>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</si>
  <si>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</si>
  <si>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</si>
  <si>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</si>
  <si>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</si>
  <si>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</si>
  <si>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</si>
  <si>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</si>
  <si>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</si>
  <si>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</si>
  <si>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</si>
  <si>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</si>
  <si>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</si>
  <si>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</si>
  <si>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</si>
  <si>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</si>
  <si>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</si>
  <si>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</si>
  <si>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</si>
  <si>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</si>
  <si>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</si>
  <si>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</si>
  <si>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</si>
  <si>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</si>
  <si>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</si>
  <si>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</si>
  <si>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Documento del proyecto Red Terciaria Norte del Cauca.</t>
  </si>
  <si>
    <t>Reporte, acta de entrega y recibo definitivo y acta de liquidación.</t>
  </si>
  <si>
    <t>Solicitar información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</si>
  <si>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</si>
  <si>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</si>
  <si>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</si>
  <si>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</si>
  <si>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</si>
  <si>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</si>
  <si>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</si>
  <si>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</si>
  <si>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</si>
  <si>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</si>
  <si>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</si>
  <si>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</si>
  <si>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</si>
  <si>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</si>
  <si>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</si>
  <si>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</si>
  <si>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Acción 2.
Establecer en la minuta de los convenios Interadministrativos que la liquidación de los contratos derivados debe realizarse en los términos del articulo 11 de la Ley 1150 de 2008</t>
  </si>
  <si>
    <t>Inclusión de la cláusula  en la minuta.</t>
  </si>
  <si>
    <t>Realizar reporte de verificación respecto a que la minuta contractual este acorde con los pliegos de condiciones.</t>
  </si>
  <si>
    <t>Acción 1. 
Conciliar con el Grupo de Contabilidad. (Bienes fiscales).</t>
  </si>
  <si>
    <t xml:space="preserve">Acción 1. 
Conciliar con el Grupo de Contabilidad respecto a los bienes férreos de propiedad del Invías.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</si>
  <si>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</si>
  <si>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</si>
  <si>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</si>
  <si>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</si>
  <si>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</si>
  <si>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</si>
  <si>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</si>
  <si>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</si>
  <si>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</si>
  <si>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Falta de publicación de actos de naturaleza contractual en el SECOP.</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</si>
  <si>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</si>
  <si>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</si>
  <si>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</si>
  <si>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</si>
  <si>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</si>
  <si>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</si>
  <si>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</si>
  <si>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</si>
  <si>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</si>
  <si>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</si>
  <si>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</si>
  <si>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</si>
  <si>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</si>
  <si>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Registrar la información de manera oportuna.</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</si>
  <si>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</si>
  <si>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</si>
  <si>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</si>
  <si>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</si>
  <si>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</si>
  <si>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</si>
  <si>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</si>
  <si>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</si>
  <si>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</si>
  <si>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</si>
  <si>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</si>
  <si>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</si>
  <si>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</si>
  <si>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Verificar que las minutas contractuales estén acorde con los pliegos de condiciones.</t>
  </si>
  <si>
    <t>Elaboración de Informe.</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</si>
  <si>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</si>
  <si>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</si>
  <si>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</si>
  <si>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</si>
  <si>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</si>
  <si>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</si>
  <si>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</si>
  <si>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</si>
  <si>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</si>
  <si>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</si>
  <si>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</si>
  <si>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</si>
  <si>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</si>
  <si>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</si>
  <si>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</si>
  <si>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</si>
  <si>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</si>
  <si>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</si>
  <si>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Conciliar información con la Oficina Asesora Jurídica, Grupo Presupuesto y Grupo Contabilidad.</t>
  </si>
  <si>
    <t>Evidenciar el pago de sentencias, conciliaciones, laudos arbitrales y conciliaciones extrajudiciales por valor de $55.020.130.000.</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</si>
  <si>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</si>
  <si>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</si>
  <si>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</si>
  <si>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</si>
  <si>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</si>
  <si>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</si>
  <si>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</si>
  <si>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</si>
  <si>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</si>
  <si>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</si>
  <si>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</si>
  <si>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</si>
  <si>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</si>
  <si>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</si>
  <si>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</si>
  <si>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</si>
  <si>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</si>
  <si>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</si>
  <si>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</si>
  <si>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</si>
  <si>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</si>
  <si>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</si>
  <si>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</si>
  <si>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</si>
  <si>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Se enviará un equipo de trabajo para la organización de la misma.</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</si>
  <si>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</si>
  <si>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</si>
  <si>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</si>
  <si>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</si>
  <si>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</si>
  <si>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</si>
  <si>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</si>
  <si>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</si>
  <si>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</si>
  <si>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</si>
  <si>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</si>
  <si>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</si>
  <si>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</si>
  <si>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</si>
  <si>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</si>
  <si>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</si>
  <si>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</si>
  <si>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</si>
  <si>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</si>
  <si>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</si>
  <si>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</si>
  <si>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DEPENDENCIA</t>
  </si>
  <si>
    <t>SUBDIRECCIÓN RED NACIONAL DE CARRETERAS</t>
  </si>
  <si>
    <t>DIRECCIÓN OPERATIVA</t>
  </si>
  <si>
    <t>SUBDIRECCIÓN RED TERCIARIA Y FÉRREA</t>
  </si>
  <si>
    <t>SUBDIRECCIÓN MARÍTIMA Y FLUVIAL</t>
  </si>
  <si>
    <t>SUBDIRECCIÓN DE PREVENCIÓN Y ATENCIÓN DE EMERGENCIAS</t>
  </si>
  <si>
    <t>SUBDIRECCIÓN DE ESTUDIOS E INNOVACIÓN</t>
  </si>
  <si>
    <t>SUBDIRECCIÓN DE MEDIO AMBIENTE Y GESTIÓN SOCIAL</t>
  </si>
  <si>
    <t>DIRECCIÓN TÉCNICA</t>
  </si>
  <si>
    <t>DIRECCIÓN DE CONTRATACIÓN</t>
  </si>
  <si>
    <t>SECRETARÍA GENERAL</t>
  </si>
  <si>
    <t>SUBDIRECCIÓN ADMINISTRATIVA</t>
  </si>
  <si>
    <t>SUBDIRECCIÓN FINANCIERA</t>
  </si>
  <si>
    <t>OFICINA ASESORA DE PLANEACIÓN</t>
  </si>
  <si>
    <t>OFICINA DE CONTROL INTERNO</t>
  </si>
  <si>
    <t>DG</t>
  </si>
  <si>
    <t>DIRECCIÓN GENERAL</t>
  </si>
  <si>
    <t>OFICINA ASESORA JURÍDICA</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</si>
  <si>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</si>
  <si>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Incumplimiento  del artículo 3 del Decreto 2056 de 2003, Patrimonio del Instituto Nacional de Vías. Existiendo inmuebles que carecen de dirección o la misma está desactualizada y sin cédula catastral.</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</si>
  <si>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</si>
  <si>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</si>
  <si>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</si>
  <si>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</si>
  <si>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</si>
  <si>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</si>
  <si>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</si>
  <si>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</si>
  <si>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Constitución de  Reserva Presupuestal de manera no adecuada, lo que   ocasiona presunto incumplimiento del artículo 89 del Decreto 111 de 1996.</t>
  </si>
  <si>
    <t>No  observancia a los requerimientos y plazos establecidos en los artículos 173, 176, 177 y 76 del Decreto 01 de 1984   y respecto de los artículos 192,195 y 308 de la ley 1437 de 2011 , para el pago dinerario de obligaciones.</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</si>
  <si>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</si>
  <si>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</si>
  <si>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</si>
  <si>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</si>
  <si>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</si>
  <si>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</si>
  <si>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</si>
  <si>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</si>
  <si>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</si>
  <si>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</si>
  <si>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</si>
  <si>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</si>
  <si>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</si>
  <si>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</si>
  <si>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</si>
  <si>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</si>
  <si>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</si>
  <si>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</si>
  <si>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</si>
  <si>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</si>
  <si>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</si>
  <si>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</si>
  <si>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</si>
  <si>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</si>
  <si>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</si>
  <si>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</si>
  <si>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</si>
  <si>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</si>
  <si>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</si>
  <si>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</si>
  <si>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</si>
  <si>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</si>
  <si>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</si>
  <si>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</si>
  <si>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</si>
  <si>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</si>
  <si>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</si>
  <si>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</si>
  <si>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Administrativo con presunta incidencia disciplinaria.</t>
  </si>
  <si>
    <t>Administrativo.</t>
  </si>
  <si>
    <t>Administrativo con presunta incidencia disciplinaria y fiscal.</t>
  </si>
  <si>
    <t>Administrativo con presunta incidencia fiscal y disciplinaria.</t>
  </si>
  <si>
    <t>Por la no aplicación del 7.28 "INTERVENTORÍA DE LOS TRABAJOS" (PLIEGOS DE CONDICIONES).</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</si>
  <si>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</si>
  <si>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</si>
  <si>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</si>
  <si>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Administrativo con presunta incidencia disciplinaria. </t>
  </si>
  <si>
    <t>Administrativo con presunta connotación penal y disciplinaria.</t>
  </si>
  <si>
    <t>Con otra incidencia - Archivo General de la Nación.</t>
  </si>
  <si>
    <t>Administrativo con presunta incidencia disciplinaria, penal y fiscal.</t>
  </si>
  <si>
    <t>Administrativo con presunto alcance disciplinario, para indagación preliminar.</t>
  </si>
  <si>
    <t>Administrativo e indagación preliminar.</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</si>
  <si>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</si>
  <si>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</si>
  <si>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</si>
  <si>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</si>
  <si>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</si>
  <si>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</si>
  <si>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</si>
  <si>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</si>
  <si>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</si>
  <si>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</si>
  <si>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</si>
  <si>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</si>
  <si>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Manual de interventoría, instructivo y formatos modificados.</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</si>
  <si>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</si>
  <si>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</si>
  <si>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</si>
  <si>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</si>
  <si>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</si>
  <si>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</si>
  <si>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</si>
  <si>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</si>
  <si>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 xml:space="preserve">H65R14. Gestión predial para la ejecución de las obras.
CONVENIO 3141/13 - ICCU y CONVENIO 3075/13 – GOBERNACIÓN DE BOYACÁ.
</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</si>
  <si>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</si>
  <si>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</si>
  <si>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</si>
  <si>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</si>
  <si>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</si>
  <si>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 xml:space="preserve">Denota debilidades de planeación y deficiencias en la estructuración de los proyectos, afectándose el principio de Planeación como principio rector de la contratación estatal, que es una manifestación del Principio de Eficacia.
</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</si>
  <si>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</si>
  <si>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</si>
  <si>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</si>
  <si>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</si>
  <si>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</si>
  <si>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</si>
  <si>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</si>
  <si>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</si>
  <si>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</si>
  <si>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</si>
  <si>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</si>
  <si>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No existe un procedimiento o lineamiento Institucional respecto a la forma como se desarrollan los documentos que se deben incluir que evidencie la trazabilidad de la gestión respecto de los controles que deben adelantar las direcciones territoriales.</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</si>
  <si>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</si>
  <si>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</si>
  <si>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</si>
  <si>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</si>
  <si>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</si>
  <si>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</si>
  <si>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</si>
  <si>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</si>
  <si>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</si>
  <si>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</si>
  <si>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</si>
  <si>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</si>
  <si>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</si>
  <si>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</si>
  <si>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</si>
  <si>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</si>
  <si>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</si>
  <si>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</si>
  <si>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</si>
  <si>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</si>
  <si>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</si>
  <si>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</si>
  <si>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</si>
  <si>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</si>
  <si>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</si>
  <si>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</si>
  <si>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</si>
  <si>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</si>
  <si>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</si>
  <si>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</si>
  <si>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</si>
  <si>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</si>
  <si>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</si>
  <si>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</si>
  <si>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Reporte mensual </t>
  </si>
  <si>
    <t>Documento instructivo</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</si>
  <si>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</si>
  <si>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</si>
  <si>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</si>
  <si>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</si>
  <si>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</si>
  <si>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</si>
  <si>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</si>
  <si>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</si>
  <si>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</si>
  <si>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</si>
  <si>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</si>
  <si>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</si>
  <si>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</si>
  <si>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</si>
  <si>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</si>
  <si>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</si>
  <si>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</si>
  <si>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</si>
  <si>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Documentar a través de un instructivo los criterios para adelantar la priorización de la vías a intervenir por la unidad ejecutora.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</si>
  <si>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</si>
  <si>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</si>
  <si>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</si>
  <si>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</si>
  <si>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</si>
  <si>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</si>
  <si>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Documentar, aprobar y socializar el instructivo que establece los criterios para adelantar la priorización de la vías a intervenir.</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</si>
  <si>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</si>
  <si>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</si>
  <si>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</si>
  <si>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</si>
  <si>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</si>
  <si>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</si>
  <si>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</si>
  <si>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</si>
  <si>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</si>
  <si>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</si>
  <si>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</si>
  <si>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</si>
  <si>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</si>
  <si>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</si>
  <si>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</si>
  <si>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</si>
  <si>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</si>
  <si>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</si>
  <si>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</si>
  <si>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</si>
  <si>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</si>
  <si>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</si>
  <si>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</si>
  <si>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</si>
  <si>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</si>
  <si>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</si>
  <si>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</si>
  <si>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</si>
  <si>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Enviar memorandos individuales a las unidades ejecutoras solicitando información a revelar en las notas de los estados financieros.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</si>
  <si>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</si>
  <si>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</si>
  <si>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</si>
  <si>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</si>
  <si>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</si>
  <si>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</si>
  <si>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</si>
  <si>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</si>
  <si>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</si>
  <si>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</si>
  <si>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</si>
  <si>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</si>
  <si>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</si>
  <si>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</si>
  <si>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</si>
  <si>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</si>
  <si>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</si>
  <si>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</si>
  <si>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</si>
  <si>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</si>
  <si>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</si>
  <si>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</si>
  <si>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</si>
  <si>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</si>
  <si>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</si>
  <si>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Fiscal, disciplinario y penal</t>
  </si>
  <si>
    <t>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</si>
  <si>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</si>
  <si>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</si>
  <si>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</si>
  <si>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</si>
  <si>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</si>
  <si>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</si>
  <si>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</si>
  <si>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</si>
  <si>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</si>
  <si>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</si>
  <si>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</si>
  <si>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</si>
  <si>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14 01 012   </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</si>
  <si>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</si>
  <si>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</si>
  <si>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</si>
  <si>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</si>
  <si>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</si>
  <si>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</si>
  <si>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</si>
  <si>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</si>
  <si>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</si>
  <si>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</si>
  <si>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</si>
  <si>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AUDITORIA PETICIÓN CIUDADANA 2018 - APCSMF18</t>
  </si>
  <si>
    <t>AF2018</t>
  </si>
  <si>
    <t>Generar flujos de información con las áreas origen y establecer los criterios necesarios,  para el reconocimiento contable y/o revelación.</t>
  </si>
  <si>
    <t>Política Contable actualizada</t>
  </si>
  <si>
    <t>Lista de chequeo</t>
  </si>
  <si>
    <t>Establecer criterios y parámetros de información en la caracterización del Proceso Control Financiero y Contable</t>
  </si>
  <si>
    <t>Caracterización del proceso Control Financiero y Contable actualizada</t>
  </si>
  <si>
    <t xml:space="preserve">Actualizar, socializar e Implementar las políticas contables en lo referente a los predios de uso publico.
</t>
  </si>
  <si>
    <t>Para la CGR el Instituto cuenta es con un auxiliar donde se encuentran relacionados los bienes que están registrados en la contabilidad, pero no con un inventario físico que le permita cruzar cifras para determinar su consistencia y razonabilidad.</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</si>
  <si>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</si>
  <si>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</si>
  <si>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</si>
  <si>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Aplicar la lista de chequeo al momento de realizar los Estados Financieros.</t>
  </si>
  <si>
    <t>Administrativo con presunta Incidencia disciplinaria</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</si>
  <si>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</si>
  <si>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</si>
  <si>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Acción 2: Realizar seguimiento a la liquidación de los contratos observados por la CGR, con el fin de proceder a la liquidación de los mismos.</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</si>
  <si>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</si>
  <si>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</si>
  <si>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</si>
  <si>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</si>
  <si>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</si>
  <si>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</si>
  <si>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</si>
  <si>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</si>
  <si>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</si>
  <si>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</si>
  <si>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</si>
  <si>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</si>
  <si>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</si>
  <si>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</si>
  <si>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</si>
  <si>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</si>
  <si>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</si>
  <si>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</si>
  <si>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</si>
  <si>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</si>
  <si>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</si>
  <si>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</si>
  <si>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</si>
  <si>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Anexo técnico ajustado</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</si>
  <si>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</si>
  <si>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</si>
  <si>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</si>
  <si>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</si>
  <si>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</si>
  <si>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</si>
  <si>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</si>
  <si>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Efectuar el acompañamiento técnico a la Oficina Asesora Jurídica, para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</si>
  <si>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</si>
  <si>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</si>
  <si>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</si>
  <si>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</si>
  <si>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</si>
  <si>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</si>
  <si>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</si>
  <si>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</si>
  <si>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</si>
  <si>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</si>
  <si>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</si>
  <si>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se debe a las deficiencias en planeación que presenta el proyecto, al partir de supuestos que no se iban a realizar (…).</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</si>
  <si>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</si>
  <si>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</si>
  <si>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</si>
  <si>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</si>
  <si>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xml:space="preserve">
2. Se requerirá a la interventoría y al contratista para  que efectúen las respectivas correcciones y deficiencias constructivos resultantes de los hallazgos de contraloría y la auditoria técnica posventa efectuada por el INVIAS. 
</t>
  </si>
  <si>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</si>
  <si>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</si>
  <si>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</si>
  <si>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</si>
  <si>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</si>
  <si>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</si>
  <si>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</si>
  <si>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</si>
  <si>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</si>
  <si>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</si>
  <si>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</si>
  <si>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</si>
  <si>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</si>
  <si>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</si>
  <si>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</si>
  <si>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</si>
  <si>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</si>
  <si>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</si>
  <si>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</si>
  <si>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</si>
  <si>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</si>
  <si>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</si>
  <si>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 xml:space="preserve">H6R15. Planeación Contrato Plan Boyacá – Metas Físicas.
A marzo de 2016, se evidenciaron retrasos en todos los frentes de obra y reducción del alcance físico de las obras.
</t>
  </si>
  <si>
    <t>AUDITORIA DE CUMPLIMIENTO TÚNEL DE LA LÍNEA 2018 - ACTL</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</si>
  <si>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</si>
  <si>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</si>
  <si>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</si>
  <si>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</si>
  <si>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</si>
  <si>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</si>
  <si>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</si>
  <si>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</si>
  <si>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</si>
  <si>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</si>
  <si>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</si>
  <si>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</si>
  <si>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</si>
  <si>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</si>
  <si>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</si>
  <si>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</si>
  <si>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</si>
  <si>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</si>
  <si>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</si>
  <si>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</si>
  <si>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</si>
  <si>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</si>
  <si>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</si>
  <si>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Aprobación por parte de las Direcciones Técnica y Operativa  para implementación por parte de las unidades ejecutoras  de una Formato de verificación de estudios y diseños.</t>
  </si>
  <si>
    <t xml:space="preserve">Reporte mensual de consulta y verificación de base de datos </t>
  </si>
  <si>
    <t>SA-SF (GC)</t>
  </si>
  <si>
    <t xml:space="preserve">La inclusión de la política dentro del Manual de Interventoría </t>
  </si>
  <si>
    <t>Aprobación  de un formato  denominado "bitácora de verificación de estudios y diseños" para iniciar los procesos de selección  de los contratistas de obra, por parte de las Direcciones  Operativa  y  Técnica.</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</si>
  <si>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</si>
  <si>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</si>
  <si>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</si>
  <si>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</si>
  <si>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</si>
  <si>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</si>
  <si>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</si>
  <si>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</si>
  <si>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</si>
  <si>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 xml:space="preserve">Actualizar, socializar e Implementar las Políticas Contables en lo referente al registro contable de los Predios de Uso Público.
</t>
  </si>
  <si>
    <t>Establecer una lista de chequeo de revelaciones a diligenciar al momento de la elaboración de los Estados Financieros.</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</si>
  <si>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</si>
  <si>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</si>
  <si>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</si>
  <si>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</si>
  <si>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</si>
  <si>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</si>
  <si>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</si>
  <si>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</si>
  <si>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
3.  Informe del supervisor  con registro fotográfico.</t>
  </si>
  <si>
    <t xml:space="preserve">2. Acta de liquidación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</si>
  <si>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</si>
  <si>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</si>
  <si>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</si>
  <si>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</si>
  <si>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</si>
  <si>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</si>
  <si>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</si>
  <si>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</si>
  <si>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Se efectuará auditoria de estado técnico en obra, en garantía de verificar el estado de las obra ejecutadas, como medida de control posventa.
</t>
  </si>
  <si>
    <t>Informe semestral sobre el seguimiento al proceso arbitral No. 4980.</t>
  </si>
  <si>
    <t>Realizar acompañamiento técnico al proceso arbitral en cabeza de la Oficina Asesora Jurídica.</t>
  </si>
  <si>
    <t>14 05 003   </t>
  </si>
  <si>
    <t>Incorporar en el Manual de Contratación del INVIAS y en el Reglamento del Comité de Adiciones, Modificaciones y Prórrogas lo estipulado en la acción de mejora.</t>
  </si>
  <si>
    <t>Manual de Contratación actualizado incorporando la acción descrita</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</si>
  <si>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</si>
  <si>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</si>
  <si>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</si>
  <si>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</si>
  <si>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</si>
  <si>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</si>
  <si>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</si>
  <si>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Documentación y socialización de la guía técnica para la estructuración de proyectos del INVIAS</t>
  </si>
  <si>
    <t>Guía técnica de estructuración de proyectos socializada</t>
  </si>
  <si>
    <t>18 02 100   </t>
  </si>
  <si>
    <t>Procedimiento revisado, actualizado y socializado</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</si>
  <si>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</si>
  <si>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</si>
  <si>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</si>
  <si>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18 01 002   </t>
  </si>
  <si>
    <t>SF (GC)</t>
  </si>
  <si>
    <t>18 01 003   </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</si>
  <si>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</si>
  <si>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</si>
  <si>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Adelantar la conciliación contable mensual con los anexos del inventario de predios y el informe de gestión de BUPI.</t>
  </si>
  <si>
    <t xml:space="preserve">Documento mensual de conciliación </t>
  </si>
  <si>
    <t>Administrativo con presunto alcance disciplinario</t>
  </si>
  <si>
    <t>18 01 001   </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</si>
  <si>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</si>
  <si>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</si>
  <si>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Elaborar formato guía para la elaboración de las notas a los Estados Financieros, para su aplicación a partir de la vigencia 2020.</t>
  </si>
  <si>
    <t>Elaboración de formato guía para la elaboración de las notas a los Estados Financieros, , para su aplicación a partir de la vigencia 2020.</t>
  </si>
  <si>
    <t>Formato guía elaborado e implementado</t>
  </si>
  <si>
    <t>Administrativo con posible incidencia disciplinaria</t>
  </si>
  <si>
    <t xml:space="preserve">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</si>
  <si>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</si>
  <si>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 xml:space="preserve">
Desarrollar el plan de trabajo del proyecto BUPI, correspondiente a los predios adquiridos en la vigencia 2020, monitoreado a través de la conciliación contable e informe de gestión de BUPI. 
</t>
  </si>
  <si>
    <t>18 02 002   </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</si>
  <si>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</si>
  <si>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</si>
  <si>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</si>
  <si>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Debilidades en la planeación y ejecución contractual, con lo cual no se aplicó oportunamente los recursos para el desarrollo de los contratos y de los proyectos a los cuales pertenecen y se genera tramites adicionales.</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</si>
  <si>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</si>
  <si>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</si>
  <si>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</si>
  <si>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Administrativo con presunta incidencia disciplinaria y para indagación preliminar</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</si>
  <si>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</si>
  <si>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</si>
  <si>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</si>
  <si>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</si>
  <si>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</si>
  <si>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Acción 2. 
Formular acuerdos de niveles de servicios entre la Oficina Asesora Jurídica y las unidades ejecutoras respecto al proceso de liquidación de contratos.</t>
  </si>
  <si>
    <t>Implementar acuerdos de niveles de servicios entre la Oficina Asesora Jurídica y las unidades ejecutoras respecto al proceso de liquidación de contratos.</t>
  </si>
  <si>
    <t>Acuerdos de niveles de servicios entre la Oficina Asesora Jurídica y las unidades ejecutoras respecto al proceso de liquidación de contratos, implementado y socializado.</t>
  </si>
  <si>
    <t>Acción 3. 
Formular acuerdos de niveles de servicios entre la Subdirección de Medio Ambiente y Gestión Social y las unidades ejecutoras  respecto al proceso de liquidación de contratos.</t>
  </si>
  <si>
    <t>Implementar acuerdos de niveles de servicios entre la Subdirección de Medio Ambiente y Gestión Social y las unidades ejecutoras  respecto al proceso de liquidación de contratos.</t>
  </si>
  <si>
    <t>Acuerdos de niveles de servicios entre la Subdirección de Medio Ambiente y Gestión Social y las unidades ejecutoras  respecto al proceso de liquidación de contratos, implementado y socializado.</t>
  </si>
  <si>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</si>
  <si>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</si>
  <si>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</si>
  <si>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Administrativo con connotación disciplinaria</t>
  </si>
  <si>
    <t>Administrativo con posible connotación disciplinaria</t>
  </si>
  <si>
    <t>Administrativo con presunta connotación disciplinaria y fiscal</t>
  </si>
  <si>
    <t>AF2019</t>
  </si>
  <si>
    <t>AUDITORIA DE CUMPLIMIENTO PUENTE PUMAREJO - ACPP</t>
  </si>
  <si>
    <t>Área Líder</t>
  </si>
  <si>
    <t>Desarrollar el plan de trabajo del proyecto BUPI para la vigencia 2020, correspondiente al estudio del 100% los registros suministrados en el 1 envió de la fuente de información de la SNR,  monitoreada a través de la conciliación contable e informe de gestión de BUPI.</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</si>
  <si>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</si>
  <si>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</si>
  <si>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 xml:space="preserve">1.  Mesas de trabajo para identificar los posibles riesgos relacionados con la imposición de multas y pagos derivados de infracciones ambientales impuestas por las Autoridades Ambientales.
2. Actualizar la matriz de riesgos
3. Socializar la matriz de riesgos actualizada
</t>
  </si>
  <si>
    <t xml:space="preserve">Acta de reuniones
Matriz actualizada 
Memorando Circular con el link de la matriz
</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</si>
  <si>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</si>
  <si>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</si>
  <si>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 xml:space="preserve">Acción 2.
Control y seguimiento a los permisos ambientales para disminuir el riesgo relacionado con la imposición de multas y pagos derivados de infracciones ambientales impuestas por las Autoridades Ambientales
</t>
  </si>
  <si>
    <t xml:space="preserve">Acción 1.
Identificar y actualizar la matriz de riesgos relacionada con la imposición de multas y pagos derivados de infracciones ambientales impuestas por las Autoridades Ambientales
</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</si>
  <si>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</si>
  <si>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</si>
  <si>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</si>
  <si>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</si>
  <si>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</si>
  <si>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</si>
  <si>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</si>
  <si>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</si>
  <si>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</si>
  <si>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(Base 2 suministrada por SNR para estudio del 2021).</t>
  </si>
  <si>
    <t>1. Realizar  reporte SMA de avance trimestral de registros estudiados y predios identificados bajo titularidad de INVIAS.
2. Realizar Conciliación Predios identificados SMA e individualizados en contabilidad (corte trimestral).</t>
  </si>
  <si>
    <t xml:space="preserve">
1. Inventariar y registrar los predios de los proyectos referentes en el hallazgo, bajo propiedad del INVIAS (2020).
2. Gestionar las consultas a entidades externas para definir si se requiere o se está usando el predio para una obra de utilidad pública o no.
NOTA (De los predios identificados como no necesarios para utilidad pública realizar el proceso de desafectación).</t>
  </si>
  <si>
    <t xml:space="preserve">1. Identificar el listado de los predios de los proyectos referentes en el hallazgo con su registro contable.
2. Realizar reporte de comunicaciones externas enviadas y respuestas recibidas. 
3. Realizar reporte de estado de utilización de los predios de los proyectos referentes en el hallazgo.  </t>
  </si>
  <si>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</si>
  <si>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</si>
  <si>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</si>
  <si>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t xml:space="preserve"> Administrativo con presunta incidencia fiscal y disciplinaria</t>
  </si>
  <si>
    <t xml:space="preserve">Administrativo con presunta a incidencia fiscal y disciplinaria </t>
  </si>
  <si>
    <t>Administrativo con presunta a incidencia fiscal y disciplinaria</t>
  </si>
  <si>
    <t>Administrativo con presunta incidencia disciplinaria - Indagación Preliminar</t>
  </si>
  <si>
    <t xml:space="preserve"> Administrativo con presunta incidencia disciplinaria</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</si>
  <si>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</si>
  <si>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</si>
  <si>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</si>
  <si>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</si>
  <si>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</si>
  <si>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</si>
  <si>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</si>
  <si>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</si>
  <si>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</si>
  <si>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</si>
  <si>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</si>
  <si>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</si>
  <si>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</si>
  <si>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</si>
  <si>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</si>
  <si>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</si>
  <si>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</si>
  <si>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</si>
  <si>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</si>
  <si>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</si>
  <si>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
Acción 2.</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</si>
  <si>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</si>
  <si>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</si>
  <si>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</si>
  <si>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</si>
  <si>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</si>
  <si>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</si>
  <si>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</si>
  <si>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</si>
  <si>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</si>
  <si>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</si>
  <si>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</si>
  <si>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</si>
  <si>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</si>
  <si>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AEFC</t>
  </si>
  <si>
    <t>14 05 004   </t>
  </si>
  <si>
    <t>Deficiencias en la instalación, calidad y funcionalidad de los estoperoles, con lo cual se genera riesgo en la seguridad operacional del corredor.</t>
  </si>
  <si>
    <t xml:space="preserve">
Realizar auditorías de seguimiento técnico en obra, en garantía de verificar la calidad de las obras que se están ejecutando.
</t>
  </si>
  <si>
    <t xml:space="preserve">
Informes de auditoria de avance técnico de las obras en ejecución.
</t>
  </si>
  <si>
    <t xml:space="preserve">Realizar auditorías de seguimiento técnico en obra, en garantía de verificar la calidad de las obras que se están ejecutando  la fecha de inicio del presente plan de mejoramiento, como medida de control preventiva.
</t>
  </si>
  <si>
    <t>ACTUACIÓN ESPECIAL DE FISCALIZACIÓN AT N°. 41-2020. DEPARTAMENTO DE CÓRDOBA - AEFC</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</si>
  <si>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</si>
  <si>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Administrativo con incidencia fiscal y disciplinaria</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</si>
  <si>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</si>
  <si>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se reconocieron imprevistos sin que hayan sido soportados por el contratista y recibieron placas huellas fisuradas.</t>
    </r>
  </si>
  <si>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</si>
  <si>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8"/>
        <rFont val="Arial"/>
        <family val="2"/>
      </rPr>
      <t>se reconocieron imprevistos sin que hayan sido soportados por el contratista</t>
    </r>
    <r>
      <rPr>
        <sz val="8"/>
        <rFont val="Arial"/>
        <family val="2"/>
      </rPr>
      <t xml:space="preserve"> y recibieron placas huellas fisuradas.</t>
    </r>
  </si>
  <si>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xml:space="preserve"> y se reconocieron imprevistos sin que hayan sido soportados por el contratista.</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</si>
  <si>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8"/>
        <rFont val="Arial"/>
        <family val="2"/>
      </rPr>
      <t>se reconocieron imprevistos sin que hayan sido soportados por el contratista</t>
    </r>
    <r>
      <rPr>
        <sz val="8"/>
        <rFont val="Arial"/>
        <family val="2"/>
      </rPr>
      <t>.</t>
    </r>
  </si>
  <si>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</si>
  <si>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y se reconocieron imprevistos sin que hayan sido soportados por el contratista.</t>
    </r>
  </si>
  <si>
    <t>14 06 100   </t>
  </si>
  <si>
    <t>Documentar los criterios para el flujo de información con las áreas encargadas.</t>
  </si>
  <si>
    <t>Desligar el tema contractivo del tema operativo mediante la suscripción de contratos exclusivamente para operación vigilancia y mantenimiento de los túneles, lo cual se incorporará en el anexo técnico para futuros contratos.</t>
  </si>
  <si>
    <t>Anexo técnico en el cuál se desliga el tema constructivo del tema operativo.</t>
  </si>
  <si>
    <t>Los recursos pagados incorrectamente se descontaran en la correspondiente acta  liquidación.</t>
  </si>
  <si>
    <t>Descuento de mayor valor pagado en acta  liquidación.</t>
  </si>
  <si>
    <t>H1AC19. Colapso Puente La Orquídea 1 PR 86+485 a 86+595, contrato 807 de 2009.
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
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Dicha situación obligó al cierre de la vía y construcción de una variante alternativa provisional para dar transitabilidad a la misma.  Sin embargo, finalmente se produjo el colapso de la estructura en comento, el 29 de octubre de 2019 sobre las 5:30 p.m.  
(...)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
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t>
  </si>
  <si>
    <t xml:space="preserve">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Los mecanismos adoptados por INVIAS para el resarcimiento no fueron aplicados de manera eficaz y oportuna, no obstante que en la vigencia 2018 la situación del puente había sido objeto de pronunciamiento por parte de la CGR.
</t>
  </si>
  <si>
    <t xml:space="preserve">H2AC19. Obras para manejo de transitabilidad y control de procesos de socavación sector La Orquídea K86+200. Contrato 1513 de 2015.
(...)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
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
</t>
  </si>
  <si>
    <t xml:space="preserve">(...)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
</t>
  </si>
  <si>
    <t>H3AC19. Seguimiento y control a programaciones de obra con MS-PROJECT, contrato 1513 de 2015.
Las falencias en el uso de la aplicación se evidencian en lo siguiente:
Dentro del cronograma en Project, existen actividades que no están conectadas a la cadena de procesos del proyecto, por lo cual quedan abiertas, sin un control fijo, e independientes de las restricciones propias del tiempo del proyecto. 
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t>
  </si>
  <si>
    <t xml:space="preserve">Se evidencia en los informes de interventoría que no se hace un uso adecuado de esta herramienta, lo cual deja entrever posibles debilidades en el control y seguimiento a los tiempos del proyecto. 
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t>
  </si>
  <si>
    <t>H4AC19. Planificación de actividades a ejecutar en el contrato 1513 de 2015 – Suministro de material para terraplén y/o pedraplén.
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t>
  </si>
  <si>
    <t xml:space="preserve">Deficiencias en la planeación del presupuesto para este contrato, evidenciada en los desfases de los costos de estas actividades y en el hecho de no tener en cuenta todos los elementos que conforman un Análisis de Precios Unitarios.
</t>
  </si>
  <si>
    <t>H5AC19. Planeación de la ejecución contractual del proyecto, contrato 1950 de 2019.
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
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
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
(...)</t>
  </si>
  <si>
    <t>Deficiencias en la planeación contractual del proyecto, toda vez que se estipularon plazos de ejecución que no correspondían a la realidad del mismo y no se estimaron a plenitud sus costos.</t>
  </si>
  <si>
    <t xml:space="preserve">H6AC19. Precios unitarios pactados para el contrato 1950 de 2019.
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
La diferencia en el presupuesto expuesta anteriormente, se incrementa a $6.935.633.173 (lo cual equivale a una variación de 30,74% con respecto a la referencia tomada), toda vez que el contrato tuvo una adición por $5.941.116.460.
</t>
  </si>
  <si>
    <t xml:space="preserve">(…) el contrato fue concebido con sobrecostos, toda vez que se contrató a precios muy superiores a los precios de referencia (hasta un 40% en caso de la mezcla asfáltica) que se tenían del corredor (los del contrato inmediatamente precedente). </t>
  </si>
  <si>
    <t xml:space="preserve">H7AC19. Plazo contractual interventoría al contrato 1303 de 2019, mediante el contrato 1532 de 2019.
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
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t>
  </si>
  <si>
    <t xml:space="preserve">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
</t>
  </si>
  <si>
    <t xml:space="preserve">H8AC19. Planeación y ejecución contractual, contrato de obra 1870 de 2019.
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
El 31 de marzo de 2020, suscribieron prórroga 2 del plazo del contrato de obra e interventoría por tres (3) meses.
(...)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Posteriormente, el 24 de junio de 2020, (...) la interventoría del contrato de obra, informa a Invias que no se cuenta con disponibilidad presupuestal para atender los sitios críticos proyectados a intervenir, ya que se priorizó la rehabilitación del pavimento. 
(...) los muros estructurales que se requerían para la estabilización de estos dos sitios (PR10+030 y PR 25+800 Sector Cauyá- Supía) no fueron ejecutados por agotamiento del presupuesto, a pesar de tratarse de sitios críticos de la vía.  
(...)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t>
  </si>
  <si>
    <t>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t>
  </si>
  <si>
    <t>H9AC19. Rendimientos financieros anticipo contrato 1870 de 2019.
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
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
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t>
  </si>
  <si>
    <t>Debilidades en la aplicación de los controles, del proceso interventoría y supervisión del contrato generando informes que no evidencian el seguimiento al parágrafo segundo de la cláusula decima del contrato.</t>
  </si>
  <si>
    <t>H10AC19. Consistencia de la información pagos contrato 1870 de 2019.
El Instituto Nacional de Vías INVIAS en relación con la ejecución del Contrato1870 de 2019, presenta inconsistencias en el reporte de la información así:
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
Sin embargo, el saldo del contrato registrado en la tabla 21 es de $306.080.988,00.</t>
  </si>
  <si>
    <t>Debilidades del proceso de control, seguimiento y monitoreo generando informes inexactos que dificultan la toma de decisiones y conlleva incertidumbre sobre el avance financiero del mismo.</t>
  </si>
  <si>
    <t xml:space="preserve">H11AC19. Revisión estudios y diseños, contrato de obra 1433 de 2017.
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t>
  </si>
  <si>
    <t>No se observa por parte de la interventoría de la obra o por parte de la supervisión y del INVIAS las acciones o gestiones tendientes a conminar al contratista al cumplimiento de dicha obligación.</t>
  </si>
  <si>
    <t xml:space="preserve">H12AC19. Calidad de algunos ítems del contrato de obra 1433 de 2017.
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
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t>
  </si>
  <si>
    <t xml:space="preserve">(...)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
Además, no se observa gestión adicional por parte de la interventoría frente a los hechos y de la supervisión y del INVIAS frente a la situación de presunto incumplimiento del contratista y tendiente a conminar el debido cumplimiento de las obligaciones por parte del mismo.
 </t>
  </si>
  <si>
    <t xml:space="preserve">H14AC19. Cumplimiento de las actividades de interventoría.
De la revisión de los informes de interventoría generados desde diciembre de 2018 a enero de 2020, en desarrollo del Contrato de Interventoría 1756 de 2015 al Contrato de Obra 1639 de 2015, se establecieron las siguientes deficiencias: 
En su contenido, la información es repetitiva y sin revisión, (Léase en los informes. Numeral 6 Reporte ejecución mensual contrato de interventoría.
Es reiterativa la solicitud de hacer entrega de las pruebas de laboratorio como lo estipula la norma INVIAS, para que sean revisadas, comprobadas y aprobadas por la interventoría.
Se reitera en los informes de la muestra, incumplimiento por parte del contratista en algunos programas contenidos en el PAGA.  
Con frecuencia en los informes de la muestra la reincidencia de agilizar el proceso de gestión predial. 
A pesar de las observaciones señaladas en los informes de la interventoría, aparecen certificaciones suscritas por el director de la interventoría avalando la calidad de la obra por materiales utilizados y el cumplimiento de la normatividad y gestión ambiental de la obra. 
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t>
  </si>
  <si>
    <t>Debilidades en la aplicación de los controles; en la supervisión y la interventoría en el control y vigilancia de la ejecución del Contrato de Obra 1639 de 2015.</t>
  </si>
  <si>
    <t>Administrativo con presunta connotación disciplinaria para indagación preliminar</t>
  </si>
  <si>
    <t xml:space="preserve">H15AC19. Continuidad corredor vial variante San Francisco Mocoa -VSFM-.
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
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t>
  </si>
  <si>
    <t>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t>
  </si>
  <si>
    <t>H17AC19. Rendimientos financieros convenio 2513 de 2019.
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t>
  </si>
  <si>
    <t>Deficiencias en la aplicación de los controles, en el desarrollo de la labor de interventoría y supervisión, generando informes inexactos que dificultan la toma de decisiones.</t>
  </si>
  <si>
    <t>14 01 003   </t>
  </si>
  <si>
    <t>14 04 100   </t>
  </si>
  <si>
    <t>14 01 002   </t>
  </si>
  <si>
    <t>AC2019</t>
  </si>
  <si>
    <t>Adelantar las gestiones pertinentes para contar con la disponibilidad de herramienta tecnológica.</t>
  </si>
  <si>
    <t>Herramienta Tecnológica disponible para los supervisores.</t>
  </si>
  <si>
    <t>Revisión y actualización formatos de informes de supervisión actualizados.</t>
  </si>
  <si>
    <t>Formato de informe de supervisión actualizado, formalizado y socializado.</t>
  </si>
  <si>
    <t xml:space="preserve">Revisión y actualización formatos de informes de supervisión actualizados. </t>
  </si>
  <si>
    <t>Gestionar la disponibilidad de una herramienta tecnológica, consistente en un visor de Project para facilitar que los supervisores puedan visualizar y hacer seguimiento a la programación y ejecución de proyectos.</t>
  </si>
  <si>
    <t>Fortalecer  los instrumentos de supervisión contractual, para contar con una versión mejorada de los informe de supervisión.</t>
  </si>
  <si>
    <t>Fortalecer los instrumentos de supervisión contractual, para contar con una versión mejorada de los informe de supervisión.</t>
  </si>
  <si>
    <t>Fortalecer los instrumentos de supervisión contractual, para contar con una versión mejorada de los informes de supervisión.</t>
  </si>
  <si>
    <t>Fortalecer  los instrumentos de supervisión contractual, para contar con una versión mejorada de los informes de supervisión.</t>
  </si>
  <si>
    <t>AUDITORIA DE CUMPLIMIENTO 2019</t>
  </si>
  <si>
    <t>Administrativo con incidencia fiscal e incidencia disciplinaria</t>
  </si>
  <si>
    <t>Administrativo con incidencia disciplinaria e indagación preliminar</t>
  </si>
  <si>
    <t>Administrativo e indagación preliminar</t>
  </si>
  <si>
    <t>H1AT73. Constitución de reservas presupuestales. Contrato de obra 1734 de 2019.
Al no ser autorizadas las vigencias futuras para atender el compromiso, debido a que la solicitud no se hizo en las fechas establecidas por el Ministerio de Hacienda  y   Crédito   Público  - MHCP, la entidad se ve sujeta a constituir reserva presupuesta! de forma extemporánea.</t>
  </si>
  <si>
    <t>Se evidencia que no existió coordinación entre el supervisor del contrato y el área financiera, primero para solicitar la vigencia futura con el suficiente tiempo, a sabiendas que el contrato sobrepasaría la vigencia y segundo constituyen reservas con 	justificaciones extemporáneas.</t>
  </si>
  <si>
    <t>H2AT73. Selección del oferente, del contrato de obra 1734 de 2019.
Una vez firmado el contrato el contratista PROTECO ingeniería S.A.S, tenía la obligación de aportar el AIU discriminado junto con la documentación técnica. El cual nunca fue entregado por el contratista al INVIAS.</t>
  </si>
  <si>
    <t>Deficiencias en la labor de validación a cargo del INVIAS, la cual, no se desarrolló conforme lo establecido en los pliegos de condiciones y en cumplimiento de la normatividad vigente aplicable. Así mismo, el oferente no cumplió los requisitos de la licitación.</t>
  </si>
  <si>
    <t>H3AT73. Presentación y aprobación del Instrumento Ambiental. Contrato de obra 1734 de 2019.
Se evidenció días de atraso en la elaboración, ajuste y aprobación del PAGA, de 29 días calendario, según el plazo de ejecución del contrato estipulado en el "ANEXO 1 - ANEXO TÉCNICO", el cual fue incumplido en tiempo por el contratista.</t>
  </si>
  <si>
    <t>No se evidencia gestión adelantada por parte de la interventoría y del INVIAS para cumplir dichas multas en contra del contratista, en  conformidad con la Resolución 3662 de 2007, activando en respuesta el proceso sancionatorio establecido en Ley 1333 de 2009 .</t>
  </si>
  <si>
    <t>H4AT73. Ejecución del ítem "SELLO DE GRIETAS EN PAVIMENTO ASFÁLTICO SIN RUTEO". Contrato de obra 1734 de 2019.
Falta precisiones técnicas, económicas y de conveniencia respecto a la ejecución de dicha labor, por lo cual, la misma no debió ser ejecutada hasta no contar con las mencionadas condiciones que garantizaran la pertinencia y calidad de la solución implementada.</t>
  </si>
  <si>
    <t>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
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t>
  </si>
  <si>
    <t>H5AT73. Plazo presentación del ítem "Revisión, ajuste y/o actualización y/o modificación y/o complementación de estudios y diseños". Contrato de obra 1734 de 2019.
Del examen, se precisa que para la actividad de "Revisión, Ajuste y/o         Actualización	y/o Modificación	y/o Complementación de Estudios y Diseños", se tenía un plazo definido de quince (15) días, el cual según los documentos de soporte allegados a la CGR  no fue cumplido.</t>
  </si>
  <si>
    <t>Se evidencian 35 días de atraso en la entrega de este componente, de lo anterior en ningún documento se fundamenta el retraso de esta entrega, ni el atraso para el inicio de los estudios.</t>
  </si>
  <si>
    <t>H7AT73. Actividades de rehabilitación PR 48+042 al 48+344. Contrato de obra 1734 de 2019.
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t>
  </si>
  <si>
    <t>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
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t>
  </si>
  <si>
    <t>H1AT74. Programa de Adaptación de la Guía Ambiental - PAGA. Contrato 1772 de 2019.
Se evidenciaron deficiencias en el seguimiento técnico y administrativo de la interventoría y la supervisión relacionadas con	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t>
  </si>
  <si>
    <t>Debilidades en el cumplimiento de la gestión de supervisión e interventoría materializadas en las faltas de control y seguimiento en desmedro de los fines de la contratación estatal y del Estado.</t>
  </si>
  <si>
    <t xml:space="preserve">H2AT75. Incumplimiento al cronograma establecido para la perfección del contrato e inicio de su ejecución. Contrato de obra 1877 de 2019. 
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t>
  </si>
  <si>
    <t>Deficiencias en la planeación y ejecución de las actividades de perfeccionamiento y formalización del contrato, así como la orden de inicio de las obras.
Se evidencian fallas en la administración y control del proceso contractual, que han dilatado de manera injustificada el cumplimiento del contrato dentro de los plazos pactados previamente.</t>
  </si>
  <si>
    <t xml:space="preserve">H3AT75. Incumplimiento de las obligaciones del contratista de obra, de la interventoría y omisión de la entidad contratante. Contrato de obra 1877 de 2019. 
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
Se evidenciaron fallas e incumplimientos en el papel de la interventoría, habida cuenta, que se identificaron algunos incumplimientos de orden técnico y de ciertas obligaciones establecidas para el contratista, las cuales fueron validadas por el interventor como cumplidas. </t>
  </si>
  <si>
    <t>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t>
  </si>
  <si>
    <t>H4AT75. Modificación al objeto del contrato sin el cumplimiento de los requisitos  legales. Contrato de obra 1877 de 2019. 
De acuerdo al análisis de los soportes de la ejecución del contrato de obra No. 1877 de 2019, suscrito entre El INSTITUTO NACIONAL DE VÍAS - INVIAS y LUIS ALBERTO COBA CHOLE, cuyo objeto fue "Mejoramiento y mantenimiento de la carretera Lorica - San Onofre (Ruta 9004) Sector Coveñas - Tolú (PR30+0000-PR41 +0000, PR46+01 OO-PR49+0453) y Tofu viejo - San Onofre (Pr65+0937-pr93+0683) en el Departamento de Sucre", se evidencia la existencia de actuaciones dentro del proceso contractual, que constituyen la posible materialización de una extralimitación de sus funciones y el incumplimiento de requisitos legales para la modificación del objeto del contrato.</t>
  </si>
  <si>
    <t>Modificación del objeto del contrato, al parecer por decisión del supervisor del contrato de interventoría, sin tener competencia para ello y sin cumplir los requisitos legales de forma para tal fin.</t>
  </si>
  <si>
    <t xml:space="preserve">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t>
  </si>
  <si>
    <t>H6AT75. Firma suspensión del contrato	sin competencia.
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t>
  </si>
  <si>
    <t>Extralimitación de las funciones por parte del (a) funcionario (a).</t>
  </si>
  <si>
    <t xml:space="preserve">H7AT75. Definición del presupuesto del contrato. Contrato de obra 1877 de 2019. 
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
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
</t>
  </si>
  <si>
    <t>Lo anterior, debido a la falta de planeación, control  y  supervisión.</t>
  </si>
  <si>
    <t>H9AT75. Presentación y aprobación del instrumento ambiental.
En el contrato 1877 de 2019 celebrado entre INVIAS y LUIS ALBERTO COBA CHOLE, cuyo objeto	fue "Mejoramiento y mantenimiento de la carretera Lorica - San Onofre (Ruta 9004) Sector Coveñas - Tolú (PR30+0000-PR41 +0000, PR46+0100-PR49+0453) y Toluviejo - San Onofre (PR65+0937-PR93+0683) en el Departamento de Sucre", se evidencia deficiencias en cuanto a la aprobación extra temporánea del instrumento ambiental.</t>
  </si>
  <si>
    <t>Ejecución del componente ambiental sin los soportes en su totalidad e inicio tardío del proceso administrativo sancionatorio.</t>
  </si>
  <si>
    <t>H10AT75. Ejecución de obra.
Se realiza visita de campo para revisión y verificación del estado de la obra en la cual se evidencia que la áreas intervenidas mediante el contrato de obra No. 1877 de 2019 cuyo objeto contractual era "Mejoramiento y mantenimiento de la carretera Lorica - San Onofre (Ruta 9004) Sector Coveñas - Tolú (PR30+0000-PR41+0000, PR46+0100-PR49+0453) y Toluviejo - San Onofre (PR65+0937-PR93+0683) en el Departamento de Sucre",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t>
  </si>
  <si>
    <t>Denota falencias acerca de la calidad de los trabajos realizados.</t>
  </si>
  <si>
    <t>H11AT75. Disposición de residuos de construcción y demolición. Contrato de obra 1877 de 2019. 
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
(...)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
Esta situación genera incertidumbre en cuanto al manejo que se le dio a los residuos de excavación, previo a la entrega para la comunidad, ya que en 6 meses (de enero a junio) no se evidencia gestión alguna relacionada a un lugar de almacenamiento temporal.</t>
  </si>
  <si>
    <t>Incertidumbre en cuanto al lugar de almacenamiento temporal de residuos de construcción y demolición, puesto que la actividad de excavación se realizó en enero, pero la  donación del material sobrante se hizo en junio.</t>
  </si>
  <si>
    <t>H12AT75. Legalización de actas de recibo parcial de obra extemporáneas. Contrato de obra 1877 de 2019. 
Este ente de control evidencia que las actas suministradas se encuentran legalizadas extemporáneamente con fecha posterior a la terminación del contrato de obra.</t>
  </si>
  <si>
    <t>Falencias en la supervisión por parte del INVIAS e inadecuada interventoría.</t>
  </si>
  <si>
    <t>14 02 003   </t>
  </si>
  <si>
    <t>14 01 006   </t>
  </si>
  <si>
    <t>21 03 001  </t>
  </si>
  <si>
    <t>Fortalecer  los instrumentos de  supervisión contractual, para contar con una versión mejorada de los informe de supervisión.</t>
  </si>
  <si>
    <t>Revisión y actualización formatos de  informes de supervisión actualizados.</t>
  </si>
  <si>
    <t>Formato de informe de supervisión actualizado, formalizado y socializado</t>
  </si>
  <si>
    <t xml:space="preserve">Revisión y actualización formatos de  informes de supervisión actualizados. </t>
  </si>
  <si>
    <t xml:space="preserve">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</si>
  <si>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</si>
  <si>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Formato actualizado y socializado </t>
  </si>
  <si>
    <t>Revisión y actualización de la resolución por medio de la cual se delegan las funciones.</t>
  </si>
  <si>
    <t xml:space="preserve">Revisar jurídicamente la  legalidad  y pertinencia de la resolución de delegación de funciones No. 08121 del 31 de diciembre de 2018  “Por medio de la cual se delegan unas funciones y se dictan otras disposiciones", respecto lo establecido en el manual de contratación, que establece algo diferente y sus resoluciones modificatorias. </t>
  </si>
  <si>
    <t>Resolución actualizada “Por medio de la cual se delegan unas funciones y se dictan otras disposiciones"</t>
  </si>
  <si>
    <t>AT73</t>
  </si>
  <si>
    <t>AT74</t>
  </si>
  <si>
    <t>AT75</t>
  </si>
  <si>
    <t>AT75-OCAD PAZ</t>
  </si>
  <si>
    <r>
      <t xml:space="preserve">H1AT75-OCAD PAZ. BPIN INVIAS Cauca 20181301010001 Contrato N°. 495 de 2018. INVIAS - FEDECAFETEROS.
En la revisión de los expedientes contractuales se observó (...): 
</t>
    </r>
    <r>
      <rPr>
        <b/>
        <sz val="8"/>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</si>
  <si>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8"/>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</si>
  <si>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8"/>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8"/>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</si>
  <si>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H2AT75-OCAD PAZ. BPIN INVIAS Cauca 20181301010001 Contrato N°. 496 de 2018. INVIAS - FEDECAFETEROS.
En la revisión de los expedientes contractuales se observó (...): 
</t>
    </r>
    <r>
      <rPr>
        <b/>
        <sz val="8"/>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</si>
  <si>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8"/>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</si>
  <si>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8"/>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8"/>
        <rFont val="Arial"/>
        <family val="2"/>
      </rPr>
      <t xml:space="preserve">
Se cuantifica un detrimento al patrimonio público por $167.852.771.
Acción 3.</t>
    </r>
  </si>
  <si>
    <t>ACTUACIÓN ESPECIAL DE FISCALIZACIÓN AT 73</t>
  </si>
  <si>
    <t>ACTUACIÓN ESPECIAL DE FISCALIZACIÓN AT 74</t>
  </si>
  <si>
    <t>ACTUACIÓN ESPECIAL DE FISCALIZACIÓN AT 75</t>
  </si>
  <si>
    <t>AUDITORIA DE CUMPLIMIENTO AT 75/2020 - OCAD PAZ</t>
  </si>
  <si>
    <t>Acuerdo de servicio con la Subdirección de Medio Ambiente.</t>
  </si>
  <si>
    <t>Acuerdo de servicio con las áreas responsables.</t>
  </si>
  <si>
    <t xml:space="preserve">1. Protocolo técnico de avance creado
</t>
  </si>
  <si>
    <t>1. Fortalecer la supervisión mediante un protocolo inmerso en el Manual de Contratación ejerciendo mas control sobre la garantía de la interventoría.</t>
  </si>
  <si>
    <t xml:space="preserve">
2. Informes de auditoria de avance técnico de las obras en ejecución.
</t>
  </si>
  <si>
    <t xml:space="preserve">
1. Auditoria de obra posventa.
</t>
  </si>
  <si>
    <t>Guía Metodológica de Cooperación.</t>
  </si>
  <si>
    <t>Una (1) Guía Metodológica.</t>
  </si>
  <si>
    <t xml:space="preserve">Solicitar al contratista e interventoría el estado del proceso judicial que se adelante respecto a la propiedad de terceros.                                                                         </t>
  </si>
  <si>
    <t>Entrega de Informe de metodología predial usada específicamente en el proceso licitatorio del "Programa Vías para la Equidad".</t>
  </si>
  <si>
    <t xml:space="preserve">Bitácora de verificación de estudios y diseños  aprobada </t>
  </si>
  <si>
    <t>Aprobación por parte de las Direcciones Técnica y Operativa e  implementación por parte de las unidades ejecutoras  de una Formato de verificación de estudios y diseños.</t>
  </si>
  <si>
    <t>Formato de verificación de estudios y diseños  aprobado.</t>
  </si>
  <si>
    <t>Base de datos implementada.</t>
  </si>
  <si>
    <t>Ineficiente labor de supervisión del citado convenio, al no hacer uso efectivo de los instrumentos otorgados por la ley para lograr la liquidación de éste y obtener la devolución del total de recursos no ejecutados.</t>
  </si>
  <si>
    <t>Administrativo con presunta incidencia fiscal</t>
  </si>
  <si>
    <t>DENUNCIA 2020-187038-82111-D - CONVENIO INTERADMINISTRATIVO 3522 DE 2008</t>
  </si>
  <si>
    <t>Manual de Contratación actualizado y formalizado</t>
  </si>
  <si>
    <t>Actualizar y fortalecer las actividades e instrumentos de control a la supervisión de convenios y contratos al interior del Manual de Contratación.</t>
  </si>
  <si>
    <t>Fortalecer los controles existentes en el Manual de Contratación de la entidad para la supervisión de convenios y contratos.</t>
  </si>
  <si>
    <t>DENUNCIA2020-187038-82111-D</t>
  </si>
  <si>
    <t>H1ACPP.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</si>
  <si>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Notas y revelaciones en la presentación de los Estados Financieros del Instituto.</t>
  </si>
  <si>
    <t>Actualizar el Mapa de Riesgos.</t>
  </si>
  <si>
    <t>AF2020</t>
  </si>
  <si>
    <t>Administrativo con posible
incidencia disciplinaria</t>
  </si>
  <si>
    <t>Administrativo con presunta incidencia disciplinaria - Indagación
Preliminar</t>
  </si>
  <si>
    <t xml:space="preserve">Administrativo con posible incidencia disciplinaria </t>
  </si>
  <si>
    <t>Administrativo con presunta disciplinaria</t>
  </si>
  <si>
    <t xml:space="preserve">
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t>
  </si>
  <si>
    <t>Acción 1.
Actualizar la Política Contable incorporando "la metodología para valoración masiva de  terrenos".</t>
  </si>
  <si>
    <t>Actualizar la  Política Contable incorporando "la metodología para valoración masiva de  terrenos", de conformidad con la hoja de ruta.</t>
  </si>
  <si>
    <t>Acción 2.
Plan piloto "Metodología para valoración masiva de terrenos".</t>
  </si>
  <si>
    <t>Desarrollar el plan piloto  "Metodología para valoración masiva de terrenos", y analizar el  resultado del mismo para la formalización.</t>
  </si>
  <si>
    <t>Informe plan piloto metodología para valoración masiva de terrenos.</t>
  </si>
  <si>
    <t xml:space="preserve">
Deficiencias en los controles para el registro contable oportuno de las actas de entrega y recibo definitivo de obra que se generan mensualmente, además en las actas que se reciben en forma extemporánea, lo que genera la no afectación de los estados financieros de los años 2017, 2018, 2019 y el efecto en los saldos del año 2020.
En los contratos 407 de 2010, 806 de 2017, 3460 de 2008 y 1344 de 2014 se presentan deficiencias en los controles para el registro contable oportuno de las actas de entrega y recibo definitivo de obra, debido que estas se reciben en forma extemporánea para su registro contable; según lo evidenciado, el procedimiento que se utiliza para el registro contable es sistemático, y por lo tanto las actas de entrega y recibo definitivo de obra que se suscribieron en el año 2020 se reciben en el año 2021 y siguientes, impactando contablemente estos años.</t>
  </si>
  <si>
    <t>Revisar, actualizar y fortalecer los controles del "Procedimiento Gestión y Reconocimiento Contable de las Novedades Bienes de Uso Público", con el fin de registrar oportunamente las actas de entrega y recibo definitivo de las obras.</t>
  </si>
  <si>
    <t>Procedimiento formalizado, socializado e implementado</t>
  </si>
  <si>
    <t xml:space="preserve">
Inadecuada aplicación de la norma contable, por la no contabilización de la depreciación desde la suscripción de las actas de entrega y recibo definitivo de obra de los contratos 407 de 2010, 806 de 2017 y 3460 de 2008.</t>
  </si>
  <si>
    <t>Revisar, actualizar y fortalecer los controles del "Procedimiento Gestión y Reconocimiento Contable de las Novedades Bienes de Uso Público", con el fin de establecer claramente cuál es la fecha de inicio de depreciación de los bienes de uso público.</t>
  </si>
  <si>
    <t xml:space="preserve">
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t>
  </si>
  <si>
    <t>Acción 1.
Revisar y actualizar la guía AFINCO-GUI-5 - GUIA PARA LA ESTRUCTURACIÓN DE LAS NOTAS DE REVELACIÓN A LOS ESTADOS FINANCIEROS - V1 .</t>
  </si>
  <si>
    <t>Revisión y actualización de  la guía AFINCO-GUI-5 - GUIA PARA LA ESTRUCTURACIÓN DE LAS NOTAS DE REVELACIÓN A LOS ESTADOS FINANCIEROS - V1 .</t>
  </si>
  <si>
    <t xml:space="preserve">Acción 2.
Capacitar a los preparadores de las Notas a los Estados Financieros, para una adecuada presentación de las mismas. </t>
  </si>
  <si>
    <t>Programa de capacitación con los registros de los asistentes</t>
  </si>
  <si>
    <t xml:space="preserve">
No se evidencia la implementación de un plan para el trámite oportuno de las correspondientes cuentas por pagar.</t>
  </si>
  <si>
    <t>Elaborar herramienta metodológica para lograr que la radicación de los documentos soportes requeridos para el trámite de pago se realice de manera oportuna.</t>
  </si>
  <si>
    <t>Analizar las situaciones particulares de cada dependencia, realizando mesas de trabajo, analizando las causas y consecuencias.</t>
  </si>
  <si>
    <t>Documento con la herramienta metodológica</t>
  </si>
  <si>
    <t xml:space="preserve">
Debilidades en el control de los comprobantes de contabilidad y no se detectan la existencia de procedimientos que mitiguen estos casos para evitar reprocesos y optimizar el tiempo de los funcionarios encargados de estas labores; Igualmente se evidencian deficiencias en la aplicación de los controles y supervisión al proceso; falta de segregación de funciones la misma persona que elabora y aprueba el comprobante.</t>
  </si>
  <si>
    <t>Revisar, actualizar y fortalecer los controles del procedimiento AFINCO-PR-3 - REGISTRO DE OPERACIONES CONTABLES - V1 .</t>
  </si>
  <si>
    <t xml:space="preserve">
Debilidades en el control, supervisión y seguimiento de los registros en los comprobantes de contabilidad, lo que ha generado que se presenten comprobantes con un volumen significativo de registros que son reversados, reclasificados, o corregidos, lo que podría afectar los saldos en los estados financieros, produciendo reprocesos y no optimización del tiempo de los funcionarios encargados de estas labores.</t>
  </si>
  <si>
    <t xml:space="preserve">
Falta de una oportuna y efectiva gestión en la consecución de los recursos necesarios para cumplir con el pago de la condena.</t>
  </si>
  <si>
    <t>Revisar y actualizar el procedimiento ALEDEJ-PR-7 PAGO DE CRÉDITOS JUDICIALES, incorporando las acciones de gestión de recursos para pago.</t>
  </si>
  <si>
    <t>Procedimiento revisado y actualizado</t>
  </si>
  <si>
    <t xml:space="preserve">
Falta de una oportuna y efectiva gestión en la consecución de los recursos necesarios para cumplir con el pago de estas sentencias condenatorias conforme lo dispone el Decreto 2469 de 2015 en el PARÁGRAFO del artículo 2.8.6.4.2.</t>
  </si>
  <si>
    <t xml:space="preserve">
Debilidades en la revisión, control y seguimiento de los informes de recaudo del año 2020 y la información presupuestal y sus conciliaciones respectivas, lo que puede generar inconsistencias en la información e incertidumbre en el ingreso de los recursos, contraviniendo el literal “g” de la Cláusula Trigésima del contrato 643 de 2019.</t>
  </si>
  <si>
    <t>Actualizar el procedimiento "RECAUDO DE PEAJE Y CONTROL DE  PESO"  del Sistema de Gestión de INVIAS.</t>
  </si>
  <si>
    <t>Actualizar el procedimiento "RECAUDO DE PEAJE Y CONTROL DE  PESO"  del Sistema de Gestión de INVIAS  donde se evidencie la revisión, control y seguimiento de los informes de recaudo de peajes  y la información presupuestal y conciliaciones respectivas donde se certifiquen  los traslados correspondientes al Tesoro Nacional producto del recaudo.</t>
  </si>
  <si>
    <t>Procedimiento de "RECAUDO DE PEAJE Y CONTROL DE  PESO" actualizado.</t>
  </si>
  <si>
    <t xml:space="preserve">
Deficiente calidad de los trabajos realizados por parte del contratista que venía ejecutando el Contrato 3460 de 2008, en todos los frentes de trabajo (túnel principal, túneles cortos y cielo abierto), que conllevaron a la contratación de obras con cargo a los contratos 877 de 2019 (Tolima 1), 880 de 2019 (Tolima 2) y 885 de 2019 (Quindío).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</si>
  <si>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</si>
  <si>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</si>
  <si>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Deficiente calidad de los trabajos realizados por parte del contratista que venía ejecutando el Contrato 3460 de 2008, en especial los trabajos a cielo abierto, que conllevaron a la demolición, reconformación y reparación de obras ya construidas, con cargo a los contratos 880 de 2019 (Tolima 2) y 885 de 2019 (Quindío).</t>
  </si>
  <si>
    <t xml:space="preserve">
Negligencia del dueño de los equipos mencionados (que hacía parte de la unión temporal encargada del contrato 3460 de 2008), quien no realizó el retiro formal a su costo (como era su obligación) (...), generando inconvenientes que afectaron directamente el desarrollo de la ejecución de las obras, y conllevaron pagar el retiro de estos equipos, con cargo a los contratos 885 de 2019 (Quindío) y 1759 de 2015 (Equipos electromecánicos), lo cual se constituye en detrimento patrimonial por (...) $1.779.550.505.</t>
  </si>
  <si>
    <t xml:space="preserve">
Deficiencias en el control de las gestiones sociales que debía realizar el contratista a cargo del contrato 3460 de 2008, y que tuvieron que ser cargadas a los contratos de culminación de las obras del proyecto “Cruce de la Cordillera Central”. Toda vez que este contrato era un contrato llave en mano, no se puede determinar el valor del cobro de la gestión social realizada por el mismo, y si estos cobros incluían estas obligaciones que no fueron ejecutadas por este contratista.</t>
  </si>
  <si>
    <t xml:space="preserve">
Toda vez que se concluye que la utilidad de la PTARI ha finalizado, no se evidencian decisiones definitivas por parte de la entidad en cuanto a su disposición, manejo o desmonte, lo cual puede generar un posible riesgo de gestiones antieconómicas, ya que por la operación de esta PTARI se pagan unos costos con cargo al contrato 1759 de 2015, y el hecho de tenerla mayores tiempos a los establecidos puede generar costos de operación superiores a los ya fijados.</t>
  </si>
  <si>
    <t>Formalizar mediante acta la decisión del manejo de la PTARI.</t>
  </si>
  <si>
    <t>Suscribir el acta.</t>
  </si>
  <si>
    <t xml:space="preserve">
Deficiencias en el seguimiento contractual que le corresponde ejercer al INVIAS, de acuerdo con lo establecido en el Numeral 25.1.5 y 25.1.6 del Manual de Contratación del Invías, numerales 1 y 2 del Artículo 34 de la Ley 734 de 2002 y Artículo 84 de la Ley 1474 de 2011.</t>
  </si>
  <si>
    <t xml:space="preserve">
No se vislumbra gestión alguna por parte del INVIAS (...) para atender las recomendaciones de rehabilitación y mantenimiento dejados por la Interventoría en su informe final de julio de 2020, siendo consecuente con la Misión del INVIAS dentro de la política sectorial del Gobierno.</t>
  </si>
  <si>
    <t>Adelantar una visita técnica para soportar la decisión a tomar en relación con las recomendaciones de rehabilitación y mantenimiento atendiendo las recomendaciones dejadas por la interventoría del contrato 1180 de 2018.</t>
  </si>
  <si>
    <t>Visita técnica a los sitios reportados por el Ente de Control, con el fin de establecer las acciones a tomar.</t>
  </si>
  <si>
    <t>Decisión  frente a las recomendaciones de rehabilitación y mantenimiento  dejadas por la interventoría del contrato 1180 de 2018, soportadas en el informe de visita técnica.</t>
  </si>
  <si>
    <t xml:space="preserve">
Deficiencias en la maduración de proyectos que garantice el deber de Planeación consagrado en el Principio de Economía establecido en el artículo 23 de la Ley 80 de 1993.</t>
  </si>
  <si>
    <t xml:space="preserve">
Deficiencias en la planeación administrativa tendiente a la pronta expedición de marcos normativos para nuevas tecnologías en infraestructura de transporte, en virtud de las funciones que le competen, conforme a lo establecido con el numeral 2.16 del artículo 2 del Decreto 2618 de 2013.</t>
  </si>
  <si>
    <t>Revisión y actualización del procedimiento para la regulación técnica de nuevas tecnologías para la infraestructura de transporte indicado en la Resolución 263 de 2020.</t>
  </si>
  <si>
    <t>En conjunto con la Alta Dirección, adelantar una revisión al procedimiento para la regulación técnica de nuevas tecnologías para la infraestructura de transporte indicado en la Resolución 263 de 2020, a efectos de fortalecer los controles para la expedición del marco normativo.</t>
  </si>
  <si>
    <t>Procedimiento ajustado e implementado</t>
  </si>
  <si>
    <t xml:space="preserve">
Deficiencias en la planeación contractual del programa “Colombia Rural”, y de los contratos de obra asociados a los convenios de este programa, toda vez que se estipularon plazos de ejecución que no correspondían a la realidad de los mismos, lo cual genera incertidumbre sobre el cálculo del tiempo real estimado de los proyectos y los costos reales asociados a los mismos, en detrimento de la eficiencia, eficacia y las restricciones básicas del proyecto, generando riesgo de afectaciones en el plazo y el costo final del mismo, si no se controlan de manera adecuada.</t>
  </si>
  <si>
    <t>Elaboración de un documento de insumo.</t>
  </si>
  <si>
    <t>Documento de insumo técnico</t>
  </si>
  <si>
    <t xml:space="preserve">
Deficiencias en planeación (…), como deficiencias en el control efectivo y la supervisión del proyecto.</t>
  </si>
  <si>
    <t xml:space="preserve">
Falta de oportunidad en la función administrativa y deficiencias en la supervisión e interventoría del proyecto.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</si>
  <si>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</si>
  <si>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</si>
  <si>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Falta de oportunidad en la función administrativa y deficiencias en la supervisión e interventoría del proyecto, al no hacer cumplir las exigencias contractuales relacionadas con este ítem.</t>
  </si>
  <si>
    <t xml:space="preserve">
No se ha definido el procedimiento a seguir en cuanto al reintegro de los recursos que fueron trasladados temporalmente.
Al no existir el reintegro de los recursos que fueron trasladados temporalmente y atender las recomendaciones hechas por la Interventoría en sus informes Nos. 59 - enero, 60 – febrero, 61- marzo y 62 de abril de 2021; se pone en riesgo el cumplimiento de las obligaciones contractualmente adquiridas por el Invías y Contratista.</t>
  </si>
  <si>
    <t>AUDITORIA FINANCIERA 2019 - AF2019</t>
  </si>
  <si>
    <t>AUDITORIA FINANCIERA 2020 - AF2020</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</si>
  <si>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2.</t>
  </si>
  <si>
    <t xml:space="preserve">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2. </t>
  </si>
  <si>
    <t>H84R16. Motocicletas adquiridas con Orden de Compra 01989 de 2016.
Acción 2.  (Acción 1 considera efectiva de conformidad con la Circular 05 de 2019 de la CGR).</t>
  </si>
  <si>
    <t>Administrativo con presunta incidencia disciplinaria y penal</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</si>
  <si>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3.
</t>
  </si>
  <si>
    <t>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2.</t>
  </si>
  <si>
    <t xml:space="preserve">H25ECP. Ítems No Previstos Pactados Contrato 698 de 2014.
En desarrollo del Contrato 698 de 2014, para el mejoramiento y construcción de la vía secundaria Ataco – Planadas del K36+450 al K38+730, se aprobaron por parte de la interventoría y se validaron por parte del departamento del Tolima, los ítems no previstos 
</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</si>
  <si>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2.</t>
  </si>
  <si>
    <t xml:space="preserve">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2.
</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</si>
  <si>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</si>
  <si>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Administrativo con presunta incidencia disciplinaria y fiscal (Indagación preliminar)</t>
  </si>
  <si>
    <t>H48R15. Publicación SECOP -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</si>
  <si>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2.
</t>
  </si>
  <si>
    <t>Revisar y actualizar el procedimiento ALEDEJ-PR-7 PAGO DE CRÉDITOS JUDICIALES, incorporando las acciones de gestión de recursos para  pago.</t>
  </si>
  <si>
    <t>H31AF18. Intereses moratorios fallos judiciales.
El INVIAS en la vigencia 2018 pagó 105 fallos condenatorios, por $46.462.7 millones, por los cuales reconoció  y pagó  intereses moratorios  por  $9.945.2 millones,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t>
  </si>
  <si>
    <t>Realizar análisis de las obligaciones por concepto de la contribución de valorización,  determinar el estado en que se encuentra y las actuaciones surtidas en ellos, para verificar si es viable jurídicamente impulsar el proceso. Derivado del análisis se presentarán los estudios para decisión del Comité de Cartera.</t>
  </si>
  <si>
    <t xml:space="preserve">Identificar las obligaciones que se encuentran en proceso de cobro y determinar el cumplimiento de los elementos jurídicos exigidos a los títulos ejecutivos y su oportunidad de cobro para incluir los casos de imposibilidad de cobro para decisión del Comité de Cartera </t>
  </si>
  <si>
    <t>Actas de Comité de Cartera</t>
  </si>
  <si>
    <t>Revisar y actualizar el procedimiento ALEDEJ-PR-7 PAGO DE CRÉDITOS JUDICIALES, estableciendo puntos de control  para la verificación de cuentas al momento de tramitar el pago de las obligaciones.</t>
  </si>
  <si>
    <t>Revisar y actualizar el procedimiento ALEDEJ-PR-7 PAGO DE CRÉDITOS JUDICIALES.</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</si>
  <si>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</si>
  <si>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Revisar y actualizar el procedimiento ALEDEJ-PR-7 PAGO DE CRÉDITOS JUDICIALES incorporando las acciones de gestión de recursos para  pago.</t>
  </si>
  <si>
    <t>Revisión y actualización de procedimiento que hace parte del proceso de gestión legal / jurisdicción coactiva,  estableciendo las actividades necesarias  de la  fase de cobro persuasivo y coactivo,  puntos de control, registros y documentos que evidencien la gestión.</t>
  </si>
  <si>
    <t>Revisión y actualización de procedimiento que hacen parte del proceso de gestión legal / jurisdicción coactiva,  estableciendo las actividades necesarias  de la  fase de cobro persuasivo y coactivo,  puntos de control, registros y documentos que evidencien la gestión.</t>
  </si>
  <si>
    <t>Administrativo para indagación preliminar</t>
  </si>
  <si>
    <t>Acuerdo de Niveles de Servicio suscrito</t>
  </si>
  <si>
    <t>Acuerdo de Niveles de Servicio - Unidades Ejecutoras - SMA frente al reporte de información y trámites presupuestales para el inicio de los procesos de expropiación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</si>
  <si>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</si>
  <si>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Conciliación de la cuenta 1909-Depósitos Judiciales entre Contabilidad y Oficina Asesora Jurídica.</t>
  </si>
  <si>
    <t>Realizar la conciliación de la cuenta 1909-Depósitos Judiciales entre Contabilidad y Oficina Asesora Jurídica.</t>
  </si>
  <si>
    <t xml:space="preserve">16 01 004   </t>
  </si>
  <si>
    <t>18 04 001   </t>
  </si>
  <si>
    <t>18 04 004   </t>
  </si>
  <si>
    <t>11 02 001   </t>
  </si>
  <si>
    <t>Guía actualizada y socializada</t>
  </si>
  <si>
    <t>Realizar capacitación a los integrantes del Grupo de Contabilidad sobre la guía: AFINCO-GUI-5 - GUIA PARA LA ESTRUCTURACIÓN DE LAS NOTAS DE REVELACIÓN A LOS ESTADOS FINANCIEROS - V1 .</t>
  </si>
  <si>
    <t>Elaborar un insumo técnico para subsanar las deficiencias en la planeación contractual del Programa Colombia Rural. Este insumo será incluido en la versión 3 de la guía de estructuración de proyectos.</t>
  </si>
  <si>
    <t>H6AT73. Pago ítems de excavación - Derechos de explotación y/o disposición de materiales. Contrato de obra 1734 de 2019.
Cobro de los "Derechos de explotación y/o disposición de materia/es", ya que están involucrados dentro de los APU's de los ítems "EXCAVACIÓN SIN CLASIFICAR DE LA EXPLANACIÓN  Y CANALES" y "EXCAVACIÓN PARA REPARACIÓN DE PAVIMENTO ASFÁLTICO EXISTENTE INCLUYENDO EL CORTE Y LA REMOCIÓN DE  LAS CAPAS ASFÁLTICAS SUBYACENTES", que han sido cobrados y pagados mediante acta número 3 y acta número 7, sin que los RCD se hayan dispuesto en los sitios de disposición final autorizados para su correcta gestión .</t>
  </si>
  <si>
    <t>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t>
  </si>
  <si>
    <t>Acción 1 - Punto A.
Elaborar Guía de Estructuración de Proyectos del INVIAS.</t>
  </si>
  <si>
    <t>Documentación y socialización de la Guía Técnica para la Estructuración de Proyectos del INVIAS, mediante la cual se establecerán lineamientos para fijar precios unitarios de referencia.</t>
  </si>
  <si>
    <t>Guía Técnica de Estructuración de Proyectos socializada.</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</si>
  <si>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</si>
  <si>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</si>
  <si>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</si>
  <si>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Realizar informe de seguimiento  que evidencie la aplicación del Decreto 1082 de 2015 Guía de Colombia Eficiente y la implementación de los pliegos tipo, en los procesos de selección que adelante la Entidad en las dependencias involucradas en el proceso "Gestión de la Infraestructura vial".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</si>
  <si>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dio el 12 de noviembre de 2015 (once meses después de firmada la Orden de Inicio): En consecuencia, se permitió el avance físico del proyecto ( del 04 de enero al 12 de Noviembre de 2015) con una licencia ambiental en cabeza del Invías.
Acción 3. (Antigua acción 4)</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</si>
  <si>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</si>
  <si>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La identificación de este riesgo se dio en el marco de la implementación de la política de administración del riesgo, orientando el ejercicio a los riesgos de gestión mas relevante desde el punto de vista gerencial.</t>
  </si>
  <si>
    <t>Acción 2.
Realizar la conciliación de la cuenta 1909-Depósitos Judiciales entre Contabilidad y Oficina Asesora Jurídica.</t>
  </si>
  <si>
    <t>Revisar y actualizar el Manual de Contratación  estableciendo los puntos de control a cargo de la supervisión del contrato.</t>
  </si>
  <si>
    <t>Revisar y actualizar el Manual de Contratación estableciendo los puntos de control a cargo de la supervisión del contrato.</t>
  </si>
  <si>
    <t>Manual de Contratación revisado y actualizado</t>
  </si>
  <si>
    <t>Conciliación anual de la cuenta 1909- Depósitos Judiciales.</t>
  </si>
  <si>
    <t>DIRECCIÓN DE EJECUCIÓN Y OPERACIÓN</t>
  </si>
  <si>
    <t>SUBDIRECCIÓN DE GESTIÓN INTEGRAL DE CARRETERAS NACIONALES</t>
  </si>
  <si>
    <t>SUBDIRECCIÓN DE VÍAS REGIONALES</t>
  </si>
  <si>
    <t>SUBDIRECCIÓN MARÍTIMA, FLUVIAL Y FÉRREA</t>
  </si>
  <si>
    <t>DIRECCIÓN TÉCNICA Y DE ESTRUCTURACIÓN</t>
  </si>
  <si>
    <t>SUBDIRECCIÓN DE GESTIÓN DEL RIESGO</t>
  </si>
  <si>
    <t>SUBDIRECCIÓN DE REGLAMENTACIÓN TÉCNICA E INNOVACIÓN</t>
  </si>
  <si>
    <t>SUBDIRECCIÓN DE SOSTENIBILIDAD</t>
  </si>
  <si>
    <t>DIRECCIÓN JURÍDICA</t>
  </si>
  <si>
    <t>SUBDIRECCIÓN DE DEFENSA JURÍDICA</t>
  </si>
  <si>
    <t>DEO</t>
  </si>
  <si>
    <t>DTE</t>
  </si>
  <si>
    <t>SS</t>
  </si>
  <si>
    <t>SDJ</t>
  </si>
  <si>
    <t>DJ</t>
  </si>
  <si>
    <t>SGI</t>
  </si>
  <si>
    <t>SGR</t>
  </si>
  <si>
    <t>SVR</t>
  </si>
  <si>
    <t>SRTI</t>
  </si>
  <si>
    <t xml:space="preserve"> DEO-SGI</t>
  </si>
  <si>
    <t>DTE-DEO</t>
  </si>
  <si>
    <t>DEO-DTE</t>
  </si>
  <si>
    <t>SF-DTE-DEO</t>
  </si>
  <si>
    <t>DEO-TERRITORIAL SANTANDER</t>
  </si>
  <si>
    <t>DEO-SGI</t>
  </si>
  <si>
    <t>SGI-SS</t>
  </si>
  <si>
    <t>SF (GC)-SVR-DTE-SS</t>
  </si>
  <si>
    <t>SF-SVR</t>
  </si>
  <si>
    <t>SS (BUPI)-SF (GC)</t>
  </si>
  <si>
    <t>SS-SF (GC)</t>
  </si>
  <si>
    <t>SF-SS</t>
  </si>
  <si>
    <t>SS (BUPI)</t>
  </si>
  <si>
    <t>GRUPO TÚNELES ESTRATÉGICOS</t>
  </si>
  <si>
    <t>SIGLA</t>
  </si>
  <si>
    <t>DEPENDENCIA ANTES DE REESTRUCTURACIÓN</t>
  </si>
  <si>
    <t>GRUPO GERENCIA DE PROYECTOS ESTRATÉGICOS (ANTIGUO GTL)</t>
  </si>
  <si>
    <t>GERENCIA GRANDES PROYECTOS Y TÚNELES</t>
  </si>
  <si>
    <t>GGPT</t>
  </si>
  <si>
    <t>GGP1</t>
  </si>
  <si>
    <t>GERENCIA DE GRANDES PROYECTOS 1</t>
  </si>
  <si>
    <t>Administrativo con presunta incidencia 
disciplinaria</t>
  </si>
  <si>
    <t xml:space="preserve">Administrativo con presunta incidencia disciplinaria y fiscal </t>
  </si>
  <si>
    <t>Administrativo con presunta 
incidencia disciplinaria y fiscal</t>
  </si>
  <si>
    <t>Administrativo con 
presunta incidencia disciplinaria y fiscal</t>
  </si>
  <si>
    <t>Administrativo con presunta connotación disciplinaria y fisca</t>
  </si>
  <si>
    <t>Administrativo con presunta incidencia
disciplinaria y fiscal</t>
  </si>
  <si>
    <t xml:space="preserve">Administrativo con presunta incidencia disciplinaria
y fiscal </t>
  </si>
  <si>
    <t>Administrativo 
con presunta incidencia disciplinaria y fiscal</t>
  </si>
  <si>
    <t>Administrativo con 
presunta incidencia disciplinaria para traslado a indagación preliminar</t>
  </si>
  <si>
    <t xml:space="preserve">Deficiencias en el seguimiento y control por parte de la supervisión e interventoría, en la verificación del cumplimiento de las especificaciones técnicas del INVÍAS, con el riesgo de generarse pérdidas progresivas en las propiedades de la estructura del pavimento, uniformidad, durabilidad y posibles reprocesos, comprometiendo la estabilidad de la estructura, y conllevar a un deterioro prematuro de la vía y sus obras complementarias. </t>
  </si>
  <si>
    <t>Deficiencia en la planeación de viabilidad de los estudios y diseños, con el riesgo que se presenten daños en las alcantarillas y en la estructura del pavimento por posible pérdida de la banca, afectando el tránsito de la vía para el servicio de la comunidad que se beneficia de ella. 
Falencias en la planeación y viabilidad de los estudios, diseños, y ejecución de la obra por parte de la Gobernación de Antioquia y la interventoría, para las alcantarillas de las abscisas K0+900 y K1+750 de Armenia y la alcantarilla de la abscisa K5+100 de Heliconia.</t>
  </si>
  <si>
    <t>Deficiencias de seguimiento y control, por parte de la supervisión y la interventoría durante la construcción de las obras, con el riesgo que las afectaciones vayan incrementándose, que se termine de perder la banca en el K0+640 del Tramo 2 (Mosquita – Carmín – Toldas) dejando la obra subutilizada.</t>
  </si>
  <si>
    <t>Deficiencias de seguimiento y control por parte de la supervisión y la interventoría durante la construcción de las obras, con el riesgo que las afectaciones vayan incrementándose.</t>
  </si>
  <si>
    <t>Deficiencias de seguimiento y control por parte de la supervisión y la interventoría durante la construcción de las obras con el riesgo que las afectaciones vayan incrementándose.</t>
  </si>
  <si>
    <t>Deficiencias en el seguimiento y control por parte de la interventoría a la verificación del cumplimiento de las especificaciones técnicas del INVÍAS y a la falta de gestión adicional por parte de la supervisión para corregir y/o preservar la estabilidad de la vía.</t>
  </si>
  <si>
    <t>Falta de planificación en la fase precontractual de diseños definitivos, que se ve reflejada en la condición actual de la vía como derrumbes, pérdida de banca, problemas de visibilidad y comodidad para usuarios de vehículos debido a que el ancho promedio construido es de 4,5 metros y debería ser de seis (6) metros según el Manual de Diseño Geométrico del INVÍAS 2008, para esta velocidad de operación de 30 km/h y el tipo de terreno.
La falta de planeación por parte de la entidad contratante se evidencia en la ausencia de obras de contención lateral y estabilización de taludes, entendiendo que la vía atraviesa un terreno montañoso-escarpado y que requiere obras de contención para evitar daños como la perdida de la banca, fisuras generadas por falta de confinamiento y/o estabilización de taludes para evitar derrumbes y así, ofrecer conectividad vial a los dos municipios.</t>
  </si>
  <si>
    <t>Falencias en la planeación por omitir el diseño y construcción de obras de contención y confinamiento en la vía; deficiencias de seguimiento y control por parte de la interventoría, la Supervisión de la Gobernación de Antioquia y del contratista de obra al no advertir desde la parte técnica que los recursos invertidos se encontraban en riesgo, al no construir las obras de contención y confinamiento requeridas para la estabilidad de las obras.</t>
  </si>
  <si>
    <t xml:space="preserve">Falencias en la planeación por omitir el diseño y construcción de obras de contención y confinamiento en la vía, falencias de seguimiento y control por parte del supervisor de la Gobernación de Antioquia y del contratista de obra al no advertir desde la parte técnica que los recursos invertidos se encontraban en riesgo al no construir las obras de contención y confinamiento requeridas para la estabilidad de las obras; de igual manera, a falencias en procesos constructivos que generaron daños tipo piel de cocodrilo, falta de seguimiento y control durante la 
ejecución de la obra por parte de interventoría y falta de seguimiento por parte de la supervisión del contrato de obra al no hacer efectivas las pólizas del contrato evitando que las áreas afectadas se amplíen y se incremente el daño patrimonial que al momento se cuantifica en $10.734.551. </t>
  </si>
  <si>
    <t>Debido a la decisión del contratista de cobrar cantidades superiores a las que se ejecutaron y falencias en el seguimiento y control por parte de la interventoría y la supervisión del Departamento de Antioquia, al pagar mayores cantidades a las ejecutadas realmente en obra, lo que ocasiona un daño patrimonial al estado por un valor total de $9.977.804.</t>
  </si>
  <si>
    <t>Deficiencias en el seguimiento y control por parte de la interventoría y la supervisión a la verificación del cumplimiento de las especificaciones técnicas del INVÍAS y a la falta de gestión adicional por parte de la supervisión para corregir y/o preservar la estabilidad de la vía.</t>
  </si>
  <si>
    <t>Deficiencias en el seguimiento y control por parte de la interventoría y la supervisión a la verificación del cumplimiento de las especificaciones técnicas del INVÍAS y a la falta de gestión por parte de la supervisión para corregir y/o preservar la estabilidad de la vía.</t>
  </si>
  <si>
    <t>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contención y confinamiento.</t>
  </si>
  <si>
    <t xml:space="preserve">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confinamiento y/o diseños inadecuados de obras de contención.
No se observa gestión por parte de las entidades contratantes y de la interventoría para manifestar que se requerían obras de contención específicas que permitieran mantener la continuidad, calidad y estabilidad de algunos tramos identificados en las vías en cuestión. </t>
  </si>
  <si>
    <t>Falta de seguimiento y control de los rendimientos financieros generados en la cuenta principal y en las subcuentas de los contratos, lo cual es un incumplimiento en la aplicación de la normatividad vigente y lo señalado en el contrato interadministrativo 1234 de 2017. Lo que generó un valor total de $1.780.370.281, que no se consignaron en la cuenta del Tesoro Nacional para hacer parte de los recursos de capital y del presupuesto nacional en dichas vigencias.
Entre la Gobernación de Antioquia y el INVÍAS se trasladan la responsabilidad de la consignación de los rendimientos financieros, por lo que se evidencian correos entre las entidades donde se reconoce la existencia y necesidad de realizar el trámite de consignación de los rendimientos, donde se requieren las autorizaciones y firmas de los interventores y del Tesorero del Departamento, por lo que se evidencian informes con requerimientos para firma, los cuales no realizaban y se devolvían a destiempo. La situación antes descrita hizo que no se cumpliera con la obligación de consignar los recursos por conceptos de rendimientos financieros generados en la cuenta principal y en las subcuentas conforme a los tiempos de Ley.</t>
  </si>
  <si>
    <t xml:space="preserve">Adoptar como mecanismo de seguimiento y control del convenio interadministrativo una lista de chequeo de los términos del proceso de contratación que en cada caso adelante el ente territorial, con el fin de verificar que estos cumplan las especificaciones y anexos técnicos que hacen parte del convenio. </t>
  </si>
  <si>
    <t>Realizar mesas de trabajo, para definir lineamientos, adoptar y formalizar.</t>
  </si>
  <si>
    <t>Comunicación escrita dirigida a la Gobernación de Antioquia.</t>
  </si>
  <si>
    <t xml:space="preserve">Radicado comunicación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</si>
  <si>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correspondientes con el registro fotográfico de los hallazgos subsanados. 
No obstante lo anterior, de ser procedente se hará una revisión en este punto al sistema de gestión de calidad, a fin de hacer los ajustes si hubiere lugar.  </t>
  </si>
  <si>
    <t>Comunicación escrita dirigida a la Gobernación de Antioquia, requiriendo informe estado actual de las obras y en caso de no haberse subsanado, se exhortara a la Gobernación para que declare el siniestro.</t>
  </si>
  <si>
    <t>Documentos tipo de anexo técnico y estudios previo de convenio interadministrativo</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</si>
  <si>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</si>
  <si>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 </t>
  </si>
  <si>
    <t>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No obstante lo anterior, de ser procedente se hará una revisión en este punto al sistema de gestión de calidad, a fin de hacer los ajustes si hubiere lugar</t>
  </si>
  <si>
    <t xml:space="preserve">Requerir a la Gobernación de Antioquia para que remita un informe  financiero integral con sus respectivos soportes, de los rendimientos financieros generados en la cuenta principal del convenio interadministrativo 01234 de 2018 y de las subcuentas derivadas. </t>
  </si>
  <si>
    <t xml:space="preserve">H19ACC1234. Reintegro de rendimientos financieros. 
Para el manejo de los recursos provenientes de la enajenación de ISAGEN S.A ESP, que derivó en el convenio 01234 de 2017 suscrito entre el INVÍAS y la Gobernación, se apertura una cuenta principal y unas subcuentas en la que se evidenció que los rendimientos financieros generados durante el 2018 al 2020, no se transfirieron en su totalidad a la cuenta principal del Tesoro Nacional, los cuales debían ser consignados 10 días después de su causación, como lo ordena la Ley. </t>
  </si>
  <si>
    <t>H1ACC1234. Pólizas contratos de obra.
Las garantías únicas de los contratos de obra derivados del Convenio interadministrativo 01234 de 2017, cuyo contratante es la Gobernación de Antioquia, se suscribieron con una vigencia, según el literal d) estabilidad y calidad de la obra, de tres (3) años y no de cinco (5) años, como lo especifican los estudios previos y la minuta del convenio 01234 de 2017 en su cláusula décimo quinta (15ª), por cuanto la administración departamental realizó el cambio unilateralmente y basado en un concepto de Seguros del Estado en el que se argumenta que las actividades no son pavimentación sino mejoramiento, mantenimientos y conservación de vías existentes, lo que incluye mejoramiento de la superficie con carpeta asfáltica. Sin embargo, en visitas técnicas efectuadas por la Contraloría General de la República, se evidenció que las actividades ejecutadas corresponden a construcción de obra nueva, como es el caso de la conformación de la estructura de pavimento, construcción de obras transversales de drenaje, construcción de muros de contención e instalación de señalización vertical y horizontal sobre el pavimento, por lo que se debió expedir la póliza de estabilidad por 5 años.</t>
  </si>
  <si>
    <t>H5ACC1234. Descole Alcantarillas- Contrato de Obra 4600008120 Armenia y Contrato de Obra 4600008157 de 2018 Heliconia. 
En visita realizada el 21 de octubre del 2021 al tramo correspondiente en la vía Heliconia - Alto el Chuscal, se evidenciaron deficiencias en los estudios y diseños de una obra transversal - Alcantarilla, la cual no está cumpliendo plenamente con su objetivo principal de darle un flujo de terminación adecuado al caudal de agua de escorrentía, dado que no se diseñaron ni construyeron los Disipadores de Energía como lo indica el Manual de Drenaje para Carreteras, razón por la cual se está presentando una acelerada socavación del talud inferior de la calzada.</t>
  </si>
  <si>
    <t>H6ACC1234. Contrato No. 4600008284 de 2018 Municipio de Guarne.
El Contrato 4600008284 de 2018, tenía como objeto el “Mejoramiento de vías terciarias en la subregión del oriente de Antioquia con recursos provenientes de la enajenación de ISAGEN para las vías Garrido – Toldas y Mosquita - Carmín – Toldas del Municipio de Guarne en la Subregión Oriente de Antioquia”; en visita de inspección se constató la presencia de fisuras longitudinales y transversales, desprendimiento de cunetas del pavimento y pérdida parcial de la banca. (...) Las afectaciones a las obras del Tramo 1 y del Tramo 2 totalizan $14.424.982.</t>
  </si>
  <si>
    <t>H7ACC1234. Contrato No. 4600008205 de 2018 Municipio de El Santuario. 
En visita de inspección realizada el 21 de octubre de 2021, se constata la presencia de fisuras en una longitud de 200 metros en el Tramo 1, lo que, multiplicado por el ancho de referencia de 0,60 metros, arroja un área de afectación de 120 m2 del ítem OE-6 “Suministro, colocación y compactación de mezcla asfáltica  MDC-19, con asfalto normalizado (...)".</t>
  </si>
  <si>
    <t>H8ACC1234. Contrato No. 4600008198 de 2018 Municipio de Guatapé. 
En visita de inspección realizada el 20 de octubre de 2021, se constató la presencia de fisuras en una longitud de 30,3 metros, lo que, multiplicado por el ancho de referencia de 0,60 metros, arroja un área de afectación de 18,18 m2 del ítem OE-19 “Suministro, colocación y compactación de mezcla asfáltica MDC-19, con asfalto normalizado (...)".</t>
  </si>
  <si>
    <t>H10ACC1234. Calidad contrato de obra 4600008204 vía Caicedo - La Usa del municipio de Caicedo. 
En visita realizada el 4 de octubre del 2021 al tramo correspondiente en la vía Caicedo – La Usa (11 meses después de liquidado el contrato), se determinaron afectaciones en las propiedades mecánicas y estructurales de la carpeta asfáltica en 299,57 m2 por un valor de $17.147.615,5.</t>
  </si>
  <si>
    <t xml:space="preserve">H11ACC1234. Planeación y ejecución en la vía Frontino - Cañasgordas del Contrato de Obra No. 4600008678 de 2018.
Durante la visita técnica a las obras ejecutadas del contrato 4600008678 de 2018 en la vía Frontino -Cañasgordas, se encontraron daños sobre la carpeta asfáltica como fisuras longitudinales, transversales y derrumbes. Adicionalmente, se evidenció un punto crítico que impide el paso de vehículos por la vía. </t>
  </si>
  <si>
    <t>H12ACC1234. Contrato 4600008774-2018 Marinilla.
En la revisión de las cantidades ejecutadas en visita de campo, se encontró una diferencia entre las señales existentes que a noviembre de 2021 están prestando servicio y las cantidades acumuladas pagadas en acta de recibo final en cuantía de una (1) unidad, por otro lado, en la revisión del ítem de carpeta asfáltica, se encontró daños prematuros, originados por la falta de previsión de estructuras de contención y drenaje.</t>
  </si>
  <si>
    <t>H13ACC1234. Calidad Contrato 4600008766-2018 Concepción.
En visita de campo se evidenció daños prematuros en ítem de carpeta asfáltica en tramos recibidos por la Interventoría del proyecto y pagados por la Gobernación de Antioquia, se realizó la medición en campo en presencia de interventoría y supervisión de la Gobernación de Antioquia, la cuantificación de los daños prematuros asciende a $10.734.551.</t>
  </si>
  <si>
    <t xml:space="preserve">H14ACC1234. Contrato 4600008761-2018 Pueblorrico.
En visita de campo se verifica la ejecución de los ítems pagados mediante actas parciales y final de obra, producto de la revisión se encuentra una diferencia entre los metros lineales pagados versus los metros lineales encontrados en terreno del ítem defensas metálicas y un faltante de 2 señales verticales que a la fecha de la visita técnica no se encuentran prestando el servicio para el que fueron contratadas. </t>
  </si>
  <si>
    <t>H15ACC1234. Calidad contrato de obra 4600008226 vía Abriaquí - Frontino (vía 62an10-2) del municipio de Abriaquí.
En el marco del Contrato 4600008226 de 2018 derivado del Convenio 01234 de 2017, se pudo constatar mediante visita técnica a las intervenciones en la vía Abriaquí-Frontino, daños en la carpeta asfáltica lo que ha generado riesgo de daño prematuro de la vía y sus obras complementarias.</t>
  </si>
  <si>
    <t>H16ACC1234. Calidad contrato de obra 4600008144 vía Galilea – Santa Ana del Municipio de Granada.
En marco del Contrato 4600008144 de 2018, derivado del Convenio 01234 de 2017, se pudo constatar mediante visita técnica a las intervenciones en la vía Galilea - Santa Ana en Granada Antioquia, daños en la carpeta asfáltica lo que ha generado riesgo de daño prematuro de la vía y sus obras complementarias.</t>
  </si>
  <si>
    <t>H17ACC1234. Calidad contrato de obra 4600008197 vías Rancho Triste - San José, San José - Nazareth, Tabacal- Alto de San José y La Lucha- San Nicolás del Municipio de La Ceja.
En el Contrato 4600008197, suscrito en el marco del Convenio 01234 de 2017, cuyo objeto es “Mejoramiento de vías terciarias en la subregión de oriente de Antioquia con recursos provenientes de la enajenación de ISAGEN para las vías Rancho Triste- San José, San José-Nazareth, Tabacal- Alto de San José y La Lucha- San Nicolás del municipio de La Ceja” se constató mediante visita de inspección, daños prematuros en la carpeta asfáltica como fisuras de borde, desgaste superficial, disgregación superficial de la capa de rodadura, entre otros.</t>
  </si>
  <si>
    <t>H18ACC1234. Calidad contrato de obra 4600008240 vías Chaparral - Juan XXIII y Las Hojas - Rio Abajo, y en varias Subregiones de Antioquia para la vía Corral - Santa Rita Chaparral, del Municipio de San Vicente. 
En el Contrato 4600008240, suscrito en el marco del Convenio 01234 de 2017, cuyo objeto es “Mejoramiento de vías terciarias con recursos provenientes de la enajenación de Isagen en la subregión oriente de Antioquia para las vías Chaparral - Juan XXIII y Las Hojas - Río Abajo, y en varias subregiones de Antioquia para la vía Corral - Santa Rita Chaparral, del municipio de San Vicente” se constató mediante visita de inspección daños prematuros en la carpeta asfáltica como fisuras de borde, media luna en el borde de la calzada, hundimientos, fallos originados por socavación de la base de soporte, entre otras</t>
  </si>
  <si>
    <t>SVR-SE-Direcciones Territoriales</t>
  </si>
  <si>
    <t>ACC1234</t>
  </si>
  <si>
    <t>Inadecuada decisión por parte de la Gobernación de Antioquia al incumplir con las cláusulas establecidas en el Convenio 01234 de 2017 y a la deficiente supervisión por parte de del Instituto Nacional de Vías INVÍAS al no aplicar las herramientas disponibles en el convenio para conminar a la Gobernación de Antioquia a cumplir con las condiciones pactadas.
El INVÍAS envió varios requerimientos a la Gobernación de Antioquia, relacionados sobre el incumplimiento de la cláusula Décimo Quinta del convenio, pero nunca tomó decisiones de fondo para corregir el error que cometió la Gobernación de Antioquia, y tampoco utilizó los mecanismos que en el convenio fueron acordados, para la supervisión y control del mismo, entre las dos entidades, por lo que la supervisión realizada por la Subdirección de Red Terciaria y Férrea, no cumplió con lo establecido en el parágrafo 3 del artículo 84 de la Ley 1474 del 2011.</t>
  </si>
  <si>
    <t>AUDITORIA DE CUMPLIMIENTO CONVENIO 1234 DE 2017 - ACC1234</t>
  </si>
  <si>
    <t>H104R14. Convenio No. 2323 de 2013 Puerto Caicedo Putumayo, planeación contractual.
Estudios previos insuficientes e inadecuados antes de la suscripción del Convenio Interadministrativo, lo que ha conllevado el ajuste de especificaciones y cantidades de obra y el consecuente retraso de ejecución en más de cinco meses. La fecha de terminación inicial estaba prevista para el 13 de enero de 2015 y el contrato fue prorrogado hasta el 13 de julio de 2015.</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</si>
  <si>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1.</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</si>
  <si>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2.</t>
  </si>
  <si>
    <t>H2AF2020. Oportunidad en el registro del traslado de Bienes de Uso Público en Construcción a Bienes de Uso Público en Servicio. Contratos 407 de 2010, 806 de 2017, 3460 de 2008 y 1344 de 2014.
Las actas de entrega y recibo definitivo de obra de los cuatro contratos se contabilizaron en la vigencia del 2020, los cuales correspondían a vigencias anteriores:
Contrato 407 de 2010: Se evidenció que el acta de entrega y recibo definitivo de obra se contabilizo 2 años y 4 meses después de la suscripción de esta.
Contrato 806 de 2017: Se estableció que en la descripción del comprobante se menciona que el acta de entrega definitiva (...) es del 22 de diciembre de 2019, sin embargo, al revisar existen dos actas, una del 30 de noviembre de 2019 y otra aclaratoria de fecha 20 de diciembre de 2019, de acuerdo con esta situación, existe una inconsistencia en las fechas de las actas con lo establecido en la descripción del comprobante. El registro contable del acta de entrega y recibo definitivo se realiza el 31 de diciembre de 2020, se contabiliza un año después de suscrita dicha acta.
Contrato 3460 de 2008: Se evidenció que el acta de entrega y recibo definitivo de obra (...) de fecha 28 de diciembre de 2016 fue registrada contablemente con el comprobante 117012 el 31 de diciembre de 2020, es decir que la contabilización se efectuó 4 años después de suscrita el acta de entrega y recibo definitivo de obra.
Contrato 1344 de 2014: El registro contable se realizó el 30/12/2020, y la fecha suscripción del acta es del 23 de octubre de 2017, es decir que la contabilización se realizó 3 años y 2 meses después de la fecha del acta.</t>
  </si>
  <si>
    <t>H3AF2020. Oportunidad en el registro de la Depreciación de los Bienes de Uso Público en Servicio.
En la revisión de los comprobantes contables se detectó que no se inició la contabilización de la depreciación de los Bienes de Uso Público en Servicio de manera oportuna:
Contrato 407 de 2010: Acta de entrega y recibo definitivo de obra 22 de diciembre de 2017, inicio de depreciación 01 de abril de 2020, contabilización del traslado de Bienes de Uso público en Construcción a Bienes de Publico en Servicio 30 de abril de 2020.
Contrato 806 de 2017: Acta de entrega y recibo definitivo de obra 30 de noviembre de 2019, inicio de depreciación 04 de septiembre de 2020, contabilización del traslado de Bienes de Uso público en Construcción a Bienes de Publico en Servicio 31 de diciembre de 2020.
Contrato 3460 de 2008: Acta de entrega y recibo definitivo de obra 28 de diciembre de 2016, inicio de depreciación 04 de septiembre de 2020, contabilización del traslado de Bienes de Uso público en Construcción a Bienes de Publico en Servicio 31 de diciembre de 2020.</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</si>
  <si>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1.
</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</si>
  <si>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2.
</t>
  </si>
  <si>
    <t>H5AF2020. Reservas presupuestales constituidas vigencia 2020.
Las reservas constituidas no cumplen con los requisitos mínimos establecidos:
INVIAS en la justificación de la constitución de reservas presupuestales para la vigencia 2020, expone que se radicaron cuentas por pagar, en el mes de diciembre, sin embargo, no se logró generar la obligación, por tal razón, se constituyeron reservas presupuestales (...).
INVIAS constituyó reservas presupuestales con posterioridad al cumplimiento de los compromisos (...), generándose una sobreestimación de la reserva por $35.532.924.876,28.</t>
  </si>
  <si>
    <t>H6AF2020. Registro, elaboración y control de comprobantes de contabilidad.
Deficiencias e inconsistencias en la elaboración de comprobantes contables:
(...)  De 783 comprobantes revisados, se evidenció que 528 estaban elaborados y aprobados por la misma persona.</t>
  </si>
  <si>
    <t xml:space="preserve">H7AF2020. Elaboración y control de comprobantes de contabilidad.
Deficiencias en la contabilización y control de comprobantes:
Según información suministrada por el Instituto Nación de Vías, se efectuaron 11.547 comprobantes de contabilidad que contienen ajustes y reclasificaciones durante el año 2020.
En revisión de los conceptos de los comprobantes de contabilidad la CGR evidenció en 401 comprobantes que existen 240 reclasificaciones, 47 reversiones y 114 correcciones.
</t>
  </si>
  <si>
    <t>H8AF2020. Intereses por Mora – Laudo Arbitral.
INVIAS no ha cancelado el valor de la condena ordenada en el laudo arbitral ejecutoriado el 2 de junio de 2017, ni los respectivos intereses de mora a la tasa comercial, y en consecuencia, sigue generando mayores gastos para la entidad. El laudo presenta una condena de $45.909.629.127 y unos intereses por mora de $30.853.941.573 para un total de $76.763.570.700, con corte al 31 de diciembre de 2020.</t>
  </si>
  <si>
    <t>H9AF2020. Pago de Intereses Moratorios en Laudos Arbitrales y Sentencias Judiciales.
El INVIAS en el consolidado de 4 casos analizados, se pagaron intereses de mora a la tasa comercial por $2.796.608.696 lo que constituye un presunto detrimento patrimonial y este valor equivale al 155% del valor del capital adeudado por estos conceptos.
Igualmente de los hechos condenados no se evidencia que la entidad haya adelantado las actuaciones para la determinación e inicio de las acciones de repetición correspondiente a cada caso en comento.</t>
  </si>
  <si>
    <t>H10AF2020. Informe de recaudo de peajes año 2020.
En el informe de recaudo consolidado del año 2020 de peajes se detectó que el valor consignado a INVIAS es menor que el reportado en el informe consolidado (…) en cuantía de $1.208.219.700.
Otra situación que se encontró en la revisión de los ingresos por recaudo de peajes es la siguiente: El valor consignado a INVIAS según el informe anterior fue $672.453.005.372 y el valor aforado por este concepto en el presupuesto como recaudo efectivo acumulado en el año 2020 fue $660.121.102.493, no se evidenció la conciliación de estos valores.</t>
  </si>
  <si>
    <t>H11AF2020. Repotenciación y reparación en puentes y túneles Cortos. Proyecto Cruce de la Cordillera Central.
Asunción de costos en contratos nuevos por deficiente calidad de los trabajos realizados por parte del contratista que venía ejecutando el proyecto: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conforme con los frentes de trabajo asignados dentro de su alcance contractual.
Para acometer dichas obras, cada contratista realizó estudios y diseños con el fin de evaluar el estado real de las estructuras que se debían terminar, para saber si se podía continuar en ellas obras o si eran necesarias intervenciones adicionales para asegurar la funcionalidad de las mismas.</t>
  </si>
  <si>
    <t>H12AF2020. Reparación de obras construidas con el contrato 3460 de 2008.
Pago de reparaciones por deficiencias de obras ejecutadas en contratos anteriores, por un valor de $11.363.363.720, con corte a 30 de abril de 2021: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t>
  </si>
  <si>
    <t>H13AF2020. Movimiento de maquinaria abandonada por contratista del contrato 3460 de 2008.
Pago por movimiento de maquinaria no perteneciente al Instituto Nacional de Vías por $1.779.550.505, con corte a 30 de abril de 2021:
En desarrollo de los trabajos de culminación del proyecto Cruce de la Cordillera Central, para el frente de obra correspondiente a la construcción del Centro de Control de Operaciones18 ubicado en el sector Américas (Quindío), se presentó una situación que impedía el avance del mismo: el contratista anterior dejó maquinaria abandonada en un lote de su propiedad, que estorbaba las labores a realizar en este frente, y aun cuando el lote fue sometido a expropiación judicial para su uso en el proyecto, este contratista no respondió por el retiro de la maquinaria, (...) por lo cual el Invías, junto con el contratista de obra y su respectiva interventoría, toman la decisión de hacer el retiro de los equipos con cargo a los recursos del contrato 1759 de 2015.
Otros frentes:
(...) se ejecutaron otras actividades de retiro y desmonte en otros frentes, específicamente en el sector del Puente 12 (La Herradura), en donde se hizo desmontaje de una torre grúa abandonada por el contratista del contrato 3460 de 2008. Dicho desmontaje se hizo con cargo al contrato 885 de 2019.</t>
  </si>
  <si>
    <t>H14AF2020. Pendientes sociales no cerrados en el contrato 3460 de 2008.
Pago por pasivos sociales dejados por el contratista anterior, por $3.477.080.339, con corte a 30 de abril de 2021:
Se evidencia que en desarrollo de los contratos 877 de 2019, 880 de 2019 y 885 de 2019, relacionados con la culminación del proyecto “Cruce de la Cordillera Central”, se han tenido que asumir los casos sociales que estaban a cargo del contratista del contrato 3460 de 2008.</t>
  </si>
  <si>
    <t xml:space="preserve">H15AF2020. Manejo de la PTARI Túnel de la Línea posterior a la conclusión del proyecto.
No se ha definido la destinación de la PTARI (Planta de tratamiento de aguas residuales industriales) ubicada en inmediaciones del Túnel Principal (que ya cumplió con su razón de ser), toda vez que el permiso de vertimientos ya fue archivado por la entidad ambiental:
(...) se evidencia (en la respuesta de la entidad) que las gestiones comenzaron después del 20 de mayo de 2021, unos días antes de la generación de la observación. A la fecha no hay respuesta por parte del Invías sobre la decisión definitiva a tomar sobre el tema.
</t>
  </si>
  <si>
    <t>H16AF2020. Proyecto Aguaclara – Gamarra – Pólizas que amparan el Acta de Aprobación Definitiva de Estudios y Diseños y Acta de Entrega y Recibo Definitivo de la Obra – Contrato 1179 de 2018.
Seis meses después de haberse recibido finalmente las obras, se establecen falencias en la Gestión del INVIAS en cuanto a la revisión y aprobación de las garantías contractuales:
En el desarrollo del Contrato 1179 de 201823, evidencia la CGR que, no obstante las obras fueron recibidas el 11 de noviembre de 2020, a la fecha (seis meses después), no se logró establecer la Aprobación de las Pólizas que amparan el Acta de Aprobación Definitiva de Estudios y Diseños y Acta de Entrega y Recibo Definitivo de la Obra.</t>
  </si>
  <si>
    <t>H17AF2020. Proyecto Aguaclara – Ocaña – Sitios Críticos Corredor Vial - Contrato 1180 de 2018.
El corredor vial intervenido muestra sitios críticos que requieren la intervención del INVIAS, de acuerdo con el reporte de la interventoría en su informe final de julio de 2020:
Actualmente y debido a que el INVIAS no ha priorizado la atención a los sitios críticos, se cuenta con un corredor vial con restricciones de operación, con altas pendientes y pocas zonas con la suficiente distancia para el adelantamiento que pone en riesgo la seguridad, comodidad y tránsito tanto para los vehículos públicos y particulares, como para el alto flujo de vehículos de carga que día a día vienen aumento desde la región del Zulia y Cúcuta hacia la Costa Atlántica y viceversa, con el consecuente riesgo de incremento de los índices de accidentalidad.
La entidad en su respuesta anexa contratación adelantada para la Administración Vial, Mantenimiento Rutinario y según el Contrato 1728 del 27-12-2020, Mejoramiento, Rehabilitación y Mantenimiento; en los objetos establecidos en dichos contratos, no se observa que se atienda lo recomendado por la interventoría del Contrato 1180 de 2018 específicamente en cuanto a la atención y rehabilitación de realizar una evaluación mediante especialista a la Losa del Puente del PR 00+0090, el cual presenta bache con exposición de refuerzo y pérdida de concreto (...).</t>
  </si>
  <si>
    <t>H18AF2020. Variante Ciénaga Magdalena - Contrato 1200 de 2016. – Deber de Planeación - Modificación de la Cláusula Cuarta - Numeral 1.3.
Lo pactado y programado en el Alcance del Contrato 1200 de 2016 - Adicional 1. Modificación 4, suscrito el día 13 de diciembre de 2019 que en su Cláusula Cuarta 4, Modificación del numeral 1.3 …alcance del Contrato Apéndice A, del Pliego de Condiciones, dentro de los términos pactados no es viable su cumplimiento ya que para el año 2020, se adelantarían los diseños del Viaducto y obras conexas, lo mismo que la Licencia Ambiental, que a la fecha no han podido concluir y en consecuencia para el año 2021 el inicio de obras de construcción del Viaducto tampoco se han adelantado.</t>
  </si>
  <si>
    <t>H19AF2020. Implementación de nuevas tecnologías en proyectos de infraestructura de transporte.
(...) después de más de dos años de trabajo reuniendo propuestas innovadoras y creando un banco de proyectos, a la fecha aún no se cuenta con un marco normativo para las mismas. El ritmo de ejecución del convenio con la academia (Convenio Interadministrativo 1633 de 2020 con la Universidad del Cauca) no ha sido acorde con lo estipulado en el cronograma de trabajo del convenio.
El Instituto Nacional de Vías, a través de la Subdirección de Estudios e Innovación, ha venido desarrollando desde el año 2018, una estrategia denominada “ruedas de innovación”, con el fin de incentivar la investigación e implementación de nuevas tecnologías en la construcción de infraestructura de transporte (...).
Con cerca de 56 tecnologías clasificadas por grupos para ser analizadas en detalle y gestionar su proceso normativo y de implementación, se evidencia que a la fecha el Invías no ha logrado la implementación de las mismas.</t>
  </si>
  <si>
    <t>H20AF2020. Planeación de la ejecución contractual de los convenios Programa “Colombia Rural”.
Para los convenios firmados en virtud del programa “Colombia Rural”, se evidencian contratos de obra suscritos por los Entes Territoriales, con fecha de terminación a 30 de diciembre de 2020 (...) Sin embargo, se evidencia que ni los tiempos ni los costos de las obras se corresponden con una adecuada planeación del proyecto.</t>
  </si>
  <si>
    <t>H21AF2020. Planeación contractual y cumplimiento de metas físicas contrato 1303 de 2019.
Si bien el contrato sufrió variaciones significativas en tiempo y costo, no redundó en beneficios para el alcance del mismo, ya que el mantenimiento periódico no alcanzó a lograr las metas deseadas (toda vez que hubo muchos frentes de obra que, de acuerdo con los informes de interventoría, se encontraban abandonados o no daban los ritmos de obra suficientes para cumplir los cronogramas propuestos, situación que fue reiterativa y no se evidencia que haya tenido solución a plenitud durante el desarrollo del proyecto), los sitios críticos no se atendieron en su totalidad (de acuerdo con el último informe de interventoría de diciembre de 2020, en virtud de las mismas razones que hicieron que no se cumplieran las metas del mantenimiento periódico), no se colocó la señalización inicialmente presupuestada, y el contrato se convirtió en un contrato exclusivamente de mantenimiento rutinario, transporte de materiales producto de derrumbes y mitigación de emergencias.</t>
  </si>
  <si>
    <t>H22AF2020. Pago de servicios al usuario (grúas). Contrato 1303 de 2019.
Aprobación de pago de actividades sin claridad contractual para el pago del mismo:
Al revisar las pre-actas que soportan las actas de costos, en relación a este ítem (Prestación de los Servicios al Usuario de Atención de accidentes, Primeros auxilios a personas y/o servicios médicos de emergencia, y Auxilio mecánico básico a vehículos), se encuentra que para las grúas utilizadas como parte del servicio al usuario, se discriminan los siguientes valores (por día): Grúa camionera - tipo plataforma (Sector 1): $843.333,00; Grúa camionera - tipo gancho - eje trasero sencillo (Sector 2): $1.173.333,33; Grúa camionera - tipo gancho - eje trasero doble (Sector 2): $2.114.200,00.
Valores que se fueron pagando durante todo el desarrollo del contrato con el Vo.Bo. de la interventoría, desde el mes de diciembre de 2019 (...), aun cuando sobrepasaban los costos estipulados por el apéndice A del pliego de condiciones. (...) toda vez que estos valores incumplían las condiciones contractuales, el contratista solicitó modificación contractual mediante oficio GOMI-0598-2020 del 15 de agosto de 2020.
Con la justificación del contratista y el Vo.Bo. de la interventoría, el supervisor responsable del contrato (Dirección Territorial de Antioquia), remitió concepto favorable a la modificación contractual mediante memorando DT-ANT 48017 del 21 de agosto de 2020. El Comité de Adiciones y Prórrogas aprobó la modificación solicitada al contrato 1303 de 2019, el 02 de septiembre de 2020 y la modificación fue suscrita el 14 de septiembre de 2020.
Como se evidencia en la trazabilidad descrita, solamente fue hasta después de un año de firmado el contrato que se hicieron las respectivas gestiones para modificación del Apéndice A del pliego de condiciones, a fin de soportar de manera contractual los pagos hechos por encima de los topes establecidos en el mencionado apéndice.</t>
  </si>
  <si>
    <t>H23AF2020. Cumplimiento obligaciones contractuales en relación con los Servicios al Usuario Contrato 1303 de 2019.
Incumplimiento contractual relacionado con el Ítem de Servicio al Usuario del contrato 1303 de 2019:
Dentro de las obligaciones del contrato 1303 de 2019, en relación con los Servicios al Usuario, se tenía lo siguiente: (…) 1.4.3.1. Equipos Mínimos requeridos: (...) el contratista dispondrá de mínimo de los siguientes elementos de operación: a) Cinco (5) Carro talleres. b) Cinco (5) Grúas para movilizar vehículos de tipo pesado y liviano. c) Cinco (5) Ambulancias tipo TAB. d) Personal capacitado en atención de emergencias y primeros auxilios.
Sin embargo, se evidencia que, durante todo el desarrollo del proyecto, el contratista no cumplió con las obligaciones establecidas en el Apéndice A del pliego de condiciones, dado que solamente mantuvo los siguientes equipos, de acuerdo con lo evidenciado en las actas de pago: Sector 1: Una (1) ambulancia, una (1) grúa, 0 (cero) carro taller. Sector 2 - Tramo 1 y 2: Una (1) ambulancia, dos (2) grúas, 0 (cero) carro taller. (Extraído de tabla 55).</t>
  </si>
  <si>
    <t xml:space="preserve">H24AF2020. Proyecto Anapoima - Mosquera – Predial, Ambiental y Social - Contrato 1686 de 2015.
El 30 de noviembre de 2020, el Invías realizó la modificación No. 14, mediante la cual se hizo una redistribución presupuestal y traslado temporal de los Rubros Predial, Ambiental y Social, por $4.823.359.042,00, con el compromiso de que se cancelarían los recursos respectivos una vez se surtiera su reincorporación proyectada para el mes de febrero de 2021. 
No obstante que el contrato contempla la obligación del contratista de encargarse de todas las actividades de gestión social predial, y ambiental, a mes y medio de finalizar el plazo del mismo (junio 24 de 2021), hasta la fecha no existe la asignación de recursos suficientes para finiquitar las gestiones dentro del plazo contractual, tanto para las áreas Socio - Ambientales, como para el pago por la elaboración de los insumos prediales, el pago de las zonas y/o inmuebles requeridos, y el pago por los trámites necesarios para obtener la titularidad a nombre del INVIAS.
</t>
  </si>
  <si>
    <t>Inobservancia a las normas que rigen la materia y deficiencia en el control y seguimiento a los procesos de contratación por parte de la entidad, generando incumplimiento al principio de publicidad que le permite a la ciudadanía conocer cada una de las actuaciones de la administración pública en el desarrollo de los procesos de contratación estatal y que les permite la participación en aquellas decisiones que los afectan, además de dificultar el ejercicio del control fiscal.</t>
  </si>
  <si>
    <t>Realizar  las modificaciones pertinentes  asociadas a la PUBLICACIÓN DE DOCUMENTOS PRECONTRACTUALES en el SECOP II en el Manual de Contratación ajustado a la nueva Estructura Organizacional de la Entidad.</t>
  </si>
  <si>
    <t>Preparar el contenido del SICOR alusivo al cumplimiento de las normas para la publicación de documentos precontractuales en el SECOP II.</t>
  </si>
  <si>
    <t xml:space="preserve"> SPSC</t>
  </si>
  <si>
    <t>SUBDIRECCIÓN DE PROCESOS DE SELECCIÓN CONTRACTUALES</t>
  </si>
  <si>
    <t>NUEVA DEPENDENCIA</t>
  </si>
  <si>
    <t>AT232</t>
  </si>
  <si>
    <t>H4ACC1234. Calidad Contrato de Obra 4600008120 VÍA ARMENIA - ALTO EL CHUSCAL.
En visita realizada el 7 de octubre del 2021 al tramo correspondiente en la vía Armenia- Alto el Chuscal (8 meses y 5 días después de liquidado el contrato), se constataron afectaciones en las propiedades mecánicas y estructurales de la carpeta asfáltica.</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</si>
  <si>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1.
</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</si>
  <si>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2.
</t>
  </si>
  <si>
    <t>Acción 1.
Actualizar y Ajustar el Manual de Contratación del INVIAS a la nueva Estructura Organizacional la cual ya contiene los textos alusivos a la obligatoriedad de la Publicación Total y Oportuna de los Documentos Precontractuales de los procesos que adelante la Entidad en la Plataforma del SECOP II o en la que haga sus veces de conformidad con las normas vigentes estableciendo de igual forma los responsables competentes para la realización de los controles y vigilancia de esta acción.</t>
  </si>
  <si>
    <t>Acción 2.
Preparar y Emitir un Memorando Circular a todas las Direcciones Territoriales y Dependencias Ejecutoras, responsables de la estructuración y publicación de Documentos Precontractuales en el SECOP II, recordando la OBLIGACIÓN de publicar en su totalidad y oportunidad dichos documentos.</t>
  </si>
  <si>
    <t>Manual de Contratación ajustado</t>
  </si>
  <si>
    <t>Memorando</t>
  </si>
  <si>
    <t>ACTUACIÓN ESPECIAL DE FISCALIZACIÓN AT 232 - 2021 - AT232</t>
  </si>
  <si>
    <t xml:space="preserve">14 01 100   </t>
  </si>
  <si>
    <t>H1AC2020. Gestión predial inconclusa en el proceso de adquisición de predios para el desarrollo de las obras del contrato 407 de 2010.
Se evidenció la no conclusión de algunas de las actividades de gestión y adquisición predial emprendidas mediante el contrato 407 de 2010, en concordancia con los parámetros contractuales, lo que conllevó a generar incumplimiento de los términos pactados con los propietarios de los inmuebles requeridos para el proyecto, lo cual vulnera el marco normativo que lo rige; y por ende afectación a la contraparte. Conforme a lo anterior, esta situación puede acarrear un alto riesgo, derivado de las posibles de acciones ejecutivas en contra de Instituto Nacional de Vías, lo que en forma subyacente implicaría un menoscabo a los recursos patrimoniales del Estado</t>
  </si>
  <si>
    <t>Deficiencias en la aplicación del principio de la planeación.</t>
  </si>
  <si>
    <t>Culminar la gestión predial pendiente en el marco de los contratos 1111 de 2021 y 964 de 2021 los cuales están definidos para la "CONSTRUCCIÓN, MEJORAMIENTO Y MANTENIMIENTO, GESTIÓN PREDIAL, SOCIAL Y AMBIENTAL SOSTENIBLE DE LA VARIANTE SAN FRANCISCO MOCOA TRAMOS 2 y 3 (FRENTE DE SAN FRANCISCO Y FRENTE DE MOCOA), DEPARTAMENTO DE PUTUMAYO, EN MARCO DE LA REACTIVACIÓN ECONÓMICA, MEDIANTE EL PROGRAMA DE OBRA PÚBLICA “VIAS PARA LA LEGALIDAD Y REACTIVACIÓN VISIÓN 2030".</t>
  </si>
  <si>
    <t xml:space="preserve">Tramitar con los contratistas de obra la culminación de la gestión y adquisición predial pendiente del proyecto. 
                          </t>
  </si>
  <si>
    <t>Títulos a favor del INVIAS (Escrituras Públicas)</t>
  </si>
  <si>
    <t xml:space="preserve">18 02 100   </t>
  </si>
  <si>
    <t>H2AC2020. Financiación del contrato de obra 407 de 2010, pérdida de reservas presupuestales en vigencias 2011, 2012 y 2013.
Los recursos destinados para la ejecución del Contrato de obra 407 de 2010 en las vigencias 2010 a 2016 no fueron invertidos en su totalidad, presentándose una desfinanciación del Contrato para el año 2017 ocasionada por la pérdida de las reservas presupuestales en las vigencias 2011, 2012 y 2013; por lo cual no se culminaron las intervenciones previstas y quedaron algunas obras inconclusas, lo que generó deterioro de algunas obras ejecutadas y mayores costos para el desarrollo del proyecto de construcción de la Variante San Francisco - Mocoa.</t>
  </si>
  <si>
    <t>Inadecuada gestión presupuestal y administrativa realizada por el INVÍAS respecto a la pérdida de las reservas presupuestales en las vigencias 2011, 2012 y 2013, que evidencia una vulneración al principio de planificación presupuestal e ineficiente gestión para la aplicación de mecanismos como vigencias expiradas o la reprogramación, en su momento, de las vigencias futuras que permitieran garantizar los recursos para la ejecución del Contrato 407 de 2010; quedaron obras inconclusas y no se pudo cumplir con el alcance que se tenía previsto.</t>
  </si>
  <si>
    <t>H3AC2020. Contrato de obra 407 de 2010 - Puente 6 Frente San Francisco.
El puente 6 ubicado en el sector 1 de la Variante San Francisco – Mocoa, entre el K5+761 y el K5+828 del frente San Francisco, no fue terminado durante la ejecución del contrato de obra 407 de 2010, debido a que al momento de realizar el encofrado para fundir su losa superior, presentó desplazamiento y deflexiones de sus vigas por fuera de los rangos permisibles, situación que no fue corregida oportunamente por el contratista de obra, teniendo en cuenta que el montaje de la estructura metálica se culminó en septiembre de 2014, evidenciándose deficiencias técnicas constructivas y presentando actualmente deterioro y afectaciones en sus elementos estructurales.</t>
  </si>
  <si>
    <t>Falencias constructivas que no garantizan la culminación del puente en las condiciones que presenta actualmente la estructura.</t>
  </si>
  <si>
    <t>Culminación de las obras correspondientes al puente 6.</t>
  </si>
  <si>
    <t>Verificación por parte de la interventoría de las obras correspondientes al puente 6.</t>
  </si>
  <si>
    <t xml:space="preserve">Informe de la interventoría con registro fotográfico de la culminación del puente </t>
  </si>
  <si>
    <t>H4AC2020. Incorporación de ítems no previstos Contrato 407 de 2010.
Se incorporaron en el Acta de modificación de cantidades de obra 01 los ítems no previstos 55. Transporte de estructura metálica y 56. Montaje y pintura de estructura metálica, mediante los cuales se reconoce al Contratista costos incluidos dentro del valor unitario del ítem contractual 38. Acero estructural, ofertado por el Contratista para la ejecución de esta actividad constructiva en el que se incluyen todos los costos asociados para cumplir con su alcance que es la construcción de puentes con estructura en acero.</t>
  </si>
  <si>
    <t>Debilidades en el desarrollo de las actividades de interventoría y su respectiva supervisión, puesto que se aprueba y valida el Acta de modificación de cantidades de obra 01 con la incorporación de los ítems no previstos 55. Transporte de estructura metálica y 56. Montaje y pintura de estructura metálica, mediante los cuales se reconoce al Contratista el costo de transporte y montaje de estructura metálica ya incluido en el ítem contractual 38. Acero estructural, aprobando pagos en Actas de recibo parcial de obra por dicho concepto.</t>
  </si>
  <si>
    <t>H5AC2020. Contrato 409 de 2010 - Reconocimiento al contratista por concepto de adquisición del predio con ficha 03T.
Al revisar las actas de pago predial tramitadas por el contratista, contra la información del valor de adquisición predio con ficha 03T, se determinó que el Instituto Nacional de Vías – INVÍAS pagó al Contratista un mayor valor por concepto de Adquisición predial del orden de $18.371.325. Lo anterior se determinó al contrastar el valor que le correspondía a la prometiente vendedora, por una suma $37.999.600, contra los pagos de las actas prediales asociados al concepto de adquisición del precitado inmueble, los cuales ascendieron a una suma de $56.370.925.</t>
  </si>
  <si>
    <t>Deficiencias en la aplicación de controles asignados a la interventoría, orientados a verificar la información para la aprobación de las actas prediales presentadas por el contratista de obra, para el reconocimiento económico por concepto de adquisición del predio con ficha 03T, afectando la correcta ejecución de los recursos.</t>
  </si>
  <si>
    <t>Actualización y fortalecimiento del capitulo N° 8 numeral 8,5 (FACULTADES Y OBLIGACIONES AMBIENTALES, SOCIALES, PREDIALES Y DE SOSTENIBILIDAD), en el Manual de Interventoría, respecto de los controles asignados a la interventoría, orientados a verificar la información para la aprobación de las actas prediales presentadas por el contratista de obra.</t>
  </si>
  <si>
    <t>Actualización y fortalecimiento del capitulo N° 8 numeral 8,5 (FACULTADES Y OBLIGACIONES AMBIENTALES, SOCIALES, PREDIALES Y DE SOSTENIBILIDAD), en el Manual de Interventoría.</t>
  </si>
  <si>
    <t>Manual de Interventoría revisado, actualizado y socializado</t>
  </si>
  <si>
    <t xml:space="preserve">16 04 001   </t>
  </si>
  <si>
    <t xml:space="preserve">H6AC2020. Contrato 409 de 2010- Celeridad en la reclasificación de los predios adquiridos para el desarrollo de proyectos viales como bienes de uso público ante la Autoridad Catastral.
Algunos predios adquiridos en marco del contrato 409 de 2010, a la fecha no se encuentran reclasificados como bienes de uso público ante el Instituto Geográfico Agustín Codazzi, lo que ha conllevado a que no se encuentren catalogados como exentos del pago de impuesto predial, y por ende el riesgo de que el INVÍAS sea conminado al pago de los respectivos impuestos, generando un desgaste administrativo para las partes, siendo el Ente Territorial el más afectado al proyectar unos ingresos financieros sobre información que no corresponde a la realidad.
Es de indicar, que la información contenida en la base catastral del municipio constituye el insumo para liquidar el Impuesto Predial, dado que en ella se encuentran los aspectos jurídicos, físicos y económicos de los inmuebles. Por tanto, se determina falta de celeridad en realizar dicha gestión.
</t>
  </si>
  <si>
    <t>Deficiencias en la celeridad para informar al Instituto Geográfico Agustín Codazzi – IGAC, que en ocasión del proyecto vial: “Desarrollo vial transversal del sur modulo 2 – Mejoramiento y mantenimiento del el Corredor Tumaco – Pasto – Mocoa, se generó la adquisición predial y en concordancia con el marco normativo dichos predios adquirieron connotación de bienes de uso público; lo anterior con el fin de contar con la completitud y exactitud de información de la base catastral, por lo que tal desactualización afecta la correcta identificación de los sujetos objeto de dicho gravamen, ya que dicha base se constituye en la fuente de información para que los municipios, liquiden el impuesto predial”.
Inadecuada gestión administrativa y jurídica de los bienes por parte del Instituto, derivada de la aplicación deficiente de los mecanismos de seguimiento y control.</t>
  </si>
  <si>
    <t>Incluir en el apéndice predial, de los documentos precontractuales, la obligación por parte del contratista de obra ante las autoridades catastrales, de tramitar el desenglobe y reclasificación catastral de los predios adquiridos para el desarrollo de los proyectos viales de propiedad del INVIAS (bienes de uso público).</t>
  </si>
  <si>
    <t xml:space="preserve">Incluir en el apéndice predial la obligación contractual de realizar el desenglobe y cambio de destino económico ante el IGAC por parte del contratista de obra.
</t>
  </si>
  <si>
    <t>Apéndice predial</t>
  </si>
  <si>
    <t>H7AC2020. Contrato 409 de 2010 – Aplicación de la metodología valuatoria utilizada para determinar el valor del predio 02T.
El precio de adquisición debe corresponder al valor comercial, el cual para el caso del predio 02T fue determinado por una Lonja de la región, dicho estudio debe circunscribirse con las normas existentes en dicha materia, y en particular lo establecido en Resolución 620 de 2008 expedida por el Instituto Geográfico Agustín Codazzi - IGAC. Al verificar el informe de avalúo se determinó que la Lonja no aplicó los parámetros establecidos en el artículo 11º de Resolución 620 de 2008, lo cual afectó la determinación del valor comercial.</t>
  </si>
  <si>
    <t>Deficiencias en la aplicación de controles asignados a la interventoría, orientados a verificar el cumplimiento de las obligaciones en materia de Gestión y Adquisición Predial a fin de que lo actuado por el contratista de obra, se ciña con los lineamientos técnicos y jurídicos, que para tal fin haya establecido la constitución, la ley y decretos aplicables en dicha materia, en concordancia con las obligaciones establecidas en el Manual de Interventoría. Así mismo, con las obligaciones asumidas a través del contrato 409 de 2010, en desarrollo de la elaboración de avalúos comerciales, insumo necesario para establecer el valor comercial del inmueble objeto de adquisición.</t>
  </si>
  <si>
    <t>Actualizar en el apéndice predial y el anexo técnico con los requisitos establecidos de la Resolución IGAC No. 620 de 2008, para que haga parte de los puntos a evaluar por la interventoría como cumplimiento de las obligaciones.</t>
  </si>
  <si>
    <t>Realizar la actualización del apéndice predial incluyendo los requisitos establecidos en la Resolución IGAC No. 620 de 2008, y el anexo técnico de interventoría.</t>
  </si>
  <si>
    <t xml:space="preserve"> Apéndice predial y
anexo técnico de interventoría actualizados </t>
  </si>
  <si>
    <t>H8AC2020. Aprobación de ítems no previstos relacionados con actividades de manejo de tráfico y señalización contratos de obra 705, 775 y 780 de 2020.
Para los contratos de obra 705, 775 y 780 de 2020 se pagaron como ítems de obra no previstos actividades relacionadas con el control de tráfico y señalización, las cuales, según lo establecido contractualmente, estaban a cargo del contratista, de acuerdo con lo estipulado en la Nota 2 incluida en el Formulario 3, correspondiente a la propuesta económica entregada por cada contratista seleccionado para la ejecución del respectivo contrato de obra. Por tanto, dichos costos debieron ser estimados por el contratista al momento de presentar el costo total de su propuesta, entendiéndose incluidas dentro del valor total ofertado a la Entidad para la ejecución del respectivo contrato. Así las cosas, no procedía su incorporación como ítems no previstos en el presupuesto de obra correspondiente ni su posterior pago a través de las respectivas actas parciales de obra.</t>
  </si>
  <si>
    <t>De acuerdo a lo establecido en la Nota 2 del Formulario 3 anexo al Pliego de Condiciones, los costos relacionados con las actividades de control de tráfico y señalización necesarias para la ejecución de las obras, son a cuenta y riesgo del contratista. Por lo cual, no es procedente su reconocimiento mediante ítems no previstos, ya que se está vulnerando lo pactado en los respectivos contratos objeto de observación, al no cumplirse con lo fijado en los Pliegos de Condiciones y sus anexos, conforme a los principios de economía y transparencia.</t>
  </si>
  <si>
    <t>Aplicar el Manual de Interventoría, donde se aprueben las actividades relacionadas con el control de tráfico del proyecto y señalización.</t>
  </si>
  <si>
    <t>Aplicación al Manual de Interventoría, respecto al numeral 8.4 FACULTADES Y OBLIGACIONES ESPECÍFICAS DE LA INTERVENTORÍA - 6. Plan de Manejo de Tránsito (PMT).</t>
  </si>
  <si>
    <t>Manual de Interventoría aplicado</t>
  </si>
  <si>
    <t>H9AC2020. Atrasos en la ejecución del contrato de obra 696 de 2020.
En el informe semanal de interventoría No. 73, último suministrado por la Entidad, con corte al 23 de septiembre de 2021 se reporta una inversión ejecutada acumulada del 82.55%, presentando tan solo un avance del 1.24% respecto del porcentaje reportado con corte a 31 de agosto de 2021, lo que evidencia el bajo rendimiento de ejecución de obra de parte del contratista, teniendo como plazo límite de ejecución el 15 de octubre de 2021.
El bajo rendimiento en la ejecución de las obras que ha evidenciado el contratista del contrato 696 de 2020, no ha permitido que las obras se finalicen dentro del plazo contractual fijado en la prórroga 4, presentándose atrasos en el avance de las obras y el programa de inversiones.</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</si>
  <si>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696 de 2020.</t>
  </si>
  <si>
    <t xml:space="preserve">Fortalecer los instrumentos de supervisión contractual, para el seguimiento de los rendimientos y avances de obra en ejercicio de la supervisión del contrato de interventoría. </t>
  </si>
  <si>
    <t>Formato de informe de supervisión revisado, actualizado, formalizado y socializado</t>
  </si>
  <si>
    <t>DEO-SGR</t>
  </si>
  <si>
    <t xml:space="preserve">H10AC2020. Atrasos en la ejecución del contrato de obra 775 de 2020.
En desarrollo del contrato 775 de 2020, se han presentado para los meses de junio a septiembre de 2021 atrasos en la ejecución de las obras por parte del contratista, reportándose una facturación mensual demasiado baja producto de los bajos rendimientos en las actividades ejecutadas, lo cual no ha permitido la oportuna culminación de las obras.
</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</si>
  <si>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775 de 2020.</t>
  </si>
  <si>
    <t>H11AC2020. Circunvalar Isla de San Andrés y de Providencia – Informes mensuales de obra del contratista del contrato 1621 de 2020.
A partir del informe mensual de Interventoría correspondiente al mes de febrero de 2021, la interventoría de la obras viene reiterando al Contratista que, de acuerdo con lo establecido en los Pliegos de Condiciones del Contrato de obra, el contratista debe entregar a la Interventoría los informes a los cinco (5) días calendario del vencimiento del período respectivo; además, en su informe mensual de mayo 2021, la interventoría comunica que a esa fecha aún no ha recibido en su totalidad de parte del Contratista, el informe completo correspondiente al mes de enero de 2021.
Por otra parte, los informes mensuales de interventoría remitidos por el INVÍAS a la CGR para su análisis en esta Auditoría de Cumplimiento, correspondientes a los meses de marzo, abril y mayo de 2021, carecen de varios soportes de los anexos relacionados en los mismos; mientras que los informes de los meses de junio, julio y agosto del año en curso, no obstante haberse solicitado mediante oficios AC-INVÍAS-024 de septiembre 29 y AC-INVÍAS-039 de octubre 15 de 2021, no fueron allegados al Equipo Auditor.</t>
  </si>
  <si>
    <t>Deficiencias en la gestión por parte del INVIAS e interventor del contrato, para conminar al contratista sobre la oportunidad que se debe tener en el cumplimiento de los términos de entrega de la información a la firma interventora. Situación que le resta eficiencia y eficacia a las labores de seguimiento y control, sobre las obligaciones del contratista y avance de los trabajos, por parte de la Unidad Ejecutora, interventoría de las obras y de los organismos de control, que permita el seguimiento integral al desarrollo del contrato de obra.</t>
  </si>
  <si>
    <t>Socializar normativa vigente para el control y seguimiento de la ejecución del contrato.</t>
  </si>
  <si>
    <t>Realizar mesa de trabajo con contratistas de obra e interventoría y supervisión para la socialización de normativa vigente para el control y seguimiento de la ejecución del contrato.</t>
  </si>
  <si>
    <t>Mesa de trabajo</t>
  </si>
  <si>
    <t xml:space="preserve">14 04 004   </t>
  </si>
  <si>
    <t xml:space="preserve">H12AC2020. Definición del plazo contractual y desarrollo de la ejecución contractual del contrato 1973 de 2019.
Se presentaron deficiencias en el cálculo del tiempo real estimado del contrato 1973 de 2020, en detrimento de la eficiencia, eficacia y las restricciones básicas del proyecto, generando riesgo de afectaciones en el plazo final del mismo. De igual manera, observando la curva de avance físico financiero del contrato, se evidencia que los meses reales de ejecución del contrato fueron 4, de los 10 meses que finalmente se tomaron para la ejecución de las obras, producto de deficiencias en el seguimiento y control de los tiempos del proyecto y problemas de flujo de caja del mismo.
</t>
  </si>
  <si>
    <t xml:space="preserve">Deficiencias en la planeación contractual del proyecto, toda vez que se estipularon plazos de ejecución que no correspondían a la realidad del mismo.
De igual manera, se denotan deficiencias en el proceso de supervisión e interventoría, al no lograr de manera eficaz, que el contratista de obra cumpliera con la implementación de planes de contingencia para disminuir efectivamente el atraso que acumuló durante todo el proyecto.
Deficiencias en la gestión administrativa por parte del INVÍAS, en cuanto a que 1) gestionó de manera deficiente el inicio de las obras, por deficiencias en su planeación contractual; 2) no informó al contratista oportunamente para que radicara los documentos para el trámite del anticipo antes del cierre de la vigencia; 3) no hubo los canales de comunicación adecuados para que, una vez notificada la glosa al contratista, este tuviera el acceso a dicha notificación para subsanar la misma y no generar mayores retrasos en la consecución del mismo, y por ende, evitar afectaciones a los tiempos del contrato; y 4) demoras en los pagos de las actas 6 y 7, que se sumaron a la falta del pago del anticipo y acentuaron aún más el problema de flujo de caja, impactando en el desarrollo del contrato.
</t>
  </si>
  <si>
    <t xml:space="preserve">DTE-DEO </t>
  </si>
  <si>
    <t>H13AC2020. Mayor permanencia de interventoría para el contrato 1973 de 2019.
Debido a que el contrato de obra se prorrogó por 4 ocasiones, hasta el 31 de octubre de 2020, se consideró para el contrato de interventoría la necesidad de una adición al valor del contrato por un valor de CIENTO DIECINUEVE MILLONES OCHOCIENTOS VEINTISEIS MIL SETECIENTOS CATORCE PESOS ($119.826.714), con el fin de cubrir a cabalidad los costos de la interventoría para los meses faltantes de la obra (la adición se firmó el 6 de agosto de 2020, hasta el 31 de octubre de 2020), y evitar que el contrato quedara sin supervisión.
Al evidenciarse que las causas por las que el tiempo real de ejecución de obra superó lo programado, se deben a hechos imputables a las partes intervinientes en el contrato de obra (atrasos por parte del contratista, falencias administrativas por parte del invias para mantener estable el flujo de caja del contratista y falencias en el proceso de supervisión por parte de la interventoría al no tomar acciones contundentes para conminar al contratista a mitigar los atrasos en obra), se colige que era posible ejecutar el contrato de interventoría sin adicionarle valor, ya que se evidencia que la ejecución real del contrato, en términos de facturación, fue de 4 meses, pero se extendió en el tiempo por las fallas imputables a cada una de las partes, tal como se ha señalado.</t>
  </si>
  <si>
    <t>Gestión ineficaz y antieconómica de las partes intervinientes en el desarrollo del contrato de obra para lograr la ejecución del mismo en el tiempo señalado, de manera oportuna, lo cual obligó a una mayor permanencia de la interventoría, para no dejar el proyecto sin supervisión.</t>
  </si>
  <si>
    <t xml:space="preserve">H14AC2020. Desarrollo de la ejecución contractual contrato 1950 de 2019.
El contrato 1950 de 2019 sufrió varias prórrogas, que ampliaron el plazo establecido en la prórroga en un 266%, pasando de 5,83 meses a 15,53 meses, con evidencia de bajos ritmos de ejecución por parte del contratista, demoras en la consecución de estudios y diseños de actividades que estaban dentro del alcance contractual, deficiencias de calidad de las obras, y falencias en la coordinación con el municipio de Sogamoso para realizar la ejecución de las actividades solicitadas por él, lo cual hizo que permaneciera en atraso durante toda la ejecución del contrato, conforme a lo documentado por la interventoría del proyecto, sin que se lograra una mitigación efectiva de este atraso por parte del contratista.
</t>
  </si>
  <si>
    <t>Deficiencias en la planeación del desarrollo contractual del proyecto, toda vez que se estipularon plazos de ejecución que no correspondían a la realidad del mismo, el contratista no fue diligente en la ejecución del proyecto (demoró estudios y diseños), ejecutó las obras con calidad deficiente, y en adición, al proyecto se le incluyó una obra que no era de su alcance, pero sin la debida coordinación con el ente territorial para su oportuna consecución, afectando los tiempos del proyecto.</t>
  </si>
  <si>
    <t>H15AC2020. Cumplimiento del PAGA durante el desarrollo del contrato 1950 de 2019.
Se evidencia en la trazabilidad generada por la interventoría en sus informes, que el contratista no cumplió de manera oportuna con las medidas establecidas en el PAGA (Plan de Adaptación a la Guía Ambiental) del proyecto, siendo objeto de constantes llamados de atención por la interventoría. Entre las actividades observadas se encuentra lo siguiente: Disposición incorrecta de escombros; Disposición incorrecta de sobrantes de mezcla asfáltica, generando afectaciones ambientales; No presentación de documentación relacionada con ZODMES; Deficiente gestión para la consecución de los permisos de ocupación de cauce o concesión de aguas.
Durante todo el proyecto, los informes ambientales adjuntos a los informes mensuales de interventoría observan estas situaciones que solamente fueron corregidas al final del proyecto.</t>
  </si>
  <si>
    <t>Deficiencias en el ejercicio de supervisión y control de las acciones ambientales a ejecutar por parte del contratista, y el no uso de las medidas de apremio estipuladas contractualmente para conminar adecuadamente al contratista, con el riesgo de que se hubiesen generado mayores impactos ambientales por causa de malas prácticas constructivas por parte del contratista.</t>
  </si>
  <si>
    <t xml:space="preserve">Fortalecimiento de  los instrumentos de  supervisión contractual, para  mejorar la evaluación de la calidad de los  trabajos en ejercicio de la  Supervisión del contrato de interventoría. </t>
  </si>
  <si>
    <t>H16AC2020. Vía Ocaña – Sardinata - Cúcuta – Planeación de la ejecución contractual del contrato 2182 de 2019.
El contrato de obra que inicialmente se suscribió por $4.434.767.463, con un plazo hasta 31 de diciembre de 2019, debido al ajuste de cantidades de obra y obras no previstas tales como Geomalla de Refuerzo para Pavimentos y Riego de Liga con Emulsión Asfáltica, termina con un valor ejecutado de $6.785.189.457 y recibido finalmente en octubre 30 de 2020, diez meses después del término de su plazo inicial, restando oportunidad en la entrega y puesta al servicio de las obras, con la consecuente afectación en el plazo y costo inicial contratado.</t>
  </si>
  <si>
    <t>Deficiencias en la planeación del contrato 2182 de 2019, toda vez que se estipularon plazos de ejecución que no correspondían a la realidad de los mismos, lo cual generó afectaciones en el tiempo y costos estimados del proyecto.</t>
  </si>
  <si>
    <t>H17AC2020. Fisuras ciclovía puente Pumarejo.
Durante la visita realizada a la estructura del Puente Pumarejo el día 4 de octubre de 2021, se evidenciaron fisuras en las aletas laterales del puente, que fueron destinadas como ciclovía. Aunque algunas de ellas han sido tratadas superficialmente, la fisura continúa manifestándose en la placa.
La mayoría de estas fisuras se manifiestan de manera paralela a las juntas de dilatación, pero no cerca de ellas, lo cual presume que la superficie de la misma está siendo afectada por fatiga prematura. Sin embargo, lo evidenciado es que tanto el contratista como el administrador vial no han tomado medidas correctivas efectivas para contrarrestar la situación.</t>
  </si>
  <si>
    <t>Deficiencias en el proceso de supervisión e interventoría, al no lograr de manera eficaz, que el contratista de obra entregara obras con la debida calidad y que se encuentran sufriendo de deterioro prematuro.</t>
  </si>
  <si>
    <t>Garantizar la calidad de las obras por parte del contratista de la obra Puente Pumarejo.</t>
  </si>
  <si>
    <t>Reparación por parte del contratista y recibo por parte de la interventoría como garantía, de los defectos constructivos detectados por el Ente de Control.</t>
  </si>
  <si>
    <t xml:space="preserve">Informe de la interventoría con registro fotográfico del recibo de las obras a satisfacción </t>
  </si>
  <si>
    <t>Administrativa con presunta incidencia disciplinaria y fiscal</t>
  </si>
  <si>
    <t xml:space="preserve">16 04 100   </t>
  </si>
  <si>
    <t>H18AC2020. Iluminación e instrumentación del puente Pumarejo.
Se observa que, a pesar de tener conocimiento de la problemática social de la zona, el INVÍAS no adoptó medidas pertinentes de manera oportuna para salvaguardar las inversiones realizadas, permitiendo que se presenten actos vandálicos de manera continuada, sin medidas adecuadas de mitigación, y dejando el puente sin una iluminación adecuada y sin el uso de la instrumentación (que hace parte especial del diseño del proyecto), lo cual acentúa los problemas de seguridad (tanto ciudadana como vial) en las inmediaciones del puente.
De igual manera, en lo relacionado con la instrumentación, al no estar generando los reportes esperados y al no contar con el software para su interpretación, por los daños causados al hardware por causa del vandalismo, la Dirección del INVÍAS no está contando con un insumo importante para la toma de decisiones en el momento de presentarse algún fenómeno natural o estructural que afecte la estabilidad del Puente y/o la seguridad de las personas. 
Solo hasta después de un año de la puesta en operación (20 de diciembre de 2019) y 4 meses después de la entrega y recibo definitivo de obra (30 de julio de 2020), se contrató un esquema de seguridad privada (...) y, que a la fecha ha sido inocuo y no ha logrado disuadir de manera eficaz a los vándalos y no ha sido una medida efectiva de mitigación para el robo continuado de los elementos del puente. También, a la fecha, el puente se encuentra sin iluminación y sin instrumentación, a pesar de las cuantiosas inversiones realizadas para tal fin, sin haber logrado los beneficios esperados de la aplicación de los recursos públicos invertidos en la implementación de estas obras.</t>
  </si>
  <si>
    <t>Gestión antieconómica e ineficaz del recurso, producto del incumplimiento de los deberes de la Entidad estatal para la salvaguarda de los bienes a su cargo (...) lo cual ha conllevado a la no utilización tanto de la iluminación en el puente como la instrumentación de la misma, a la pérdida y deterioro de las inversiones realizadas y a la necesidad de tener que realizar nuevamente inversiones para colocar en funcionamiento la iluminación de la estructura.</t>
  </si>
  <si>
    <t>Recuperación de los recursos de los bienes del Puente Pumarejo que fueron afectados por actos de vandalismo y  que están garantizados por las pólizas del INVIAS.</t>
  </si>
  <si>
    <t xml:space="preserve">Hacer  las respectivas reclamaciones para hacer efectivas  las pólizas tomadas por el  INVIAS respecto a los bienes vandalizados en el Puente Pumarejo </t>
  </si>
  <si>
    <t xml:space="preserve">Reclamaciones ante las aseguradoras </t>
  </si>
  <si>
    <t>H19AC2020. Corrosión en pantallas antiviento nuevo Puente Pumarejo.
Dentro de las actividades contempladas en el contrato 642 de 2015, se encuentra la instalación de una baranda principal que hace las veces de pantalla antiviento y antisuicidio. (...) Para la construcción y colocación de dichos elementos se consideró que los mismos fueran de acero estructural tipo ASTM A572 G50, y que, para proteger los elementos de una corrosión prematura por agentes externos (agua, ambiente salino, viento), se hiciera pintado de los mismos con pintura alquídica. (...) Sin embargo, con posterioridad a la entrega y recibo definitivo de la obra por parte de la interventoría y el Instituto, el administrador vial evidenció corrosión prematura en las barandas del puente, lo cual fue informado en el mes de septiembre al Instituto. 
Desde noviembre de 2020 hasta la fecha, el contratista se encuentra en el proceso de la realización de las acciones correctivas para solucionar los eventos de corrosión prematura. Sin embargo, se evidencia que los ritmos de trabajo son lentos, toda vez que se cuenta con un solo frente de trabajo y las actividades son de tipo manual, debido a que los vientos fuertes en la zona impiden el uso de un compresor de aire para la aplicación de la pintura. 
(...) se pudo constatar que, aunque se están adelantando las labores de reparación de la baranda, en las zonas reparadas ya se empieza a evidenciar nuevamente problemas de corrosión.</t>
  </si>
  <si>
    <t>La decisión del contratista en cuanto al tipo de material a colocar no era la más adecuada, toda vez que el ambiente al que se encuentra expuesta dicha estructura es bastante agresivo (…) y se evidencia que la pintura alquídica no es suficiente para evitar la exposición a la abrasión y a la corrosión en el material. Lo anterior obliga a la Entidad encargada del bien a realizar mantenimientos periódicos en lapsos cortos de tiempos.
De igual manera, se evidencia las deficiencias en el ejercicio de supervisión e interventoría, en donde en su ejercicio de revisión y control no objetó las propuestas técnicas del contratista, para velar por una calidad excelente de las obras a entregar, y adicionalmente no fue acucioso en el recibo de las obras ejecutadas por el contratista, generando reprocesos y riesgos en detrimento de la función administrativa de mantenimiento de la estructura que debe ejercer la Entidad</t>
  </si>
  <si>
    <t xml:space="preserve">Garantizar la calidad de la pintura aplicada al puente por parte del contratista de la obra. </t>
  </si>
  <si>
    <t>Reparación por parte del contratista y recibo por parte de la interventoría como garantía, de los defectos en la pintura derivados de los eventos de corrección prematura detectados por el Ente de Control.</t>
  </si>
  <si>
    <t>H20AC2020. Definiciones en torno a la gestión de la información generada por la instrumentación del Puente Pumarejo.
Con respecto al punto 5, en el 011019_plan_anual_adq_310119.xlsx de 2019 se menciona la “Adquisición de infraestructura en la nube – Azure de Microsoft” mas no se encontró evidencia alguna de la adquisición del software especializado relacionado con la interpretación de los datos generados.
Con respecto al punto 7, (...) se puede inferir la no existencia de un área funcional específica que maneje la instrumentación. Así mismo, de la información enviada por la Entidad a la solicitud AC-28, no se encontró información alguna con relación a este tema.
(...) Al no estar generando los reportes esperados y al no contar con el software para su interpretación, la Dirección del INVÍAS no está contando con un insumo importante para la toma de decisiones en el momento de presentarse algún fenómeno natural o estructural que afecte la estabilidad del Puente y/o la seguridad de las personas.</t>
  </si>
  <si>
    <t>Debilidades en la gestión del proyecto de instrumentación, al no tener definida un área responsable de su ejecución, la adquisición parcial de las licencias de software para su manejo y lo relacionado con el manejo de la información generada y la toma de decisiones gerenciales.</t>
  </si>
  <si>
    <t>Elaborar guía para la gestión, implementación y operación tanto de la instrumentación como de la información que se derive de la infraestructura vial de puentes y viaductos en el país.</t>
  </si>
  <si>
    <t>Documentación y socialización de la guía para la gestión, implementación y operación tanto de la instrumentación como de la información que se derive de la infraestructura vial de puentes y viaductos en el país.</t>
  </si>
  <si>
    <t xml:space="preserve">Guía socializada e implementada </t>
  </si>
  <si>
    <t>Presuntamente las causas de las fallas evidenciadas corresponden a posibles deficiencias constructivas o uso de materiales que no cumplen con las características y especificaciones requeridas acorde con los diseños presentados.
Deficiencias en las obras ejecutadas por parte del contratista de obra, debilidades en la interventoría y la supervisión, y falta de gestión de la administración para tomar acciones correctivas y aplicar las pólizas respectivas.</t>
  </si>
  <si>
    <t xml:space="preserve">
Iniciar proceso de siniestro de la póliza  por el presunto incumplimiento de las obligaciones estipuladas en los  Manuales de Contratación e Interventoría en lo correspondiente al recibo definitivo de las obras.</t>
  </si>
  <si>
    <t xml:space="preserve">
Proceso de siniestro de póliza por el incumplimiento de las obligaciones del contratista.</t>
  </si>
  <si>
    <t xml:space="preserve">
Inicio de siniestro de la póliza </t>
  </si>
  <si>
    <t>H1D2021. Daños prematuros en la vía - Obras ejecutadas contrato 1387 de 2015.
De acuerdo con visita de inspección visual realizada por parte de la Contraloría General de la Republica el día 23 de noviembre de 2021, se evidencia una falla generalizada en la vía por desgaste superficial de la capa de rodadura, aspecto que lleva a que existan diferentes grados de severidad acelerando los procesos de desintegración de la capa de rodadura por la pérdida de los agregados, en la vía objeto de ejecución del contrato 1387 de 2015, siendo estos recurrentes en gran parte del tramo vial, y los cuales se vienen presentando desde la entrega de las obras por parte del contratista, sin que a la fecha se presenten acciones concretas que permitan subsanar las fallas evidenciadas.</t>
  </si>
  <si>
    <t>D2021</t>
  </si>
  <si>
    <t>AC2020</t>
  </si>
  <si>
    <t>H1ANTYSTODOM2021. Plazo de calibración de diseños en la ejecución de la etapa de preconstrucción del proyecto de ciclorrutas del convenio 2017–AS–20–0025 entre Gobernación de Antioquia e Indeportes y Contrato 171-2018. 
La cláusula séptima del Convenio Interadministrativo N° 1234, firmado el 10 de noviembre de 2017, entre Instituto Nacional de Vías – INVÍAS, y el Departamento de Antioquia - Secretaría de Infraestructura Física, indica lo siguiente: “CLAÚSULA SÉPTIMA: OBLIGACIONES A CARGO DEL DEPARTAMENTO: 1) (...) obtener previo a la contratación de las obras, los diseños, planos, estudios y todos los documentos técnicos para el adecuado desarrollo de las obras (…)”.
Así mismo, el Pliego de Condiciones Definitivo de la Licitación Pública LP-004 de 2018, para el contrato de obra, estableció lo siguiente con respecto a los plazos para la calibración de estudios y diseños requeridos para construir las obras objeto del contrato: (...) En esta etapa el contratista deberá realizar todas y cada una de las intervenciones necesarias y suficientes para llevar a nivel de Fase III los estudios y diseños existentes para construir las obras objeto del contrato (…). Para todos los efectos las intervenciones sobre los Estudios y Diseños son responsabilidad del Contratista. La etapa de preconstrucción tendrá un plazo de treinta (30) días calendario.
El pliego de condiciones para el contrato de interventoría 1355 de 2018, el cual hace parte del contrato, establece en el numeral 8.25.1. Aprobación de Estudios y Diseños lo siguiente: “(…) Es responsabilidad del interventor exigir al contratista el cumplimiento de los plazos establecidos contractualmente para la entrega de Estudios y Diseños y en caso de incumplimiento adelantar las gestiones requeridas para iniciar las acciones administrativas a que haya lugar”.
En la información suministrada por la entidad (INDEPORTES), se observó que existió incumplimiento en la ejecución contractual a lo establecido en el pliego de condiciones definitivo con relación a los términos previstos para la entrega definitiva de los estudios y diseños calibrados a Fase III requeridos para construir las obras objeto del contrato, tal como consta en el informe mensual de interventoría No. 13 correspondiente al período del 01 al 15 de diciembre de 2019 y sus anexos técnicos, ya muy cerca de la terminación del plazo inicial.</t>
  </si>
  <si>
    <t>Incumplimiento de las obligaciones expresamente pactadas en el Pliego de Condiciones Definitivo de la Licitación Pública LP-004 de 2018 numeral 1.3. ETAPA DE PRECONSTRUCCIÓN, al no entregarse en el plazo establecido de treinta (30) días calendario, la calibración a nivel de Fase III de los estudios y diseños existentes, necesarios para construir las obras del contrato, lo cual, generó el consiguiente atraso de la ejecución de las obras.
(...) deficiencias en la gestión y control del supervisor e  interventor para hacer cumplir esta exigencia acorde con lo establecido en el pliego de condiciones, toda vez que la calibración de estudios y diseños fue ejecutada durante el desarrollo de la ejecución del contrato (...).
(...) las dificultades presentadas en la ejecución del contrato se hubieran podido subsanar si desde la fase de la elaboración y revisión de la formulación del proyecto se hubiera realizado una planeación adecuada que permitiera que el proyecto estuviera lo más ajustado posible y así el contratista hubiera realizado la calibración de los diseños a fase III en el tiempo acordado y de una manera más ágil y oportuna, lo que evitaría la suspensión del contrato y los retrasos en la entrega de las obras.</t>
  </si>
  <si>
    <t>H2ANTYSTODOM2021. Principio de planeación, viabilización y contratación del proyecto ciclorrutas en el Departamento de Antioquia, contrato 171 de 2018.  
El Instituto Departamental de Deportes de Antioquia, INDEPORTES, realizó el proceso de selección mediante el cual suscribió el Contrato de Obra No. 171 – 2018 (...) con el Consorcio Ciclo–infraestructura por $44.136.796.199 y un plazo de 11 meses a partir de la suscripción del acta de inicio que tiene fecha del 28 de enero de 2019. 
El Contrato se suspendió mediante acta 1 con fecha del 23/12/2019, faltando 5 días para el vencimiento del tiempo contractual, con un avance físico de la obra del 12% y un avance financiero del 6%, según consta en informes de interventoría.
(...) al contrato se le realizaron 13 actas de suspensiones en total por un periodo de 335 días calendario, se hicieron tres prorrogas por 9 meses. El 17 de septiembre de 2021, fecha en que se realizó visita técnica por parte de la Contraloría General de la República, el contrato estaba con las obras terminadas y suspendido, faltando seis días para la terminación del tiempo contractual.</t>
  </si>
  <si>
    <t>Debilidades en la planeación y viabilización desde la fase inicial del proyecto, por lo cual se tuvieron retrasos en la calibración de los diseños y en los tiempos requeridos para la elaboración y obtención de permisos y licencias por parte de autoridades ambientales y de las administraciones municipales, derivando en la no entrega oportuna de las obras de acuerdo con los plazos establecidos contractualmente. 
Deficiencias en el cumplimiento de requisitos exigidos durante la etapa de estructuración y formulación del proyecto respecto al trámite para la obtención de permisos de intervención vial, ingreso a los lotes donde se van a construir las obras (servidumbre), diseños definitivos de secciones transversales de ciclorruta, diseño y lineamiento geométrico, diseño de obras hidráulicas y pavimentos necesario para la ejecución de las obras; así como la falta de control en la revisión y evaluación de los requisitos técnicos obligatorios establecidos para la viabilización de los proyectos.</t>
  </si>
  <si>
    <t xml:space="preserve">Administrativo con presunta connotación disciplinaria </t>
  </si>
  <si>
    <t>Deficiencias de planeación, control, gestión y supervisión para viabilizar adecuadamente el proyecto, subestimando la totalidad de recursos físicos y financieros requeridos (gestión predial, permisos y licencias) para el desarrollo y ejecución del proyecto.
(...) Es cierto que la coordinación de las actividades de planeación y ejecución del alcance de las obras debían ser primordialmente observadas por INDEPORTES y la gobernación, pero también tiene cierto grado de participación INVÍAS, acorde con las consideraciones de la cláusula 8 del convenio 1234 de 2017 y cláusula novena de la “vigilancia y control de la ejecución del convenio” y si bien lo dice en su respuesta “Papel crucial desempeña la interventoría contratada por el INVÍAS frente a la revisión de los diseños”, se anota que INVÍAS, como supervisor del correcto desarrollo y ejecución del convenio debería haber efectuado la revisión y estudio preliminar de la documentación utilizada por INDEPORTES para apertura del proceso licitatorio.
INVÍAS requirió a la gobernación información acerca del alcance del proyecto el 13 de abril de 2020, casi un año y medio después de haberse iniciado el contrato de obra, además, solicitan ampliar la información acerca de los diferentes incumplimientos que ha tenido el contratista y que hacen que las obras no avancen, ya que el Consorcio Ciclorrutas hasta ese momento no había subsanado la calibración de diseños y desde noviembre de 2019 se solicitó proceso sancionatorio contra el contratista de obra, pero según la documentación contractual disponible, Indeportes no ejecutó la recomendación realizada por la interventoría.
Por la valoración incompleta y proyección de los diseños fase 2 y la tardía entrega de los diseños fase 3, el proyecto sufrió una serie de cambios que recortaron significativamente su alcance y de haberse efectuado una adecuada supervisión por parte de INDEPORTES como entidad contratante y de INVÍAS como entidad aportante de los dineros, se hubiera definido un objeto contractual y unos pliegos de condiciones acordes con un alcance real.
(...) se precisa según la respuesta que tanto la Gobernación, INDEPORTES e INVÍAS contaban con un supervisor para el proyecto, pero ninguno de ellos atendió a las advertencias de la interventoría, a pesar de la experiencia requerida que deben de tener todos estos funcionarios para el manejo de estas situaciones y hacer uso de las facultades administrativas y legales a su disposición.</t>
  </si>
  <si>
    <t>Aplicar estrictamente los lineamientos establecidos en el manual de interventoría del invias ( resolución No. 319 del 26/01/2022) el cual es aplicable a los convenios interadministrativos que suscribe esta entidad.</t>
  </si>
  <si>
    <t>Socialización del manual de interventoría.</t>
  </si>
  <si>
    <t>Agendamiento de socialización del manual de interventoría</t>
  </si>
  <si>
    <t>DEO-SVR</t>
  </si>
  <si>
    <t xml:space="preserve">H4ANTYSTODOM2021. Avance físico - financiero de las obras del contrato 171 de 2018 y labor de interventoría contrato 1355 de 2018.
El Instituto Departamental de Deportes de Antioquia, INDEPORTES, realizó el proceso de selección mediante el cual suscribió el Contrato de Obra 171 de 2018, con el Consorcio Ciclo Infraestructura por $44.136.796.199 y un plazo de 11 meses a partir de la suscripción del acta de inicio que tiene fecha del 28 de enero de 2019.  
A su vez, el Instituto Nacional de Vías – INVÍAS, realizó el proceso de selección mediante el cual suscribió el contrato de interventoría 1355 de 2018, con el Consorcio Ciclorruta, por $3.120.205.437, plazo contractual de 12 meses, con fecha de inicio el 27 de diciembre de 2018, con el fin de darle seguimiento al contrato de obra 171 de 2018.
El contrato de interventoría fue suspendido con acta N° 1 del 16 de diciembre de 2019 hasta el 1 de febrero de 2020 faltando 12 días para la culminación del tiempo contractual y con un avance financiero del dicho contrato del 48%. 
El contrato de interventoría suscrito con Consorcio Ciclorruta (Interventoría N°1) fue cedido al Consorcio Ciclo Rutas CCT (Interventoría N°2), quien inicia actividades según acta N°1 a partir del 15 de julio de 2020. En total el proyecto y el contrato de interventoría estuvo suspendido siete meses.
Habiendo transcurrido 11 meses y 20 días, se aprecia que la Interventoría N°1 consumió casi la totalidad del plazo contractual inicialmente concedido (12 meses), tiempo durante el cual el avance físico de las obras fue de 13,89%. (...) Contrario a lo anterior, el contrato de interventoría 1355 de 2018 tuvo una ejecución financiera por $1.502.743.875, equivalente al 48.2% de su valor total, presentándose una gran diferencia entre el avance del contrato de obra e interventoría. 
Por su parte, la interventoría N° 2 en un tiempo de 10 meses de ejecución reportados hasta el 19 de abril de 2021 (incluidas suspensiones aprobadas), logró que las obras del contrato de obra tuvieran un avance físico del 79.11% (avance acumulado total del 93,01%), con un costo de recursos utilizados para este servicio de interventoría de $1.110.737.74 equivalente al 35.6% del valor del contrato, siendo evidente la eficiencia de la segunda interventoría con mayor avance de obra y menor valor de recursos utilizados, con respecto a la interventoría N° 1. </t>
  </si>
  <si>
    <t>Deficiencias en el control, supervisión y gestión por parte de INVÍAS e INDEPORTES y en la labor de la interventoría N°1, que permitieran el adecuado desarrollo del proyecto y reinicio oportuno del contrato de interventoría luego de las sucesivas suspensiones.</t>
  </si>
  <si>
    <t xml:space="preserve">H5ANTYSTODOM2021. Seguridad vial y de desplazamiento en ciclorrutas del proyecto y calidad y durabilidad de las obras ejecutadas en el frente AMVA - Polideportivo Tulio Ospina de Bello del contrato 171 de 2018.  
Mediante visita técnica a las obras ejecutadas en los distintos frentes, se observa que existen discontinuidades y ausencia de elementos de seguridad vial tales como barandas y señalización horizontal y vertical, así como, desgastes y daños prematuros en algunos ítems ejecutados en el frente AMVA-Polideportivo Tulio Ospina de Bello. Lo anterior afecta la seguridad de los usuarios de la ciclorruta y por ende genera riesgos de accidente a la población beneficiaria del proyecto. </t>
  </si>
  <si>
    <t xml:space="preserve">Deficiencias en la ejecución indicando que su calidad no es la requerida, dejando expuestos a riesgos de accidente a los usuarios y generando un menor nivel de servicio de esta infraestructura. </t>
  </si>
  <si>
    <t xml:space="preserve">Solicitar a la Gobernación de Antioquia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</si>
  <si>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 Indeportes y la  Gobernación de Antioquia como garantía, de los defectos detectados por el Ente de Control.</t>
  </si>
  <si>
    <t xml:space="preserve">Informe de Indeportes y la Gobernación de Antioquia con registro fotográfico del recibo de las obras a satisfacción. En caso de no subsanación el informe de declaratoria del siniestro   </t>
  </si>
  <si>
    <t xml:space="preserve">Administrativo con presunta connotación fiscal y disciplinaria </t>
  </si>
  <si>
    <t xml:space="preserve">H6ANTYSTODOM2021. Actividades y pagos realizados en el frente de Occidente en contrato de obra 171 de 2018 y contrato de interventoría 1355 de 2018. 
Pago de actividades en el frente de Occidente, tanto de obra por $53.116.110 como por el servicio de interventoría por $47.787.480, sin disponer de los diseños definitivos y aprobados en fase III, al final se determinó no construir los tramos de este frente ante las necesidades prediales y el alto costo de los terrenos requeridos. Lo anterior, generó detrimento patrimonial por $100.903.590 debido a la inversión de recursos que no aportaron utilidad ni beneficio a la comunidad.
Para el desarrollo del contrato de obra, en el frente de Occidente se tenía proyectada la construcción de dos tramos de ciclorruta entre el Puente de Occidente (Santafé de Antioquia) hacia el municipio de Sopetran con una longitud de 15,59 Km. 
Desde el inicio del contrato hasta el mes de julio de 2019, se realizaron actividades de localización y replanteo, gestión ambiental y predial, por un valor total de $53.116.110, lo anterior, sin disponer a tal fecha de los diseños definitivos y aprobados en fase III. Se analiza por las diferentes partes (INVÍAS, Gobernación de Antioquia, INDEPORTES, Interventoría y Contratista), que, ante las necesidades prediales y alto costo de los terrenos requeridos en el frente de Occidente, estos tramos de ciclorruta no son viables y determinan el traslado de los recursos correspondientes por $18.763.786.844 para el frente de Urabá.  (...) Las anteriores actividades y pagos fueron aprobados por la interventoría. 
(...) Al evaluar el costo de las actividades pagadas en el frente de Occidente del proyecto, en labores de interventoría por $47.787.480, equivalen a un porcentaje del 89,97% de lo pagado en el contrato de obra por $53.116.110, lo que es no es coherente con la proporción de costos del proyecto, ni normal para obras de construcción. </t>
  </si>
  <si>
    <t xml:space="preserve">Se ocasiona porque no se viabilizó oportunamente el frente de Occidente del proyecto e incumplir con la oportuna calibración de los diseños que conllevó a la decisión de no construir estos tramos y evitar incurrir en los costos referidos en los hechos mencionados en el contrato de obra e interventoría, además de vislumbrar deficiencias de planeación, gestión, control y supervisión para garantizar la madurez, valoración y adecuada viabilización del proyecto, lo que permitió la inversión de un total de $100.903.590 en actividades ejecutadas en el frente de Occidente no construido.
INVÍAS menciona en su respuesta que la viabilidad del proyecto es de la entidad contratante IINDEPORTES, pero, según el numeral 7 de la cláusula octava del convenio 1234 de 2017, quien da el visto bueno a los pliegos es INVÍAS; además, dentro de sus obligaciones también está supervisar el desarrollo del convenio; (...) es importante hacer la mención también a INVÍAS de que la fase II de unos diseños tiene como fin establecer la “Factibilidad”, por lo tanto, previo al inicio de la ejecución de este proyecto se debió haber tenido unos diseños con la información a profundidad, una propuesta económica final, unos estudios ambientales además del conocimiento del costo de la gestión predial para este tramo.
(...) con la no ejecución de este tramo, se puede concluir la falta de claridad y la debilidad de los diseños proporcionados en fase II por la entidad contratante. </t>
  </si>
  <si>
    <t xml:space="preserve">H9ANTYSTODOM2021. Giro de los recursos del convenio interadministrativo N° 01241 de 2017.
En la evaluación realizada al Convenio Interadministrativo N° 01241 de 2017, suscrito entre el Instituto Nacional de Vías y el municipio de Santo Domingo Antioquia, se constató (...) en la conciliación bancaria correspondiente a la cuenta corriente del convenio, se observó para el día 12 de diciembre del año 2019 cinco (5) transferencias electrónicas realizadas en el portal transaccional que suman $85.819.791. Es importante indicar que el convenio interadministrativo deja claro que solo se debe realizar pagos en cheque con firmas conjuntas correspondientes al interventor contratado por el INSTITUTO y del Tesorero de EL MUNICIPIO. </t>
  </si>
  <si>
    <t>Trasgresión del control establecido en el convenio causado por la debilidad en el seguimiento y control a los recursos consignados en la cuenta por parte de la supervisión y la interventoría, lo que aumenta el riesgo en el manejo de estos recursos que podría conllevar a ser usados para fines diferentes al establecido en el convenio.</t>
  </si>
  <si>
    <t>H11ANTYSTODOM2021. Planeación y estructuración contrato de obra pública Nº L-2018-004 municipio de Santo Domingo - Antioquia.
Realizada la revisión de la información que soporta la ejecución del contrato de obra pública N° L-2018-004, se observó que el municipio de Santo Domingo realizó una adición presupuestal por $6.601.329.636 equivalente al 47,50% del valor inicial del contrato, debido a que, según lo establecido en el Otrosí N°1, en desarrollo de la etapa de revisión se identificaron por parte del contratista, la interventoría y la supervisión del contrato varios requerimientos de obras complementarias consistentes en la construcción de muros de contención en concreto reforzado, alcantarillas transversales de 36 pulgadas, construcción de sumideros, reparación de pavimento articulado; al igual que 55 ítems no previstos, que no habían sido contemplados en el presupuesto inicial del proyecto (ver tabla N°19) que en términos generales eran previsibles para el normal desarrollo de la obra.</t>
  </si>
  <si>
    <t>Deficiencias por parte del municipio de Santo Domingo en la etapa de planeación para la elaboración de los estudios y diseños requeridos, que permitieran establecer con mayor precisión las obras requeridas para la terminación de proyecto, generando un incremento significativo del presupuesto, representado en un 47,50% del valor inicial estimado, conllevando a mayores costos económicos y tiempos requeridos para la terminación de las obras.</t>
  </si>
  <si>
    <t>H13ANTYSTODOM2021. Deficiencias técnicas en la ejecución del contrato de obra pública L2018-004 de 2018 del municipio de Santo Domingo - Antioquia.
Durante el recorrido se presentaron las siguientes deficiencias técnicas: 
1. La obra de arte ubicada sobre la abscisa k0+218 margen izquierdo de la vía - alcantarilla de Ø36” de longitud 18,00 m en tubería PVC Novafort Pavco, la tubería instalada presenta fracturamiento y rotura de las paredes circulares.
2. En el costado derecho sobre la abscisa k0+454 de la vía, específicamente en el box coulvert del afluente Nº 2 se evidenció la no terminación de la construcción del box coulvert.
3. En el costado derecho sobre la abscisa k0+464,6 de la vía, específicamente 3 m a la salida del box coulvert Nº 2 del afluente principal se evidenció el cambio de nivel en la placa de fondo del canal, lo cual ha generado socavación aproximada de la placa de 10,0 cm en el extremo izquierdo y en una socavación aproximada de la misma placa 5,0 cm en el extremo derecho en la longitud de 6 metros de la placa del canal.
4. Se evidenció la erosión del talud que se encuentra sobre el box coulvert construido en la margen izquierda de la vía en el afluente Nº 1.
5. En el costado derecho sobre la misma abscisa (k0+277) de la vía, se evidenció que, para garantizar la estabilización del talud, se instalaron unos sacos en fibra que contienen material de suelo confinado, (...) los cuales presentan deterioro por perdida de la fibra y exposición a los impactos negativos del clima (intemperismo).
6. En el costado derecho sobre la abscisa k0+485 de la vía, específicamente en el talud que colinda con el box coulvert del afluente Nº 2 se evidencio el daño del geotextil y socavación del terreno.
7. En la abscisa k0+210 hasta K0+240 de la vía se evidencia una dilatación entre la cuneta y el borde del pavimento.
8. En el costado derecho sobre la abscisa k0+346 de la vía, específicamente en el interior del box coulvert Nº1 (...) del afluente principal se evidenció una estructura de concreto en forma de ele (L) (...) la cual no fue removida del canal, generando un obstáculo para el flujo del agua de la quebrada San Miguel y por consiguiente acumulación de arenas. 
9. En cuanto a la reinstalación del adoquín se pudo evidenciar que se presentan problemas de instalación (asentamientos, levantamientos y fracturamiento de adoquín) contiguo al muro de la vía.</t>
  </si>
  <si>
    <t xml:space="preserve">Debilidades en las labores de vigilancia, control y seguimiento de la interventoría, en la verificación de la calidad de los bienes y servicios adquiridos por la Entidad Estatal y el cumplimiento de las normas técnicas por parte del contratista. Así mismo, debilidades en las labores de supervisión por parte del INVÍAS (visita previa de obra), en aras de requerir al contratista de obra, el cumplimiento de las obligaciones previstas en el contrato de obra y el convenio, en cuanto a la estabilidad y calidad de la obra. </t>
  </si>
  <si>
    <t xml:space="preserve">Solicitar al Municipio de Santo Domingo que requiera al contratista de obra para que subsane los hallazgos realizados por la Contraloría General de la Republica y de acuerdo a la respuesta del contratista, proceder en consecuencia, bien sea declarando el siniestro o remitiendo informe con registro fotográfico de los hallazgos subsanados. 
</t>
  </si>
  <si>
    <t>Reparación por parte del contratista y recibo por parte del Municipio de Santo Domingo como garantía, de los defectos detectados por el Ente de Control.</t>
  </si>
  <si>
    <t>Informe del Municipio de Santo Domingo con registro fotográfico del recibo de las obras a satisfacción. En caso de no subsanación el informe de declaratoria del siniestro.</t>
  </si>
  <si>
    <t>Administrativo con connotación disciplinaria y otra incidencia para traslado a la Corporación Autónoma CORNARE</t>
  </si>
  <si>
    <t>H14ANTYSTODOM2021. Gestión predial – ambiental construcción de Jarillón en material de préstamo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lo siguiente: En el Jarillón construido en material de préstamo (Longitud: 376.4ml) sobre la margen derecha de la quebrada San Miguel, contiguo al canal abierto (en concreto), se evidenció cinco predios los cuales han invadido la corona del Jarillón en 110 metros lineales.
En los descargos, el INVÍAS manifestó lo siguiente: “Una vez concluida la obra se iniciaron, por parte de algunos propietarios de predios adyacentes al Jarillón, actividades de instalación de estantillos de madera y alambre de púa sobre la corana del Jarillón, invadiendo y deteriorando la obra recientemente construida. 
Este aspecto se socializo inicialmente, por parte de la Interventoría con el dueño del primer predio que realizó la invasión, recibiendo intimidaciones y malos tratos por parte del señor poseedor del predio. La interventoría siempre informo de estas irregularidades, a la entidad contratante y a las autoridades del municipio, tal y como quedó plasmado en los informes mensuales de Interventoría. A la fecha son cinco (5) predios que presentan invasiones del Jarillón".</t>
  </si>
  <si>
    <t xml:space="preserve">Debilidades en las labores de seguimiento y control en el componente de gestión predial por parte de la interventoría, en virtud de verificar que los predios en donde se realizaron las obras fueran de propiedad o estén a cargo del INVÍAS o del ente territorial. 
Así mismo, debilidades en la gestión predial y ambiental por parte del Municipio en relación con la vigilancia, seguimiento y control de las áreas de ronda y retiros obligatorios de los titulares o poseedores de estos predios en la quebrada San Miguel, cuya titularidad son del estado y el trámite administrativo para la aplicación del procedimiento sancionatorio ambiental por parte de la Corporación Autónoma Regional de las Cuencas de los Ríos Negro - Nare “CORNARE” lo cual genera un impacto ambiental negativo en la estabilidad, conservación y mantenimiento de dicha obra pública. 
Teniendo en cuenta lo expuesto por el INVÍAS, no es posible valorar por el ente de control fiscal tales afirmaciones, toda vez que no se adjuntaron los soportes que confirmen la entrega de los archivos físicos o digitales (email) de los informes de interventoría junto con los números de radicado al Municipio de Santo Domingo, por parte del Consorcio IDF – ARA, contratista de interventoría Nº 00998 de 2018.   </t>
  </si>
  <si>
    <t>Administrativo con alcance disciplinario y otra incidencia, para traslado al Ministerio de Trabajo</t>
  </si>
  <si>
    <t xml:space="preserve">H15ANTYSTODOM2021. Reclamación salarios y prestaciones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 al no verificar el pago de salarios y prestaciones sociales por parte del contratista, ha generado reclamación de algunos extrabajadores de la empresa contratista INGECON, por el pago de salarios y cesantías de los años 2019 y 2020, relacionados con la ejecución del contrato de obra L2018-004; los cuales a la fecha no han sido cancelados. </t>
  </si>
  <si>
    <t xml:space="preserve">Debilidades en las labores de vigilancia, control y seguimiento de la interventoría, en la verificación del pago de salarios y prestaciones sociales por parte del contratista al personal vinculado a la obra, para el periodo correspondiente a los pagos de las actas de recibo parcial de obra. 
Así mismo, debilidades de supervisión en aras de requerir al contratista de obra, el cumplimiento de las obligaciones previstas en la Cláusula Octava del contrato, especialmente en la aplicabilidad de la garantía única de cumplimiento por el pago de salarios, prestaciones sociales del personal reclamante, vinculado para la ejecución de los trabajos. </t>
  </si>
  <si>
    <t>SUBDIRECCIÓN DE PLANIFICACIÓN DE INFRAESTRUCTURA</t>
  </si>
  <si>
    <t>SPI</t>
  </si>
  <si>
    <t>ANTYSTODOM2021</t>
  </si>
  <si>
    <t>H22AT75-OCAD PAZ.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t>
  </si>
  <si>
    <t>H20AT75-OCAD PAZ.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t>
  </si>
  <si>
    <t>H3ANTYSTODOM2021. Disminución en el alcance del proyecto de ciclorrutas, contrato de obra 171 de 2018 y convenio 2017-AS-20-0025.
El Instituto Nacional de Vías – INVÍAS, suscribió el convenio interadministrativo 1234, de fecha 10 de noviembre de 2017, con el Departamento de Antioquia -Secretaría de Infraestructura Física (...) por $235.556.321.892, dentro de los cuales, según anexo 1, determinaron que $45.000.000.000 serían para “CICLOINFRAESTRUCTURA EN SUBREGIONES DEL DPTO DE ANTIOQUIA”. En este mismo convenio, en su cláusula primera, parágrafo segundo, se autorizó a la gobernación para celebrar convenio solamente con INDEPORTES Antioquia para la ejecución de la ciclo infraestructura.
Del anterior convenio, nace el convenio interadministrativo de cooperación 201-AS-20-0025, entre el Departamento de Antioquia - Secretaría de Infraestructura Física y el Instituto Departamental de Deportes de Antioquia - INDEPORTES.
De este convenio de cooperación, y previo todos los pasos de una licitación Pública, INDEPORTES suscribió el contrato de obra 171 de 2018 con el Consorcio Ciclo Infraestructura, por $44.136.796.199 .
El alcance inicial del contrato de obra contemplaba la construcción de 33,76 Km de ciclorruta con un presupuesto oficial de $45.000.000.000. (...) el proceso de selección y adjudicación contractual se hizo con diseños en fase II aportados por la Secretaría de Infraestructura del departamento, siendo exigido al contratista de obra realizar el ajuste y calibración de tales diseños a fase III durante el primer mes de la ejecución del contrato, para proseguir con la gestión predial, obtención de licencias y permisos requeridos para el desarrollo de las obras. 
Por situaciones y modificaciones, el proyecto tuvo un recorte de 14,98 Km, construyendo un total de 18,77 Km (55,6% del alcance inicial; 15,56 Km en Urabá, 2,94 Km en Polideportivo Tulio Ospina y 0,27 Km del puente hacienda El Progreso) con el mismo valor contractual de $44.136.796.199.</t>
  </si>
  <si>
    <t>Actuación Especial de Fiscalización contratos de obra 171 de 2018 y L-2018-004. Convenios INVIAS, departamento de Antioquia y municipio de Santo Domingo. Vigencias 2017 - 2021. ANTYSTODOM2021</t>
  </si>
  <si>
    <t>Denuncias 2021-218052-80154-D y 2021-223671-82111-D. Contrato 1387 de 2015. Municipio de Samacá. D2021</t>
  </si>
  <si>
    <t>Auditoría de Cumplimiento 2020 y Primer Semestre de 2021 - AC2020</t>
  </si>
  <si>
    <t xml:space="preserve">BASE DE DATOS </t>
  </si>
  <si>
    <t>PLAN DE MEJORAMIENTO SUSCRITO CON LA CONTRALORÍA GENERAL DE LA REPÚBLICA - CGR</t>
  </si>
  <si>
    <r>
      <t xml:space="preserve">Dependiendo de la fecha límite establecida para el desarrollo de las actividades y el porcentaje de avance logrado, las acciones de mejora presentarán los siguientes estados:
</t>
    </r>
    <r>
      <rPr>
        <b/>
        <sz val="10"/>
        <rFont val="Arial"/>
        <family val="2"/>
      </rPr>
      <t>Cumplida</t>
    </r>
    <r>
      <rPr>
        <sz val="10"/>
        <rFont val="Arial"/>
        <family val="2"/>
      </rPr>
      <t>: Si el porcentaje de ejecución es del 100%. Se identifica con el</t>
    </r>
    <r>
      <rPr>
        <sz val="10"/>
        <color rgb="FF00B050"/>
        <rFont val="Arial"/>
        <family val="2"/>
      </rPr>
      <t xml:space="preserve"> color verde. </t>
    </r>
    <r>
      <rPr>
        <sz val="10"/>
        <color rgb="FF8FE78B"/>
        <rFont val="Arial"/>
        <family val="2"/>
      </rPr>
      <t xml:space="preserve"> </t>
    </r>
    <r>
      <rPr>
        <sz val="10"/>
        <rFont val="Arial"/>
        <family val="2"/>
      </rPr>
      <t xml:space="preserve">
</t>
    </r>
    <r>
      <rPr>
        <b/>
        <sz val="10"/>
        <rFont val="Arial"/>
        <family val="2"/>
      </rPr>
      <t>Con avance</t>
    </r>
    <r>
      <rPr>
        <sz val="10"/>
        <rFont val="Arial"/>
        <family val="2"/>
      </rPr>
      <t xml:space="preserve">: Si el porcentaje es mayor a 0% y menor que 100% y se encuentra dentro del periodo de ejecución acordado. Se identifica con el </t>
    </r>
    <r>
      <rPr>
        <sz val="10"/>
        <color rgb="FF00B0F0"/>
        <rFont val="Arial"/>
        <family val="2"/>
      </rPr>
      <t>color azul.</t>
    </r>
    <r>
      <rPr>
        <sz val="10"/>
        <rFont val="Arial"/>
        <family val="2"/>
      </rPr>
      <t xml:space="preserve">
</t>
    </r>
    <r>
      <rPr>
        <b/>
        <sz val="10"/>
        <rFont val="Arial"/>
        <family val="2"/>
      </rPr>
      <t>En término</t>
    </r>
    <r>
      <rPr>
        <sz val="10"/>
        <rFont val="Arial"/>
        <family val="2"/>
      </rPr>
      <t xml:space="preserve">: Si su avance es 0% y se encuentra dentro del periodo de ejecución acordado. Se identifica con el </t>
    </r>
    <r>
      <rPr>
        <sz val="10"/>
        <color rgb="FF7030A0"/>
        <rFont val="Arial"/>
        <family val="2"/>
      </rPr>
      <t>color púrpura.</t>
    </r>
    <r>
      <rPr>
        <sz val="10"/>
        <rFont val="Arial"/>
        <family val="2"/>
      </rPr>
      <t xml:space="preserve">
</t>
    </r>
    <r>
      <rPr>
        <b/>
        <sz val="10"/>
        <rFont val="Arial"/>
        <family val="2"/>
      </rPr>
      <t>Próxima a vencer</t>
    </r>
    <r>
      <rPr>
        <sz val="10"/>
        <rFont val="Arial"/>
        <family val="2"/>
      </rPr>
      <t xml:space="preserve">: Si la fecha límite se alcanza en los próximos 30 días y no se ha logrado el 100% de ejecución. Se identifica con el </t>
    </r>
    <r>
      <rPr>
        <sz val="10"/>
        <color rgb="FFFFC819"/>
        <rFont val="Arial"/>
        <family val="2"/>
      </rPr>
      <t>color amarillo.</t>
    </r>
    <r>
      <rPr>
        <sz val="10"/>
        <rFont val="Arial"/>
        <family val="2"/>
      </rPr>
      <t xml:space="preserve">
</t>
    </r>
    <r>
      <rPr>
        <b/>
        <sz val="10"/>
        <rFont val="Arial"/>
        <family val="2"/>
      </rPr>
      <t>Vencida</t>
    </r>
    <r>
      <rPr>
        <sz val="10"/>
        <rFont val="Arial"/>
        <family val="2"/>
      </rPr>
      <t xml:space="preserve">: Si se superó la fecha límite sin lograr el 100% de ejecución. Se identifica con el </t>
    </r>
    <r>
      <rPr>
        <sz val="10"/>
        <color rgb="FFFF0000"/>
        <rFont val="Arial"/>
        <family val="2"/>
      </rPr>
      <t>color rojo.</t>
    </r>
  </si>
  <si>
    <t>Deficiencias en el desarrollo de la planeación contractual, toda vez que, en los apéndices técnicos del proyecto, no se tuvo en cuenta la necesidad técnica de concluir el corredor proyectado, para que cumpla su respectiva función social y la continua y eficiente prestación del servicio público.</t>
  </si>
  <si>
    <t xml:space="preserve"> Guía técnica de estructuración de proyectos socializada</t>
  </si>
  <si>
    <t>Deficiencias en el ejercicio de la supervisión contractual, al no generar acciones de apremio ante los incumplimientos presentados.</t>
  </si>
  <si>
    <t>Deficiencias en el proceso de planeación contractual, que no tuvo en cuenta la intervención prioritaria del sector de la quebrada la Orquídea, la cual era necesaria para suplir el puente colapsado en el año 2019, a fin de dar una adecuada transitabilidad al corredor en la zona.</t>
  </si>
  <si>
    <t>SEP</t>
  </si>
  <si>
    <t>SUBDIRECCIÓN DE ESTRUCTURACIÓN DE PROYECTOS</t>
  </si>
  <si>
    <t>GGP2</t>
  </si>
  <si>
    <t>GERENCIA DE GRANDES PROYECTOS 2</t>
  </si>
  <si>
    <t>Denuncia 2021-226968-82111-D. Contrato 1858 de 2020 - vía Transversal del Cusiana - municipios de Sogamoso y Aguazul.</t>
  </si>
  <si>
    <t>DENUNCIA 2021-226968-82111-D</t>
  </si>
  <si>
    <t xml:space="preserve">14 04 001 </t>
  </si>
  <si>
    <t>Acción 2. 
Garantizar la sostenibilidad de la base de datos de predios - BUPI vigencia 31/12/2021, la cual consiste en realizar el reconocimiento de los hechos que afecten el desarrollo del ciclo de operación del INVIAS.</t>
  </si>
  <si>
    <t>Realizar la conciliación permanente del inventario de predios correspondiente a la base de datos - BUPI con el área contable.</t>
  </si>
  <si>
    <t>Documento mensual de conciliación</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</si>
  <si>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1.</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</si>
  <si>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2.</t>
  </si>
  <si>
    <t>Acción 1.
Realizar un estudio técnico-jurídico-social del predio, y generar el concepto correspondiente y ejecutar las acciones de saneamiento o defensa del bien público si hay lugar a ellas.</t>
  </si>
  <si>
    <t>Generar a partir del estudio técnico-jurídico-social del predio las acciones de saneamiento o defensa jurídica del bien público, que tengan lugar.</t>
  </si>
  <si>
    <t>Advertir a las entidades encargadas de las adjudicaciones de predios que, en los casos de procesos de titulación de baldíos o formalización de predios, deben solicitar concepto favorable al Invias, previa adjudicación con el fin de revisar que no se sobrepongan áreas sobre predios de propiedad de Invias.</t>
  </si>
  <si>
    <t>Oficiar a las entidades encargadas de la adjudicación de predios que, en los casos de procesos de titulación de baldíos o formalización de predios, deben solicitar concepto de viabilidad al Invias, con el fin de revisar que no se sobrepongan áreas con predios destinados ya para utilidad pública, de proyectos de infraestructura de transporte.</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</si>
  <si>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1.</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</si>
  <si>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2.</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</si>
  <si>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3.</t>
  </si>
  <si>
    <t>Establecer la metodología de actualización de la base de datos - BUPI.</t>
  </si>
  <si>
    <t>Generar  el lineamiento que defina la metodología de actualización de la base de datos - BUPI.</t>
  </si>
  <si>
    <t>Documento “Metodología de actualización de la base de datos – BUPI”</t>
  </si>
  <si>
    <t xml:space="preserve">Llevar la actualización de la Base de datos - BUPI. </t>
  </si>
  <si>
    <t>Base de datos - BUPI actualizada</t>
  </si>
  <si>
    <t>Desarrollar una herramienta que facilite la consulta de la información alfanumérica y geográfica, de los predios bajo titularidad del INVIAS.</t>
  </si>
  <si>
    <t>Gestionar  una herramienta que facilite la consulta de la información alfanumérica y geográfica, de los predios a cargo del INVIAS.</t>
  </si>
  <si>
    <t>Herramienta de consulta</t>
  </si>
  <si>
    <t xml:space="preserve">Utilizar  la metodología de actualización de la base de datos – BUPI.  </t>
  </si>
  <si>
    <t>Acción 3.
Garantizar la sostenibilidad de la base de datos de predios - BUPI vigencia 31/12/2021, la cual consiste en realizar el reconocimiento de los hechos que afecten el desarrollo del ciclo de operación del INVIAS.</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</si>
  <si>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1.</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</si>
  <si>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2.</t>
  </si>
  <si>
    <t>Generar el lineamiento que defina la metodología para la desafectación de predios de uso público a fiscales.</t>
  </si>
  <si>
    <t>Documento: “Metodología  desafectación de predios de uso público a fiscales”.</t>
  </si>
  <si>
    <t>Realizar la identificación de predios de uso público de la base de datos BUPI susceptibles de validar la gestión de pérdida de utilidad pública.</t>
  </si>
  <si>
    <t>Acción 1.
Desarrollar la metodología para la desafectación de predios de uso público a fiscales.</t>
  </si>
  <si>
    <t>Acción 2.
Gestionar la identificación de predios de la base de datos BUPI susceptibles de pérdida de utilidad pública.</t>
  </si>
  <si>
    <t xml:space="preserve">Reporte de gestión de validación de pérdida de utilidad pública.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</si>
  <si>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3.</t>
  </si>
  <si>
    <t>Listado de corredores férreos enviados a contabilidad para su registro.</t>
  </si>
  <si>
    <t>Reporte de corredores férreos</t>
  </si>
  <si>
    <t>Listado de predios identificados en el 30% de los corredores férreos identificados a cargo del invias producto del estudio de cada una de las escrituras y títulos de transferencia al INVIAS.</t>
  </si>
  <si>
    <t>Informe de análisis de los títulos de corredores férreos y listado de predios identificados.</t>
  </si>
  <si>
    <t>Acción 2.
Identificar los corredores férreos a cargo del INVIAS  y enviar inventario de los mismos a contabilidad para su registro contable.</t>
  </si>
  <si>
    <t>Acción 3.
Análisis de los títulos de transferencia al INVIAS de los corredores férreos.</t>
  </si>
  <si>
    <t>Debilidades en la gestión de INVIAS para la incorporación del Lote 2, definido como parte de su patrimonio, en el sistema de información de INVIAS, en la articulación y coordinación con la entidad territorial respectiva y en el conocimiento de los bienes definidos como parte de su patrimonio.</t>
  </si>
  <si>
    <t>Gestionar ante el Ministerio de Hacienda y Crédito Público enviando todos los documentos tales como escrituras y folios de matrícula que dio lugar a encontrar un predio  en el municipio de Girardot (Cundinamarca), cuya propiedad  aún figura en cabeza de la Liquidada  Empresa Colombiana de Vías Férreas - FERROVIAS, y por ende no hace parte del inventario de los predios del INVIAS, lo anterior con el fin de que dicho Ministerio de cumplimiento con el artículo 40 de la Ley 1955 del 2019 Plan Nacional de Desarrollo 2018-2022 y artículo 63 de la Ley 105 de 1993.</t>
  </si>
  <si>
    <t>Enviar oficio por parte del Instituto Nacional de Vías -INVIAS- al Ministerio de Hacienda y Crédito Público con el fin de que establezca a qué entidad transferirá el predio cuya propiedad aún figura en cabeza de la liquidada Ferrovías.</t>
  </si>
  <si>
    <t>Informe trimestral acciones adelantadas</t>
  </si>
  <si>
    <t>DENUNCIA 2021-227748-82111-D</t>
  </si>
  <si>
    <t>Denuncia 2021-227748-82111-D - Predio ubicado entre las carreras 13 y 14 y la calle 25 en la ciudad de Girardot - Cundinamarca</t>
  </si>
  <si>
    <t>SF-DEO-DTE</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</si>
  <si>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1.</t>
  </si>
  <si>
    <t>Conminar al contratista para que de cumplimiento a la obligación relativa a la entrega de los estudios y diseños y el cumplimiento al  cronograma de obra.</t>
  </si>
  <si>
    <t xml:space="preserve">Solicitar e informar avance del proceso administrativo sancionatorio en contra del contratista a raíz de los presuntos incumplimientos enunciados por la Contraloría. </t>
  </si>
  <si>
    <t>1. Solicitud de inicio de Proceso Administrativo Sancionatorio.                         2. Informe de seguimiento Proceso Administrativo Sancionatorio.</t>
  </si>
  <si>
    <t>1. Solicitud de inicio de Proceso Administrativo Sancionatorio.                      
2. Informe de seguimiento Proceso Administrativo Sancionatorio.</t>
  </si>
  <si>
    <t>GGP3</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</si>
  <si>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2.</t>
  </si>
  <si>
    <t>Desarrollar 5 jornadas de capacitación de la Guía de Estructuración de Proyectos, a las diferentes unidades ejecutoras y dependencias del INVIAS.</t>
  </si>
  <si>
    <t>Jornadas de capacitaciones a las diferentes unidades ejecutoras y dependencias del INVIAS.</t>
  </si>
  <si>
    <t> Registro de las capacitaciones sobre la guía de estructuración de proyectos</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</si>
  <si>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1.</t>
  </si>
  <si>
    <t xml:space="preserve">Fortalecer los instrumentos de supervisión contractual, en ejercicio de la  supervisión del contrato de interventoría. </t>
  </si>
  <si>
    <t>Modificación del Manual de Contratación en lo referente a las obligaciones de los supervisores.</t>
  </si>
  <si>
    <t>Actualización del Manual de Contratación - Capitulo de Supervisión.</t>
  </si>
  <si>
    <t>SPSC</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</si>
  <si>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2.</t>
  </si>
  <si>
    <t>Socialización del Manual de Contratación - Capitulo de Supervisión.</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</si>
  <si>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3.</t>
  </si>
  <si>
    <t>Capacitaciones a los supervisores frente a la modificación del Manual de Contratación en lo referente a las obligaciones de los supervisores.</t>
  </si>
  <si>
    <t>Capacitación del Manual de Contratación - Capitulo de Supervisión.</t>
  </si>
  <si>
    <t>Administrativo con presunta incidencia disciplinaria y solicitud de inicio de indagación preliminar</t>
  </si>
  <si>
    <t>H2AEFMECO. Desembolso del anticipo adicional en cuenta diferente al patrimonio autónomo constituido para el manejo del anticipo. Contrato 1628 de 2020.
El 30 de diciembre de 2021, el INVIAS transfirió $8.298.496.040 como pago parcial del anticipo adicional de $30.000.000.000 del contrato 1628 de 2020, suscrito entre INVIAS y MECO VIAL y cedido a Ingeniería de Vías S.A.S., a la cuenta corriente del cesionario del contrato, Ingeniería de Vías S.A.S., y no al patrimonio autónomo constituido por MECO VIAL, para la administración de los recursos del anticipo, presentándose una permanencia de 55 días calendario en
la cuenta bancaria del cesionario generando un presunto detrimento al patrimonial de $224.323.126,10.
Actividad 1.</t>
  </si>
  <si>
    <t>Deficiencias en la aplicación efectiva de los controles por parte de la Subdirección Financiera, unidad ejecutora del INVIAS, la interventoría del contrato (Consorcio Regiocentral) y la supervisión a la interventoría a cargo del INVIAS, para el proceso de autorización y pagos de los anticipos en las cuentas bancarias constituidas para su manejo dentro del patrimonio autónomo; así como deficiencias en la gestión oportuna para hacer efectivo el reintegro de estos recursos por parte del contratista a la cuenta correspondiente.</t>
  </si>
  <si>
    <t xml:space="preserve">Revisar, actualizar y socializar el Procedimiento de la Subdirección Financiera AFINCOPR-52-VERSIÓN 1 - para detallar el trámite de anticipos.
</t>
  </si>
  <si>
    <t>Actualización del procedimiento ya indicado, fortaleciendo los puntos de control para evitar la materialización del riesgo enunciado.</t>
  </si>
  <si>
    <t xml:space="preserve">Procedimiento formalizado </t>
  </si>
  <si>
    <t>H2AEFMECO. Desembolso del anticipo adicional en cuenta diferente al patrimonio autónomo constituido para el manejo del anticipo. Contrato 1628 de 2020.
El 30 de diciembre de 2021, el INVIAS transfirió $8.298.496.040 como pago parcial del anticipo adicional de $30.000.000.000 del contrato 1628 de 2020, suscrito entre INVIAS y MECO VIAL y cedido a Ingeniería de Vías S.A.S., a la cuenta corriente del cesionario del contrato, Ingeniería de Vías S.A.S., y no al patrimonio autónomo constituido por MECO VIAL, para la administración de los recursos del anticipo, presentándose una permanencia de 55 días calendario en
la cuenta bancaria del cesionario generando un presunto detrimento al patrimonial de $224.323.126,10.
Actividad 2.</t>
  </si>
  <si>
    <t xml:space="preserve">Registro documental de capacitación de los grupos internos de trabajo </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</si>
  <si>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1.</t>
  </si>
  <si>
    <t>Deficiencias en los controles para la oportuna elaboración, aprobación y cumplimiento de la ejecución del plan de inversión del anticipo acorde con las obras programadas de los contratos 1628 y 1758 de 2020, suscritos entre INVIAS y MECO VIAL, cedidos al consorcio Ingeniería de Vías S.A.S y el consorcio Transversal del Libertador 2022, respectivamente.</t>
  </si>
  <si>
    <t>Conminar al contratista para que de cumplimiento a la obligación para la oportuna elaboración, aprobación y cumplimiento de la ejecución del plan de inversión, acorde con las obras programadas para el contrato 1758 de 2020.</t>
  </si>
  <si>
    <t>Solicitar e informar avance del proceso administrativo sancionatorio en contra del contratista, a raíz de los presuntos incumplimientos enunciados por la Contraloría.</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</si>
  <si>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1.</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</si>
  <si>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2.</t>
  </si>
  <si>
    <t>Fortalecer los instrumentos de supervisión contractual, en ejercicio de la  supervisión del contrato de interventoría.</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</si>
  <si>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3.</t>
  </si>
  <si>
    <t xml:space="preserve">Fortalecer los instrumentos de supervisión contractual,  en ejercicio de la  supervisión del contrato de interventoría. </t>
  </si>
  <si>
    <t>Capacitaciones a los supervisores frente a la modificación del Manual de Contratación, en lo referente a las obligaciones de los supervisores.</t>
  </si>
  <si>
    <t>SPSC-SG</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</si>
  <si>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1.</t>
  </si>
  <si>
    <t>Deficiencia en los controles de seguimiento y verificación en la transferencia oportuna de los rendimientos financieros a la Dirección Tesoro Nacional, realizado por las interventorías de los contratos.</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</si>
  <si>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2.</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</si>
  <si>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3.</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</si>
  <si>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1.</t>
  </si>
  <si>
    <t>Debilidades en el ejercicio de las labores de supervisión e interventoría, al no realizar un seguimiento riguroso de la ejecución de las actividades del contrato de obra para hacer cumplir los tiempos programados para la ejecución de las obligaciones a cargo del contratista y así cumplir con los objetivos contractuales.</t>
  </si>
  <si>
    <t>Dar cumplimiento a lo establecido en el anexo técnico respecto al ítem de pavimentos, frente a la pavimentación de los 3 km.</t>
  </si>
  <si>
    <t>Informe de la interventoría con registro fotográfico en el cual se evidencie  complimiento de la pavimentación.</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</si>
  <si>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1.</t>
  </si>
  <si>
    <t xml:space="preserve">Modificación del Manual de Contratación en lo referente a las obligaciones de los supervisores. </t>
  </si>
  <si>
    <t xml:space="preserve">SPSC </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</si>
  <si>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2.</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</si>
  <si>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3.</t>
  </si>
  <si>
    <t xml:space="preserve">Capacitaciones  a los supervisores frente a la modificación del Manual de Contratación, en lo referente a las obligaciones de los supervisores. </t>
  </si>
  <si>
    <t>Administrativo con presunta incidencia
disciplinaria</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</si>
  <si>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1.</t>
  </si>
  <si>
    <t>Falta de aplicación de las estipulaciones contractuales por parte del contratista y falta de control por parte de la interventoría y la supervisión del contrato que a la fecha no ha hecho exigible lo pactado.</t>
  </si>
  <si>
    <t>Conminar al contratista para que de cumplimiento a la obligación relativa a la entrega del Plan de Adaptación de la Guía Ambiental (PAGA).</t>
  </si>
  <si>
    <t>Informe  de avance del proceso administrativo sancionatorio en contra del contratista a raíz de los presuntos incumplimientos del contratista enunciados por la Contraloría.</t>
  </si>
  <si>
    <t xml:space="preserve">       Informe Proceso Administrativo Sancionatorio</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</si>
  <si>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1.</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</si>
  <si>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2.</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</si>
  <si>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3.</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</si>
  <si>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1.</t>
  </si>
  <si>
    <t>Deficiencias de control por parte del INVIAS en la verificación del cumplimiento de los requisitos y trámites establecidos en los contratos y en el Manual de Contratación del INVIAS, para la cesión de los mismos.</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</si>
  <si>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2.</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</si>
  <si>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3.</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</si>
  <si>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1.</t>
  </si>
  <si>
    <t>Incumplimiento del contratista de las obligaciones derivadas de la etapa de preconstrucción; debilidades en el control de la ejecución del proyecto por parte de la interventoría (…);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</si>
  <si>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Contar con los instrumentos necesarios para realizar el seguimiento estricto a la entrega por parte del contratista de obra el cronograma de la reingeniería del sector 2 (Frente San Francisco) a detalle del  contrato de obra 1111 de 2021.</t>
  </si>
  <si>
    <t>Implementar un cronograma  de manera inmediata que permita  la ejecución de labores de estudios y diseños  paralelas a la construcción, el cual estará bajo revisión y seguimiento mensual por parte de la unidad ejecutora, dicho cronograma esta creado en animo de avanzar en construcción por  kilometro; es decir kilometro diseñado, kilometro construido, labores que estarán bajo trazabilidad permanente por medio de  informes mensuales de interventoría.</t>
  </si>
  <si>
    <t xml:space="preserve">
 Informes mensuales de avance de cumplimiento del cronograma de la reingeniería a detalle del proyecto Variante San Francisco-Mocoa.
</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</si>
  <si>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2.</t>
  </si>
  <si>
    <t>Contar con los instrumentos necesarios para realizar el seguimiento estricto a la entrega por parte del contratista de obra el cronograma de la reingeniería del sector 3 (Frente Mocoa) a detalle del  contrato de obra 964  de 2021.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</si>
  <si>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</si>
  <si>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2.</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</si>
  <si>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3.</t>
  </si>
  <si>
    <t>AEF - MECO</t>
  </si>
  <si>
    <t xml:space="preserve">14 04 011   </t>
  </si>
  <si>
    <t xml:space="preserve">14 04 011 </t>
  </si>
  <si>
    <t>Deficiencias en la planeación y estructuración del proyecto.
Incumplimiento del contratista de las obligaciones derivadas de la etapa de preconstrucción; debilidades en el control de la ejecución del proyecto por parte de la interventoría (...). De igual forma,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</si>
  <si>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GERENCIA DE GRANDES PROYECTOS 3</t>
  </si>
  <si>
    <t>Administrativo con presunto alcance disciplinario y solicitud de apertura de indagación preliminar</t>
  </si>
  <si>
    <t>Administrativo con presunto alcance
disciplinario y fiscal</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</si>
  <si>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1.</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</si>
  <si>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</si>
  <si>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1.</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</si>
  <si>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2.</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</si>
  <si>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3.</t>
  </si>
  <si>
    <t xml:space="preserve">Capacitaciones a los supervisores frente a la modificación del Manual de Contratación en lo referente a las obligaciones de los supervisores. </t>
  </si>
  <si>
    <t>H3ACGuaviare. Cláusulas contractuales. Contrato 976 de 2021.
Una vez revisado el clausulado del contrato 976 de 2021 y de sus anexos técnicos correspondientes del Módulo 5, no se evidenció el cumplimiento y la inclusión de lo dispuesto en el artículo 13 de la Ley 1682 de 2013, dentro de su Título III sobre disposiciones especiales en materia de contratación de infraestructura de transporte.
Así mismo, no se evidenció el cumplimiento y la inclusión de lo dispuesto en el literal (i) del artículo 14 de la Ley 1682 de 2013, dentro de su Título III sobre disposiciones especiales en materia de contratación de infraestructura de transporte.
(...) si bien es cierto que en el Parágrafo Primero de la Cláusula Vigésima Novena del Contrato 976 de 2012, se estipuló la respectiva Cláusula Compromisoria; dentro de la misma no se establecieron límites a través de fórmulas, tasaciones o demás formas de pago en caso de acudir a los árbitros.</t>
  </si>
  <si>
    <t>Falta de aplicación de normativa especial para contratos que involucren la construcción de infraestructura de transporte, en relación con el clausulado que regule las reglas de solución de controversias y fijación de honorarios arbitrales en caso de ser necesario.</t>
  </si>
  <si>
    <t xml:space="preserve">Establecer la fórmula matemática que permita tazar las eventuales prestaciones recíprocas en caso de terminarse anticipadamente por un acuerdo entre las partes o por decisión unilateral.                                                                                                                                                                  Actualizar las minutas contractuales, incorporando en ellas las reglas de solución de controversias y fijación de honorarios arbitrales en caso de ser necesario. </t>
  </si>
  <si>
    <t>Establecer la fórmula matemática que permita tazar las eventuales prestaciones recíprocas en caso de terminarse anticipadamente por un acuerdo entre las partes o por decisión unilateral.                                                                                                          Determinar las reglas de solución de controversias y fijación de honorarios arbitrales en caso de ser necesario actualizando para ello las minutas contractuales.</t>
  </si>
  <si>
    <t>Minutas con incorporación de las disposiciones contenidas en los artículos 13 y 14 de la Ley 1682 de 2013</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</si>
  <si>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1.</t>
  </si>
  <si>
    <t>Falta de evidencia respecto a la liberación o devolución de presupuesto no ejecutado en favor de INVIAS, debido que hasta la fecha no se ha realizado la liquidación del Convenio 1818 de 2020.</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</si>
  <si>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2.</t>
  </si>
  <si>
    <t>H5ACGuaviare. Prórrogas del convenio 1818 de 2020.
El convenio 1818 de 2020 fue suscrito el día 30 de diciembre de 2020, tal y como lo evidencia la plataforma SECOP 2, y en su Cláusula Segunda se estableció que su plazo iría hasta el 31 de diciembre de 2020, es decir, solo se estableció un día de ejecución para dicho convenio.
(...) Ello conlleva necesariamente a la suscripción de documentos modificatorios como lo fue la Prórroga 1, cuando dichas situaciones a la luz del ordenamiento jurídico y la jurisprudencia, se han catalogado como de carácter excepcional y con la exigencia de una suficiente justificación para su otorgamiento.</t>
  </si>
  <si>
    <t>No se efectuó una planeación previa, eficiente y eficaz que pudiera evitar afectaciones o retrasos en el cumplimiento del objetivo y alcance del convenio, vulnerando con ellos el principio de planeación.</t>
  </si>
  <si>
    <t>H6ACGuaviare. Competencia de la red de vías nacionales (Primaria) no concesionada. Convenio 1818 de 2020.
No existe una adecuada y oportuna actualización normativa y procedimental de los manuales internos relacionados con la gestión contractual de INVÍAS, entre los cuales se halla el Manual de Interventoría vigente desde el año 2016, el cual fue actualizado y expedido hasta el presente año 2022, y por otro lado el Manual de Contratación continúa en vigencia desde el año 2015.
En ese sentido, no se evidencian procedimientos o directrices claramente establecidos para el caso de celebración de convenios interadministrativos, cuyo objetivo sea la autorización frente a entidades territoriales para la inversión y operación de una vía de carácter nacional a cargo de INVÍAS.
Así las cosas, INVÍAS, al momento de realizar la planificación de proyectos como en la gestión contractual, no cuentan con los elementos jurídicos suficientes para aplicación de los convenios con objetos de ese tipo.
Frente a la situación fáctica revisada, se tiene que según el documento denominado “Anexo Técnico del Proyecto” que se observa en los soportes del convenio 1818 de 2020, se pudo constatar que la Gobernación del Guaviare fue autorizada a través de convenio 1217 del 21 de septiembre de 2020 para realizar la intervención de las vías que son de orden nacional.</t>
  </si>
  <si>
    <t>Falta de sustento jurídico para la autorización y otorgamiento de facultades de administración, operación, conservación y rehabilitación de vías nacionales de competencia de INVIAS, hacia una entidad territorial como la Gobernación del Guaviare a través del convenio 1818 de 2020.</t>
  </si>
  <si>
    <t>Actualización del Manual de Contratación para la inclusión de fundamentos normativos en la celebración de convenios interadministrativos en los cuales se requiera autorización frente a entidades territoriales para la inversión y operación de una vía de carácter nacional a cargo de INVIAS.</t>
  </si>
  <si>
    <t>Incorporación normativa en el Manual de Contratación, en el cual se soporte jurídicamente la administración, operación, conservación y rehabilitación por parte de un ente territorial en vías de competencias del INVIAS, documentando así la situación advertida en el actual manual por la CGR.</t>
  </si>
  <si>
    <t>Actualización del Manual de Contratación - Convenios Interadministrativos</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</si>
  <si>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1.</t>
  </si>
  <si>
    <t>Deficiencias en el proceso de supervisión y en el ejercicio de la interventoría en la verificación del cumplimiento de las especificaciones y normas técnicas establecidas en las obligaciones contractuales.</t>
  </si>
  <si>
    <t>Contar con el mantenimiento a las estructuras de drenaje superficial, cunetas, alcantarillas, y demás dispositivos de desagüe, detectado por la Contraloría General de la República.</t>
  </si>
  <si>
    <t>Realizar el mantenimiento a las estructuras de drenaje superficial, cunetas, alcantarillas, y demás dispositivos de desagüe. Detectados por la Contraloría General de la República.</t>
  </si>
  <si>
    <t xml:space="preserve">Informe con registro fotográfico del Administrador Vial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</si>
  <si>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1.</t>
  </si>
  <si>
    <t xml:space="preserve">Fortalecer los instrumentos de supervisión contractual, para  mejorar la evaluación de la calidad de los  trabajos en ejercicio de la  supervisión del contrato de interventoría.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</si>
  <si>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2.</t>
  </si>
  <si>
    <t xml:space="preserve">Fortalecer  los instrumentos de  supervisión contractual, para  mejorar la evaluación de la calidad de los  trabajos en ejercicio de la supervisión del contrato de interventoría. </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</si>
  <si>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3.</t>
  </si>
  <si>
    <t xml:space="preserve">Fortalecer los instrumentos de supervisión contractual, para  mejorar la evaluación de la calidad de los  trabajos en ejercicio de la supervisión del contrato de interventoría. </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</si>
  <si>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1.</t>
  </si>
  <si>
    <t>Realizar la construcción de cunetas y obras de drenaje y la recuperación del hombro de compactación.</t>
  </si>
  <si>
    <t>Corregir los defectos constructivos detectados por la Contraloría General de la República.</t>
  </si>
  <si>
    <t xml:space="preserve">Informe con registro fotográfico de la interventoría </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</si>
  <si>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1.</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</si>
  <si>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2.</t>
  </si>
  <si>
    <t xml:space="preserve">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3. </t>
  </si>
  <si>
    <t>H9ACGuaviare. Pago de cantidades de obras de señalización. Contrato derivado del convenio 1818 de 2020 (contrato de obra 921 de 2020).
En el Punto de Referencia 55+585 al Punto de Referencia 60+080 en visita de campo se logró establecer que: Existe una diferencia entre las cantidades que finalmente fueron entregadas por el contratista, reportadas en el acta de recibo final de obra del 7 de abril del 2022, con las cantidades verificadas en obra.
(...) se tiene $23.759.914,98, los cuales corresponden a cantidades de obra no realizada. Así mismo, se establecieron deficiencias en la calidad e instalación de elementos de señalización.
También se determinó en la visita de obra realizada que de las 1.247 tachas instaladas 90 se encontraban despagadas, 12 en mal estado y 23 mal instaladas o con problemas de instalación.
(...) así pues, el valor del detrimento fiscal es la suma de $23.759.914,98 por tachas reflectivas y $4.976.785,2 por cantidades de obra de señalización con problemas de calidad, mal instaladas o con problemas de instalación. Para un monto total del fiscal de $28.736.700,18.</t>
  </si>
  <si>
    <t>Deficiencias en el proceso de supervisión y en el ejercicio de la interventoría en la verificación del cumplimiento de las cantidades, especificaciones y normas técnicas establecidas en las obligaciones contractuales.</t>
  </si>
  <si>
    <t>H10ACGuaviare. Cunetas para garantizar la protección de la estructura del pavimento en especial el hombro de compactación o sobre ancho, contrato de obra derivado del convenio 1818 de 2020.
En el Punto de Referencia 55+585 al Punto de Referencia 60+080 en visita técnica se logró establecer que: Las cantidades y actividades de obra relacionadas al ítem de cunetas no se evidenciaron a lo largo del recorrido del tramo indicado. Las cuales si fueron reportadas en el acta de recibo final de obra del 7 de abril del 2022 y pagadas al contratista.
También se identificó la pérdida del hombro de compactación o sobre ancho por acciones de las aguas de escorrentía las cuales erosionaron en algunos puntos
hasta la estructura que soporta la carpeta asfáltica.
Realizando el recorrido al momento de la visita vía 7506 en el sentido San José del Guaviare – El Retorno en el tramo indicado se determinó en margen Izquierdo la pérdida de 847 metros y en la margen derecha 707.9 metros de hombro de compactación.
Por otra parte, la falta de las estructuras para el manejo de las aguas de escorrentías como lo son las cunetas, (...) conllevó a la pérdida del hombro de compactación o sobre ancho de compactación.</t>
  </si>
  <si>
    <t>Incumplimiento por parte del instituto, la interventoría y el contratista; respecto a las normas y especificaciones técnicas, obligaciones contractuales y documentos relacionados en especial frente a la actividad construcción de “cunetas de concreto vaciadas en situ, incluye la conformación de la superficie de apoyo”, presentándose deficiencias en el proceso de supervisión y en el ejercicio de la interventoría en la verificación del cumplimiento de las especificaciones y normas técnicas establecidas en las obligaciones contractuales.</t>
  </si>
  <si>
    <t>H11ACGuaviare. Componente gestión predial. Convenio 1818 de 2020 y contratación derivada.
Convenio 1818 de 2020: Mediante visita fiscal realizada los días 9 al 11 de mayo del 2022 al tramo vial construido en el sector que comprende el PR 55+585 y el PR 60+080, derivado del convenio interadministrativo 1818 de 2020 y relacionado al contrato de obra 921 de 2020, se determino que no se realizó gestión predial. Evidenciándose que existen secciones transversales en donde el derecho de vía no cumple los 30 metros de acuerdo a especificación legal. Se realizaron 3 mediciones (...) donde la media de la franja de retiro obligatorio es de 23.5 mts.
Contrato 976 de 2021: Mediante visita fiscal realizada los días 2, 3 y 4 de mayo del 2022 en el eje vial a construir entre PR 0 + 000 y PR 45 + 480, y el tramo vial en construcción en el sector que comprende el PR 36+480 y el PR 45+480 de la inspección de la Libertad hacia el municipio de El Retorno, se determinó que no se ha realizado la gestión predial según lo establecido en los documentos del proceso de contratación. Determinándose que existen secciones transversales en donde el derecho de vía no cumple los 30 metros de acuerdo con el marco legal.</t>
  </si>
  <si>
    <t>El incumplimiento por parte del instituto frente al seguimiento de las obligaciones del ente territorial, Gobernación del Guaviare, adquiridas en el convenio interadministrativo 1818 de 2020 y su contratación derivada frente a la gestión predial.</t>
  </si>
  <si>
    <t>Desarrollar un programa de capacitaciones a los supervisores de los convenios suscritos por parte del INVIAS, con el fin de evidenciar la importancia de recordar la necesidad en el seguimiento de obligaciones especialmente en el tema predial.</t>
  </si>
  <si>
    <t>Jornadas de capacitaciones a los supervisores de los convenios suscritos por el INVIAS, con el fin de evidenciar la importancia del seguimiento de las obligaciones contractuales.</t>
  </si>
  <si>
    <t>Registro de las capacitaciones</t>
  </si>
  <si>
    <t>SEP-SPSC-DJ</t>
  </si>
  <si>
    <t>DJ-SPSC</t>
  </si>
  <si>
    <t>SS-GT-SGI</t>
  </si>
  <si>
    <t>AC-GUAVIARE</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</si>
  <si>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</si>
  <si>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 xml:space="preserve">14 04 001   </t>
  </si>
  <si>
    <t xml:space="preserve">14 04 007   </t>
  </si>
  <si>
    <t xml:space="preserve">11 02 001   </t>
  </si>
  <si>
    <t>DTE-SEP</t>
  </si>
  <si>
    <t>SGC</t>
  </si>
  <si>
    <t>SUBDIRECCIÓN GESTIÓN CONTRACTUAL Y PROCESOS ADMINISTRATIVOS</t>
  </si>
  <si>
    <t>DJ-SGC</t>
  </si>
  <si>
    <t>SMCN</t>
  </si>
  <si>
    <t>SUBDIRECCIÓN DE MODERNIZACIÓNN DE CARRETERAS NACIONALES</t>
  </si>
  <si>
    <t>Auditoría de Cumplimiento Proyectos Viales en el Departamento del Guaviare. Vigencias 2020 y 2021. (ACGUAVIARE)</t>
  </si>
  <si>
    <t>Actuación Especial de Fiscalización: Contratos suscritos con la firma constructora MECO S.A. y MECO Infraestructura S.A.S. (AEF-MECO)</t>
  </si>
  <si>
    <t>H63R16. Mejoramiento gestión social predial y ambiental corredor transversal Medellín - Quibdó fase 2 – prosperidad.
Se presentan temas pendientes para finiquitar la gestión de adquisición predial, actividad delegada al contratista, cuando el contrato está por finalizar el 30 de junio de 2017 según el Adicional No.3 del 30 de marzo  de 2017.</t>
  </si>
  <si>
    <t>Debilidades e incumplimiento en el ejercicio de las funciones y obligaciones de la supervisión del contrato, por parte del Invias y del Municipio de Encino, al no llevar a cabo un seguimiento riguroso durante la ejecución de las actividades establecidas dentro del contrato de obra, y al no tomar acciones pertinentes que garantizarán el cumplimiento del alcance del objeto contractual.</t>
  </si>
  <si>
    <t>Fortalecer los instrumentos de supervisión contractual, para  mejorar la evaluación de la calidad de los trabajos en ejercicio de la supervisión del contrato de interventoría.</t>
  </si>
  <si>
    <t>Capacitación del Manual de Contratación - Capitulo de Supervisión</t>
  </si>
  <si>
    <t>DENUNCIA2021-216384-82111-D - ENCINO</t>
  </si>
  <si>
    <t>Denuncia 2021-216384-82111-D - Programa Colombia Rural - Municipio de Encino. (DENUNCIA2021-216384-82111-D - ENCINO)</t>
  </si>
  <si>
    <t>GGP4</t>
  </si>
  <si>
    <t>GERENCIA DE GRANDES PROYECTOS 4</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</si>
  <si>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1.</t>
  </si>
  <si>
    <t>Deficiencias en los controles y procedimientos para el registro contable oportuno de las actas de entrega y recibo definitivo de obra que se suscriben dentro de las operaciones de INVIAS.</t>
  </si>
  <si>
    <t>Actualizar y modificar Resolución 7169 del 19 de noviembre de 2014 por la cual se establecen los requisitos para el tramite y pago de obligaciones.</t>
  </si>
  <si>
    <t>Modificación Resolución</t>
  </si>
  <si>
    <t>Resolución actualizada</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</si>
  <si>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2.</t>
  </si>
  <si>
    <t>Circularización a las unidades ejecutoras para el tramite de actas finales de recibo de obra.</t>
  </si>
  <si>
    <t>Circularización a unidades ejecutoras</t>
  </si>
  <si>
    <t>Circularizaciones</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</si>
  <si>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3.</t>
  </si>
  <si>
    <t xml:space="preserve">Actualizar y socializar el procedimiento contable AFINCO-PR-12 - GESTIÓN Y RECONOCIMIENTO CONTABLE DE LAS NOVEDADES BIENES DE USO PÚBLICO registrado en la plataforma Kawak, considerando las  instrucciones contenidas en la Directiva 001 de 2020.
</t>
  </si>
  <si>
    <t>Actualizar procedimiento</t>
  </si>
  <si>
    <t>Procedimiento actualizado y socializado</t>
  </si>
  <si>
    <t>Deficiencias en la revisión y control a los registros contables y la falta de capacitación del personal encargado de la contabilización, lo cual genera una incertidumbre en la cuenta 171014001 - Bienes de Uso Público en Servicio – Terrenos.</t>
  </si>
  <si>
    <t>H2AF2021. Reclasificación Bienes de Uso Público en Servicio – Red Férrea a cuenta de Terrenos.
En el Comprobante 83185 del 2021-10-29 se registró la siguiente descripción para reclasificar a Bienes de Uso Público los auxiliares Férreos 300507, 501562, 301429 y 300770, y marítimos 300693; lo anterior dado que corresponde a Bienes Concesionados que por su destinación corresponden a bienes de Uso Público. Estas reclasificaciones se realizaron como parte del proceso de depuración de las bases de Bienes Fiscales y Marítimos que administra la Subdirección Administrativa.
Según la revisión y análisis de la información soporte, la entidad efectuó el traslado de la cuenta denominada Edificaciones - Bodega férreas código contable 163703016 (Mat Inmobiliaria 370-550465), a la cuenta código 171014 denominada Terrenos - Bienes de Uso Público en Servicio por $5.858.789.000. Así las cosas, se realizó una reclasificación de un activo depreciable que es Edificaciones a un activo no depreciable que es Terrenos, la cual no es permitida por las normas contables vigentes. De otra parte, no se evidenció avalúos de los predios incluidos en este comprobante ni estudios técnicos de los valores de estos traslados.
Acción 2.</t>
  </si>
  <si>
    <t>Elaborar procedimiento donde se defina los requisitos de información a las áreas responsables, para el reconocimiento contable de los bienes de uso público a propiedad, planta y equipo o inverso.</t>
  </si>
  <si>
    <t>Elaboración, implementación y socialización de procedimiento para clasificación de bienes de propiedad, planta y equipo a bienes de uso publico o viceversa.</t>
  </si>
  <si>
    <t>Procedimiento elaborado y socializado</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</si>
  <si>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1.</t>
  </si>
  <si>
    <t>Deficiencias en el control, verificación y causación contable y la revisión de las liquidaciones de intereses por mora del laudo arbitral.</t>
  </si>
  <si>
    <t>Elaborar procedimiento con la Subdirección de Defensa Jurídica, donde se definan los requerimientos de información de los pasivos - procesos jurídicos  para su reconocimiento contable.</t>
  </si>
  <si>
    <t>Elaborar, implementar y socializar procedimiento para el reconocimiento contable de los procesos jurídicos.</t>
  </si>
  <si>
    <t>H3AF2021. Intereses por Mora – Laudo Arbitral. 
Al mes de abril de 2022 no se ha cancelado la condena ordenada en el Laudo Arbitral proferido el 23 de mayo de 2017, la cual quedó ejecutoriada el 2 de junio de 2017 derivado del contrato 3460 de 2008, ni los respectivos intereses de mora a la tasa comercial, y en consecuencia sigue generando mayores gastos para la entidad. El laudo presenta una condena de $45.909.629.127 y los intereses por mora causados a 31 de diciembre de 2020 es $30.853.941.573, para una deuda por estos dos conceptos de $76.763.570.700.
Según la revisión realizada a los registros contables, el valor causado por intereses de mora del laudo arbitral durante la vigencia 2021 es $7.354.107.669. La CGR realizó la liquidación de estos intereses para la vigencia 2021, y se obtuvo un resultado de $10.240.231.603, que, al compararlo con el valor contabilizado, presenta un menor valor causado por intereses de mora en el año 2021 por $2.886.123.934
Lo analizado genera una subestimación en la cuenta 580447001 – Otros Gastos- Financieros - Intereses de Sentencias por $2.886.123.934 en los estados financieros a 31 de diciembre de 2021.
Acción 2.</t>
  </si>
  <si>
    <t>Implementar los procedimientos de provisión de pago de sentencias y conciliaciones y cumplimiento de sentencias judiciales y conciliaciones, incorporando las actividades de requerimientos y liquidación de las obligaciones,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</si>
  <si>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</si>
  <si>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Procedimiento elaborado, publicado, socializado e implementado</t>
  </si>
  <si>
    <t>H4AF2021. Registro y clasificación de Cuenta de Otros Ingresos - Sobrantes.
En la revisión realizada se encontró que se efectuó registro de los comprobantes contables al código 480825001 denominada Otros Ingresos - Sobrantes, por el recibo de los activos por reversión de las Concesiones (...). Así las cosas, el INVIAS realizó un registro contable que no se ajusta a lo establecido en la Resolución 602 de 2018, toda vez que la subcuenta a utilizar y acreditar es la identificada con el código contable 442807 denominada - Bienes Recibidos sin Contraprestación.
El resultado de lo expuesto es una subestimación a la subcuenta 442807-Bienes recibidos sin contraprestación por $1.577.385.451, que puede generar interpretaciones equivocadas por parte de los usuarios de la información.</t>
  </si>
  <si>
    <t>Deficiencias en los controles para la revisión y verificación de los registros contables y la falta de capacitación de los funcionarios encargados de los registros contables.</t>
  </si>
  <si>
    <t>Ajustar y socializar  procedimiento para el reconocimiento de los bienes transferidos por las otras entidades.</t>
  </si>
  <si>
    <t>Ajustar y socializar procedimiento para el reconocimiento de bienes transferidos.</t>
  </si>
  <si>
    <t>H5AF2021. Revelación y preparación de información financiera Bienes de Uso Público en Servicio – Terrenos - cuenta 171014.
En la nota 11.5.5 Terrenos, de los estados financieros a 31 de diciembre de 2021, el valor de los terrenos de los Bienes de Uso Público en Servicio, código 171014, por $2.307.664.754.939, no se presenta la información más representativa de los predios con sus valores, no revela, ni separa contablemente a nivel de auxiliar; los valores que corresponden a la red de carreteras, red férrea, red fluvial y red marítima, según lo establecido en las normas contables, con el fin de proporcionar información relevante para un mejor entendimiento e interpretación de la posición financiera y el desempeño de la entidad. Este valor representa el 6,5% del total de activos del INVÍAS.</t>
  </si>
  <si>
    <t>Deficiencias en la aplicación de las normas contables y de control interno contable, para el reconocimiento, revelación y preparación de los estados financieros.</t>
  </si>
  <si>
    <t>Revisar, validar e incluir en el procedimiento de Notas a los Estados Contables, las explicaciones a las variaciones en las cuentas de terrenos y sus anexos.</t>
  </si>
  <si>
    <t>Actualizar  y socializar procedimiento Notas a los Estados Contables.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</si>
  <si>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1.</t>
  </si>
  <si>
    <t>Debilidades en la elaboración y soportes de los comprobantes contables y no se tienen procedimientos efectivos que eviten reprocesos y optimicen el tiempo de los funcionarios encargados de estas funciones. Igualmente se evidencian deficiencias en los controles y supervisión al proceso, así como falta de segregación de funciones.</t>
  </si>
  <si>
    <t>Revisar, actualizar y socializar el procedimiento AFINCO-PR-3 - REGISTRO DE OPERACIONES CONTABLES.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</si>
  <si>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2.</t>
  </si>
  <si>
    <t>Realizar reporte control trimestral sobre cumplimiento de AFINCO-PR-3 - REGISTRO DE OPERACIONES CONTABLES.</t>
  </si>
  <si>
    <t>Reporte trimestral sobre el cumplimiento del procedimiento AFINCO-PR-3 - REGISTRO DE OPERACIONES CONTABLES</t>
  </si>
  <si>
    <t>H7AF2021. Revelaciones en las Notas a los Estados Financieros. 
Inconsistencias y deficiencias en la revelación y presentación de las notas a los estados financieros (...) de las siguientes cuentas: Cuentas por Cobrar, Propiedades Planta y Equipo, Bienes de Uso Público e Históricos y Culturales, Cuentas por Pagar, Provisiones e Ingresos.</t>
  </si>
  <si>
    <t>Falta de aplicación estricta de las normas establecidas para cada una de las cuentas de los estados financieros del Instituto Nacional de Vías a 31 de diciembre de 2021.
Deficiente revisión de las notas, antes de ser firmadas.</t>
  </si>
  <si>
    <t xml:space="preserve">Verificar el cumplimiento de las normas para la preparación de las Notas a los Estados Financieros.
</t>
  </si>
  <si>
    <t xml:space="preserve">Verificar lista de chequeo sobre el cumplimiento de las normas para la preparación de las Notas a los Estados Financieros. 
</t>
  </si>
  <si>
    <t>Lista de chequeo verificada, con responsable de su elaboración</t>
  </si>
  <si>
    <t xml:space="preserve">Constitución de reserva presupuestal sin el cumplimiento de requisitos.
El mecanismo para hacer viable la ejecución de contratos de duración superior a un año no es el de las reservas presupuestales si no el de las vigencias futuras.
</t>
  </si>
  <si>
    <t>Desarrollar cinco (5) jornadas de capacitación de la Guía de Estructuración de Proyectos, a las diferentes unidades ejecutoras y dependencias del INVIAS.</t>
  </si>
  <si>
    <t> Registro de las capacitaciones sobre la Guía de Estructuración de Proyectos</t>
  </si>
  <si>
    <t>Deficiente planeación para la ejecución de los recursos y constitución de reserva presupuestal sin el cumplimiento de requisitos.
De otra parte, se suscribe prórroga del contrato en mención sin el cumplimiento de requisitos.</t>
  </si>
  <si>
    <t xml:space="preserve">Establecer un procedimiento institucional en el que se defina a la Fuerza Pública, las condiciones de adquisición de bienes y las fechas límites de radicación de las necesidades contractuales ante el Programa de Seguridad en Carreteras Nacionales PSCN.
Lo anterior, atendiendo la naturaleza de los bienes a contratar y la modalidad de selección contractual; dentro del mismo se establecerá un cronograma estipulando actividades y tiempos.
</t>
  </si>
  <si>
    <t>1. Elaborar un documento denominado: "Procedimiento para la adquisición de bienes con destino a la Fuerza Púbica".
2. Socializar del procedimiento ante la Fuerza Pública.
3. Oficializar el procedimiento ante la OAP para ser incluido en el aplicativo institucional Kawak.
4. Implementar el procedimiento.</t>
  </si>
  <si>
    <t>Procedimiento para la adquisición de bienes con destino a la Fuerza Pública, socializado e implementado</t>
  </si>
  <si>
    <t>H10AF2021. Constitución de reservas presupuestales. Contrato de obra 1910 de 30 de diciembre de 2020.
Reservas presupuestales fueron adicionadas en valor sin tener autorización de Vigencias Futuras y/o justificación de no cumplimiento por razones de fuerza mayor o caso fortuito.</t>
  </si>
  <si>
    <t>Deficiencias en la aplicación de los controles establecidos en el proceso presupuestal de la entidad para la constitución de las reservas presupuestales, omitiendo el trámite para la aprobación de vigencias futuras ordinarias.</t>
  </si>
  <si>
    <t>H11AF2021. Expedición Certificado de Disponibilidad Presupuestal. Contrato de obra 1910 del 30 de diciembre de 2020.
Se evidenció que en la justificación presupuestal se indicó el monto de los recursos solicitados en el trámite de adición, más no se hizo referencia al respaldo presupuestal con el que cuenta la entidad para atender la solicitud, como lo establece el Instructivo de Solicitud de Adición, Modificación y Prorroga MINFRA-MIN-IN-12 del Manual de Interventoría y asimismo, se identificó que el certificado de disponibilidad presupuestal que ampara este compromiso fue expedido el 29 de diciembre de 2021, fecha en la cual el trámite de adición ya se había surtido.</t>
  </si>
  <si>
    <t>Deficiencias en la coordinación entre la Unidad Ejecutora - Subdirección Red Terciaria y Férrea, el área de Presupuesto y el Interventor, lo que genera incumplimiento de los procedimientos establecidos por el Instructivo de Solicitud de Adición, Modificación y Prorroga MINFRA-MIN-IN-12 del Manual de Interventoría.</t>
  </si>
  <si>
    <t>Realizar dos (2) sesiones de capacitaciones a los supervisores de los proyectos, respecto a los procedimientos establecidos por el Instructivo de Solicitud de Adición, Modificación y Prorroga MINFRA-MIN-IN-12 del Manual de Interventoría.</t>
  </si>
  <si>
    <t>Dos (2) sesiones de capacitaciones a los supervisores de los proyectos, respecto a los procedimientos establecidos por el Instructivo de Solicitud de Adición, Modificación y Prorroga MINFRA-MIN-IN-12 del Manual de Interventoría.</t>
  </si>
  <si>
    <t>Capacitación respecto a los procedimientos establecidos por el Instructivo de Solicitud de Adición, Modificación y Prorroga MINFRA-MIN-IN-12 del Manual de Interventoría</t>
  </si>
  <si>
    <t>H12AF2021. Disponibilidad presupuestal para asumir los pagos pendientes, derivados del proceso de adquisición predial en marco del contrato 1686 de 2015.
El contrato 1686 de 2015 finalizó su ejecución el 5 de agosto de 2021, y se determinó que los recursos asignados al proceso de adquisición predial no fueron suficientes toda vez que se reportó un déficit de recursos para concluir dicha gestión, y a corte de abril 04 de 2022, el Instituto informó que no existe un soporte presupuestal para asumir dichos compromisos, lo que conllevó al incumplimiento de los términos pactados con los prometientes vendedores de los inmuebles que se requirieron para el proyecto.</t>
  </si>
  <si>
    <t>Gestión inoportuna en la consecución de los recursos para la adquisición de las franjas prediales requeridos para el desarrollo de las obras establecidas en el alcance del contrato 1686 de 2015, conllevando a que se asumieron compromisos sin el debido soporte presupuestal.</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</si>
  <si>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1.</t>
  </si>
  <si>
    <t>Deficiencias en la aplicación oportuna de las normas y la efectividad en los controles por parte de la supervisión e interventoría en el recaudo de los rendimientos financieros.</t>
  </si>
  <si>
    <t xml:space="preserve">Desarrollo de programa de socialización y capacitación a los supervisores e interventores (obligatoria asistencia) de los convenios y contratos suscritos por parte del INVIAS, con el fin de evidenciar la importancia de dar cumplimiento a  las obligaciones pactadas con los entes territoriales, así como el seguimiento estricto y en términos con énfasis en los rendimientos financieros generados por los recursos aportados por el instituto, los cuales deben ser reintegrados conforme al inciso segundo del artículo 33 del Decreto 4730 del 28 de diciembre de 2005 y el Decreto 1853 de 2015.                                                       </t>
  </si>
  <si>
    <t>Jornadas de capacitaciones a los interventores, supervisores y diferentes actores de los convenios y contratos suscritos por el INVIAS, con el fin de evidenciar la importancia del cumplimiento de la normatividad  y de las obligaciones convencionales /contractuales.</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</si>
  <si>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2.</t>
  </si>
  <si>
    <t>Realizar dos (2) sesiones de capacitaciones a los gestores y supervisores, respecto a la obligación de reintegrar los rendimientos financieros dentro del termino legal.</t>
  </si>
  <si>
    <t>Dos (2) sesiones de capacitaciones a los gestores y supervisores, respecto a la obligación de reintegrar los rendimientos financieros dentro del termino legal.</t>
  </si>
  <si>
    <t>Capacitación respecto a la obligación de reintegrar los rendimientos financieros dentro del termino legal.</t>
  </si>
  <si>
    <t>Administrativo con presunta incidencia Disciplinaria – Indagación Preliminar</t>
  </si>
  <si>
    <t>H14AF2021. Oportunidad en el pago de Sentencias y Laudos Arbitrales.
Realizada la revisión de la información de los soportes de fallos judiciales dentro de la vigencia 2021, se identificó que el INVIAS reconoció y efectuó el pago de sentencias por fuera de los términos establecidos en los artículos 192 y 195 de la Ley 1437 de 2011, generando la causación de intereses moratorios en el Proceso Ordinario Laboral Nro. 66170-31-05-001-2013-00025-00 y finalmente el Proceso de Reparación Directa Nro. 05001-23-31-000-2006-03498-00.
(...) la entidad (...) no aporta documentación conducente y pertinente que sustente sus argumentos y afirmaciones relacionadas con las gestiones para el pago oportuno de las obligaciones en estos procesos.</t>
  </si>
  <si>
    <t>Debilidades en la gestión administrativa para reconocimiento y pago de sentencias judiciales por parte del Instituto Nacional de Vías – INVIAS.</t>
  </si>
  <si>
    <t>Implementar los procedimientos de provisión de pago de sentencias y conciliaciones y cumplimiento de sentencias judiciales y conciliaciones,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</si>
  <si>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</si>
  <si>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H15AF2021. Viabilidad financiera para realizar la gestión de adquisición predial del contrato de obra 1904 de 2020.
El valor de la apropiación presupuestal para la gestión de adquisición predial dista frente a la estimación de los costos reales, la cual fue elaborada en marco de la ejecución contractual. Lo anterior se fundamenta en el resultado de contrastar el valor establecido en la Cláusula Séptima del contrato 1904 de 2020 para adelantar gestión social, predial y ambiental por $11.896.363.423, con respecto a la estimación realizada en abril 08 de 2022, donde se indicó que los recursos para la adquisición de los predios requeridos para adelantar las obras son del orden de $105.231.051.296, que corresponde a una variación aproximada de 785%.</t>
  </si>
  <si>
    <t>Falencias en la fase de planeación del proceso contractual, ya que la evaluación financiera que realizó el INVIAS para el tema de adquisición predial estimó recursos por debajo del valor necesario para realizar dicha gestión, (...), se concluye que la evaluación financiera no coadyuvó a establecer la factibilidad real del contrato.</t>
  </si>
  <si>
    <t>Registro de las capacitaciones sobre la Guía de Estructuración de Proyectos</t>
  </si>
  <si>
    <t>H17AF2021. Gestión predial para el desarrollo de las obras del contrato 1910 de 2020.
En el cronograma predial suministrado por el INVIAS (...) se determinó que la programación de las actividades de gestión y adquisición predial tiene prevista su terminación para octubre de 2022, cuando el plazo de ejecución pactado en el contrato 1910 de 2020 es hasta junio 16 de 2022, pese a lo anterior, la interventoría dio aprobación a dicho cronograma el 25 de febrero de 2022.</t>
  </si>
  <si>
    <t>Deficiencias en el desarrollo de las obligaciones a cargo de la interventoría, toda vez que ésta aprobó el cronograma de gestión predial con actividades programadas en tiempos que están por fuera del plazo contractual.</t>
  </si>
  <si>
    <t>H19AF2021. Recursos para finalizar la gestión ambiental. Contrato 1686 de 2015.
Déficit de recursos para las obligaciones ambientales requeridas para el desarrollo de las metas físicas y ambientales y la liquidación del contrato 1686 de 2015; lo anterior debido a que se han efectuado por parte del contratista pagos de obligaciones ambientales adicionales al valor final del proyecto de $2.645.053.071 rubro denominado gestión ambiental; en razón a requerimientos inmediatos de la autoridad ambiental CAR que suman $322.668.228,83.</t>
  </si>
  <si>
    <t>Deficiencias en la fase de planeación, en el sentido que no se contó con los análisis necesarios de los aspectos presupuestales requeridos para la gestión ambiental, la cual se realiza en dicha etapa para establecer el impacto social, económico y ambiental, identificar los permisos, autorizaciones y licencias requeridas para la ejecución del proyecto.</t>
  </si>
  <si>
    <t xml:space="preserve">Desarrollar cinco (5) jornadas de capacitación de la Guía de Estructuración de Proyectos, a las diferentes unidades ejecutoras y dependencias del INVIAS. </t>
  </si>
  <si>
    <t>H20AF2021. Disminución de las metas físicas y cambios de alcance en proyectos Programa Colombia Rural, Convenios 2698 de 2019, 2746 de 2019 y 1929 de 2020.
En el marco del Programa Colombia Rural, para tres convenios suscritos por el INVIAS con los municipios Astrea, Sampués y San Pelayo, se identificaron situaciones relacionadas con deficiencias en la fase de planeación de los proyectos correspondiente a la etapa precontractual realizada por los municipios con apoyo técnico de INVIAS, donde se fijaron unas metas físicas y alcance de las obras a ejecutar sin contar con estudios técnicos adecuados que permitieran viabilizar apropiadamente el costo y alcance de los proyectos.</t>
  </si>
  <si>
    <t>Deficiencias en la fase de planeación de los proyectos a ejecutar a través de los contratos de obra derivados de los convenios suscritos entre el INVIAS y los municipios, que no contaban con un estudio técnico adecuado que permitiera viabilizar apropiadamente el costo y alcance de los proyectos; sin tener por lo menos una caracterización básica y resistencia del suelo de la subrasante o un diseño estructural del puente a construir para el caso del contrato de obra derivado SAMC 21-0512-01, que permitieran identificar adecuadamente las actividades o ítems a ejecutar para realizar el mejoramiento de los tramos viales priorizados.</t>
  </si>
  <si>
    <t>Realizar dos (2) sesiones de capacitaciones a los supervisores y directores territoriales, frente a la cartilla técnica de Colombia Rural, la cual contiene todos los aspectos técnicos de las obras a desarrollar en el marco del programa.</t>
  </si>
  <si>
    <t>Dos (2) sesiones de capacitaciones a los supervisores y directores territoriales, frente a la cartilla técnica de Colombia Rural, la cual contiene todos los aspectos técnicos de las obras a desarrollar en el marco del programa.</t>
  </si>
  <si>
    <t>Capacitaciones cartilla Colombia Rural</t>
  </si>
  <si>
    <t>H21AF2021. Atrasos en la ejecución del Contrato de Obra LP-003-2021, derivado del Convenio Interadministrativo 1929 de 2020.
Se evidencian constantes atrasos en la ejecución del contrato de obra LP-003-2021, el cual ha sido objeto de tres prórrogas y conforme al estado actual de avance, no se va a finalizar dentro del plazo contractual vigente, observándose que no se ha tenido la debida diligencia de parte del contratista para superar los bajos rendimientos en la ejecución de las obras, además, no se cuenta con un Plan de Contingencia, el cual fue solicitado por la interventoría.</t>
  </si>
  <si>
    <t>No se ha tenido la debida diligencia de parte del contratista para superar los bajos rendimientos en la ejecución de las obras, además, no se evidencia que se haya presentado el Plan de Contingencia solicitado por la interventoría. Esta situación, denota que las acciones de apremio adelantadas por la interventoría y/o la supervisión no han sido suficientes y/o eficaces.</t>
  </si>
  <si>
    <t>Administrativo con incidencia fiscal y presunta disciplinaria</t>
  </si>
  <si>
    <t>H22AF2021. Deficiencias constructivas en la ejecución de obras Programa Colombia Rural, Convenio 2555 de 2019 Tena Cundinamarca.
Se identificaron situaciones relacionadas con deficiencias en la fase de la ejecución de las obras. Durante la visita realizada al municipio de Tena Cundinamarca, se observó que en el tramo 3 de placa huella ubicada en la vereda El Rosario - sector Mi Gran Colombia, existían una serie de falencias de orden constructivo en la vía, que presentaban deterioro y afectaban el correcto uso del corredor vial por parte de la comunidad.
(...) hallazgo con presunta incidencia disciplinaria y fiscal por $9.134.070.</t>
  </si>
  <si>
    <t>Deficiencias de tipo constructivo, no se ajustan a las condiciones de calidad requeridas y contratadas conforme a los estudios, diseños y alcance de las obras. Obedecen a falencias técnicas que tienen lugar en el proceso constructivo y normatividad aplicable por parte del contratista de obra, a su vez deficiencias en controles de Interventoría y supervisión en el desarrollo del proyecto.</t>
  </si>
  <si>
    <t>SDJ-SF</t>
  </si>
  <si>
    <t>SA-PSCN</t>
  </si>
  <si>
    <t>SEP-DTE</t>
  </si>
  <si>
    <t>SF-DJ</t>
  </si>
  <si>
    <t>PSCN</t>
  </si>
  <si>
    <t>PROGRAMA DE SEGURIDAD EN CARRETERAS NACIONALES</t>
  </si>
  <si>
    <t>AF2021</t>
  </si>
  <si>
    <t>Auditoría Financiera 2021 (AF2021)</t>
  </si>
  <si>
    <t>18 01 002</t>
  </si>
  <si>
    <t>18 01 100</t>
  </si>
  <si>
    <t>18 01 003</t>
  </si>
  <si>
    <t>18 02 100</t>
  </si>
  <si>
    <t>17 04 003</t>
  </si>
  <si>
    <t>14 01 014</t>
  </si>
  <si>
    <t>14 01 100</t>
  </si>
  <si>
    <t>14 04 100</t>
  </si>
  <si>
    <t>Administrativo con alcance fiscal ($1.549,6 millones) y presunta incidencia
disciplinaria</t>
  </si>
  <si>
    <t xml:space="preserve">14 04 004  </t>
  </si>
  <si>
    <t>H12AEFI-PROVIDENCIA. Reconocimiento y pago al contratista a través de ítem no previsto, costos de transporte de equipos y maquinaria. Contrato de obra 1621 de 2020.
En desarrollo del Contrato de obra 1621 de 2020, se incluyó el ítem no previsto No. 47 correspondiente a “Logística y transporte multimodal de equipos y maquinaria para la ejecución de obras del Contrato 1621 de 2020 en el Archipiélago de San Andrés, Providencia y Santa Catalina”, mediante el cual se reconocen costos de transporte de equipos y maquinaria al contratista estimados en tres unidades por un valor unitario de $1.549.695.201.
El reconocimiento de este ítem no se ajusta a lo pactado contractualmente, toda vez que se reconocen costos de transporte de equipos y maquinaria al contratista, los cuales conforme al Pliego de Condiciones para la contratación de Urgencia Manifiesta No. UM-DT-SPA-013-2020, están incluidos dentro de los costos considerados en los análisis de precios unitarios para la ejecución de los ítems del presupuesto de obra, ofertados por el contratista en su propuesta económica.</t>
  </si>
  <si>
    <t>Debilidades en el desarrollo de las actividades de interventoría y su respectiva supervisión, puesto que se aprueba y valida la inclusión del ítem no previsto No. 47 por medio del cual se reconocen costos de transporte de equipos y maquinaria, ya incluidos en los precios unitarios ofertados por el contratista de obra en su propuesta económica.</t>
  </si>
  <si>
    <t>Administrativo con alcance fiscal ($620,3
millones) y presunta incidencia disciplinaria</t>
  </si>
  <si>
    <t>14 03 100</t>
  </si>
  <si>
    <t>H13AEFI-PROVIDENCIA. Pago de mayor valor por precio unitario del ítem no previsto 54. Contrato de obra 1621 de 2020.
Se estableció inadecuadamente el Análisis del Precio Unitario correspondiente al ítem no previsto 54, donde se utiliza un peso de material a transportar superior al requerido para ejecutar un kilogramo de la actividad constructiva, por lo cual se está reconociendo y pagando un mayor valor al contratista por precio unitario para la ejecución de dicha actividad.</t>
  </si>
  <si>
    <t>Se estableció inadecuadamente el Análisis del Precio Unitario correspondiente al ítem no previsto 54, donde se utiliza un peso de material a transportar superior al requerido para ejecutar un kilogramo de la actividad constructiva, que se estipuló como unidad de pago del citado ítem, por lo cual se está reconociendo un mayor
valor al contratista por precio unitario para la ejecución de dicha actividad. Asimismo, se pagó al contratista mediante el acta de recibo parcial de obra No. 08 del mes de agosto de 2021, un mayor valor correspondiente al producto del precio unitario multiplicado por la cantidad de kilogramos ejecutados.</t>
  </si>
  <si>
    <t>H14AEFI-PROVIDENCIA. Programación e inicio de intervenciones previstas para la rehabilitación del pavimento rígido en la ruta circunvalar de Providencia. Contrato de obra 1621 de 2020.
En el cronograma de obra actualizado vigente, no se evidencia la programación de actividades referentes a la rehabilitación del pavimento rígido en la circunvalar de Providencia, por tanto, no se establece fecha de inicio de ejecución ni tiempo previsto de duración. Además, ante las solicitudes de otras entidades que adelantan trabajos de reconstrucción en la isla, no se ha iniciado la intervención prevista de parte del INVIAS en el pavimento de la ruta circunvalar de Providencia, esta actividad se convierte en ruta crítica para lograr culminar las obras dentro del plazo de ejecución contractual, el cual vence el 31 de julio de 2022.</t>
  </si>
  <si>
    <t>No se tiene establecido en el cronograma de obra el inicio de las actividades de rehabilitación del pavimento rígido en la circunvalar de Providencia, ni el tiempo previsto de duración de dichas actividades, lo cual genera incertidumbre acerca del estado de avance real del proyecto y de la ejecución de las obras en la Isla de
Providencia.</t>
  </si>
  <si>
    <t>Administrativo con presunta
incidencia disciplinaria</t>
  </si>
  <si>
    <t>No se evidencian de parte de Invías solicitudes al municipio para que atendiendo sus obligaciones estipuladas en el Convenio 2066 de 2021, conmine al contratista al cumplimiento del contrato de obra 1455 de 2019 respecto a la oportuna ejecución de las obras correspondientes a los recursos adicionados en virtud del citado convenio, en el cual se establece en su Cláusula Décima que “El INSTITUTO vigilará el cumplimiento de las obligaciones de la ENTIDAD TERRITORIAL, a través de un supervisor designado de conformidad con la delegación funciones vigente (…)”.</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</si>
  <si>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1.</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</si>
  <si>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2.</t>
  </si>
  <si>
    <t>La supervisión y/o del Comité Técnico de seguimiento u homologo, establecerá el cargue y publicación dentro del expediente contractual creado en Secop, de la información producida en desarrollo y ejecución del convenio, particularmente que evidencia actuaciones de seguimiento, control, vigilancia y control para el cumplimiento del convenio.</t>
  </si>
  <si>
    <t>Dentro de las obligaciones del supervisor del convenio se deberá hacer punto de control mensual, de modo que se cumpla con la publicación y publicidad de la información contractual como determina la Ley. En consecuencia, se controlará que la información contractual y para el caso, las actas de seguimiento, actas de supervisión y requerimientos al convenido, estén documentados en el expediente contractual creado en SECOP.</t>
  </si>
  <si>
    <t xml:space="preserve">
Elaborar acta de entrega y recibo definitivo de obra, a fin de verificar en campo el alcance, cumplimiento, seguimiento y control del cumplimiento del convenio.</t>
  </si>
  <si>
    <t>Visitar las obras y diligenciar acta de entrega y seguimiento, con el registro fotográfico de terminación y ejecución de las obras asociadas al convenio.</t>
  </si>
  <si>
    <t>Acta de seguimiento o Acta de Entrega y Recibo Definitivo</t>
  </si>
  <si>
    <t>AEFI-PROVIDENCIA</t>
  </si>
  <si>
    <t>Para los próximos contratos suscritos en la Subdirección de Gestión del Riesgo, cuya ejecución sea en lugares geográficos de difícil acceso, se tendrá en cuenta el costo de transporte de maquinaria y equipos (que no sean de fácil consecución en la zona) necesarios para la ejecución de las obras,  y que no se encuentren en la estructura de los APU´s normalizados del INVIAS.</t>
  </si>
  <si>
    <t>Valor de transporte de maquinaria y equipo incorporado en el presupuesto definitivo del pliego.</t>
  </si>
  <si>
    <t>Pliego de condiciones con el precio de transporte de maquinaria incorporado</t>
  </si>
  <si>
    <t>Para los próximos contratos suscrito en la Subdirección de Gestión del Riesgo, cuya ejecución sea en lugares geográficos de difícil acceso, se tendrá en cuenta el costo de materiales e insumos necesarios (que no sean de fácil consecución en la zona) para la ejecución de las obras, y que no se encuentren en la estructura de los APU´s normalizados del INVIAS.</t>
  </si>
  <si>
    <t>Valor de materiales e insumos incorporado en el presupuesto definitivo del pliego.</t>
  </si>
  <si>
    <t>Pliego de condiciones con el precio de transporte de materiales incorporado</t>
  </si>
  <si>
    <t>Incorporar en el cronograma cada una de las actividades de ejecución del contrato, de manera dinámica y flexible y reportar mediante informe el avance semanal.</t>
  </si>
  <si>
    <t>Cronograma actualizado con cada una de las actividades adelantadas durante la ejecución del contrato.</t>
  </si>
  <si>
    <t>Cronograma con las actividades de ejecución actualizados</t>
  </si>
  <si>
    <t>Actuación Especial de Fiscalización Intersectorial: Isla de Providencia (AEFI-PROVIDENCIA)</t>
  </si>
  <si>
    <t>Administrativo con presunta incidencia disciplinaria y fiscal (Este último por aclarar por parte de la CGR)</t>
  </si>
  <si>
    <t>14 01 008</t>
  </si>
  <si>
    <t>H28AT019. Inobservancia de los principios de planeación, economía y eficacia. Proyecto vía Junín - Barbacoas.
Se evidenció falencias en el contrato No. 009 de 2015, derivado del convenio 2178 de 2013, INVIAS - Departamento de Nariño, al que se decretó la terminación unilateral por incumplimiento en las obligaciones contractuales; lo que trajo como consecuencia la apertura de un nuevo proceso que mostró un incremento respecto al costo inicial de la obra, generando esto un posible detrimento patrimonial por inobservancia de los principios de Planeación, Economía y Eficacia, propios del contrato estatal, cuantificado para el Departamento de Nariño en TRES MIL SEISCIENTOS SESENTA Y DOS MILLONES DOSCIENTOS SESENTA Y UN MIL OCHOCIENTOS TREINTA Y TRES PESOS ($3.662.261.833,00).</t>
  </si>
  <si>
    <t>Existieron deficiencias en la gestión administrativa por parte de la entidad ejecutora y la inobservancia de los mecanismos y procesos internos correspondientes a la planeación en las etapas precontractual y contractual.
INVIAS no cumplió con el deber propio que le fue asignado en las obligaciones del contrato, tal como se evidencia en el informe de supervisión Nº 2 y 3 del contrato de obra 009 – 2015.</t>
  </si>
  <si>
    <t xml:space="preserve">
H29AT019. Inobservancia del principio de publicidad y oportunidad de publicación en la plataforma SECOP.
INVIAS omitió lo estipulado en el Decreto 1082 de 2015 en la publicación de los elementos del proceso CMA-SGT-GGP-160-2013, del cual derivó el contrato de interventoría 4152 de 2013.</t>
  </si>
  <si>
    <t>Los usuarios y contraseñas de las diferentes plataformas que maneja la Entidad estatal, son propiedad de la Entidad Estatal y no de los funcionarios que en ella prestan sus servicios, de lo contrario a diario se evidenciaría incumplimiento en los diferentes reportes que deben hacer las
entidades estatales, puesto que en su gran mayoría estas manejan contratos de prestación de servicios que son meramente temporales.</t>
  </si>
  <si>
    <t xml:space="preserve">Culminar el trámite de actualización del usuario y contraseña con la Mesa de Servicio de la plataforma de Colombia Compra Eficiente para la carga y actualización de la información de la ejecución del contrato de interventoría 4152 de 2013 en SECOP I. </t>
  </si>
  <si>
    <t>Informe de seguimiento al trámite de recuperación del usuario y contraseña del proyecto en SECOP I y actualización de la información del contrato.</t>
  </si>
  <si>
    <t>Reporte de las acciones adelantadas</t>
  </si>
  <si>
    <t>AEF-AT019</t>
  </si>
  <si>
    <t>Actuación Especial de Fiscalización AT 019 – CAT N°. 615 de 2022: Recursos SGR Nariño y Amazonas (AT 019)</t>
  </si>
  <si>
    <t>Administrativo con presunta incidencia disciplinaria
Nota: 
La connotación fiscal fue desvirtuada por la CGR (Ver columna observaciones)</t>
  </si>
  <si>
    <t>Capacitación a los grupos internos de la Subdirección Financiera en relación con la actualización del procedimiento AFINCOPR-52.</t>
  </si>
  <si>
    <t>Administrativo con presunta incidencia disciplinaria y fiscal ($3.727.726.644)</t>
  </si>
  <si>
    <t>Falta de planeación al no incluir la solicitud de la licencia ambiental, el permiso a la Dimar y no contó con el proceso de consulta previa por parte del Instituto Nacional de Vías – INVIAS, al contratar la consultoría 2262 de 2011.
El convenio 1282 del 26 de agosto de 2013, cuyo objeto fue el “Dragado de Profundización del Canal de Acceso al Puerto de San Andrés” fue firmado sin contar con los permisos y licencias ambientales, y los contratos que se derivaron del convenio en mención fueron celebrados 4 años después de la firma de éste.
No se llevó un control adecuado a los desembolsos realizados al contrato de interventoría, situación que hubiese evitado el mayor valor pagado y que hoy no se ha reintegrado al tesoro nacional.
No se evidencia por parte del Supervisor la aplicación de los mecanismos de apremio contemplados en el convenio 1282 de 2013, frente al incumplimiento de las obligaciones asociadas a los contratos derivados, no se exigió la devolución de saldos del convenio ni el reintegro de los rendimientos dentro de los tiempos legales, lo que conllevo a que hoy se esté tratando de recuperar los recursos a través de la demanda interpuesta por el Instituto Nacional de Vías (INVIAS) a la Gobernación del Archipiélago de San Andrés, Providencia y Santa Catalina, recursos que alcanzan el orden de $969.028.494 más los rendimientos financieros correspondientes.
No se realizó el control y verificación de las actas parciales del contrato de interventoría lo que conllevó a que en las actas Nro. 1 a la 14 se reconocieran mayores valores por concepto de mayor valor pagado a terceros como factor multiplicador para el personal por prestación de servicios o pagados por terceros, con su respectiva indexación e intereses moratorios, el valor de noventa y siete millones trescientos treinta y cinco mil seiscientos ochenta pesos ($97.335.680.00) M/CTE.</t>
  </si>
  <si>
    <t>Revisar y actualizar el Manual de Contratación versión 2.</t>
  </si>
  <si>
    <t xml:space="preserve">Incorporar en la nueva versión del Manual de Contratación INVIAS las acciones encaminadas a fortalecer los controles y mitigar la materialización de los riesgos enunciados en el presente hallazgo, en lo respectivo a la supervisión y control.
</t>
  </si>
  <si>
    <t>AEF-AT072</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</si>
  <si>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1.</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</si>
  <si>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2.</t>
  </si>
  <si>
    <t>Atención Denuncias AT-72: 2021-220678-82111-D, 2021-220980-82111-D, 2021-223843-82111-D y 2021-223844-82111-D. (AT72)</t>
  </si>
  <si>
    <t>SEP-SGI-SG</t>
  </si>
  <si>
    <t>SVR-DTE</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</si>
  <si>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</si>
  <si>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</si>
  <si>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3.</t>
  </si>
  <si>
    <t>Acción 1.
Coordinar entre las dependencias Secretaria General y Subdirección Administrativa  acciones para el control y administración de los bienes fiscales.</t>
  </si>
  <si>
    <t>Actividad 1.
Gestionar la política institucional para el control y administración  de bienes fiscales.</t>
  </si>
  <si>
    <t>Actividad 2.
Recuperación de obras mínimas de las Estaciones Férreas de:  Facatativá, Alban, Bosa y Sibaté por la Subdirección Marítima, Fluvial y Férrea y gestionar acciones para entregar a los municipio a través de Contratos Interadministrativos de Comodato incluyendo una cláusula condición resolutoria en el evento que sea requerida para algún proyecto de infraestructura a futuro.</t>
  </si>
  <si>
    <t>Actividad 3.
Gestionar las querellas de restitución  de las estaciones férreas observados por la Contraloría General de la República como son Los Manzanos, Los Micos, Alban, Facatativá, paso a nivel junto Estación Madrid, El Salto y Las Manas  por parte de la Dirección Territorial Cundinamarca de los bienes inmuebles invadidos para su restitución y custodia del INVIAS.</t>
  </si>
  <si>
    <t xml:space="preserve">Política institucional para el control y administración  de bienes fiscales debidamente formalizada </t>
  </si>
  <si>
    <t>Estaciones férreas recuperadas con obras mínimas de mantenimiento</t>
  </si>
  <si>
    <t>Estaciones férreas restituidas por invasiones e informe de gestión del proceso</t>
  </si>
  <si>
    <t>SG-SA</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</si>
  <si>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</si>
  <si>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</si>
  <si>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3.</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</si>
  <si>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4.</t>
  </si>
  <si>
    <t>Acción 2.
Coordinar entre la Subdirección Marítima, Fluvial y Férrea y la Subdirección de Sostenibilidad las acciones para el control y administración de los bienes de uso público.</t>
  </si>
  <si>
    <t xml:space="preserve">Actividad 1.
Gestionar la política institucional para el control y administración de predios de uso público. </t>
  </si>
  <si>
    <t xml:space="preserve">Actividad 2.
Gestionar las querellas de restitución por parte de la Dirección Territorial Cundinamarca, de los bienes inmuebles invadidos y observados por la Contraloría General de la República, para su recuperación de bienes de uso publico en los municipios Une - Chipaque - Chía y Cajicá. (Se debe estimar la cantidad).
</t>
  </si>
  <si>
    <t>Actividad 3.
Gestionar  proyectos para la recuperación, rehabilitación y mantenimiento de bienes inmuebles de connotación férrea - Estaciones férreas y otras anexidades. Estación Faca y corredor férreo de Faca, estación Sibaté.</t>
  </si>
  <si>
    <t>Actividad 4.
Apoyo  en la  identificación  del estado actual de los predios, y de las gestiones en el acompañamiento a la Subdirección Marítima, Fluvial y Férrea que requieran en los procesos de las  querellas  en  los corredores Férreos de Bogotá, Faca, Madrid y del Corredor del Sur, de acuerdo con los informes de visita; se realizarán  los requerimientos necesarios dentro del marco de la ejecución de los Convenios de Cooperación y/o que se encuentren en administración a través de la ANI en virtud de los Contratos de Concesión a los cuales se efectuarán  los  correspondientes seguimientos.</t>
  </si>
  <si>
    <t>Política institucional para el control y administración de predios de uso público formalizada y socializada</t>
  </si>
  <si>
    <t>Informe trimestral de gestión de querellas</t>
  </si>
  <si>
    <t>Proyectos recuperados y rehabilitados</t>
  </si>
  <si>
    <t>Informes de visitas</t>
  </si>
  <si>
    <t>SG-SA-TerritorialCUN</t>
  </si>
  <si>
    <t>SG-SA-SMF</t>
  </si>
  <si>
    <t>SG-SA-SMF-TerritorialCUN</t>
  </si>
  <si>
    <t>SS-SMF</t>
  </si>
  <si>
    <t>Revisar y actualizar la Guía de Estructuración de Proyectos INVIAS -Versión 2.</t>
  </si>
  <si>
    <t>Incorporar en la Guía de Estructuración de Proyectos INVIAS -Versión 3 las acciones encaminadas a fortalecer los controles y mitigar la materialización de los riesgos enunciados en el presente hallazgo, en lo respectivo a los procesos de planeación y estructuración.</t>
  </si>
  <si>
    <t xml:space="preserve">Guía de Estructuración de Proyectos versión 3 </t>
  </si>
  <si>
    <t>La no respuesta por parte de la ANI, respecto a la aprobación de los diseños, del empalme de la vía terciaria con la vía nacional 6202.
Inobservancia de las obligaciones contractuales descritas en los criterios por parte del ejecutor de la obra, la falta de control, seguimiento por parte de la interventoría y supervisión tanto del contrato de obra como de interventoría.</t>
  </si>
  <si>
    <t>Debilidades en el seguimiento y control realizado por la Interventoría y Supervisión del municipio y del INVIAS, al haber reconocido el pago por concepto de imprevistos al contratista de obra, sin que estos hubiesen sido soportados y aprobados.</t>
  </si>
  <si>
    <t>Realizar dos (2) sesiones de capacitaciones a los supervisores de las interventorías, respecto al pago y reconocimiento de los imprevistos.</t>
  </si>
  <si>
    <t xml:space="preserve"> Dos (2) sesiones de capacitaciones a los supervisores de las interventorías, respecto al pago y reconocimiento de los imprevistos.</t>
  </si>
  <si>
    <t>Actas de capacitación respecto al pago y reconocimiento de los imprevistos.</t>
  </si>
  <si>
    <t>Administrativo con connotación fiscal y presunta disciplinaria</t>
  </si>
  <si>
    <t>Inobservancia de los principios de la función administrativa y de la gestión fiscal, de economía, eficiencia, eficacia y de la normativa precitada, así como de las obligaciones contractuales por parte del ejecutor de la obra, la falta de control, seguimiento por parte de la interventoría y supervisión del contrato de obra e interventoría, lo que generó mayores valores pagados al contratista de obra por concepto de transporte en materiales de río y cantera.</t>
  </si>
  <si>
    <t>Realizar dos (2) sesiones de capacitaciones a los supervisores de las interventorías, respecto a la obligación de las mismas de revisar los APU de cada proyecto.</t>
  </si>
  <si>
    <t>Actas de capacitación respecto a la obligación de revisar los APU de cada proyecto.</t>
  </si>
  <si>
    <t>Dos (2) sesiones de capacitaciones a los supervisores de las interventorías, respecto a la obligación de las mismas de revisar los APU de cada proyecto.</t>
  </si>
  <si>
    <t>Incumplimiento de las obligaciones contractuales por parte del contratista de obra, así como la falta de control y seguimiento por parte de la interventoría y supervisión del contrato de obra e interventoría.</t>
  </si>
  <si>
    <t>Realizar dos (2) sesiones de capacitaciones a los supervisores de las interventorías, respecto a la obligación de efectuar la revisión documental de cada contrato.</t>
  </si>
  <si>
    <t>Dos (2) sesiones de capacitaciones a los supervisores de las interventorías, respecto a la obligación de efectuar la revisión documental de cada contrato.</t>
  </si>
  <si>
    <t>Actas de capacitación a los supervisores de las interventorías, respecto a la obligación de efectuar la revisión documental de cada contrato.</t>
  </si>
  <si>
    <t xml:space="preserve">Administrativo
(Beneficio de auditoría)
</t>
  </si>
  <si>
    <t>H3PDET-ANTyCAU. Cantidades de obra en Convenio Interadministrativo No.003 del 18 de febrero de 2020, municipio de Chigorodó, Antioquia.
Se evidenció la no intervención de los 11 metros iniciales de la placa huella; al respecto, la interventoría, el contratista y el municipio manifestaron verbalmente al equipo auditor de la CGR, que dicha situación se debió a que Autopistas Urabá S.A.S., en su calidad de Concesionario de la ruta nacional 6202, solicitó los diseños de los carriles de desaceleración y aceleración para otorgar el permiso de empalme entre el tramo de placa huella y la vía concesionada, que teniendo en cuenta que no se contaban con los recursos para los diseños en mención se decidió no intervenir los primeros 11 metros de placa huella, iniciándose la construcción de la misma en el K0+011 coordenadas 07°38'30.9"N 76°39'42,7"W.
Se estableció la longitud de 1.591,55 m de placa huella pagada al contratista, y ahora bien, al restarle los 1.587 m de placa huella construidos se evidenció un exceso de pago de 4,55 m de placa huella pagados a corte del acta parcial No. 8, razón por la cual se cuantificó este excedente como daño patrimonial al Estado, teniendo en cuenta que ya fue objeto de pago y no se construyó.
(...) mayores valores pagados al contratista de obra por 4,55 metros de placa huella, concretos y aceros en las alcantarillas, así como el incumplimiento de los diseños de las mismas ya que las estructuras de concreto se construyeron con menores dimensiones a las establecidas en los diseños.</t>
  </si>
  <si>
    <t>H4PDET-ANTyCAU. Reconocimiento de imprevistos en el proyecto: “Mejoramiento de vía terciaria Chigorodó – La Maporita mediante la construcción de placa de Huella, obras de arte en el municipio de Chigorodó, Antioquia”.
Una vez revisada la información del expediente, en lo referente al Convenio Interadministrativo No.003 de 2020, suscrito entre el Municipio de Chigorodó y la Asociación de Municipios Sostenibles de Colombia “ASOMUCOL”, se evidenció que en las ocho (8) actas parciales, se reconoció el pago al contratista a título de “Imprevistos” del 1% del valor de los costos directos de la obra ejecutada, sin que fueran objeto de soporte, de revisión y aprobación por parte de la interventoría en desarrollo del contrato en mención.</t>
  </si>
  <si>
    <t xml:space="preserve">H10PDET-ANTyCAU. Correlación en el número de facturas que se adjuntaron como soportes de las órdenes de operación para pago del anticipo del contrato de obra No. 1011-11-11-238-2019 municipio de Miranda, Cauca.
Se presentaron cuatro (4) facturas electrónicas de venta, de las cuales dos (2) tienen el mismo número de factura, la misma fecha de generación, expedidas por el mismo proveedor para la compra de los mismos materiales y por el mismo valor, la única diferencia es que una factura es para el proyecto de PLACA HUELLA JIGUAL SIERRA, con dirección de entrega municipio de Rosas Cauca, y la otra es para el proyecto PLACA HUELLA VEREDA GUATEMALA MUNICIPIO MIRANDA CAUCA, con dirección de entrega municipio de Miranda Cauca.
</t>
  </si>
  <si>
    <t>Administrativo con presunta connotación disciplinaria, presunta penal y otra incidencia que será comunicada a la Dirección de Impuestos y Aduanas Nacionales -DIAN.</t>
  </si>
  <si>
    <t>AEF-PDET-ANTyCAU</t>
  </si>
  <si>
    <t>Actuación Especial de Fiscalización obras PDET Antioquia y Cauca. (AEF-PDET-ANTyCAU)</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</si>
  <si>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a cargo del contratista.</t>
  </si>
  <si>
    <t>DJ-Unidades ejecutoras</t>
  </si>
  <si>
    <t>SS-Unidades ejecutoras</t>
  </si>
  <si>
    <t>H5AT75. Incumplimiento a las políticas internas de la entidad para la adición y prórroga de los contratos.
De acuerdo al análisis de los soportes del contrato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t>
  </si>
  <si>
    <t>H1ACQuibdó-Medellín. Publicación Contractual. Contratos de obra 1432 de 2017 y 1456 de 2017 y contrato de interventoría 1458 de 2017.
Analizada la información precontractual del contrato de obras N° 1432 de 2017, se evidencia que dentro de los estudios previos y el aviso de convocatoria no se hace mención del certificado de disponibilidad presupuestal, por el contrario, dicha casilla se encuentra marcada con “xxxx” dejando así sin información; este documento (CDP Nro. 154117 del 25 de julio de 2017) el cual fue expedido con posterioridad a la creación de los documentos precontractuales (aviso de convocatoria de fecha 16 de junio de 2017, estudio previo está sin fecha de elaboración); no cumpliendo con lo estipulado en la norma y el manual de contratación de la entidad.
Así mismo, revisados los Contrato de Obra N° 1432 de 2017, Contrato de Obra N° 1456 de 2017 y Contrato de Interventoría N° 1458 de 2017 se pudo evidenciar que en la plataforma del SECOP no se encuentra la totalidad de los documentos que se deben publicar como lo son las ordenes de inicio, los RP, los informes de ejecución, las pólizas con sus respectivas actas de aprobación, los CDP y RP correspondientes a las adiciones.</t>
  </si>
  <si>
    <t>Deficiencia en la planeación del proceso contractual, vigilancia y control al momento de la aprobación de los documentos por parte de los funcionarios encargados de realizar dicha labor para dar inicio al proceso licitatorio; así mismo, se evidencia deficiencia en la utilización de los mecanismos de control adoptados y en el seguimiento efectuado por el instituto respecto de los documentos y actos administrativos del proceso de contratación que deben ser publicados en el Sistema Electrónico para la Contratación Pública -SECOP-, dentro de los términos establecidos en la ley, lo que trae como consecuencia la publicación incompleta de la información contractual puesta a disposición del público.
No se dio cumplimento a lo estipulado en la norma y el cargue de documentos se realizó de manera extemporánea, ratificando así la deficiencia del instituto en cuanto a la publicación en el Sistema Electrónico para la Contratación Pública -SECOP-.
El INVIAS no dio cumplimiento a lo estipulado en la norma y a lo plasmado en su Manual de Contratación, afectando así a los interesados y/o ciudadanos que desean acceder a toda la información de los procesos contractuales.</t>
  </si>
  <si>
    <t xml:space="preserve">Documentar y formalizar el  procedimiento del cargue de la información contractual, ligado al  manual de contratación donde se establezca el cargue de la información de los contratos del Invias. Dando cumplimiento a la obligación de ley, publicación de la información contractual. </t>
  </si>
  <si>
    <t>Documentar el cargue de la documentación en el SECOP 1 de los contratos 1432, 1456 y 1458 de 2017.</t>
  </si>
  <si>
    <t>Reporte de SECOP 1 donde se evidencie el cargue de los documentos.</t>
  </si>
  <si>
    <t>Administrativo con presunta incidencia disciplinaria y
fiscal</t>
  </si>
  <si>
    <t>Deficiencias tanto en la ejecución de los trabajos por parte del contratista, como en los controles por parte de la interventoría y la supervisión, en la vigilancia permanentemente de la calidad y la ejecución de las actividades del proyecto y deficiencia en los mecanismos de control interno.</t>
  </si>
  <si>
    <t>Plan de reparación por parte del contratista donde indicaran actividades de mejora de los 427 puntos.</t>
  </si>
  <si>
    <t>H3ACQuibdó-Medellín. Determinación de actividades a ejecutar contrato de obra 1432 de 2017.
Se evidenciaron variaciones considerables en las actividades del presupuesto, reflejadas en capítulos con hasta el 226% con relación a las condiciones iniciales presentadas, donde hubo incremento, disminución y eliminación de actividades para balancear el proyecto.</t>
  </si>
  <si>
    <t>Debilidades durante la etapa de formulación, estructuración y desarrollo del proyecto y en el seguimiento por parte de la supervisión e interventoría y deficiencia en los mecanismos de control interno, lo que conlleva a que se haya incrementado el valor presupuestado del proyecto y la variación significativa hasta un máximo del 226,81%, como es el caso de los capítulos de explanación y estructura de drenajes en 167,94%.</t>
  </si>
  <si>
    <t>H4ACQuibdó-Medellín. Conformación del presupuesto a partir de lo contenido en los diseños del contrato de obra 1432 de 2017.
Se evidenció deficiencia en la conformación del presupuesto de obras, toda vez que en las condiciones iniciales no se tuvieron en cuenta actividades de los diseños imprescindibles para la construcción de algunos elementos constitutivos del proyecto como son fabricación, transporte y montaje de estructura metálica para puentes (puente La Playa), incluidos como Ítems no previstos.</t>
  </si>
  <si>
    <t>Deficiencias en la planeación, en lo referente a la determinación y cuantificación de las actividades iniciales prioritarias para ejecutar el proyecto y deficiencia en los mecanismos de control interno.</t>
  </si>
  <si>
    <t>Administrativo con presunta incidencia disciplinaria e
indagación preliminar</t>
  </si>
  <si>
    <t>H5ACQuibdó-Medellín. Calidad de las obras. Contrato de obra 1456 de 2017.
En la ejecución del contrato 1456 de 2017, se presentan daños en el pavimento en forma de grietas de más de 6 mm perpendiculares al sentido del tráfico, en 12 sitios identificados, las cuales causan saltaduras y escalonamientos afectando la transitabilidad y durabilidad del pavimento.</t>
  </si>
  <si>
    <t>Deficiencias tanto en la ejecución de los trabajos por parte del contratista, como en los controles por parte de la interventoría y/o situaciones hidrológicas no detectadas en la ejecución de las obras y deficiencia en los mecanismos de control interno.</t>
  </si>
  <si>
    <t>Plan de reparación por parte del contratista donde indicaran actividades de mejora de los 12 puntos.</t>
  </si>
  <si>
    <t xml:space="preserve"> Informe final de Interventoría con registro fotográfico que evidencia la rehabilitación de los 12 puntos</t>
  </si>
  <si>
    <t>H6ACQuibdó-Medellín. Informes de supervisión contrato de interventoría 1458 de 2017.
En relación a las funciones ejercidas en cuanto a la supervisión del contrato 1458 de 2017 y al proyecto Medellín - Quibdó, se evidencia que en los informes de seguimiento mensual realizados por el supervisor del contrato, no se incluyen comentarios relevantes atinentes al desarrollo del contrato de interventoría y del proyecto, ni al ejercicio de supervisión de los mismos, sino que se limitan a dar información general de los contratos, la relación de correspondencia cruzada y de comisiones realizadas durante el mes de seguimiento.</t>
  </si>
  <si>
    <t>Falencias en el desarrollo de la supervisión ejercida por la entidad contratante, lo que genera que no se cuente con la trazabilidad mensual de las observaciones realizadas por parte del supervisor del contrato de interventoría y del proyecto.</t>
  </si>
  <si>
    <t>Capacitar a los supervisores de los contratos en el adecuado diligenciamiento  del formato de informe mensual de supervisión.</t>
  </si>
  <si>
    <t xml:space="preserve">Jornada de capacitación al supervisor del contrato de interventoría.  </t>
  </si>
  <si>
    <t xml:space="preserve">Registro de contenido y asistencia de la capacitación al supervisor del contrato de interventoría. </t>
  </si>
  <si>
    <t>H7ACQuibdó-Medellín. Modificaciones en plan de cargas contrato 1458 de 2017.
(...) las cantidades establecidas en el plan de cargas exceden en los cargos operativos el 50% de lo establecido inicialmente en el del contrato 1458 de 2017, lo cual no ha correspondido solamente a la adición 1 al contrato de interventoría, sino también a necesidades relacionadas con atender los distintos frentes de trabajo durante el desarrollo del proyecto, necesidades que no se tuvieron en cuenta en las condiciones ofertadas para el desarrollo del ejercicio de interventoría, aun cuando se tenía claridad en relación a que con el contrato se iba a realizar la interventoría de dos contratos de obra, con frentes de obra distribuidos a lo largo de dos corredores viales (ruta 1307 y ruta 6002) (...). De igual manera, el no tener en cuenta las necesidades del proyecto para la adecuada ejecución de la interventoría, hizo que las cantidades requeridas para la atención de los costos administrativos aumentaran, en algunos casos, por encima del 150%.</t>
  </si>
  <si>
    <t>Deficiencias en la planeación de los recursos a utilizar en el contrato por parte del interventor, y deficiencias en la revisión y validación por parte del Invías de la oferta realizada, que debía prever que, con los recursos ofertados por parte del consultor se debía cubrir los frentes de obra a supervisar (teniendo en cuenta la extensión del corredor y el hecho de que se iba a realizar la supervisión de 2 contratos de obra), con todas sus implicaciones técnicas, operativas y administrativas.</t>
  </si>
  <si>
    <t>Administrativo con
presunta incidencia disciplinaria</t>
  </si>
  <si>
    <t>H8ACQuibdó-Medellín. Postes de referencia ruta 1307 y 6002.
En la visita realizada a las obras ejecutadas con los contratos 1432 de 2017 y 1456 de 2017 en la vía Quibdó – Medellín (Ruta 6002) y Quibdó – Las Ánimas (Ruta 1307), se evidenció que solamente se han colocado 3 postes de referencia conforme a lo establecido en el Manual de Señalización Vial 2015 (Pr 98 – 99 – 100 Ruta 1307). Los demás PRs se continúan señalizando con las señales establecidas en manuales anteriores, señales tipo bolardo (no han sido cambiadas).</t>
  </si>
  <si>
    <t>Falencias en el desarrollo de la supervisión ejercida por la interventoría y la entidad contratante, para que se ejecute conforme a la normativa vigente la actividad de señalización de postes de referencia.</t>
  </si>
  <si>
    <t xml:space="preserve">Estructurar de manera detallada, el cronograma para las actividades de señalización horizontal y vertical, así como de la instalación de los puntos de referencia en la Ruta 6002, con mes de inicio mayo de 2023 para el caso del contrato 1432 de 2017 y octubre de 2023 para el contrato 1456 de 2017, debido a que los contratos establecen que estas actividades deben llevarse a cabo próximas a la fecha de terminación de los contratos. </t>
  </si>
  <si>
    <t>Informe de interventoría con registro fotográfico</t>
  </si>
  <si>
    <t>ACQUIBDÓ-MEDELLÍN</t>
  </si>
  <si>
    <t>Auditoría de cumplimiento adelantada al proyecto transversal Quibdó - Medellín. Contratos 1432, 1456 y 1458 de 2017. (ACQUIBDÓ-MEDELLÍN)</t>
  </si>
  <si>
    <t xml:space="preserve">14 01 008   </t>
  </si>
  <si>
    <t xml:space="preserve">14 01 002   </t>
  </si>
  <si>
    <t>Implementar Plan de rehabilitación de los 427 puntos, teniendo en cuenta que el contrato se encuentra en ejecución y se cuenta con el Plan de Calidad de la interventoría el respectivo seguimiento.</t>
  </si>
  <si>
    <t xml:space="preserve"> Informe final de interventoría con registro fotográfico que evidencia la rehabilitación de los 427 puntos</t>
  </si>
  <si>
    <t>Jornada de capacitación a la  Subdirección de Modernización de Carreteras Nacionales con sus respectivas gerencias.</t>
  </si>
  <si>
    <t>Implementar Plan de rehabilitación de los 12 puntos, teniendo en cuenta que el contrato se encuentra en ejecución y se cuenta con el Plan de Calidad de la interventoría el respectivo seguimiento.</t>
  </si>
  <si>
    <t>Instalación de postes de referencia, según el alcance del contrato.</t>
  </si>
  <si>
    <t>PROCESO EVALUACIÓN Y SEGUIMIENTO</t>
  </si>
  <si>
    <t>H1-Denuncia2021-227748. Invasión, usufructo y transferencia al INVIAS de un inmueble ubicado en el municipio de Girardot – Cundinamarca.
El Lote 2 que hace parte de la mayor extensión del predio conocido como “Bodega del Kilómetro Uno”, de los extintos Ferrocarriles Nacionales de Colombia, ubicado en el municipio de Girardot, es un bien de la Nación en cabeza del extinto Ferrovías y está definido como parte del patrimonio del INVIAS. Sin embargo, a 15 de marzo de 2022 INVIAS no había realizado su transferencia. Este predio ha sido objeto de afectaciones viales y de invasión con construcciones, y es presuntamente usufructuado por terceros.</t>
  </si>
  <si>
    <t>H1-Denuncia2021-226968. Construcción Variante de Sogamoso Fase A, Contrato 1858 de 2020, suscrito por INVIAS.
El contrato 1858 de 2020, suscrito por INVIAS, solamente contempla la construcción de 7 km de la mencionada variante, postergando para etapas posteriores la culminación de ésta, lo cual representa un riesgo para las inversiones que se están ejecutando para la construcción de este corredor, en virtud de que no va a ser operativo a la finalización del contrato de obra.</t>
  </si>
  <si>
    <t>H2-Denuncia2021-226968. Entrega de Memoria Técnica al Final de la Etapa de Preconstrucción, Contrato 1858 de 2020, suscrito por INVIAS.
La orden de inicio para el contrato de obra 1858 de 2020, suscrito por INVÍAS, se dio el 19 de marzo de 2021 (...). Sin embargo, se evidencia que los ajustes y diseños finales, tanto de la Transversal del Cusiana como de la Variante de Sogamoso, fueron aprobados por parte de la interventoría el 23 de diciembre de 2021, tal como se manifiesta en el oficio TCGSINV-1860-588. Esto indica que la memoria técnica fue aprobada 84 días después de lo previsto en el contrato, incumpliendo lo establecido en la sección 4.1.2 y 4.1.4 del Apéndice Técnico del contrato 1858 de 2020. En adición, la CGR no evidenció ninguna acción de apremio por parte de la Interventoría en relación con este incumplimiento, ni la realización de alguna modificación al contrato por parte del INVIAS para subsanar la situación aquí descrita.</t>
  </si>
  <si>
    <t>H3-Denuncia2021-226968. Ítems no Previstos para instalación Puente Metálico Sector La Orquídea K86+450, Contrato 1858 de 2020, suscrito por INVIAS.
Se presentaron deficiencias en la inclusión de ítems de obra del contrato 1858 de 2020, suscrito por INVÍAS, al no incluirse dentro del presupuesto la construcción de una solución provisional de paso en el sector denominado La Orquídea (PR86+450), y que a posteridad tuviera que ser constituido como ítem no previsto para dar mejora a la transitabilidad del proyecto.</t>
  </si>
  <si>
    <t>H1Denuncia2021-216384.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1.</t>
  </si>
  <si>
    <t>H1Denuncia2021-216384.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2.</t>
  </si>
  <si>
    <t xml:space="preserve">H1Denuncia2020-187038. Reintegro recursos no ejecutados del Convenio Interadministrativo 3522 de 2008.
Indebida gestión fiscal por parte del INVIAS, en la fase contractual y poscontractual del convenio 3522 de 2008 con la Universidad del Pacífico; debido a que el INVIAS no ha logrado la devolución de los recursos no ejecutados por $369.887.830.
Se evidencia que a la fecha no se han logrado suscribir las actas de entrega y recibo de interventoría; adicionalmente no obra dentro del expediente, certificación de pérdida de competencia para liquidar, expedido por el funcionario competente, obligación derivada del Manual de Contratación del INVIAS, para adelantar las acciones pertinentes.
</t>
  </si>
  <si>
    <t>H2ACQuibdó-Medellín. Calidad de las obras. Contrato 1432 de 2017.
En la ejecución del contrato 1432 de 2017, se evidencian deficiencias en el pavimento en 427 puntos; tales como, desportillamiento, lleno tras berma cunetas, problemas en sello de juntas, fracturas en bordillo, filtración de agua en berma cuneta y losa de pavimento, problema de texturizado, agrietamientos en las losas de pavimento en diferentes direcciones longitudinales y transversales que conllevan a que se reduzca la vida útil del pavimento y además no se preste un servicio de manera adecuada.
Las obras que presentan deficiencias en la calidad constructiva, están contempladas en las actas de obra números 13, 14, 19, 20, 21, 25, 30, 31, 33, 38, 39, 40, 41, 42, 43, 44 y 47; las cuales fueron pagadas en su totalidad y suman $148.341.196; por lo tanto, a la fecha hay un detrimento por ese valor.</t>
  </si>
  <si>
    <t xml:space="preserve">Desarrollar capacitación a los gestores y supervisores de la Subdirección de Modernización de Carreteras Nacionales de la Guía de Estructuración de Proyectos de Infraestructura de Transporte versión 2 del Instituto Nacional de Vías - INVIAS. </t>
  </si>
  <si>
    <t>Registro de contenido y asistencia de las capacitaciones sobre la Guía de Estructuración de Proyectos de Infraestructura de Transporte versión 2.</t>
  </si>
  <si>
    <t>Desarrollar capacitación a los gestores y supervisores de la Subdirección de Modernización de Carreteras Nacionales de la guía de Estructuración de Proyectos de Infraestructura de Transporte versión 2 del Instituto Nacional de Vías - INVIAS.</t>
  </si>
  <si>
    <t>Administrativo, con incidencia fiscal y presunta incidencia disciplinaria</t>
  </si>
  <si>
    <t xml:space="preserve">17 03 004   </t>
  </si>
  <si>
    <t>Deficiencias en el control y seguimiento a la retención y giro de los recursos originados por la contribución objeto de análisis, así como en la implementación de acciones tendientes al fortalecimiento de controles, metodologías y procedimientos que mitiguen el riesgo de pérdida de recursos correspondientes a obligaciones prescritas.</t>
  </si>
  <si>
    <t>Levantamiento e implementación en el aplicativo KAWAK de procedimiento para la retención y giro de los recursos originados por la contribución parafiscal estampilla Pro-UNAL y otras universidades.</t>
  </si>
  <si>
    <t>Realizar el levantamiento del procedimiento en el aplicativo KAWAK para la retención y giro de los recursos originados por la contribución parafiscal estampilla Pro-UNAL y otras universidades.</t>
  </si>
  <si>
    <t>Procedimiento aprobado e implementado en KAWAK</t>
  </si>
  <si>
    <t>Realizar proceso de capacitación a las partes interesadas sobre el procedimiento para la retención y giro de los recursos originados por la contribución parafiscal estampilla Pro-UNAL y otras universidades.</t>
  </si>
  <si>
    <t>Realizar capacitación del procedimiento a las Direcciones Territoriales, Grupo de Cuentas por Pagar y Grupo de Tesorería y Gestión Tributaría.</t>
  </si>
  <si>
    <t>Capacitación</t>
  </si>
  <si>
    <t>SF(Grupo de Tesorería y Gestión Tributaría)</t>
  </si>
  <si>
    <t>Administrativo con presunta incidencia disciplinaria y connotación fiscal</t>
  </si>
  <si>
    <t>H1Denuncia2022-238372-82111. Contrato de obra 1800 de 2020.
De acuerdo con la inspección realizada entre el 29 de septiembre y el 1 de octubre de 2022, las obras ejecutadas hasta la fecha de terminación del plazo, en su gran mayoría se encuentran parcialmente construidas y por lo tanto no son funcionales para el correcto funcionamiento del proyecto en su conjunto, lo que se constituye en un daño patrimonial estatal en cuantía de $674.597.468, el cual corresponde al valor pagado mediante las actas de recibo parcial del contrato 1800 de 2020, Nos. 10, 12 y 13.
Por otra parte, (...) de los $5.803.006.005, entregados como anticipo, la fiduciaria ha desembolsado $3.954.866.824, conforme las ordenes de operación aprobadas y autorizadas por la interventoría (...); de este último valor, se amortizaron $245.355.328,95 mediante los pagos efectuados al contratista, por concepto de las actas de recibo parcial Nos. 10, 12 y 13, lo que conllevó a que se configurara un detrimento patrimonial, en cuantía de $3.709.511.495, el cual corresponde a la diferencia entre lo desembolsado al contratista a través de las ordenes de operación aprobadas y autorizadas por la interventoría y lo amortizado hasta la fecha de terminación del contrato.
Por último, el INVIAS realizó pagos a cargo del contrato 1832 de 2020, mediante el cual se realizó la interventoría al contrato 1800 de 2020, por valor de $1.199.992.169,39, inversiones que se configuran en un daño patrimonial por cuanto, no se obtuvo el bien contratado, dado que las obras ejecutadas por estar inconclusas y/o sin cumplimiento de especificaciones técnicas, no son funcionales para el correcto funcionamiento del proyecto en su conjunto.</t>
  </si>
  <si>
    <t>Precario avance en la ejecución tanto física como financiera del contrato, teniendo como consecuencia la falta de facturación, causado por los incumplimientos del contratista en diferentes obligaciones contractuales.
(...) deficiencias en las funciones de seguimiento, control y vigilancia, por parte de la interventoría, ya que fueron ineficaces e ineficientes para lograr los objetivos de la misma, señalados en el Manual de Interventoría del INVIAS, del año 2016, y por ende para conminar al contratista de obra a cumplir con sus obligaciones durante el plazo de ejecución contractual.
(...) debilidades en el seguimiento, control y diligencia en las funciones de la interventoría, en el sentido de haber aprobado ordenes de operación al contratista, con fines de desembolso del anticipo, sin que el desarrollo físico y financiero del contrato fuera consecuente y razonable con dichos desembolsos.
(...) deficiencias para adelantar con oportunidad la legalización de los desembolsos (ordenes de operación) del anticipo.
(...) falta de oportunidad en las gestiones de la interventoría y la supervisión ejercida por el INVIAS, para haber conminado al contratista a la debida ejecución contractual con eficiencia y oportunidad, mediante procesos sancionatorios por el incumplimiento de las obligaciones contractuales.
(...) deficiente supervisión y monitoreo por parte del INVIAS al desarrollo del proyecto (contratos No. 1800 y 1832 de 2020), que coadyubó con la incompleta y precaria ejecución contractual y que generó un daño patrimonial al Estado.</t>
  </si>
  <si>
    <t xml:space="preserve">Capacitación </t>
  </si>
  <si>
    <t>H2Denuncia2022-238372-82111. Adición No. 1 al contrato de obra 1800 de 2020.
El 31 de diciembre de 2021, se suscribió entre las partes el adicional No. 1 al contrato 1800 de 2020, por $6.603.621.231, atendiendo la solicitud efectuada por el contratista mediante oficio No. ICV – 000232-2021 de fecha 28 de diciembre de 2021 (...).
No obstante, lo anterior, no se ven plenamente justificados los motivos y no existen los estudios de oportunidad y conveniencia para la suscripción del contrato adicional de casi un 50% del valor total del contrato, máxime teniendo en cuenta que, durante los nueve meses de ejecución del contrato el avance había sido precario y deficiente manteniendo durante todos los meses atrasos considerables en el plan de inversiones inicialmente pactado; además, para la fecha de la solicitud de adición del contrato, el instituto adelantaba un proceso administrativo sancionatorio por los posibles incumplimientos de las obligaciones contractuales por parte del contratista.</t>
  </si>
  <si>
    <t>Falta de rigurosidad de parte de la interventoría, frente al análisis y evaluación de las justificaciones técnicas y económicas presentadas por el contratista para solicitud de la adición, y por ende la falta de objetividad respecto a la aprobación dada a la solicitud, mediante el oficio CVODM3-296-2021, del 28 de diciembre de 2021; asimismo, se observa debilidades de control y manejo de los recursos, por parte de parte del instituto, al haber avalado dicha adición y la suscripción de la misma.
Deficiente evaluación de riesgos por parte de la entidad y específicamente de la unidad ejecutora del proyecto por parte del INVIAS, que mostraran la conveniencia para adicionar el contrato.</t>
  </si>
  <si>
    <t xml:space="preserve">Socialización del Manual de Contratación (numeral 25,6), para la aplicación integral del Manual de Interventoría durante la ejecución del proyecto. </t>
  </si>
  <si>
    <t>Jornadas de capacitación (presencial y/o virtual), sobre buenas practicas en el cumplimiento de los manuales de contratación e interventoría en el ejercicio de las funciones como supervisor de contratos suscritos por INVIAS.</t>
  </si>
  <si>
    <t xml:space="preserve">H1Denuncia2022-243507-82111. Estado convenio 1133 de 2021 y contratos derivados.
En la evaluación documental del convenio 1133 de 2021, se evidenció atraso en la ejecución de las obras objeto del convenio, dado que el contrato 167 fue suscrito por el municipio de Fresno hasta el 12 de marzo de 2022, pese a que el plazo de ejecución inicial del convenio era el 31 de julio de 2022, de acuerdo con la información suministrada por la entidad y lo consignado en el informe semanal de interventoría 17 del 28 de julio de 2022 presentaba 0% de avance del contrato.
El 30 de julio de 2022 se suscribe la modificación del contrato 167 de 2022, en la cláusula cuarta de plazo, aclarando la fecha de vencimiento del contrato del 31 de julio de 2022 hasta el 30 de septiembre de 2022. En el informe semanal 23 del 08 de septiembre de 2022, se reporta un atraso en la ejecución del contrato 167 de 2022 del 88,66%, indicando que la fecha de terminación contractual es el 30 de septiembre de 2022.
No obstante lo anterior, dentro de los informes de interventoría no se evidenció ningún requerimiento, ni aplicación de la cláusula 14 del contrato 167 de 2022.
</t>
  </si>
  <si>
    <t>Deficiencias en la planeación del convenio 1133 de 2021, en la ejecución, seguimiento y control de las obligaciones del contrato de obra 167 de 2022 y de interventoría contrato 2247 de 2021, lo que genera inoportunidad en la entrega de las inversiones a la comunidad.</t>
  </si>
  <si>
    <t>H2Denuncia2022-243507-82111. Rendimientos financieros convenio 1133 de 2021.
(...) la devolución de los rendimientos generados entre junio de 2021 a mayo de 2022 se realizó después del segundo desembolso, es decir, hasta febrero de 2022. Igualmente, en el informe de supervisión no se demuestra el reintegro oportuno de los rendimientos financieros generados en agosto de 2022.</t>
  </si>
  <si>
    <t>Deficiencias en el cumplimiento de las obligaciones legales por parte del municipio y del INVIAS, y debilidades en el seguimiento y control, por inoportunidad en el reintegro de los rendimientos financieros generados con los recursos de la nación.</t>
  </si>
  <si>
    <t xml:space="preserve">Solicitar al Municipio de Fresno-Tolima para que remita un informe  financiero integral con sus respectivos soportes, de los rendimientos financieros generados en la cuenta principal del convenio interadministrativo No. 1133 de 2021 y de las subcuentas derivadas (Si Aplica), acciones que permitan la recuperación del recurso público.
</t>
  </si>
  <si>
    <t xml:space="preserve">Oficio - Certificación Bancaria de rendimientos financieros actualizada.  
</t>
  </si>
  <si>
    <t>H3Denuncia2022-243507-82111. Publicación de información del convenio 1133 de 2021 y contrato de interventoría 2247 de 2021.
En la verificación de la plataforma SECOP II realizada por la CGR al convenio 1133 de 2021 y contrato de interventoría 2247 de 2021, se evidenció que no se reporta la información de ejecución del convenio y del contrato, relacionada con los informes de interventoría y supervisión; no se encontró información relacionada con las todas las actas de pago del contrato 2247 de 2021, facturas, cuentas de cobro y soportes de pago de seguridad social.</t>
  </si>
  <si>
    <t>Debilidades de control y falta de diligencia en la publicación de la información e inoportunidad en el reporte de acuerdo con lo establecido en la normatividad, por cuanto no se publicaron los documentos que soportan la ejecución de los convenios y contratos. Situación que afecta el acceso y consulta de la información por parte de los grupos de interés por la insuficiente publicidad y transparencia en la publicación.</t>
  </si>
  <si>
    <t>Reportar la publicación en el SECOP II  de los procesos contractuales a cargo de la unidad ejecutora.</t>
  </si>
  <si>
    <t>Informe de seguimiento sobre el cumplimiento de la publicación y actualización de la información del Convenio 1133 de 2021, Contrato de obra derivado y del Contrato del Interventoría No. 2247 de 2021 en la plataforma SECOP II.</t>
  </si>
  <si>
    <t>DENUNCIA2022-243507-82111</t>
  </si>
  <si>
    <t>DENUNCIA2022-238372-82111</t>
  </si>
  <si>
    <t>ACI.ESTAMPILLA-PROUNAL</t>
  </si>
  <si>
    <t>H8ACEstampillaUNAL. Liquidación retención contribución estampilla.
El agente retenedor INVIAS realizó la retención y traslado de la contribución sin aplicar la tarifa que correspondía a la base gravable del contrato, sin que el MEN revisara y trasladara a la DIAN.
Acción 1.</t>
  </si>
  <si>
    <t>H8ACEstampillaUNAL. Liquidación retención contribución estampilla.
El agente retenedor INVIAS realizó la retención y traslado de la contribución sin aplicar la tarifa que correspondía a la base gravable del contrato, sin que el MEN revisara y trasladara a la DIAN.
Acción 2.</t>
  </si>
  <si>
    <t>Denuncia 2022-243507-82111-D. Convenio 1133 de 2021. (DENUNCIA2022-243507-82111)</t>
  </si>
  <si>
    <t>Denuncia 2022-238372-82111-D. Contrato de obra 1800 de 2020 y contrato de interventoría 1832 de 2020. (DENUNCIA2022-238372-82111)</t>
  </si>
  <si>
    <t>AP = POMi / PBEA</t>
  </si>
  <si>
    <t xml:space="preserve">Comunicación escrita dirigida al Municipio de Fresno-Tolima.
</t>
  </si>
  <si>
    <t>Auditoría de cumplimiento intersectorial: Contribución parafiscal Estampilla Pro Universidad Nacional de Colombia y demás universidades estatales de Colombia. (ACI.ESTAMPILLA-PROUNAL)</t>
  </si>
  <si>
    <t>Administrativo con incidencia fiscal y presunta connotación disciplinaria</t>
  </si>
  <si>
    <t>H1DenunciasTransCarare. Actualización de estudios y diseños contrato de obra 1628 de 2020.
Dentro de las obligaciones del contratista con el cual se suscribió el Contrato 1628 de 2020, se encontraba la de realizar la “Actualización de Estudios y Diseños”, de la cual se registra en informes de interventoría y Acta de Recibo Parcial 23 de enero de 2023 un avance a 02/02/2023 del 37.23%. Sin embargo, en la información aportada por el Instituto Nacional de Vías -Invías- no se evidencian los productos de acuerdo con lo establecido contractualmente ni pronunciamiento de la Interventoría por la no entrega total de los mismos. A 31/01/2023 se había facturado y pagado $663.722.500 (incluido IVA), correspondiente al 100% del valor total correspondiente al ítem mencionado.
Acción 1.</t>
  </si>
  <si>
    <t>Debilidades en la ejecución contractual, así como la deficiente labor de interventoría, supervisión y en la gestión de INVIAS.</t>
  </si>
  <si>
    <t>Entregar los estudios y diseños con su respectiva memoria técnica de acuerdo con lo establecido en el anexo técnico del pliego de condiciones No. LP-DT-048-2020.</t>
  </si>
  <si>
    <t>Contar con los estudios y diseños conforme a lo establecido en el anexo técnico del pliego de condiciones No. LP-DT-048-2020, aprobados por la interventoría.</t>
  </si>
  <si>
    <t>Estudios y diseños aprobados por la interventoría</t>
  </si>
  <si>
    <t>H1DenunciasTransCarare. Actualización de estudios y diseños contrato de obra 1628 de 2020.
Dentro de las obligaciones del contratista con el cual se suscribió el Contrato 1628 de 2020, se encontraba la de realizar la “Actualización de Estudios y Diseños”, de la cual se registra en informes de interventoría y Acta de Recibo Parcial 23 de enero de 2023 un avance a 02/02/2023 del 37.23%. Sin embargo, en la información aportada por el Instituto Nacional de Vías -Invías- no se evidencian los productos de acuerdo con lo establecido contractualmente ni pronunciamiento de la Interventoría por la no entrega total de los mismos. A 31/01/2023 se había facturado y pagado $663.722.500 (incluido IVA), correspondiente al 100% del valor total correspondiente al ítem mencionado.
Acción 2.</t>
  </si>
  <si>
    <t>Realizar tres (3) sesiones de capacitaciones a los supervisores de las interventorías y gestores técnicos de proyectos frente al Manual de Interventoría y de Contratación, que incluya las causas de los hallazgos notificados por la Contraloría General de la República.</t>
  </si>
  <si>
    <t>Realizar capacitaciones.</t>
  </si>
  <si>
    <t xml:space="preserve">Actas de las capacitaciones </t>
  </si>
  <si>
    <t>H2DenunciasTransCarare. Intervenciones del corredor "Transversal del Carare" - contrato 1628 de 2020 - "Reciclado de pavimento".
Mediante Acta de Modificación 13 del 29/09/2022 del Contrato de Obra 1628 de 2020 se incluyó el ítem no previsto denominado 461.3P “RECICLADO DE PAVIMENTO EN FRIO SIN ADICIÓN DE AGREGADOS PETREOS”. Sin embargo, no se evidenciaron los Estudios y Diseños, avalados por la interventoría y el Invías, que justifican la modificación e inclusión del ítem mencionado, así como el Análisis de Precios Unitarios del mismo. Además, según algunos informes de Interventoría, varios sectores intervenidos a través de la implementación de esta actividad han presentado fallos, por los cuales INVIAS pagó $8.831.079.922,403 sin evidenciarse acciones para subsanar o corregir dicha situación.
Acción 1.</t>
  </si>
  <si>
    <t>Deficiente ejecución contractual, gestión del INVIAS, de la labor de interventoría y de supervisión.</t>
  </si>
  <si>
    <t>Corregir los daños detectados por la Contraloría General de la República, en los sectores expuestos en el hallazgo.</t>
  </si>
  <si>
    <t xml:space="preserve">Informe de interventoría con registro fotográfico antes y después de la actividad, que de cuenta de las reparaciones sobre la carpeta asfáltica. </t>
  </si>
  <si>
    <t>H2DenunciasTransCarare. Intervenciones del corredor "Transversal del Carare" - contrato 1628 de 2020 - "Reciclado de pavimento".
Mediante Acta de Modificación 13 del 29/09/2022 del Contrato de Obra 1628 de 2020 se incluyó el ítem no previsto denominado 461.3P “RECICLADO DE PAVIMENTO EN FRIO SIN ADICIÓN DE AGREGADOS PETREOS”. Sin embargo, no se evidenciaron los Estudios y Diseños, avalados por la interventoría y el Invías, que justifican la modificación e inclusión del ítem mencionado, así como el Análisis de Precios Unitarios del mismo. Además, según algunos informes de Interventoría, varios sectores intervenidos a través de la implementación de esta actividad han presentado fallos, por los cuales INVIAS pagó $8.831.079.922,403 sin evidenciarse acciones para subsanar o corregir dicha situación.
Acción 2.</t>
  </si>
  <si>
    <t>DENUNCIAS.TRANSVCARARE</t>
  </si>
  <si>
    <t>Denuncias  2022-243672-82111-D y 2022-244773-82111-D. Contrato 1628 de 2020. Transversal del Carare. (DENUNCIAS.TRANSVCARARE)</t>
  </si>
  <si>
    <t>Administrativo, con incidencia fiscal y presunta disciplinaria</t>
  </si>
  <si>
    <t>No aplicación por parte de INVIAS de los principios de planeación, economía, eficacia, eficiencia y responsabilidad, originado por la falta de estudios y diseños y demás insumos pertinentes que se requerían para la adjudicación del contrato de obra 1904 de 2020, en desarrollo del proceso de licitación pública LP-DT-056 de 2020. Aunado a las deficiencias en la labor de interventoría y supervisión, por cuanto no garantizaron que el plazo del contrato de obra 1904 de 2020 no se dilatara en la ejecución del mismo.</t>
  </si>
  <si>
    <t>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</si>
  <si>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No aplicación del principio de planeación por parte del Instituto Nacional de Vías, en el proceso de licitación pública LP-DT-056 de 2020, que dio origen al contrato de obra 1904 de 2020, lo cual no ha permitido avanzar en las obligaciones que tenía el contratista en materia de gestión predial, social y ambiental, puntualmente en la adquisición de los predios necesarios para el normal desarrollo de las obras.
Se evidencia que la interventoría contratada por INVIAS (Contrato 1913 de 2020) y la supervisión de la interventoría, han sido deficientes por cuanto las obligaciones que, en materia de gestión social, predial y ambiental, que tiene a cargo el contratista de obra, no se han cumplido en los términos inicialmente pactados (18 meses), ni en las prórrogas que se han suscitado, recalcando la desfinanciación de este componente, aspecto sobre el cual no se observa ninguna gestión por parte de los actores directamente involucrados (contratante, contratista, interventoría, supervisión).</t>
  </si>
  <si>
    <t>Acción 1.
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</si>
  <si>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Acción 2.
Realizar tres (3) sesiones de capacitaciones a los supervisores de las interventorías y gestores técnicos de proyectos, frente al Manual de Interventoría y de Contratación, que incluya las causas de los hallazgos notificados por la Contraloría General de la República.</t>
  </si>
  <si>
    <t>Deficiencias en el control ejercido por la interventoría y la supervisión al contrato de obra. Las actas de interventoría no reflejan la realidad financiera, mostrando inconsistencia en la información que no corresponde a los saldos reflejados en el extracto bancario. 
Aun cuando la entidad remitió soportes de ejecución, existen diferencias en los registros realizados en los diferentes informes y actas.</t>
  </si>
  <si>
    <t>Acción 1.
Controlar la amortización del anticipo de forma tal que se garantice la inversión total del mismo en la obra.</t>
  </si>
  <si>
    <t>Realizar por parte de la interventoría un informe mensual, adicional al informe mensual de interventoría, que demuestre la amortización parcial y acumulada del anticipo del contrato de obra.</t>
  </si>
  <si>
    <t>Informe financiero del anticipo</t>
  </si>
  <si>
    <t>Acción 2.
Realizar tres (3) sesiones de capacitaciones a los supervisores de las interventorías y gestores técnicos de proyectos frente al Manual de Interventoría y de Contratación, que incluya las causas de los hallazgos notificados por la Contraloría General de la República.</t>
  </si>
  <si>
    <t>H1AEF-Armenia-Montenegro-Quimbaya. Ejecución del contrato de obra 1904 de 2020 derivado de la licitación pública LP-DT-056-2020, estudios y diseños (contratos de consultoría 2573 de 2019 y 1505 de 2020) y contrato de interventoría 1913 de 2020.
El contrato de obra 1904 de 2020 no se ejecutó de manera oportuna de conformidad con lo pactado, debido a la carencia de los estudios y diseños definitivos que incluían, entre otros, el tema de gestión predial, social y ambiental, lo que ocasionó prórrogas, adiciones, modificaciones al contrato y al anexo técnico, provocando mayores costos en el contrato de obra 1904 de 2020 y de interventoría 1913 de 2020, por $2.684.453.325,67. La ejecución del contrato de obra 1904 de 2020 inició el 25 de marzo de 2021, sin embargo, los estudios y diseños se entregaron el 4 y 27 de agosto de 2022, además, se evidencian prórrogas en la ejecución del contrato de obra.</t>
  </si>
  <si>
    <t>H2AEF-Armenia-Montenegro-Quimbaya. Gestión de adquisición predial del contrato de obra 1904 de 2020.
En el "INFORME EJECUTIVO MENSUAL No. 19 - GESTIÓN Y ADQUISICIÓN PREDIAL”, elaborado por INVIAS, con corte a diciembre de 2022, se observó que, de 104 predios identificados en el inventario predial reportados por el contratista, la gestión predial realizada al 31 de diciembre de 2022 fue del 34%, en los tramos Armenia - Calarcá y Armenia – Montenegro. Se presenta una tabla que relaciona el pago del porcentaje de avance (entre el 70 y 100%) a 17 predios del total inventariado. Observándose lentitud en los avances de gestión, toda vez que Ia terminación del proyecto es hasta el 31 de julio de 2023.
Acción 1.</t>
  </si>
  <si>
    <t>H2AEF-Armenia-Montenegro-Quimbaya. Gestión de adquisición predial del contrato de obra 1904 de 2020.
En el "INFORME EJECUTIVO MENSUAL No. 19 - GESTIÓN Y ADQUISICIÓN PREDIAL”, elaborado por INVIAS, con corte a diciembre de 2022, se observó que, de 104 predios identificados en el inventario predial reportados por el contratista, la gestión predial realizada al 31 de diciembre de 2022 fue del 34%, en los tramos Armenia - Calarcá y Armenia – Montenegro. Se presenta una tabla que relaciona el pago del porcentaje de avance (entre el 70 y 100%) a 17 predios del total inventariado. Observándose lentitud en los avances de gestión, toda vez que Ia terminación del proyecto es hasta el 31 de julio de 2023.
Acción 2.</t>
  </si>
  <si>
    <t>H3AEF-Armenia-Montenegro-Quimbaya. Amortización de anticipo contrato de obra 1904 de 2020 y reporte de interventoría.
Diferencias en las actas e informes de seguimiento, en los saldos de los Registros Presupuestales, en el seguimiento financiero y amortización del anticipo relacionados en los saldos de las actas de obra y en los extractos de la cuenta bancaria del manejo del anticipo.
Acción 1.</t>
  </si>
  <si>
    <t>H3AEF-Armenia-Montenegro-Quimbaya. Amortización de anticipo contrato de obra 1904 de 2020 y reporte de interventoría.
Diferencias en las actas e informes de seguimiento, en los saldos de los Registros Presupuestales, en el seguimiento financiero y amortización del anticipo relacionados en los saldos de las actas de obra y en los extractos de la cuenta bancaria del manejo del anticipo.
Acción 2.</t>
  </si>
  <si>
    <t>AEF-DOBLE CALZADA ARMENIA-MONTENEGRO-QUIMBAYA</t>
  </si>
  <si>
    <t>Actuación Especial de Fiscalización: Construcción doble calzada Armenia-Montenegro-Quimbaya. Contrato de obra 1904 de 2020. (AEF-DOBLE CALZADA ARMENIA-MONTENEGRO-QUIMBAYA)</t>
  </si>
  <si>
    <t>H1AF2022. Presentación saldo de la cuenta 3.1.09 Resultado de ejercicios anteriores de los estados financieros “EEFF” del INVÍAS, reexpresados a 31 de diciembre de 2021.
Analizados los comprobantes contables del movimiento de la vigencia 2022 de la Subcuenta 3.1.09.01 Utilidad o excedentes acumulados y 3.1.09.02 Pérdidas o déficits acumulados, se evidenció que el INVÍAS no está relacionando en todos los comprobantes contables el código contable retroactivo de las cuentas reales 1, 2, 3, 4, 5 y 6 a afectar, al igual se evidenció que el saldo de la Cuenta 3.1.09 Resultado de Ejercicios Anteriores de los EEFF Reexpresados a 31 de diciembre de 2021 presenta una diferencia por $6.393.245.495,23.</t>
  </si>
  <si>
    <t>Deficiencias en los controles del proceso de control interno contable respecto al registro y control de comprobantes contables de ajuste de errores de vigencias anteriores que generan reexpresión de EEFF y al incumplimiento de la guía comprobantes contables de ajustes a periodos bajo convergencia establecida por el Ministerio de Hacienda y Crédito Público – MHCP.</t>
  </si>
  <si>
    <t>Actualizar la Guía de Presentación de Estados Financieros, en el que se presenten los criterios técnicos que debe seguir el INVIAS en desarrollo de lo establecido por la Contaduría General de la Nación - CGN en la Norma políticas contables, cambios en las estimaciones y corrección de errores; lo mismo que en desarrollo de la "Guía comprobantes contables de ajustes a periodos bajo convergencia establecida por el Ministerio de Hacienda y Crédito Público - MHCP".</t>
  </si>
  <si>
    <t xml:space="preserve">Actualizar, formalizar y socializar la Guía de Presentación de Estados Financieros, con los criterios para realizar corrección de errores de periodos anteriores.
</t>
  </si>
  <si>
    <t>Guía actualizada, formalizada y socializada</t>
  </si>
  <si>
    <t>SF(GC)</t>
  </si>
  <si>
    <t>Secretaría General</t>
  </si>
  <si>
    <t>AF2022</t>
  </si>
  <si>
    <t>18 01 100 </t>
  </si>
  <si>
    <t>H2AF2022. Depreciación bienes de uso público.
Incertidumbre en el saldo de la Cuenta 1.7.85 "Depreciación Acumulada de Bienes de Uso Público en Servicio (CR)", debido a que la política contable de estimaciones relacionadas con los bienes de uso público “BUP” establecida por el INVÍAS no describe los criterios técnicos con los cuales se establece la vida útil de los BUP, toda vez que existen criterios técnicos establecidos por el INVÍAS y el Ministerio de Transporte donde se establecen vidas útiles diferentes.</t>
  </si>
  <si>
    <t>Incumplimiento del Marco Normativo para entidades de Gobierno, respecto al análisis técnico para el establecimiento de las vidas útiles de los Bienes de Uso Público “BUP”; igualmente, falta de Sistemas de Información para la administración, gestión y generación de información de los hechos económicos que afectan el reconocimiento de los Bienes de Uso Público en los estados financieros del INVÍAS a 31 de diciembre de 2022.</t>
  </si>
  <si>
    <t>Actualizar el Manual de Políticas Contables con los criterios técnicos con los cuales se establece la vida útil de las Infraestructuras Públicas de Transporte a cargo del INVIAS.</t>
  </si>
  <si>
    <t>Actualizar, formalizar y socializar el Manual de Políticas Contables con los criterios técnicos con los cuales se establece la vida útil de las Infraestructuras Públicas de Transporte a cargo del INVIAS.</t>
  </si>
  <si>
    <t>Manual de políticas contables actualizado, formalizado y socializado.</t>
  </si>
  <si>
    <t>H3AF2022. Información cualitativa y cuantitativa revelada en las notas a los estados financieros del INVIAS a 31 de diciembre de 2022.
Del proceso de revisión y verificación de la información cualitativa y cuantitativa revelada en las Notas a los Estados Financieros del INVÍAS a 31 de diciembre de 2022, (...) se observó una serie de incorreciones relacionadas con: falta de información a revelar, incorrecciones de clasificación, presentación y registro de información, incumpliendo lo establecido en las normas de reconocimiento, medición, revelación y presentación de los hechos económicos por parte de las entidades de gobierno y en la Resolución 193 de 2020 donde se establece la plantilla para la preparación y presentación uniforme de las notas a los estados financieros y sus anexos, respecto a las revelaciones cualitativas y cuantitativas mínimas que INVÍAS debe revelar en las notas a los estados financieros a 31 de diciembre de 2022.</t>
  </si>
  <si>
    <t>Desconocimiento de los requerimientos normativos referente a las revelaciones mínimas que establece el Marco Normativo Contable, las normas de reconocimiento, medición, revelación y presentación de los hechos económicos por parte de las entidades de gobierno y la Resolución 193 de 2020; igualmente, deficiencias del proceso de control interno contable en la elaboración de las Notas a los Estados Financieros con corte al cierre de la vigencia 2022.</t>
  </si>
  <si>
    <t>Actualizar la Guía para la estructuración de las Notas de Revelación a los Estados Financieros, según lo establecido en la normatividad.</t>
  </si>
  <si>
    <t>Actualizar, formalizar y socializar  la Guía para la estructuración de las Notas de Revelación a los Estados Financieros - AFINCO-GUI-5.</t>
  </si>
  <si>
    <t>18 01 001  </t>
  </si>
  <si>
    <t>H4AF2022. Reconocimiento de pasivos en los estados financieros del INVIAS a 31 de diciembre de 2022.
Se evidenció sobrestimación en el saldo a 31 de diciembre de 2022 de los pasivos reconocidos en los Estados Financieros a 31 de diciembre de 2022 por $5.738.472.366, debido a que los documentos soporte no permiten establecer con certeza jurídica la existencia de un pasivo real para el INVÍAS.</t>
  </si>
  <si>
    <t>Deficiencias en el proceso de control interno contable respecto a los controles establecidos para la depuración de las cifras y demás datos contenidos en los estados financieros del INVÍAS a 31 de diciembre de 2022.</t>
  </si>
  <si>
    <t>Adelantar el proceso de depuración contable en desarrollo de la "POLÍTICA PARA GARANTIZAR LA DEPURACIÓN Y SOSTENIBILIDAD DEL SISTEMA CONTABLE PÚBLICO DEL INVIAS", numeral 24 del anexo de la Resolución INVIAS 5143 de 2022.</t>
  </si>
  <si>
    <t>Adelantar programa de depuración, en el cual se identifiquen y se realicen las acciones con el fin de sanear las partidas.</t>
  </si>
  <si>
    <t>Notas a los Estados Financieros con revelación del grado de avance de las cuentas objeto de depuración</t>
  </si>
  <si>
    <t>H5AF2022. Aplicación procedimiento contable para el registro de los hechos económicos relacionados con los acuerdos de concesión de infraestructura de transporte del marco normativo para entidades de gobierno.
Incertidumbre en el saldo de la subcuenta 4.8.08.51 Ganancia por derechos en fideicomisos y en el saldo de la subcuenta 5.8.90.35 Pérdidas por derechos en fideicomisos, generada por la no aplicación del procedimiento contable para el registro de los hechos económicos relacionados con los acuerdos de concesión de infraestructura de transporte del Marco Normativo para Entidades de Gobierno.</t>
  </si>
  <si>
    <t>Desconocimiento de los procedimientos contables, incorporados al Régimen de Contabilidad Pública por la CGN, los cuales son directrices de carácter vinculante que, con base en el Marco Conceptual y en las Normas, desarrollan los procesos de reconocimiento, medición, revelación y presentación de los acuerdo de concesión de infraestructura de transporte.</t>
  </si>
  <si>
    <t>Elaborar guía para el registro contable de los acuerdos de concesión de infraestructura de transporte del Marco Normativo para Entidades de Gobierno (con respaldo en la respuesta de la Contaduría General de la Nación).</t>
  </si>
  <si>
    <t>Elaboración, formalización y socialización de la guía para el registro contable de los acuerdos de concesión para el recaudo de peajes.</t>
  </si>
  <si>
    <t>Guía elaborada, formalizada y socializada</t>
  </si>
  <si>
    <t>H6AF2022. Cálculo provisión contable procesos judiciales, arbitrajes, conciliaciones extrajudiciales.
Subestimación de la cuenta 2.7.01 Litigios y demandas y su correlativa por $8.575.874.915, generada por el menor valor registrado de la provisión contable para procesos judiciales con corte a 31 de diciembre de 2022 en los estados financieros a 31 de diciembre de 2022, respecto al valor registrado en e-KOGUI; sobrestimación de la Cuenta 5.3.68 Provisión Litigios y demandas y su correlativa por $3.362.825.778, generada por la no aplicación del numeral 2.4 Obligación probable del procedimiento contable para el registro de los procesos judiciales, arbitrajes, conciliaciones extrajudiciales y embargos sobre cuentas bancarias establecido por la CNG; sobrestimación de la Subcuenta 4.8.08.26 Recuperaciones y su correlativa por $24.875.539.332, generada por el registro como recuperación de la provisión de procesos judiciales los cuales fueron fallados a favor en vigencias anteriores a 2022 y que no fueron registrados en su momento, incumpliendo el principio de devengo; incertidumbre de la cuenta 2.7.01 Litigios y demandas y su correlativa, generada por el no registro del cálculo de la provisión contable del proceso arbitral 129609 convocado por el Consorcio SES Puente Magdalena.
Acción 1.</t>
  </si>
  <si>
    <t>Deficiencias de control interno contable en la revisión de la aplicación de la metodología de reconocido valor técnico para el cálculo de la provisión contable de los procesos judiciales, conciliaciones extrajudiciales y trámites arbitrales en contra de la entidad, deficiencias en la implementación de formatos para el registro y control para el cálculo de la provisión contable de los procesos judiciales registrados en el e-KOGUI, deficiencias en actividades de control interno contable para verificar la consistencia de la información de la provisión de procesos judiciales y laudos arbitrales en el e-KOGUI y los EEFF del INVÍAS.</t>
  </si>
  <si>
    <t>Acción 1.
Actualizar la Guía de Provisiones, Activos y Pasivos Contingentes - V1 - "ADJU-GUI-1", con base en las observaciones presentadas por la Contraloría General de la República.</t>
  </si>
  <si>
    <t>Actualizar, formalizar y socializar  la Guía de Provisiones, Activos y Pasivos Contingentes - V1 - "ADJU-GUI-1".</t>
  </si>
  <si>
    <t>SF(GC)-SDJ</t>
  </si>
  <si>
    <t>Secretaría General -  Dirección Jurídica</t>
  </si>
  <si>
    <t>H6AF2022. Cálculo provisión contable procesos judiciales, arbitrajes, conciliaciones extrajudiciales.
Subestimación de la cuenta 2.7.01 Litigios y demandas y su correlativa por $8.575.874.915, generada por el menor valor registrado de la provisión contable para procesos judiciales con corte a 31 de diciembre de 2022 en los estados financieros a 31 de diciembre de 2022, respecto al valor registrado en e-KOGUI; sobrestimación de la Cuenta 5.3.68 Provisión Litigios y demandas y su correlativa por $3.362.825.778, generada por la no aplicación del numeral 2.4 Obligación probable del procedimiento contable para el registro de los procesos judiciales, arbitrajes, conciliaciones extrajudiciales y embargos sobre cuentas bancarias establecido por la CNG; sobrestimación de la Subcuenta 4.8.08.26 Recuperaciones y su correlativa por $24.875.539.332, generada por el registro como recuperación de la provisión de procesos judiciales los cuales fueron fallados a favor en vigencias anteriores a 2022 y que no fueron registrados en su momento, incumpliendo el principio de devengo; incertidumbre de la cuenta 2.7.01 Litigios y demandas y su correlativa, generada por el no registro del cálculo de la provisión contable del proceso arbitral 129609 convocado por el Consorcio SES Puente Magdalena.
Acción 2.</t>
  </si>
  <si>
    <t>Acción 2.
Realizar capacitación a todos los funcionarios y contratistas que realizan la representación judicial del instituto, frente a todo lo que atañe a la calificación de riesgo y registro de provisión de los procesos en el sistema eKogui.</t>
  </si>
  <si>
    <t>Capacitación de la calificación de riesgo y registro de provisión de los procesos en el sistema eKogui.</t>
  </si>
  <si>
    <t>Capacitación anual</t>
  </si>
  <si>
    <t>Dirección Jurídica</t>
  </si>
  <si>
    <t>H7AF2022. Ajustes contables que afectan los saldos presentados en los EEFF a 31 de diciembre de 2022 y generan la reexpresión de los EEFF del INVÍAS a 31 de diciembre de 2022.
Analizados los comprobantes contables del movimiento de la vigencia 2023 de la Subcuenta 3.1.09.01 Utilidad o excedentes acumulados y 3.1.09.02 Pérdidas o déficits acumulados, se evidenció que el INVÍAS realizó registro de comprobantes contables de ajuste de los saldos presentados en los estados financieros a 31 de diciembre de 2022, es de resaltar que algunos de estos comprobantes son materiales, lo que genera que el INVÍAS realice la reexpresión de los Estados Financieros a 31 de diciembre de 2022; igualmente, se evidenció que el INVÍAS no está relacionando en los comprobantes contables de ajuste Retroactivo el código contable de las cuentas reales 1, 2, 3, 4, 5 y 6 a afectar retroactivamente.</t>
  </si>
  <si>
    <t>Deficiencias en los controles del proceso de control interno contable respecto al registro de los hechos económicos dentro de la vigencia; igualmente, deficiencias en el registro y control de comprobantes contables de ajuste de errores de vigencias anteriores que generan reexpresión de los EEFF toda vez que se evidencia un incumplimiento de la guía comprobantes contables de ajustes a periodos bajo convergencia establecida por el Ministerio de Hacienda y Crédito Público – MHCP.</t>
  </si>
  <si>
    <t>H8AF2022. Conciliación operaciones recíprocas.
Revisada la información entregada por el INVÍAS (...), no se identifica soporte de las actividades establecidas en el Procedimiento AFINCO-PR-56 “Procedimiento Conciliación Operaciones Recíprocas”, ni el soporte de la Conciliación Trimestral (Actividad 6), ni soporte de la justificación para las diferencias que se presentaron en el Reporte de Operaciones Recíprocas de la vigencia 2022.</t>
  </si>
  <si>
    <t>Deficiencias en los controles establecidos por el INVÍAS en el proceso de control interno contable, respecto a la verificación del cumplimiento de las actividades establecidas en el procedimiento AFINCO-PR-56 “Procedimiento Conciliación Operaciones Recíprocas”.</t>
  </si>
  <si>
    <t>Capacitar a los funcionario encargados de operaciones reciprocas en el Grupo de Contabilidad sobre el uso de los formatos.</t>
  </si>
  <si>
    <t>Realizar capacitación.</t>
  </si>
  <si>
    <t>Lista de asistencia</t>
  </si>
  <si>
    <t>18 02 100 </t>
  </si>
  <si>
    <t>Ineficiente seguimiento por parte del INVÍAS al recaudo de ingresos propios y falta de análisis del comportamiento financiero y presupuestal del instituto. Igualmente, ausencia de acciones durante 2 vigencias fiscales, tendientes a minimizar el impacto generado como resultado de suscribir compromisos de gasto superiores al recaudo efectivo de los ingresos y de efectuar la inversión de recursos cuya liquidez no estaba garantizada.</t>
  </si>
  <si>
    <t>Montar un programa de mitigación del déficit generado del proceso de titularización.</t>
  </si>
  <si>
    <t>Notas a los Estados Financieros con revelación del grado de avance para la vigencia 2023</t>
  </si>
  <si>
    <t>DG-SF(GC)</t>
  </si>
  <si>
    <t>Dirección General - Secretaría General</t>
  </si>
  <si>
    <t>H10AF2022. Constitución de reserva inducida en la vigencia 2022.
El INVÍAS constituyó reservas presupuestales por $321.860.166.340 sin el cumplimiento de requisitos.</t>
  </si>
  <si>
    <t>Debilidades en el control y seguimiento a la ejecución de los compromisos en el cierre de la vigencia, así como en el cumplimiento de requisitos para la constitución de las reservas presupuestales. Igualmente, se evidenció que el INVÍAS cuenta con aplicativos insuficientes para el desarrollo de los procesos de apoyo financiero y presupuestal.</t>
  </si>
  <si>
    <t>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de la DEO,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</si>
  <si>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Realizar dos (2) sesiones de capacitaciones a los supervisores de las interventorías y gestores técnicos de proyectos.</t>
  </si>
  <si>
    <t>Actas de las capacitaciones</t>
  </si>
  <si>
    <t>SVR-SGI-SMF-SMCN</t>
  </si>
  <si>
    <t>Dirección de Ejecución y Operación</t>
  </si>
  <si>
    <t>H11AF2022. Constitución de reserva presupuestal para el convenio interadministrativo 1181 de 2021, en la vigencia 2022.
El INVÍAS constituyó reserva presupuestal para el convenio interadministrativo 1181 de 2021 sin el cumplimiento de requisitos, generando sobreestimación de la reserva presupuestal constituida en la vigencia 2022 por $10.000.000.000.</t>
  </si>
  <si>
    <t>Debilidades en el control y seguimiento a la ejecución de los compromisos en el cierre de la vigencia, así como al cumplimiento de requisitos para la constitución de las reservas presupuestales. Igualmente, se evidenció que el INVÍAS cuenta con aplicativos insuficientes para el desarrollo de los procesos de apoyo financiero y presupuestal.</t>
  </si>
  <si>
    <t>H12AF2022. Constitución de reserva presupuestal para los contratos 1809 de 2020 y 1646 de 2021, en la vigencia 2022.
El INVÍAS constituyó reservas presupuestales para los contratos 1809 de 2020 y 1646 de 2021, sin el cumplimiento de requisitos, generando una sobreestimación de la reserva presupuestal constituida en la vigencia 2022 por $48.435.908.021.</t>
  </si>
  <si>
    <t>Debilidades en el control y seguimiento a la ejecución de los compromisos en el cierre de la vigencia, así como en el cumplimiento de requisitos para la constitución de las reservas presupuestales. Igualmente, se prueba que el INVÍAS cuenta con aplicativos insuficientes para el desarrollo de los procesos de apoyo financiero y presupuestal.
De otra parte, el INVÍAS omitió el trámite para la aprobación de vigencias futuras ordinarias, al respecto, “la D.G.P.N ha insistido en numerosos conceptos en que el mecanismo para hacer viable la ejecución de contratos de duración superior a un año no es el de las reservas presupuestales si no el de las vigencias futuras".</t>
  </si>
  <si>
    <t>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</si>
  <si>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Realizar dos (2) sesiones de capacitaciones a los supervisores y los gestores técnicos de proyectos.</t>
  </si>
  <si>
    <t>Dirección Técnica y de Estructuración</t>
  </si>
  <si>
    <t>H13AF2022. Fenecimiento de la reserva presupuestal constituida en la vigencia 2021 para los contratos 1632 de 2015, 1674 de 2015 y 1019 de 2018.
Fenecimiento de la reserva presupuestal constituida en la vigencia 2021 por $9.382.180.851,27, dando lugar a un desequilibrio presupuestal de los contratos relacionados y una posible subestimación del presupuesto a ejecutar en la vigencia 2023 para asumir obligaciones con terceros que no fueron tramitadas por la entidad.</t>
  </si>
  <si>
    <t>Dificultades y limitaciones para el desarrollo de las actividades de cierre presupuestal, así como falencias administrativas relacionadas con la omisión de las funciones establecidas para el trámite de las obligaciones de la entidad, descritas en los procedimientos para tal fin.
De otra parte, se identificó debilidades en el control y seguimiento a la ejecución de los compromisos.
Igualmente, se evidenció que las herramientas tecnológicas que apoyan el proceso de radicación y trámite de cuentas por pagar son insuficientes para el tamaño y robustez de la entidad misma.</t>
  </si>
  <si>
    <t xml:space="preserve">H14AF2022. Trámite de pasivos exigibles – vigencias expiradas en la vigencia 2022. 
Según reportó el Instituto Nacional de Vías, en la vigencia 2022 se tramitaron 10 pasivos exigibles – vigencias expiradas por $1.648.972.929, para el pago de obligaciones originadas en las vigencias 2020 y 2021. Una vez revisadas las Resoluciones por las cuales se ordena el pago de las vigencias expiradas y las causas que dieron origen a este trámite, se evidenciaron
falencias en el desarrollo de los procesos de cierre presupuestal por la no radicación y trámite de cuentas por pagar por parte de la entidad en la vigencia correspondiente, situación que da como resultado una reserva constituida al cierre de la vigencia 2020 y 2021 sin el cumplimiento de requisitos sobre el entendido que ya se había dado la recepción del bien y/o servicio.
De otra parte, se acudió al trámite de vigencias expiradas para compromisos que tenían saldo en reserva presupuestal, lo que ocasionó el fenecimiento del saldo en reserva al no ser utilizado, castigando el presupuesto disponible para la vigencia 2022. </t>
  </si>
  <si>
    <t xml:space="preserve">Dificultades y limitaciones para el desarrollo de las actividades de cierre presupuestal de las vigencias fiscales 2020 y 2021, así como falencias administrativas relacionadas con la omisión de las funciones establecidas para el trámite de las obligaciones de la entidad, descritas en los procedimientos para tal fin. </t>
  </si>
  <si>
    <t>SVR-SGI-SMF-SMCN-SG</t>
  </si>
  <si>
    <t>Dirección de Ejecución y Operación - Secretaría General</t>
  </si>
  <si>
    <t>H15AF2022. Planeación y estructuración de los convenios del programa “vive Colombia vías verdes”. 
Como premisa inicial, se evidencia un error por parte de Proyecta al indicar que el porcentaje de Administración del Convenio 2068-2021 es del 41%, ya que, una vez revisada y analizada la información inicialmente recibida por parte de INVÍAS, la suma de la “Carga Impositiva + Personal + Instalaciones” da un total de 40,5% (...). Esta diferencia del 0,5%, representa la suma de $414.023.477,40 COP.
Por otra parte, una vez verificada la información inicial versus los soportes remitidos por INVÍAS (...), se evidencia una diferencia de un 13,50% que no es justificada técnicamente por la Entidad y que se limita a ser sustentada por una regla de tres simple. Esta diferencia, representa $5.589.316.944,90 en el total acumulado del A.I.U del Convenio 2068-2021 y el A.I.U sustentado con la información recibida en la última respuesta emitida por la Entidad.
Sumado a lo anterior, es notable que en la estructuración de los diferentes convenios firmados por parte de INVÍAS, en cuanto al Programa “Viva Colombia Vías Verdes”, no se suscribe cláusula alguna que permita que la Entidad pueda exigir el sustento de los presupuestos, A.P.U`s y A.I.U`s de cada uno de los contratos que los convenios suscriben con terceros y que se convierten en presupuestos que INVÍAS debe financiar. Tampoco se evidencia que se suscriba cláusula alguna que obligue al convenido a argumentar y soportar los presupuestos que se disponen a contratar con un tercero previo a la adjudicación de los mismos, teniendo en cuenta que quien finalmente aporta los recursos para el desarrollo de
los mismos es INVÍAS. 
Acción 1.</t>
  </si>
  <si>
    <t xml:space="preserve">Inadecuada planeación y estructuración de los convenios del programa “VIVE COLOMBIA VÍAS VERDES”, y falta de transparencia en el cálculo de la administración que hace parte del A.I.U del convenio 2068-2021.
Gestión antieconómica e ineficiente del manejo del recurso público, puesto que se está aceptando por parte del INVÍAS, en el componente de administración en el AIU contractual, unas cifras sin justificar, siendo pertinente indicar que a mayo de 2023 no se han dado pagos. </t>
  </si>
  <si>
    <t>Acción 1.
Realizar tres (3) sesiones de capacitaciones a la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</si>
  <si>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H15AF2022. Planeación y estructuración de los convenios del programa “vive Colombia vías verdes”. 
Como premisa inicial, se evidencia un error por parte de Proyecta al indicar que el porcentaje de Administración del Convenio 2068-2021 es del 41%, ya que, una vez revisada y analizada la información inicialmente recibida por parte de INVÍAS, la suma de la “Carga Impositiva + Personal + Instalaciones” da un total de 40,5% (...). Esta diferencia del 0,5%, representa la suma de $414.023.477,40 COP.
Por otra parte, una vez verificada la información inicial versus los soportes remitidos por INVÍAS (...), se evidencia una diferencia de un 13,50% que no es justificada técnicamente por la Entidad y que se limita a ser sustentada por una regla de tres simple. Esta diferencia, representa $5.589.316.944,90 en el total acumulado del A.I.U del Convenio 2068-2021 y el A.I.U sustentado con la información recibida en la última respuesta emitida por la Entidad.
Sumado a lo anterior, es notable que en la estructuración de los diferentes convenios firmados por parte de INVÍAS, en cuanto al Programa “Viva Colombia Vías Verdes”, no se suscribe cláusula alguna que permita que la Entidad pueda exigir el sustento de los presupuestos, A.P.U`s y A.I.U`s de cada uno de los contratos que los convenios suscriben con terceros y que se convierten en presupuestos que INVÍAS debe financiar. Tampoco se evidencia que se suscriba cláusula alguna que obligue al convenido a argumentar y soportar los presupuestos que se disponen a contratar con un tercero previo a la adjudicación de los mismos, teniendo en cuenta que quien finalmente aporta los recursos para el desarrollo de
los mismos es INVÍAS. 
Acción 2.</t>
  </si>
  <si>
    <t>Acción 2.
Capacitar a los supervisores y gestores técnicos de proyectos frente al Manual de Interventoría y de Contratación, que incluya las causas de los hallazgos notificados por la Contraloría General de la República.</t>
  </si>
  <si>
    <t>Realizar dos (2) sesiones de capacitaciones a los supervisores y gestores técnicos de proyectos frente al Manual de Interventoría y de Contratación.</t>
  </si>
  <si>
    <t>H16AF2022. Cumplimiento de los procedimientos y cláusulas contractuales del convenio 2068 de 2021.
Revisado el convenio 2068 de 2021, se observa que la empresa PROYECTA cuenta con orden de inicio desde el pasado 29 de diciembre de 2021 y transcurridos 8 meses según el informe del mes de septiembre aún no se contaba con estudios y diseños como está estipulado en los Estudios Previos en la etapa Nro. 1. De preconstrucción, donde se define que en los primeros 6 meses se realizaría los estudios y diseños. Así mismo, en los informes se observó que desde el mes de enero se venía dejando claridad de que existían muchos errores en la minuta del convenio que debían ser corregidos y no se especificaban qué puntos debían ser corregidos, sin embargo, en el mes de diciembre, ya transcurrido 12 meses, se realizó una modificación a la minuta y una reprogramación de recursos.
Acción 1.</t>
  </si>
  <si>
    <t>Falta de efectividad en los controles en el procedimiento contractual con una presunta violación de las cláusulas contractuales y de los principios de la contratación. La falta de celeridad y eficacia en los procedimientos que estaban previstos para contratar.</t>
  </si>
  <si>
    <t>Acción 1.
Capacitar a los supervisores y gestores técnicos de proyectos frente al Manual de Interventoría y de Contratación, que incluya las causas de los hallazgos notificados por la Contraloría General de la República.</t>
  </si>
  <si>
    <t>H16AF2022. Cumplimiento de los procedimientos y cláusulas contractuales del convenio 2068 de 2021.
Revisado el convenio 2068 de 2021, se observa que la empresa PROYECTA cuenta con orden de inicio desde el pasado 29 de diciembre de 2021 y transcurridos 8 meses según el informe del mes de septiembre aún no se contaba con estudios y diseños como está estipulado en los Estudios Previos en la etapa Nro. 1. De preconstrucción, donde se define que en los primeros 6 meses se realizaría los estudios y diseños. Así mismo, en los informes se observó que desde el mes de enero se venía dejando claridad de que existían muchos errores en la minuta del convenio que debían ser corregidos y no se especificaban qué puntos debían ser corregidos, sin embargo, en el mes de diciembre, ya transcurrido 12 meses, se realizó una modificación a la minuta y una reprogramación de recursos.
Acción 2.</t>
  </si>
  <si>
    <t>Acción 2.
Modificar el  convenio con el fin de contar con mayores herramientas  para realizar el control y seguimientos de los contratos derivados.</t>
  </si>
  <si>
    <t>Modificar la clausula  del convenio  referente  al Comité de Seguimiento Técnico, que le permita la participación al INVIAS en la toma decisiones que comprometan los recursos del convenio.</t>
  </si>
  <si>
    <t xml:space="preserve"> Minuta de la modificación </t>
  </si>
  <si>
    <t>Administrativo con incidencia fiscal y presunta incidencia disciplinaria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</si>
  <si>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1.</t>
  </si>
  <si>
    <t>Deficiencias en planeación y gestión del proyecto, que han generado inconvenientes prediales (demoras en adquisición de predios), inconvenientes en licencias ambientales y otras (demoras en gestiones de licencias ambientales y permisos arqueológicos), e inconvenientes técnicos (condiciones técnicas no contempladas por el constructor, lo cual denota deficiencias en su revisión de los Estudios y Diseños).
Inadecuada gestión fiscal en la ejecución de las obras objeto del contrato 1019 de 2018, por parte del contratista de obra, que ha generado una gestión antieconómica e ineficiente de las inversiones en el citado contrato.
Deficiencias en el ejercicio de supervisión y gestión técnica del proyecto, toda vez que, en el momento de dar concepto y visto bueno a las adiciones y prórrogas a los contratos de obra e interventoría, no se contempló el hecho de que parte del atraso presentado en el proyecto es imputable al contratista.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</si>
  <si>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2.</t>
  </si>
  <si>
    <t>Acción 2.
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de la DEO,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</si>
  <si>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3.</t>
  </si>
  <si>
    <t>Acción 3.
Capacitar a los supervisores y gestores técnicos de proyectos frente al Manual de Interventoría y de Contratación, que incluya las causas de los hallazgos notificados por la Contraloría General de la República.</t>
  </si>
  <si>
    <t>H18AF2022. Pavimentación frente Ricaurte – Mallama. Contrato 1111 de 2021 - Variante San Francisco Mocoa.
Con el contrato 1111 de 2021 se está atendiendo un frente de rehabilitación en el sector Ricaurte – Mallama del corredor Tumaco – San Francisco, el cual se ubica a más de 200 km de las obras principales, objeto del contrato de obra, lo cual, a corto plazo, está afectando los rendimientos de obra en ese frente porque el contratista de obra está concentrando sus esfuerzos en el frente de rehabilitación, y a mediano y largo plazo, la disminución de recursos en el capítulo de obras subterráneas afecta el alcance del proyecto, poniendo en riesgo el cumplimiento de las metas físicas del mismo.</t>
  </si>
  <si>
    <t>Deficiencias administrativas por parte del Invías, en cuanto al desarrollo de la planeación y el control del proyecto, en lo relacionado con el hecho de que se debió contar con los estudios y el presupuesto para la rehabilitación del sector Ricaurte – Mallama, tanto para los contratos de obra como el de interventoría, a fin de no causar traumatismos en el desarrollo de la obra.</t>
  </si>
  <si>
    <t>Realizar tres (3) sesiones de capacitaciones a la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</si>
  <si>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H19AF2022. Pavimentación inicio de vía frente San Francisco – Contrato 1111 de 2021.
Dentro de las condiciones contractuales del contrato 1111 de 2021 no se tiene en cuenta, como elemento prioritario, la pavimentación de la vía existente en el sector 1 (PR 0+000 al PR 7+103), la cual fue construida previamente en otro contrato y
hace parte integral del corredor a terminar, sino que se deja como una obra complementaria, a criterio de ser pavimentada o no por el Instituto, según lo considere pertinente o no.</t>
  </si>
  <si>
    <t>Deficiencias en la estructuración y planificación del proyecto por parte del instituto, toda vez que no se contempla como parte del objeto principal de este contrato, la pavimentación del sector donde ya hay tanto calzada conformada, como estabilización de taludes y obras de drenaje.</t>
  </si>
  <si>
    <t>H20AF2022. Ejecución de obras en longitud de un kilómetro en seis meses frente San Francisco – Contrato 1111 de 2021.
Dentro de los requerimientos del contrato 1111 de 2021 se especifica que se deben adelantar actividades en una longitud de por lo menos 1 km del corredor. Sin embargo, con corte a 29 de marzo de 2023, este requerimiento no se cumplió, toda vez que no se han ejecutado por completo las actividades y estructuras correspondientes al primer kilómetro de vía, definido a partir del punto PR 7+103, sino que el contratista continúa haciendo actividades de replanteo y hasta esa fecha estaba en los inicio de actividades constructivas de caissons para el puente 9A y en inicio de cortes y explanaciones.</t>
  </si>
  <si>
    <t>Deficiencias en la organización logística del contratista para acometer las obras en los distintos frentes de obra, de acuerdo con sus obligaciones contractuales; así como deficiencias en el seguimiento y control en el cumplimiento de las obligaciones emanadas del contrato.</t>
  </si>
  <si>
    <t>Capacitar a los supervisores y gestores técnicos de proyectos frente al Manual de Interventoría y de Contratación, que incluya las causas de los hallazgos notificados por la Contraloría General de la República.</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</si>
  <si>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1.</t>
  </si>
  <si>
    <t>Deficiencias en la gestión e implementación de acciones tendientes al ahorro energético de los edificios del INVÍAS, en el sentido que no se han establecido metas anuales ni políticas de eficiencia energética en la entidad.</t>
  </si>
  <si>
    <t>Implementar el programa de uso eficiente y ahorro de energía para la entidad.</t>
  </si>
  <si>
    <t>Campañas informativas y de sensibilización una (1) vez al mes por medio de la intranet.</t>
  </si>
  <si>
    <t>Reporte de comunicaciones</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</si>
  <si>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2.</t>
  </si>
  <si>
    <t>Sensibilización semestralmente a las direcciones territoriales  a través de reuniones virtuales.</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</si>
  <si>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3.</t>
  </si>
  <si>
    <t>Seguimiento trimestral a la implementación del programa de uso eficiente y ahorro de energía.</t>
  </si>
  <si>
    <t>H22AF2022. Cumplimiento del Decreto 397 de 2022, relacionado con la austeridad del gasto.
Inefectividad de las acciones realizadas por el INVÍAS para el cumplimiento del plan de austeridad del gasto 2022 para los órganos que hacen parte del Presupuesto General de la Nación, Decreto 397 de 2022.
Acción 1.</t>
  </si>
  <si>
    <t>Deficiencias en la gestión e implementación de acciones tendientes a la austeridad del gasto del INVÍAS, como entidad perteneciente al presupuesto nacional, en el sentido de la poca efectividad de las acciones tendientes al ahorro de recursos.
Debilidades en planeación y ejecución de recursos de funcionamiento, que a futuro pueden ser identificadas como incorrecciones.</t>
  </si>
  <si>
    <t>Formulación del plan de austeridad vigencia 2023 (Reducir en 5% el valor pagado de horas extras para la vigencia 2023, reducir en un 10% el gasto en telefonía análoga para la vigencia 2023, reducir en 5 % el gasto de combustible para la vigencia 2023, disminuir en un 3% el gasto en fotocopias para la vigencia 2023, disminuir en un 5% el Gasto en Comisiones de Servicio y Tiquetes, reducir en un 5% la contratación por prestación de servicios de la entidad, disminuir en un 50% el gasto de  resmas de papel para la vigencia 2023).</t>
  </si>
  <si>
    <t>Formular plan de austeridad vigencia 2023.</t>
  </si>
  <si>
    <t>Plan de austeridad formulado</t>
  </si>
  <si>
    <t>H22AF2022. Cumplimiento del Decreto 397 de 2022, relacionado con la austeridad del gasto.
Inefectividad de las acciones realizadas por el INVÍAS para el cumplimiento del plan de austeridad del gasto 2022 para los órganos que hacen parte del Presupuesto General de la Nación, Decreto 397 de 2022.
Acción 2.</t>
  </si>
  <si>
    <t>Verificación trimestrales del plan de austeridad vigencia 2023 (Reducir en 5% el valor pagado de horas extras para la vigencia 2023, reducir en un 10% el gasto en telefonía análoga para la vigencia 2023, reducir en 5 % el gasto de combustible para la vigencia 2023, disminuir en un 3% el gasto en fotocopias para la vigencia 2023, disminuir en un 5% el Gasto en Comisiones de Servicio y Tiquetes, reducir en un 5% la contratación por prestación de servicios de la entidad, disminuir en un 50% el gasto de  resmas de papel para la vigencia 2023).</t>
  </si>
  <si>
    <t>Realizar reportes.</t>
  </si>
  <si>
    <t>Administrativo con incidencia fiscal</t>
  </si>
  <si>
    <t xml:space="preserve">14 04 009   </t>
  </si>
  <si>
    <t>H23AF2022. Suscripción del Otrosí modificatorio al contrato de obra 642 de 2015 – Inclusión y suscripción de una cláusula compromisoria.
Antes de la finalización del plazo contractual, mediante un otrosí modificatorio al contrato de obra Nro. 642 de 2015, el INVÍAS y el contratista decidieron incluir una cláusula compromisoria, con el fin de dirimir unas divergencias existentes y la Oficina Jurídica del INVÍAS rindió concepto desfavorable a la solicitud de modificación del contrato para la inclusión de una cláusula compromisoria y dispuso que, si se quería utilizar un mecanismo alternativo de resolución de conflictos, se acudiera a la Conciliación Extrajudicial, la cual se adelantaría ante el Procurador Judicial Administrativo y el acuerdo resultante, sería aprobado por el Juez Administrativo (Juez natural del contrato), además Adujo que este mecanismo no solo era gratuito, mientras que el procedimiento arbitral resultaría muy oneroso para la entidad.
Dicho lo anterior, si se quería velar por salvaguardar los intereses del Estado, debió sujetarse el INVÍAS a las recomendaciones realizada por la oficina jurídica, dado que los $1.008.632.462,29 nunca debieron salir del estado a raíz de una cláusula compromisoria que su concepto por parte de la oficina jurídica siempre fue desfavorable.</t>
  </si>
  <si>
    <t xml:space="preserve">Suscripción de un otrosí, incluyendo una cláusula compromisoria que implicaba un proceso arbitral, el cual generó gastos innecesarios al Invías omitiendo conceptos jurídicos el cual fueron desfavorables, lo anterior debió tenerse en cuenta buscando otras alternativas sugeridas por la Oficina Jurídica de la entidad. </t>
  </si>
  <si>
    <t>Incorporar en el Manual de Contratación una disposición que tratándose de suscripción de pactos arbitrales (compromiso y/o cláusula compromisoria) sobre contratos en curso suscritos por el INVÍAS, será el director jurídico quien previo concepto analizará las razones que justifican su procedencia, siendo este vinculante. Lo anterior, en consideración a la Directiva Presidencial N° 04 de 2018.</t>
  </si>
  <si>
    <t>Incorporar en el Manual de Contratación del INVÍAS, lo estipulado en la acción de mejora.</t>
  </si>
  <si>
    <t>DG-DJ-SDJ</t>
  </si>
  <si>
    <t>Dirección General - Dirección Jurídica</t>
  </si>
  <si>
    <t>H1AEFJUANCHITO. Actas de ajustes. Contrato 1483 de 2014.
La metodología para el cálculo de los ajustes del contrato 1483 de 2014, no está de acuerdo con lo establecido en el clausulado del contrato, lo anterior implica imprecisiones y que se haya reconocido y pagado recursos de más por este concepto.
Acción 1.</t>
  </si>
  <si>
    <t xml:space="preserve">Deficiencias en la aplicación del procedimiento establecido para el cálculo de ajustes por parte de los actores del contrato de obra (Gobernación, Contratista, Interventor) conforme a lo establecido por el INVIAS para este fin, en el desarrollo del contrato 1483 de 2014, adicionalmente falta de control por parte de los supervisores del contrato en el establecimiento de los parámetros claves para efectuar el cálculo de los ajustes. </t>
  </si>
  <si>
    <t>Realizar el reintegro por parte del contratista de la gobernación del  departamento del Valle del Cauca de los recursos sobre el mayor valor pagado en las actas de ajuste.</t>
  </si>
  <si>
    <t>Gestión ante gobernación del Valle del Cauca para el reintegro del mayor valor pagado en las actas de ajustes.</t>
  </si>
  <si>
    <t xml:space="preserve">Actas de ajustes (3) y soporte contable del reintegro del mayor valor pagado en las actas de ajuste.                         </t>
  </si>
  <si>
    <t>AEF-PUENTE JUANCHITO</t>
  </si>
  <si>
    <t>H1AEFJUANCHITO. Actas de ajustes. Contrato 1483 de 2014.
La metodología para el cálculo de los ajustes del contrato 1483 de 2014, no está de acuerdo con lo establecido en el clausulado del contrato, lo anterior implica imprecisiones y que se haya reconocido y pagado recursos de más por este concepto.
Acción 2.</t>
  </si>
  <si>
    <t>Capacitar a los supervisores y gestores técnicos de proyectos frente al procedimiento  ICOCIV, para las actas de ajuste, que incluya las causas de los hallazgos notificados por la Contraloría General de la República.</t>
  </si>
  <si>
    <t xml:space="preserve">H2AEFJUANCHITO. Manejo de anticipo como reposición total o parcial al contratista del valor amortizado del anticipo. Contrato 1483 de 2014.
El Departamento (Valle del Cauca) realizó un anticipo por $3.000.000.000 el 20 de abril de 2020 mediante cheque del Banco Popular, bajo el entendido de reposición parcial del anticipo amortizado al contrato de obra 1438 de 2014. De acuerdo con el valor total del contrato en aquel entonces, por $30.454.818.967, frente al cual le era permitido anticipar el 30%, correspondiente a $9.136.445.690, de los cuales ya se había desembolsado $8.598.596.873, quedando un saldo por entregar en anticipo de $537.848.817; sin embargo, el Departamento realizó una erogación de recursos por $3.000.000.000 de los cuales, $2.462.151.183 superaron el límite establecido en la forma de pago.  </t>
  </si>
  <si>
    <t>Falta de planeación financiera y falencias en la supervisión e interventoría financiera del contrato de obra, así como deficiencias del control interno, relacionadas con la reposición total o parcial al contratista del valor amortizado del anticipo.</t>
  </si>
  <si>
    <t>H3AEFJUANCHITO. Estructuración, planificación y ejecución del proyecto para la construcción del nuevo puente de Juanchito. Contrato 1483 de 2014.
El proyecto Puente Juanchito, contemplado inicialmente para dos años y medio, por deficiencias en estructuración y planificación, así como deficiencias en la puesta en marcha de las obras, ahora presenta una duración estimada de 8 años y 10 meses, generando mayores costos a los estimados inicialmente para el mismo por cuenta de las falencias que hacían un proyecto inviable si no se adicionaban recursos para la construcción de un proyecto funcional.</t>
  </si>
  <si>
    <t>Improvisación por parte de la Gobernación del Valle al momento de estructurar y ejecutar este proyecto de infraestructura vial, y deficiencias de control por parte del INVIAS al evaluar los proyectos en los cuales va a aportar recursos.
Como causa principal de lo observado, se cuentan las deficiencias en la génesis, estructuración y planificación del proyecto y del contrato de obra, al no contar con diseños y presupuestos determinados para ser materializado en campo, de tal modo que fuera funcional.</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</si>
  <si>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que aplique).</t>
  </si>
  <si>
    <t>H4AEFJUANCHITO. Mayor permanencia de interventoría convenio 3087 de 2013.
El Instituto Nacional de Vías, por las deficiencias en la gestión fiscal por parte del Departamento del Valle del Cauca en la estructuración del proyecto, y en la planificación y el desarrollo de su ejecución, ha tenido que mantener por mayor tiempo la interventoría del proyecto.
Esta interventoría actualmente es ejercida por la Universidad del Quindío, quien recibió el convenio en calidad de cesión por la Universidad del Cauca desde diciembre de 2016. El valor inicial del convenio era de $1.050.000.000 el cual fue adicionado por igual valor para cubrir las necesidades de supervisión del contrato derivado de obra en sus condiciones iniciales.
Se configuran los elementos que constituyen presunto detrimento patrimonial por considerar que hay menoscabo y disminución de los recursos del INVIAS con corte a
31 de diciembre de 2022, que pueden alcanzar los $6.750.000.000 una vez se completen los pagos del interventor durante su periodo contractual.</t>
  </si>
  <si>
    <t xml:space="preserve">Deficiencias en planeación contractual y de ejecución del proyecto (puente sobre el río Cauca, en el corregimiento de Juanchito) por parte del gestor fiscal de los recursos, la Gobernación del Valle, que no tenía un proyecto correctamente estructurado y no lo ha ejecutado dentro de los plazos señalados y con los insumos requeridos, lo cual generó que los valores requeridos para el mismo se cuantificaran con posteridad a la suscripción del convenio, fueran superiores a los establecidos inicialmente, obligando a adicionar en recursos y a prorrogar el convenio; así como por la deficiente supervisión y control por parte del Instituto Nacional de Vías en cuanto a la erogación de sus recursos. </t>
  </si>
  <si>
    <t>Dirección Jurídica - Secretaría General</t>
  </si>
  <si>
    <t>H8AF2021. Reservas presupuestales constituidas para los contratos 1738 de 2015, 1632 de 2015, 885 de 2019 y 2171 de 2021.
El Instituto Nacional de Vías apropia recursos al cierre de la vigencia para los contratos 1738 de 2015, 1632 de 2015, 885 de 2019 y 2171 de 2021, quedando un saldo del 96% de los recursos apropiados en reserva presupuestal, que era previsible teniendo en cuenta la fecha de expedición de los registros presupuestales que amparan las apropiaciones realizadas, generándose una sobreestimación de la reserva presupuestal constituida en la vigencia 2021 (...) por $18.898.172.003,83.</t>
  </si>
  <si>
    <t>SMCN-SVR</t>
  </si>
  <si>
    <t>Dirección Técnica y de Estructuración - Dirección Jurídica</t>
  </si>
  <si>
    <t>Dirección Técnica y de Estructuración - Dirección de Ejecución y Operación - Secretaría General</t>
  </si>
  <si>
    <t>Dirección Jurídica - Dirección Técnica y de Estructuración</t>
  </si>
  <si>
    <t>Dirección Técnica y de Estructuración - Dirección de Ejecución y Operación</t>
  </si>
  <si>
    <t>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</si>
  <si>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Dirección de Ejecución y Operación - Dirección Técnica y de Estructuración</t>
  </si>
  <si>
    <t>Dirección de Ejecución y Operación -  Dirección Técnica y de Estructuración</t>
  </si>
  <si>
    <t>Secretaría General - Dirección de Ejecución y Operación - Dirección Técnica y de Estructuración</t>
  </si>
  <si>
    <t>Actas de las capacitaciones.</t>
  </si>
  <si>
    <t>Dirección General</t>
  </si>
  <si>
    <t>Oficina Asesora de Planeación</t>
  </si>
  <si>
    <t>Dirección Técnica y de Estructuración - Secretaría General</t>
  </si>
  <si>
    <t>H18AF19. Saldos por utilizar de las reservas presupuestal 2018 no ejecutadas en el 2019.
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
(…) las cuentas o compromisos correspondientes a 248 contratos que dieron origen a esas reservas presupuestales por $25.391.8 millones, fenecieron.
De otra parte, el artículo 2.8.1.7.3.4. del Decreto 1068 de 2015 determina que al haberse terminado el compromiso o la obligación que las originó, se deberá proceder a su cancelación y remisión mediante acta a la DGCPTN (Dirección General de Crédito Público y Tesoro Nacional del Ministerio de Hacienda y Crédito Público) para que se efectúen los ajustes respectivos, debido a que ya procedió el fenecimiento del rubro, como lo establece el artículo 2.8.1.7.3.3 del mismo decreto, sin embargo, no se tiene evidencia del cumplimiento de esta normatividad por parte de INVIAS para los casos correspondientes.</t>
  </si>
  <si>
    <t>SGI-SVR-SMCN-SMF</t>
  </si>
  <si>
    <t>Secretaría General - Dirección Técnica y de Estructuración</t>
  </si>
  <si>
    <t xml:space="preserve">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t>
  </si>
  <si>
    <t>Constitución de  Reserva Presupuestal de manera no adecuada, lo que ocasiona presunto incumplimiento del artículo 89 del Decreto 111 de 1996.</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</si>
  <si>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</si>
  <si>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</si>
  <si>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</si>
  <si>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</si>
  <si>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</si>
  <si>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</si>
  <si>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</si>
  <si>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t>
  </si>
  <si>
    <t>SMCN-SGI</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</si>
  <si>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</si>
  <si>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t>
  </si>
  <si>
    <t>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</si>
  <si>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t>
  </si>
  <si>
    <t xml:space="preserve">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t>
  </si>
  <si>
    <t>H105R16. Amortización de Carreteras, Puentes, Túneles, Líneas Férreas, Muelles y Canales de Acceso.
La cuenta (1785) Amortización acumulada de Bienes de Uso Público por $5.522.910 millones, a 31 de diciembre de 2016, presenta incertidumbre en cuantía indeterminada.</t>
  </si>
  <si>
    <t>SVR-SGI</t>
  </si>
  <si>
    <t>Realizar las conciliaciones semestrales con la Subdirección Financiera, Grupo de Contabilidad, de la información consignada en el aplicativo ekogui relacionada con procesos judiciales.</t>
  </si>
  <si>
    <t>Actas de conciliación entre áreas de Subdirección Financiera, Grupo de Contabilidad, y Subdirección de Defensa Jurídica relacionado con procesos judiciales.</t>
  </si>
  <si>
    <t>Conciliaciones semestrales</t>
  </si>
  <si>
    <t>Secretaría General - Dirección de Ejecución y Operación</t>
  </si>
  <si>
    <t>Nombre: MERCEDES ELENA GÓMEZ VILLAMARIN</t>
  </si>
  <si>
    <t>Correo electrónico: mgomezv@invias.gov.co</t>
  </si>
  <si>
    <t>Área Estratégica</t>
  </si>
  <si>
    <t>Directora General</t>
  </si>
  <si>
    <t>Administrativo con presunta incidencia disciplinaria para indagación preliminar</t>
  </si>
  <si>
    <t>Administrativo para indagación preliminar con  presunta incidencia disciplinaria</t>
  </si>
  <si>
    <t>Administrativo con  presunta incidencia disciplinaria</t>
  </si>
  <si>
    <t>Administrativo con incidencia fiscal y  presunta incidencia disciplinaria</t>
  </si>
  <si>
    <t>Administrativo con presunta incidencia disciplinaria y beneficio de auditoría</t>
  </si>
  <si>
    <t>Administrativo con  incidencia fiscal y presunta incidencia disciplinaria</t>
  </si>
  <si>
    <t>H1ACPColombiaRural. Formulación, estructuración y viabilización del programa Colombia Rural.
Se evidencian debilidades durante la formulación, estructuración y viabilización del Programa Colombia Rural, ya que, del análisis y estudio de los documentos aportados por el INVIAS, no se evidenciaron los documentos que respaldan el proceso de estructuración del Programa Colombia Rural. Además, hay baja ejecución de lo establecido en el Plan Nacional de Vías para la Integración Regional.</t>
  </si>
  <si>
    <t>Falta de gestión administrativa y planeación por parte del Instituto Nacional de Vías - INVIAS como entidad ejecutora del programa Colombia Rural, en cuanto a la creación y obligatoriedad para desarrollar los procesos para la correcta ejecución del programa.</t>
  </si>
  <si>
    <t>Revisar y actualizar las tablas de retención documental del instituto, mejorando de esta manera los procesos garantes de la adecuada ejecución del programa.</t>
  </si>
  <si>
    <t xml:space="preserve">Revisión  y actualización de las tablas de retención documental </t>
  </si>
  <si>
    <t>Tabla de retención documental</t>
  </si>
  <si>
    <t>H2ACPColombiaRural. Oportunidad en el cumplimiento de objetivos del programa Colombia Rural. 
Del análisis y estudio de los documentos aportados por el INVIAS y municipios, se evidencia falta de oportunidad en el cumplimento de los objetivos del Programa Colombia Rural del INVIAS, observando que, de 1242 Convenios firmados, se han liquidado 9, suscritos en las vigencias 2019 al 2022. En el caso concreto del departamento de Nariño, en el 100% de los casos objeto de estudio, no se cumplió con los tiempos establecidos en la guía, ni con los definidos en las minutas contractuales, requiriendo recurrentes modificaciones, suspensiones, adiciones y prórrogas para cumplir el objeto contractual, sin que se cumpla oportunamente la materialización de las obras de mantenimiento y mejoramiento de los corredores viales priorizados.
Acción 1.</t>
  </si>
  <si>
    <t>Debilidades en la gestión administrativa y planeación por parte del Instituto Nacional de Vías - INVIAS como entidad promotora y articuladora del programa Colombia Rural, en cuanto a la planeación y ejecución contractual para la correcta ejecución del programa.</t>
  </si>
  <si>
    <t xml:space="preserve">Acción 1.
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  </t>
  </si>
  <si>
    <t>H2ACPColombiaRural. Oportunidad en el cumplimiento de objetivos del programa Colombia Rural. 
Del análisis y estudio de los documentos aportados por el INVIAS y municipios, se evidencia falta de oportunidad en el cumplimento de los objetivos del Programa Colombia Rural del INVIAS, observando que, de 1242 Convenios firmados, se han liquidado 9, suscritos en las vigencias 2019 al 2022. En el caso concreto del departamento de Nariño, en el 100% de los casos objeto de estudio, no se cumplió con los tiempos establecidos en la guía, ni con los definidos en las minutas contractuales, requiriendo recurrentes modificaciones, suspensiones, adiciones y prórrogas para cumplir el objeto contractual, sin que se cumpla oportunamente la materialización de las obras de mantenimiento y mejoramiento de los corredores viales priorizados.
Acción 2.</t>
  </si>
  <si>
    <t>Acción 2.
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</si>
  <si>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Realizar dos (2) sesiones de capacitaciones a los supervisores y gestores técnicos de proyectos frente al manual de interventoría y de contratación</t>
  </si>
  <si>
    <t xml:space="preserve">H3ACPColombiaRural. Rendimientos financieros.
El examen de los convenios tomados como muestra, evidencian que los dineros girados por el INVIAS con ocasión de financiar los proyectos de mejoramiento y mantenimiento de los corredores viales priorizados en el sector rural, permanecieron por largos periodos de tiempo en el sistema bancario sin que de una parte se generen rendimientos financieros tal como se evidencia en los convenios de Bolívar y Nariño; también se observó que a pesar de haberse generado rendimientos financieros estos no fueron consignados o se reportaron devoluciones parciales de los mismos como en Cundinamarca, Nariño y Santander; contraviniendo la normatividad vigente.
</t>
  </si>
  <si>
    <t>Deficiencia en el seguimiento y control por parte de los supervisores de los convenios en el cumplimiento de la periodicidad mensual de las consignaciones de los rendimientos financieros derivados de los aportes de la entidad y/o la constitución de las cuentas bancarias conjuntas que generaran rendimientos.</t>
  </si>
  <si>
    <t>H4ACPColombiaRural. Modificación de alcance contractual convenio 1651-2020 Municipio de Concepción.
En el curso de la ejecución del contrato de obra 208-2021 derivado del convenio interadministrativo 1651-2020 se introdujeron modificaciones a las cantidades de obra pactadas inicialmente sin una razón técnica valida y demostrada, lo que condujo a una alteración de los estudios técnicos previos con base en los cuales se debían adelantar la construcción, y en consecuencia al recorte de la meta física prevista originalmente, que en ultimas genera incertidumbre sobre la estabilidad y funcionamiento de todo el conjunto de las obras ejecutadas y de la infraestructura intervenida con las mismas.</t>
  </si>
  <si>
    <t>Deficiencias en las funciones de supervisión, control y seguimiento técnico que le correspondía cumplir a la interventoría y deficiencias de supervisión a cargo del municipio como ente ejecutor y del INVIAS como signatario del convenio, dado que impartieron aprobación a la modificación del contrato sin que se tuvieran las justificaciones y soportes técnicos pertinentes, suficientes y conducentes para proceder con las modificaciones contractuales que conllevaron el recorte en la meta física en lo pertinente a la obra que fue dejada de construir.</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</si>
  <si>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</si>
  <si>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Deficiencias en las funciones de supervisión, control y seguimiento técnico que le correspondía cumplir a la interventoría y deficiencias de supervisión a cargo del municipio como ente ejecutor y del INVIAS, dado que omitieron revisar y evaluar las justificaciones y soportes técnicos pertinentes, suficientes y conducentes que debía presentar al contratista a fin de proceder con la aprobación que permitiera la ejecución de las modificaciones contractuales que en cuanto al alcance físico tuvo la obra.</t>
  </si>
  <si>
    <t>H6ACPColombiaRural. Plazo de ejecución contractual convenio 1998-2020 Municipio de Guadalupe, Santander.
El plazo de ejecución del contrato de obra Nro. MG-LP-002-2021 derivado del convenio interadministrativo, de conformidad con la última acta de prorroga, expiró sin que se alcanzara la ejecución total de las obras previstas en el contrato y por ende sin cumplir con la meta física proyectada, y sin que para el momento en que se produjo el vencimiento de dicho termino se hubiera hecho el recibimiento definitivo y a satisfacción de las obras ejecutadas ni se hubiera practicado la liquidación del contrato. Lo anterior, conlleva la pérdida de eficacia y efectividad de los recursos invertidos en el contrato por cuenta de la limitación en el cumplimiento de los objetivos del programa que supone el estado de inconclusión en el que quedaron las obras.</t>
  </si>
  <si>
    <t>Deficiencia técnica del contratista en cuanto hace con su capacidad técnica y operativa como ejecutor de las obras y principal garante de su calidad, estabilidad y funcionamiento; por otra parte, deficiencias en las actividades que se derivan de las responsabilidades y funciones de dirección y conducción del proceso de contractual, gestión administrativa a cargo del ente contratante; y deficiencia de la interventoría, el Instituto Nacional de Vías y el municipio en cuanto hace con sus funciones de control, supervisión y seguimiento técnico en la etapa de ejecución contractual dadas las omisiones que por parte de esos actores se dieron en la debida diligencia para exigir, exhortar y conminar la ejecución y el cumplimiento del contrato de conformidad con los términos y condiciones pactadas.</t>
  </si>
  <si>
    <t>H7ACPColombiaRural. Ejecución y supervisión del mantenimiento.
Se identificaron 14 convenios interadministrativos en los que, los aportes realizados por INVIAS a los municipios tuvieron destinación específica, para mejoramiento, mantenimiento periódico y actividades de mantenimiento rutinario, recursos sobre los cuales el INVIAS debía realizar vigilancia y control tal como se estipula en cada convenio. Teniendo en cuenta que esta actividad no quedó incluida en las obligaciones de la interventoría no se evidencia el seguimiento a los recursos destinados al mantenimiento rutinario, ni por la interventoría ni por INVIAS, lo cual genera una incertidumbre de la efectividad de estos recursos.</t>
  </si>
  <si>
    <t>Desatención de los municipios y el INVIAS de cumplir con lo establecido en los convenios interadministrativos y su anexo técnico, relacionados con la celebración de convenios solidarios con las juntas de acción comunal, cabildos y organizaciones indígenas y civiles de la región. De igual forma, deficiencia en la ejecución, seguimiento y control por parte del supervisor del convenio a los recursos aportados por INVIAS con destinación específica a las actividades de mantenimiento rutinario, descritas en las obligaciones del municipio y lo descrito en el anexo técnico.</t>
  </si>
  <si>
    <t xml:space="preserve">H8ACPColombiaRural. Publicación en el SECOP convenios Departamento de Nariño.
Del análisis y estudio de los documentos aportados por el INVIAS, se evidencia que la entidad no publicó en su totalidad o publicó de manera extemporánea en el SECOP, documentos que según la normatividad están obligados en las etapas Precontractual, Contractual y Poscontractual de los convenios, deficiencia de control que afecta el acceso fácil, oportuno y eficaz de la ciudadanía y las entidades de control a la información relacionada con la gestión de los procesos contractuales. </t>
  </si>
  <si>
    <t>Deficiencias en los mecanismos de control asociados a las diferentes etapas del proceso de contratación, relacionadas con la labor de publicación de los documentos y actos administrativos que hacen parte de dicho proceso.</t>
  </si>
  <si>
    <t>Capacitar a los supervisores y gestores técnicos de proyectos frente al aplicativo SECOP I y II, que incluya las causas de los hallazgos notificados por la Contraloría General de la República.</t>
  </si>
  <si>
    <t>Realizar dos (2) sesiones de capacitaciones a los supervisores y gestores técnicos de proyectos frente al aplicativo SECOP I y II.</t>
  </si>
  <si>
    <t>H9ACPColombiaRural. Participación de la comunidad en la priorización de las vías a intervenir.
El Programa Colombia Rural contempla para la priorización y ejecución de las obras de mejoramiento y mantenimiento de vías terciarias, la participación ciudadana como un actor fundamental en dicho proceso, la realización de mesas técnicas departamentales u otros mecanismos, con participación de funcionarios de las entidades territoriales y representantes de la comunidad se orientan en ese propósito, con el fin de validar la información de las vías inscritas en la matriz de priorización; no obstante, la circularización de información con el INVIAS y entes territoriales y, de manera específica, la Gobernación de Nariño confirmó que dicha entidad no fue convocada a las mesas técnicas, por tanto, no cuenta con registros que soporten la participación comunitaria en el proceso de priorización de las vías beneficiarias del proyecto Colombia Rural.</t>
  </si>
  <si>
    <t>Deficiencias en los mecanismos de control y seguimiento para garantizar la participación ciudadana en el proceso, sin que se soporte la consulta de las necesidades reales de las poblaciones; así mismo, se evidencia desarticulación institucional que no permite la generación de esquemas de vinculación de la comunidad en los procesos de priorización de las vías a ser intervenidas, siendo que la definición de las mismas nace de las instituciones involucradas y priorizadas en conjunto con el Instituto, sin la participación de las comunidades, las cuales reciben y aceptan dichas intervenciones dado el beneficio que esto genera, que no puede coincidir necesariamente con las necesidades de la población.</t>
  </si>
  <si>
    <t xml:space="preserve">H10ACPColombiaRural. Diferencias entre la información real de los convenios y la información reportada por el INVIAS.
Del análisis y estudio de los documentos aportados por el INVIAS, se evidenció la entrega imprecisa de la información real de los valores de los convenios contenida en el documento Excel Matriz Colombia Rural, aspecto que revela debilidades de la entidad en los procesos de elaboración y entrega de la información, dificultando con ello la labor de la auditoría. </t>
  </si>
  <si>
    <t>Socializar con las distintas dependencias del instituto las herramientas y/o instructivos de preparación, consolidación y reporte de información con miras a dar contestación a entes de control  en pro de minimizar la los tiempos de respuesta y evitar el envío de información imprecisa.</t>
  </si>
  <si>
    <t>Realizar una (1) jornada de capacitación con las dependencias.</t>
  </si>
  <si>
    <t xml:space="preserve">Listas de asistencia </t>
  </si>
  <si>
    <t>H11ACPColombiaRural. Ejecución de obras. Convenio 1197-2021, Caparrapí, Cundinamarca.
Durante la visita realizada por la CGR al municipio de Caparrapí - Cundinamarca, para verificar las obras ejecutadas bajo el contrato No. LP-009-2021 suscrito el 01 de marzo de 2022, cuyo objeto es “Mejoramiento, Mantenimiento y Rehabilitación de los Corredores Productivos en el Municipio de Caparrapí Cundinamarca de conformidad con el Convenio Interadministrativo No. 1197 de 2021-INVIAS Programa Colombia Rural”, se identificaron situaciones relacionadas con deficiencias en la calidad y estabilidad de las obras de la placa huella ejecutada en el tramo Nro. 4, sector Pio Quinto entre el K5+513 hasta el K7+399, lo cual, genera un daño o menoscabo en los recursos invertidos en la construcción de la placa huella del tramo en mención.
Acción 1.</t>
  </si>
  <si>
    <t>Deficiencias en la planeación y programación de la obra, por cuanto al no haber ejecutado de manera completa la calzada de placa huella, al menos de sectores o subtramos completos del tramo 4, de tal forma que se evitara los daños por falta de confinamiento de las placas construidas, que al recibir cargas considerables por parte de los vehículos tanto ajenos a la obra como de los mismos utilizados por el contratista, se han venido deteriorando y colapsando al punto de crearse grietas y fracturas a muchas de las placas ejecutadas.
Fallas constructivas por parte del contratista, como falta de protección de los concretos recién fundidos, para evitar el lavado por efectos de la lluvia y probables deficiencias en la elaboración de algunos de los concretos utilizados en la fundición de las placas. 
Deficiencias en las labores de interventoría al no haber advertido al contratista de los fallos en la programación de los tramos, a fin de evitar situaciones adversas a las obras ejecutadas de forma parcial en cada tramo, por causa del tráfico vehicular.
Deficiencias constructivas, como la colocación de los hierros de refuerzo, el cual en varios casos se observó colocado en la fibra inferior de las placas donde su función se ve reducida por completo y coadyuva a que se fracturen las placas al paso de los vehículos, con mayor facilidad al no estar completamente confinadas y terminas los elementos adyacentes, riostras, cunetas, ciclópeos y bordillos.</t>
  </si>
  <si>
    <t xml:space="preserve">Acción 1.
Garantizar la calidad y estabilidad de las obras por parte del contratista, revirtiendo así las deficiencias encontradas por la CGR. </t>
  </si>
  <si>
    <t xml:space="preserve">Informe Técnico de la interventoría con registro fotográfico del recibo de las obras a satisfacción </t>
  </si>
  <si>
    <t>H11ACPColombiaRural. Ejecución de obras. Convenio 1197-2021, Caparrapí, Cundinamarca.
Durante la visita realizada por la CGR al municipio de Caparrapí - Cundinamarca, para verificar las obras ejecutadas bajo el contrato No. LP-009-2021 suscrito el 01 de marzo de 2022, cuyo objeto es “Mejoramiento, Mantenimiento y Rehabilitación de los Corredores Productivos en el Municipio de Caparrapí Cundinamarca de conformidad con el Convenio Interadministrativo No. 1197 de 2021-INVIAS Programa Colombia Rural”, se identificaron situaciones relacionadas con deficiencias en la calidad y estabilidad de las obras de la placa huella ejecutada en el tramo Nro. 4, sector Pio Quinto entre el K5+513 hasta el K7+399, lo cual, genera un daño o menoscabo en los recursos invertidos en la construcción de la placa huella del tramo en mención.
Acción 2.</t>
  </si>
  <si>
    <t>Acción 2.
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</si>
  <si>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H12ACPColombiaRural. Ejecución de obras. Convenio 1048-2021, Carepa, Antioquia.
En la ejecución del contrato 013 de 2022 se presentaron deficiencias de calidad en la construcción del pavimento en concreto rígido en varios frentes de trabajo, presentándose fisuras en el ancho del carril o ancho de calzada según el caso, y afectando el espesor total de la superficie de rodadura.</t>
  </si>
  <si>
    <t>Deficiencias en el proceso constructivo por parte del contratista, seguimiento y control por parte de la interventoría. Lo que genera el deterioro prematuro y progresivo de la estructura de pavimento al permitir filtraciones a las capas inferiores, con el consecuente daño fiscal de $45.016.593.</t>
  </si>
  <si>
    <t>Garantizar la calidad y estabilidad de las obras por parte del contratista, revirtiendo así las deficiencias encontradas por la CGR.</t>
  </si>
  <si>
    <t>H13ACPColombiaRural. Ejecución de obras. Convenio 2082 de 2020, Municipio de Talaigua Nuevo, Bolívar.
Se observó la pérdida y deterioro del sello de las juntas en el pavimento rígido ejecutado; además, los bordillos presentan grietas transversales en gran parte de su longitud.</t>
  </si>
  <si>
    <t>Deficiencias en la construcción por parte del contratista y en la falta de seguimiento y control oportuno por parte de la interventoría.</t>
  </si>
  <si>
    <t>H14ACPColombiaRural. Ejecución obras convenio 2043-2020, Mompós, Bolívar.
En visita de la CGR a las obras ejecutadas, se determinó que se presenta pérdida y deterioro del sello de las juntas de pavimento rígido construido.</t>
  </si>
  <si>
    <t>H15ACPColombiaRural. Ejecución obras convenio 1915-2020, Sáchica, Boyacá. 
Se observaron deficiencias de calidad en los sardineles o bordillos construidos en los dos tramos de placa huella ejecutados en 549,2 m. A la fecha, se ha surtido el pago de cuatro actas parciales, por lo cual el daño fiscal corresponde a lo pagado en dichas actas por los ítems correspondientes al concreto y al acero de refuerzo utilizados en la ejecución de los bordillos. En cuanto a las huellas, los resultados de laboratorio adjuntados como soporte de las actas parciales Nros. 02 y 03, arrojaron resultados que muestran incumplimiento de las especificaciones definidas para el recibo de los trabajos. El monto del presunto daño ascendería a $129.812.110.</t>
  </si>
  <si>
    <t xml:space="preserve">Incumplimiento de todos los requisitos establecidos en el artículo 630 de las especificaciones de construcción del INVIAS.
Malas prácticas constructivas en cada uno de los procesos desarrollados por el contratista de obra.
Todo tuvo lugar sin que la dirección de obra, o el residente o la interventoría o la supervisión hubiesen advertido tan evidentes defectos. En efecto, la interventoría no ejerció los controles en cada una de las etapas de la construcción de estos elementos. No verificó el cumplimiento de los requisitos definidos en las especificaciones técnicas. No se documentó en la bitácora de obra la toma de muestras de concreto en las cantidades y métodos definidos en las normas de construcción. </t>
  </si>
  <si>
    <t xml:space="preserve">Informe  Técnico de la interventoría con registro fotográfico del recibo de las obras a satisfacción </t>
  </si>
  <si>
    <t>H16ACPColombiaRural. Ejecución obras convenio 2106-2020, Zetaquira, Boyacá.
Se observaron deficiencias de calidad en las cunetas y bordillos construidos en los dos tramos de placa huella ejecutados. Sin embargo, a la fecha, sólo se ha surtido el pago de la acta parcial Nro. 1, por lo cual el daño fiscal corresponde a los pagado en dicha acta por el concreto y acero de refuerzo correspondientes a las cunetas y bordillos. Este valor asciende a $72.446.962.</t>
  </si>
  <si>
    <t>Debilidades en la supervisión e interventoría, quienes no cuestionaron las deficiencias y reconocieron el pago de estas obras.
Incumplimiento de todos los requisitos establecidos en el artículo 630 de las especificaciones de construcción del INVIAS.
Malas prácticas constructivas en cada uno de los procesos desarrollados por el contratista de obra.
Todo tuvo lugar sin que la dirección de obra, o el residente o la interventoría o la supervisión hubiesen advertido tan evidentes defectos. En efecto, la interventoría no ejerció los controles en cada una de las etapas de la construcción de estos elementos. No verificó el cumplimiento de los requisitos definidos en las especificaciones técnicas.</t>
  </si>
  <si>
    <t xml:space="preserve">H17ACPColombiaRural. Ejecución obras convenio 2488 de 2019, Chitaraque, Boyacá.
Se evidencian falencias en el proceso de ejecución del Convenio 2488 de 2019, en el que no se dio cumplimiento a lo establecido en el alcance del convenio en lo referente a la utilización del recurso destinado para obras de compensación ambiental y a los montos destinados para actividades de mantenimiento rutinario y periódico; en la construcción de estructuras de alcantarillas, justificado en permisos ambientales no procedentes. Se registran los fallos de la obra visitada el día 29 de marzo de 2023 que se encuentra relacionado con el diseño del manejo de aguas de escorrentía en el corredor vial intervenido e incumplimiento de ensayos del concreto utilizado en la obra y con la ausencia de evidencia de un correcto proceso de curado de las estructuras de concreto, configurando un daño fiscal por $60.019.608. </t>
  </si>
  <si>
    <t>Deficiencias tanto en el proceso constructivo adelantado por el contratista de obra, como el incumplimiento de la cantidad de pruebas de calidad exigidas en la norma y a falencias en el seguimiento realizado por la interventoría, en temas de ensayos de laboratorio y en exigencia de procesos constructivos adecuados que garanticen las calidades de las obras (curado del concreto). Además, incumplimiento del alcance en lo referente a las actividades de mantenimiento y de construcción de alcantarillas pactadas en el Convenio 1333 de 2021, situación que afecta directamente el corredor vial intervenido al no contar con estructuras de manejo y conducción de las aguas de escorrentía, abundantes en el municipio de Chitaraque.</t>
  </si>
  <si>
    <t xml:space="preserve">H18ACPColombiaRural. Ejecución obras convenio 2687 de 2019, Soracá, Boyacá.
Se observa el proceso de ejecución del Convenio 2687 de 2019, en donde se presentan falencias en las especificaciones de las dimensiones de una de las tres alcantarillas construidas y de las losas huella en concreto de 21Mpa que al momento de la visita evidencia fallo, pues la guía establece una longitud máxima de 2,8m, pero en las verificaciones en terreno se tienen mayores dimensiones; además se observa incumplimiento de la norma técnica que parametriza la correcta ejecución de las obras en concreto incluyendo la cantidad de pruebas mínimas de la resistencia a la compresión, con el fin de garantizar las calidades exigidas. Se cuestiona la liquidación del contrato de obra LP-MPT-MS-001-2020 sin el total cumplimiento de la caracterización del corredor vial intervenido conforme a Resolución 416 de 2020. El total del daño por las irregularidades encontradas es $54.547.306. </t>
  </si>
  <si>
    <t>Deficiencias tanto en el proceso constructivo como en el seguimiento realizado por la interventoría en la verificación de las calidades contratadas y liquidades en los concretos de placa huella (cumplimiento Capítulo 630-13 Especificaciones Técnicas INVIAS), en evidencias de procesos adelantados para el curado de los elementos de concreto, además de permitir la liquidación del contrato de obra sin la notificación del Ministerio de Transporte frente al cumplimiento de los requisitos determinados en la Resolución 412 de 2020 referentes a la caracterización del corredor vial intervenido en el Convenio 2687 de 2019.</t>
  </si>
  <si>
    <t>H19ACPColombiaRural. Ejecución obras convenio 2495 de 2019, Soatá, Boyacá.
Se observan falencias en el proceso de ejecución del Convenio 2495 de 2019, en donde se presentan fallos en las estructuras de placa huellas construidas y verificadas en visita del 24 de marzo de 2023, a causa de dimensiones en longitud de las huellas, mayores a las recomendadas y a debilidades en procesos constructivos que no tienen evidencia de ejecución y que no fueron objeto de seguimiento por parte de la interventoría, ocasionando un daño fiscal en cuantía de $49.228.420.</t>
  </si>
  <si>
    <t>Deficiencias tanto en el proceso constructivo adelantado por el contratista de obra como en las dimensiones de longitud de las losas de concreto de las huellas de las placas huella de los tramos 1 y 2, y debilidades en el seguimiento realizado por la interventoría contratada para tal fin, en temas procesos constructivos adecuados que garanticen las calidades de las obras (vibración y curado del concreto).</t>
  </si>
  <si>
    <t>H20ACPColombiaRural. Ejecución obras convenio 1047 de2021, Garagoa, Boyacá.
Se observaron deficiencias de calidad en las franjas de huella en 5 de los seis tramos construidos. También se encontraron deficiencias en la calidad de los muros en una de las alcantarillas. Se advierten deficiencias en el proceso de construcción de estos elementos, así como una débil labor de la interventoría. Los únicos resultados de laboratorio adjuntos a las actas de pago, muestran que no se alcanzó la resistencia de diseño del concreto. El monto del daño patrimonial asciende a $31.597.785.</t>
  </si>
  <si>
    <t>Las deficiencias y deterioros prematuros en las obras, fueron generados por deficientes proceso de construcción y débil control y vigilancia de la interventoría.</t>
  </si>
  <si>
    <t>H21ACPColombiaRural. Ejecución de obras convenio 2094 de 2020, Susacón, Boyacá.
Se evidenciaron falencias en el proceso de ejecución de las obras derivadas del Convenio 2094-2020, ya que no se dio cumplimiento a lo requerido en el número de ensayos al concreto utilizado en la obra del contrato derivado. Se detectan fallos de la obra visitada el día 23/03/2023, que originan un daño fiscal por deterioros tempranos en placa huella en cuantía de $30.283.876.</t>
  </si>
  <si>
    <t>H22ACPColombiaRural. Ejecución obras dentro del convenio 1942 de 2020, Tibasosa, Boyacá.
Durante el recorrido realizado el día 19 de mayo de 2023 se evidenció un tramo de placa huella con fisuras en la zona media de 57 huellas, acabados inadecuados con exceso de porosidad en 26 huellas y una huella con un acero expuesto generando riesgo a los usuarios del corredor vial, estableciéndose daño por $29.426.231,14.</t>
  </si>
  <si>
    <t>Deficiencias en los procesos constructivos adelantados por la firma contratista y debilidades en el seguimiento realizado por la interventoría designada al proyecto en lo que respecta a la autorización del diseño y los procesos constructivos.</t>
  </si>
  <si>
    <t>H23ACPColombiaRural. Ejecución de obras convenio 1674 de 2020, Monguí, Boyacá.
Durante el recorrido realizado el día 15 de mayo de 2023 se evidenciaron estructuras en pavimento con placa huella en las cuales no se realizaron las respectivas juntas de dilatación para la adecuada transmisión de esfuerzos y deformaciones que presentan las losas en concreto reforzado, dejando como resultado el fisuramiento evidenciado en visita de campo en un total de 51 riostras a lo largo de los dos tramos de placa huella construidos, estableciéndose daño al patrimonio público por $18.590.986,34.</t>
  </si>
  <si>
    <t>Deficiencias en los procesos constructivos adelantados por la firma contratista, debilidades en el seguimiento realizado por la interventoría designada al proyecto en lo que respecta a los procesos constructivos, pues se permitió la construcción y entrega sin contar con las juntas de dilatación requeridas.</t>
  </si>
  <si>
    <t>H24ACPColombiaRural. Ejecución de obras convenio 1333 de 2021, Nuevo Colón, Boyacá.
Se evidencian falencias en el proceso de ejecución de las obras correspondientes al Contrato COP – 09 -2021, derivado del Convenio 1333 de 2021 (Nuevo Colón), en el que no se dio cumplimiento a lo establecido en el alcance del convenio en lo referente a los montos destinados para actividades de mantenimiento rutinario y periódico, al número de ensayos al concreto utilizado en la obra del contrato derivado y a la ausencia de evidencia de un correcto proceso de curado de las estructuras de concreto. Adicionalmente, se observaron fallos de la obra visitada el día 28 de marzo de 2023, que originan daño fiscal por deterioros tempranos en placa huella en cuantía de $16.388.959.</t>
  </si>
  <si>
    <t>Deficiencias tanto en el proceso constructivo adelantado por el contratista de obra, como el incumplimiento de las pruebas de calidad exigidas en la norma, y falencias en el seguimiento realizado por la interventoría contratada para tal fin, en temas de ensayos de laboratorio y en exigencia y evidencias de procesos constructivos adecuados que garanticen las calidades de las obras (curado del concreto). Además, se observa incumplimiento del alcance en lo referente a las actividades de mantenimiento pactadas en el Convenio 1333 de 2021.</t>
  </si>
  <si>
    <t>H25ACPColombiaRural. Ejecución de obras convenio 1057 de 2021 – Rondón. 
Se observaron deterioros en bordillos y muros de una alcantarilla del tramo 1 de placa huella. Así como un afloramiento de agua en un sector de la placa huella, el agua proviene de la ladera lateral y afecta varias franjas de la placa. En el tramo Nro. 2 se presentan varias huellas con grietas transversales de alta severidad y afectan el espesor de las placas. Se advierten deficiencias en el proceso de construcción de estos elementos, así como una débil labor de la interventoría. Los únicos resultados de laboratorio adjuntos a las actas de pago muestran que no se alcanzó la resistencia de diseño del concreto. El monto del daño ascendería $14.759.353.</t>
  </si>
  <si>
    <t>Deficiencias en la mezcla del concreto usado, en su instalación, con lo cual se obtuvo un acabado, sin filos definidos, haciendo que el elemento no tenga forma geométrica definida y se incumple con la forma definida en los planos de la alcantarilla. No tuvo adecuado curado y por tanto se presentaron fisuras de retracción temprana en la cara superior del mismo.
Débil labor de la interventoría y un incumplimiento de varias de sus obligaciones establecidos en el respectivo contrato de interventoría y en el manual respectivo del INVIAS. 
Insuficiente control de calidad de la obra por parte del contratista y la interventoría no ejerció eficazmente su labor, incumpliendo lo definido en el Manual de Interventoría y en el artículo 630 de las normas de construcción del INVIAS.</t>
  </si>
  <si>
    <t>H26ACPColombiaRural. Ejecución de obras convenio 2068-2020. Sativasur, Boyacá.
Se observa un fallo en la obra ejecutada en el municipio de Sativasur durante la visita de verificación el 22 de marzo de 2023, en el marco del Convenio Interadministrativo 2068 de 2020, además se cuestiona la ejecución del ítem 14 Conformación de la Calzada Existente.</t>
  </si>
  <si>
    <t>Deficiencias en los procesos constructivos adelantados por el contratista, en la verificación de las calidades de los materiales contratados y liquidados, debilidades en el seguimiento realizado por la interventoría designada al proyecto en lo que respecta a la calidad de las obras, los soportes de ejecución y las memorias de cálculo. Lo que origina deterioro temprano de la placa huella construida, que presenta daño significativo con menos de un año de servicio; pago de un ítem que no corresponde a una actividad reconocida considerando las especificaciones técnicas del Convenio 2068-2020.</t>
  </si>
  <si>
    <t>H27ACPColombiaRural. Ejecución de obras convenio 2056-2020 – Ciénega, Boyacá.
Se evidencian falencias en el proceso de construcción de las obras del contrato derivado del Convenio 2056-2020, ya que no se dio cumplimiento al número de ensayos al concreto utilizado en la obra. Adicionalmente se observaron fallos de la obra en visita realizada el 27/03/2023, que originan un daño fiscal por deterioros tempranos en placa huella.</t>
  </si>
  <si>
    <t>Deficiencias en los procesos constructivos y en el cumplimiento de las condiciones de calidad de los materiales contratados y liquidados por parte de la firma contratista, además de debilidades en el seguimiento realizado por la interventoría contratada para tal fin, en lo que respecta a la verificación del cumplimiento de las especificaciones técnicas de la obra. Lo que origina deterioros prematuros en elementos en concreto de 21Mpa, a pesar del corto tiempo de servicio que han prestado las obras construidas con los recursos del Convenio 2056 de 2020.</t>
  </si>
  <si>
    <t>H28ACPColombiaRural. Ejecución obras convenio 2653 de 2019 – Ventaquemada, Boyacá.
Durante el recorrido realizado el día 12 de mayo de 2023 se evidenciaron bordillos rotos y con procesos constructivos inadecuados generando un daño fiscal por $10.700.687.</t>
  </si>
  <si>
    <t>Deficiencias en los procesos constructivos adelantados por el contratista de obra, debilidades en el seguimiento realizado por la interventoría designada al proyecto en lo que respecta a los procesos constructivos en referencia a los bordillos, en donde no se realizó un confinamiento adecuado a la estructura, fundiendo los bordillos sobre la cuneta. Por lo que se presentó rompimiento de las estructuras correspondientes al bordillo izquierdo, en donde se evidenció la deficiencia en los procesos constructivos, al construir sobre la cuneta y no realizar un anclaje adecuado.</t>
  </si>
  <si>
    <t>H29ACPColombiaRural. Ejecución obras convenio 1842-2021. Corrales, Boyacá.
Durante el recorrido realizado el día 15 de mayo de 2023 se evidenciaron 3 fisuras a lo largo del tramo de pavimento flexible, dejando un daño por $3.428.875,71.</t>
  </si>
  <si>
    <t>Deficiencias en los procesos constructivos adelantados por la firma contratista, debilidades en el seguimiento realizado por la interventoría designada al proyecto en lo que respecta a los procesos constructivos.</t>
  </si>
  <si>
    <t>H30ACPColombiaRural. Ejecución obras convenio 2529-2019. Tasco, Boyacá.
En visita a la obra se evidenciaron procesos constructivos deficientes, especialmente en la construcción de bordillos, presentándose fisuramientos y rompimientos en algunas zonas, de igual manera se evidenciaron acabados inadecuados que a pesar de que actualmente no han presentado fallas en la estructura, a futuro generarán desgastes prematuros.</t>
  </si>
  <si>
    <t>Ejecución de las actividades con procesos constructivos deficientes por parte del contratista de obra y falta de supervisión por parte de la interventoría, quienes permitieron la ejecución con deficiencias constructivas.
(…) no fue posible cuantificar con precisión el daño fiscal, al no ubicar el abscisado exacto de los sitios de fallo ni contar con la radicación y aprobación de la caracterización vial ante el Ministerio de Transporte.</t>
  </si>
  <si>
    <t>H31ACPColombiaRural. Ejecución obras convenio 1634-2020 – Almeida, Boyacá.
Se observan falencias en el proceso de ejecución del Convenio 1634 de 2020, en donde se presentan fallos en las estructuras de placa huellas construidas, algunas de ellas ya reparadas, pero con nuevas fisuras, verificadas en visita del 15 de mayo de 2023, a causa de dimensiones en longitud de las huellas, mayores a las recomendadas y a debilidades en procesos constructivos que no tienen evidencia de ejecución y que no fueron objeto de seguimiento por parte de la interventoría, además de incumplimiento en la exigencia de certificación de condiciones de calidad de los concretos. También se presentan deficiencias administrativas en la suscripción del acta de recibo final.</t>
  </si>
  <si>
    <t>Deficiencias tanto en el proceso constructivo adelantado por el contratista de obra, como el incumplimiento de la cantidad de pruebas de calidad exigidas en la norma y falencias en el seguimiento realizado por la interventoría, en temas de ensayos de laboratorio y en exigencia de procesos constructivos adecuados que garanticen las calidades de las obras (curado del concreto). Además, la no suscripción de acta de terminación/recibo de obra y de ejecución en general, además de la aprobación del pago de actividad (ítem 11) que no debió ejecutarse y mucho menos liquidarse.</t>
  </si>
  <si>
    <t>H32ACPColombiaRural. Ejecución obras convenio 1595-2020, San José de Pare, Boyacá.
Se evidencian falencias en el proceso de ejecución del Convenio 1595 de 2020 en donde se suscribe acta de terminación en diciembre de 022, pero en vista de la CGR en marzo de 2023, aún hay una estructura pendiente por ejecutar y con deficiencias técnicas de diseño y obra.</t>
  </si>
  <si>
    <t xml:space="preserve">Deficiencias en la definición del objeto del convenio, pues como se detalló y se verificó en sitio, las obras ejecutadas no corresponden a la solución de una emergencia en el municipio de San José de Pare. Incumplimiento por parte del contratista de los plazos de ejecución de las obras contratadas y del alcance del objeto contractual (ajuste estudios y diseños). Falencias en el seguimiento realizado por la interventoría, en donde se aprueba inicio de obras sin contar con estudios y diseños ajustados y completos, además de autorizar la terminación del contrato con obras pendientes por ejecutar. </t>
  </si>
  <si>
    <t>H33ACPColombiaRural. Ejecución obras convenio 1681 de 2020 – Pauna, Boyacá.
Las alcantarillas Nros. 3 y 4 presentan deficiencias en sus acabados. Hay residuos de alambres y formaletas en la alcantarilla Nro. 3. En la alcantarilla Nro. 4 no se ejecutó completamente el relleno y compactación sobre los tubos y tras los muros, por lo que la función de recolección y evacuación de las aguas de escorrentía NO se cumple en esta estructura. Sin embargo, aunque el acta de Recibo Final se suscribió en diciembre de 2022, los trabajos correspondientes a la alcantarilla Nro. 4 aún no se han pagado.</t>
  </si>
  <si>
    <t>Ejecución inoportuna de estos trabajos por parte del contratista y el incumplimiento de las especificaciones técnicas de las obras. Deficiente vigilancia y control a cargo de la interventoría, que no exigió el cumplimiento de los requisitos de acabado de los concretos. Tampoco verificó la terminación y funcionalidad de las obras correspondientes a la alcantarilla Nro. 4.</t>
  </si>
  <si>
    <t>H34ACPColombiaRural. Ejecución de obras convenio 1049-2021, San Antero, Córdoba.
Losas de concreto, losetas de piedra pegada, cunetas y drenajes con grietas, fisuras y desgaste superficial en los tres tramos de placa huella construida desde la vía troncal de occidente al corregimiento de Tijereta.</t>
  </si>
  <si>
    <t>Deficiencias en el proceso constructivo y de supervisión y control a cargo de la interventoría.</t>
  </si>
  <si>
    <t>Informe Técnico  de la interventoría con registro fotográfico del recibo de las obras a satisfacción K37</t>
  </si>
  <si>
    <t>H35ACPColombiaRural. Ejecución de obras de convenio 2007-2020. La Unión, Nariño.
El resultado del contrato L.P. 002 -2021, para el Mejoramiento y mantenimiento de la vía rural Cusillo – La Unión, desde la vereda Bella Vista PR00+000 límite con municipio de Belén hasta la intersección vía nacional, casco urbano municipio de La Unión PR14+750 entrada vereda Peña Blanca” en el marco del convenio interadministrativo N°2007 de 2020 para aunar esfuerzos entre el Instituto Nacional de Vías - INVIAS y el municipio de la Unión-departamento de Nariño para el mantenimiento y mejoramiento de vías rurales del programa “Colombia Rural”, presenta deficiencias de calidad en algunas de las estructuras contratadas como son, box culbert en el K4+562, muro en gaviones en el K5+920, en la alcantarilla del K11+231y en algunas secciones de la placa huella, poniendo en riesgo la estabilidad de la vía y el servicio que la misma presta a la comunidad.</t>
  </si>
  <si>
    <t>Deficiencias en la calidad de los materiales y procesos constructivos de los elementos detectados como defectuosos dentro de la inspección visual de obra; lo cual se traduce en el incumplimiento de especificaciones y normas de construcción aplicables por parte del contratista y falta de control efectivo por parte de la interventoría y la supervisión.</t>
  </si>
  <si>
    <t xml:space="preserve">Informe Técnico  de la interventoría con registro fotográfico del recibo de las obras a satisfacción </t>
  </si>
  <si>
    <t>H36ACPColombiaRural. Ejecución obras convenio 2193 de 2020 - Guaitarilla, Nariño.
El resultado del contrato L.P. 001 -2021, “MANTENIMIENTO Y MEJORAMIENTO DE VÍAS RURALES DEL PROGRAMA “COLOMBIA RURAL”, EN EL MUNICIPIO DE GUAITARILLA NARIÑO”, en el marco del convenio interadministrativo N°2193 de 2020 para aunar esfuerzos entre el Instituto Nacional de Vías – INVIAS y el municipio de Guaitarilla, departamento de Nariño para el mantenimiento y mejoramiento de vías rurales del programa “Colombia Rural”, presenta deficiencias de calidad en algunas de las estructuras contratadas (alcantarillas, filtro, muros en gaviones, señales preventivas).</t>
  </si>
  <si>
    <t>Deficiencias en la calidad de los materiales y procesos constructivos de los elementos detectados como defectuosos dentro de la inspección visual de obra; falta de cumplimiento de las normas de construcción pactadas por parte del contratista y falta de control efectivo por parte de la interventoría y la supervisión.</t>
  </si>
  <si>
    <t>H37ACPColombiaRural. Ejecución de obras de convenio 2091-2020. Albán, Nariño.
El día 11/04/2023, en visita conjunta entre la Contraloría General de la República, el INVIAS, la Alcaldía de Albán y el representante de Interventoría, en revisión de la obra del contrato L.P. 001-2021, derivado del Convenio 2091-2020 entre el Invias y el municipio de Albán (Nariño), se encontraron deficiencias de calidad en algunas de las estructuras contratadas.</t>
  </si>
  <si>
    <t>Deficiencias en la calidad de los materiales y procesos constructivos de los elementos detectados como defectuosos dentro de la inspección visual de obra. Incumplimiento de especificaciones y normas de construcciones aplicables por parte del contratista y falta de control efectivo por parte de la interventoría y la supervisión.</t>
  </si>
  <si>
    <t>H38ACPColombiaRural. Ejecución de obras convenio 2065-2020, municipio de San José de Miranda, Santander.
Como parte de las obras ejecutadas mediante el contrato de obra Nro. 122 de 2021 celebrado al tenor del convenio interadministrativo 2065-2020 se ejecutó y recibió a satisfacción un tramo de placa huella que en un sector ya acusa el fracturamiento de su estructura debido al cambio negativo en las condiciones geotécnicas de sostenimiento de la matriz del suelo que conforma la capa de subrasante sobre la que se apoya la estructura ejecutada, que deriva en la pérdida total de la resistencia estructural de la placa huella en ese punto y la merma significativa de la aptitud funcional de la placa huella a todo lo largo del tramo dentro del que se localiza el daño identificado, dadas las características de unidad funcional e integralidad constructiva bajo el que funcionan este tipo de infraestructura.</t>
  </si>
  <si>
    <t>Deficiencias técnicas del contratista en cuanto hace con su capacidad técnica y operativa como ejecutor, por otra parte, a las deficiencias técnicas y administrativas de la interventoría, el Instituto Nacional de Vías y el municipio en cuanto hace con sus funciones de control, supervisión y seguimiento técnico atribuibles al descuido e inobservancia en la debida diligencia para investigar y estudiar la zona que se debía seguir al momento de hacer el replanteamiento de la obra, que era una actividad previa y una condición indispensable al inicio en la ejecución de los trabajos.
(...) también es la omisión en la que hasta el momento se mantienen las instancias y agentes que teniendo el deber de exigir la recuperación y rehabilitación de la obra afectada a fin de restablecer las condiciones técnicas pactadas contractualmente, o que teniendo la obligación de acometer las acciones pertinentes tendiente a obtener el afianzamiento del riesgo materializado acudiendo para ello a los mecanismos de cobertura previstos en ese sentido como lo es la garantía única del contrato en el amparo que corresponda, no se ha emprendido acción alguna ni adoptado decisiones que permitan cesar los efectos negativos y los riesgos adversos que para los usuarios de la vía, los habitantes de la zona y la comunidad en general entraña el estado actual de la obra en las obras y sitios anteriormente reseñados.</t>
  </si>
  <si>
    <t>H39ACPColombiaRural. Ejecución de obras convenio 2017-2020, Málaga, Santander.
Como parte de las obras ejecutadas mediante el contrato de obra 346 de 2021 celebrado al tenor del convenio interadministrativo 2017-2020 se ejecutó y recibió a satisfacción una alcantarilla circular sencilla de 36” cuya configuración constructiva no garantiza el funcionamiento hidráulico y la estabilidad estructural normal de esa obra y por ende de la carretera en ese punto. Adicionalmente el emplazamiento de esa obra de drenaje se realizó de un modo inadecuado por efecto de la invasión de la corona de la vía por parte del muro cabezal del descole, lo que conlleva una limitación e interferencia de las condiciones de continuidad, comodidad y seguridad durante la operación de la vía, asociadas al nivel de servicio que se tenía previsto brindar con esas obras para todo el corredor vial intervenido.</t>
  </si>
  <si>
    <t xml:space="preserve">Deficiencia técnica del contratista en cuanto hace con su capacidad técnica y operativa como ejecutor de las obras y principal garante de su calidad, estabilidad y funcionamiento, y por otra parte de la deficiencia de la interventoría, el Instituto Nacional de Vías y el municipio en cuanto hace con sus funciones de control, supervisión y seguimiento técnico dadas las omisiones que por parte de esos actores se dieron en la debida diligencia para investigar y estudiar la zona al momento de hacer el replanteamiento de la obra, en el entendido que la realización adecuada de esa labor de investigación previa habría bastado para detectar las condiciones de la zona que desaconsejaban la ejecución de la obra en el modo en que ella se llevó a cabo.
Adicionalmente, con las deficiencias acusadas en las que incurrieron las instancias de control, supervisión y seguimiento técnico, se permitió y favoreció el emplazamiento y construcción de una obra cuya configuración material, de un lado amenazan su propia estabilidad y funcionamiento dadas las fallas descritas, y por otro lado coloca en riesgo la estabilidad y funcionamiento de la carretera en ese punto y finalmente induce riesgos para la continuidad en la operación de la infraestructura vial en su conjunto, con el peligro que ello entraña para la integridad y seguridad de los usuarios y beneficiarios de ese tramo carreteable. </t>
  </si>
  <si>
    <t xml:space="preserve">Informe técnico de la interventoría con registro fotográfico del recibo de las obras a satisfacción </t>
  </si>
  <si>
    <t>H40ACPColombiaRural. Ejecución de obras convenio 1656-2020. Enciso, Santander.
Como parte de las obras ejecutadas mediante el contrato de obra 109 de 2021 celebrado al tenor del convenio interadministrativo 1656-2020 se recibieron a satisfacción y se pagaron obras correspondientes a las señales informativas pertinentes a 13 postes de referencia que en la realidad según se pudo comprobar por parte de este organismo de control no fueron instalados en el corredor vial previsto en el objeto contractual, y cuya ausencia induce riesgos y restringe la operación normal del todo el corredor vial intervenido ya que altera las condiciones de comodidad y seguridad y el nivel de servicio de la carretera.</t>
  </si>
  <si>
    <t>Incumplimiento del contratista en cuanto hace con obligaciones contractuales como ejecutor de las obras y principal garante de su calidad, estabilidad y funcionamiento a través de la entrega de los trabajos de conformidad con lo pactado en el contrato, y por otra parte, deficiencia de la interventoría, el Instituto Nacional de Vías y el municipio en cuanto hace con sus funciones de control, supervisión, seguimiento técnico y recibo de las obras dadas las omisiones que por parte de esos actores se dieron en la debida diligencia para garantizar que la obra fuera ejecutada y entregada bajo las condiciones técnicas pactadas contractualmente específicamente en lo que concierne con la instalación de los postes de referencia, en el entendido que se tratan de dispositivos de señalización necesarios para el normal funcionamiento y la correcta operación del tramo del corredor vial intervenido, así como la contravención normativa que implica que para el momento de la visita que practicó este organismo de control esos dispositivos de señalización seguían sin ser dispuestos a efecto de garantizar la seguridad vial que podría verse en riesgo por la ausencia de dichos dispositivos.</t>
  </si>
  <si>
    <t xml:space="preserve">H41ACPColombiaRural. Ejecución obras convenio 2285 de 2020 – ILes, Nariño.
El resultado del contrato LP 004 – 2021, “MEJORAMIENTO Y MANTENIMIENTO DE VÍAS TERCIARIAS DENTRO DE LAS COMUNIDADES DE LOS PUEBLOS PASTOS Y QUILLACINGAS QUE ESTÁN EN JURISDICCIÓN DEL MUNICIPIO DE ILES EN EL DEPARTAMENTO DE NARIÑO EN EL MARCO DEL PROGRAMA “COLOMBIA RURAL", presenta deficiencias de calidad en algunas de las estructuras contratadas (placa huella, tubos alcantarilla, muros de contención).
</t>
  </si>
  <si>
    <t>H42ACPColombiaRural. Ejecución de obras convenio 1135-2020, Momil, Córdoba.
Se diseñó y construyó un Box Culvert, el cual no contaba con el suficiente paso de escorrentía de aguas lluvias, ni control a la entrada y salida hidráulica, obstruido por lodos residuo de las aguas lluvias estancadas, sin canal de descarga. Además, se evidenciaron cunetas y bordillos inconclusos.</t>
  </si>
  <si>
    <t>Deficiencias en el diseño e implantación del Box Culvert y de supervisión al respecto, así como la falta de verificación sobre las obras efectivamente ejecutadas.</t>
  </si>
  <si>
    <t xml:space="preserve">H43ACPColombiaRural. Imprevistos contrato de obra 013 de 2022 – Carepa.
En la ejecución del contrato 013 de 2022 se pactó un porcentaje para imprevistos dentro de los costos indirectos (AIU) por el que se afecta cada precio unitario, el cual corresponde a 0,5%. A pesar de haberse establecido en los estudios previos, la necesidad de soportar los pagos por este concepto, los mismos no fueron justificados en cada acta de las 9 presentadas por el contratista, revisadas por interventor y supervisores y pagadas por la entidad territorial.
</t>
  </si>
  <si>
    <t>Deficiencias en el seguimiento y control por parte de la interventoría y la supervisión a los pagos efectuados con cargo al Contrato de obra 013 de 2022. Lo que genera un daño fiscal cuantificado en $32.539.791.</t>
  </si>
  <si>
    <t>Consolidación y presentación de las justificaciones dadas por el contratista de obra y avaladas por la interventoría que soportarían los pagos efectuados por concepto de imprevistos.</t>
  </si>
  <si>
    <t xml:space="preserve">Informe de la  interventoría  en  el cual  alleguen los soportes de los pagos  de los imprevistos.                                                                                                                                                                                                                 </t>
  </si>
  <si>
    <t xml:space="preserve">Informe de la interventoría </t>
  </si>
  <si>
    <t>H44ACPColombiaRural. Imprevistos contrato de obra pública LP MA 015-2021 – Derivado del convenio 1359-2021. Ayapel, Córdoba.
En la ejecución del contrato LP MA 015-2021 se pactó un porcentaje para imprevistos dentro de los costos indirectos (AIU) por el que se afecta cada precio unitario, el cual corresponde al 5%, dicho rubro no se justificó en cada acta de las 6 (incluida el acta final de obras) presentadas por el contratista, revisadas por interventor y supervisores y pagadas por la entidad territorial.</t>
  </si>
  <si>
    <t>Deficiencias en el seguimiento y control por parte de la interventoría y la supervisión a los pagos efectuados con cargo al Contrato de Obra LP MA 015-2021.</t>
  </si>
  <si>
    <t xml:space="preserve">Informe de la  interventoría  en  el cual  alleguen los soportes  y justificaciones de los pagos de los imprevistos.                                                                                                                                                                                                                  </t>
  </si>
  <si>
    <t>H45ACPColombiaRural. Imprevistos contrato de obra pública 002-2021 – derivado del convenio 840-2021. Moñitos, Córdoba.
En la ejecución del contrato Nro. 003 de 2021 se pactó un porcentaje para imprevistos dentro de los costos indirectos (AIU) por el que se afecta cada precio unitario, el cual corresponde al 5%, dicho rubro no se justificó en cada acta de las 2 (actas de obras pagadas hasta el momento de la visita especial de fiscalización, ni en el acta de obra final suscrita) presentadas por el contratista, revisadas por interventor y supervisores y pagadas por la entidad territorial.</t>
  </si>
  <si>
    <t>Deficiencias en el seguimiento y control por parte de la interventoría y la supervisión a los pagos efectuados con cargo al Contrato de Obra 002 de 2021.</t>
  </si>
  <si>
    <t xml:space="preserve">Informe de la  interventoría  en  el cual  alleguen los soportes  y justificaciones de los pagos  de los imprevistos.                                                                                                                                                                                                               </t>
  </si>
  <si>
    <t>H46ACPColombiaRural. Ejecución contrato 325-2021, municipio de Necoclí.
En la ejecución del contrato 325-2021 desarrollado en el municipio de Necoclí, derivado del Convenio Interadministrativo 2306-2020 del municipio con el Invías, se declaró el incumplimiento del contrato y quedaron entregados recursos correspondientes a anticipos en poder del contratista sin haber justificado su inversión y hasta el momento no se ha realizado la devolución de los mismos.</t>
  </si>
  <si>
    <t>Abandono de las obras por parte del contratista, incurriendo en incumplimiento del contrato 325 de 2021 y falta de seguimiento y control por parte de supervisión e interventoría al no hacer uso de las herramientas presentes en el contrato para conminar al contratista a cumplir con las reprogramaciones y planes de contingencia.</t>
  </si>
  <si>
    <t>Hacer efectivas las garantías  de estabilidad de la obra que amparan el contrato derivado.</t>
  </si>
  <si>
    <t>Iniciar proceso de siniestro de las pólizas de estabilidad de la obra por parte del Ente Territorial.</t>
  </si>
  <si>
    <t xml:space="preserve"> Acto administrativo de inicio del proceso   </t>
  </si>
  <si>
    <t>H47ACPColombiaRural. Inventario de la red terciaria del país.
Se evidencia bajo nivel de reporte del inventario de la red terciaria a cargo del INVIAS, en el Sistema Integral Nacional de Información de Carreteras (SINC), lo que dificulta la planeación y ejecución adecuada de los recursos del estado manteniendo la brecha con las regiones, de acuerdo con la Ley 1228 de 2008, el Decreto 2618 de 2013, el Decreto 1292 de 2021 y la Resolución 3260 del 3 de agosto de 2018. El programa Colombia Rural se llevó a cabo sin un inventario de la red vial terciaria, que permitiera la adecuada toma de decisiones sobre las intervenciones a realizar.</t>
  </si>
  <si>
    <t>Debilidades en la gestión administrativa por parte del Instituto Nacional de Vías - INVIAS como entidad ejecutora de políticas, planes, estrategias, programas y/o proyectos dirigidos a la gestión de la red vial terciaria del país.</t>
  </si>
  <si>
    <t>Actualización y monitoreo del inventario de la red terciaria reportada en el Sistema Integral Nacional de Información de Carreteras (SINC) en el marco del programa de Colombia Rural.</t>
  </si>
  <si>
    <t>Preparación y reporte de la información en el SINC.</t>
  </si>
  <si>
    <t>Reporte del sistema de información actualizada</t>
  </si>
  <si>
    <t>ACPColombiaRural</t>
  </si>
  <si>
    <t>Debilidades en el seguimiento y monitoreo de los procesos administrativos de la elaboración y entrega de la información de contratación. Debilidades en la formulación del programa Colombia Rural, al no establecer un repositorio oficial de la información del programa. Debilidades en el control interno de la entidad.</t>
  </si>
  <si>
    <t>Deficiencias tanto en el proceso constructivo adelantado por el contratista de obra, como el incumplimiento de las pruebas de calidad exigidas en la norma, falencias en el seguimiento realizado por la interventoría contratada para tal fin, en aspectos de calidad de obra, no suscripción de acta de terminación/recibo de obra y de ejecución en general.</t>
  </si>
  <si>
    <t>Auditoría de Cumplimiento al Programa Colombia Rural. (ACPColombiaRural)</t>
  </si>
  <si>
    <t>Auditoría Financiera 2022. (AF2022)</t>
  </si>
  <si>
    <t>Actuación Especial de Fiscalización proyecto puente Juanchito. (AEF-PUENTE JUANCHITO)</t>
  </si>
  <si>
    <t>DTE-SMCN</t>
  </si>
  <si>
    <t>DTE-SS</t>
  </si>
  <si>
    <t>DJ-DTE(SS)</t>
  </si>
  <si>
    <t>SG-SA-SS</t>
  </si>
  <si>
    <t>DEO-SMCN</t>
  </si>
  <si>
    <t>SMCN-SS</t>
  </si>
  <si>
    <t>SEP-SMCN-SG</t>
  </si>
  <si>
    <t>SVR-(DT-MET)-SMCN</t>
  </si>
  <si>
    <t>Administrativo con presunta
connotación disciplinaria</t>
  </si>
  <si>
    <t>Desconocimiento de las facultades y obligaciones que tiene la interventoría al momento de culminar y/o terminar la ejecución de una obra, específicamente en el deber de recibir las actividades de acuerdo a las cantidades y especificaciones técnicas exigidas en el contrato de obra.</t>
  </si>
  <si>
    <t>Presentar el Acta de entrega y recibo a satisfacción del Contrato No. 190 de 2020 firmada por la Interventoría N°1149 de 2020.</t>
  </si>
  <si>
    <t>Llevar a cabo la gestión pertinente para presentar el Acta de entrega y recibo a satisfacción del Contrato No. 190 de 2020  firmada por la Interventoría N°1149 de 2020, de acuerdo con lo establecido en el Manual de Interventoría del INVIAS.</t>
  </si>
  <si>
    <t>Acta de entrega y recibo a satisfacción de las obras de la interventoría</t>
  </si>
  <si>
    <t xml:space="preserve">Dirección de Ejecución y Operación </t>
  </si>
  <si>
    <t>Elaborar el Manual de Supervisión de contratos del Instituto Nacional de Vías.</t>
  </si>
  <si>
    <t>Contar con un Manual de Supervisión que le permita a los supervisores disponer de las pautas, metodologías y herramientas de obligatorio cumplimiento, en pro de llevar a cabo el debido seguimiento a los contratos de interventoría, convenios, prestación de servicios y demás a su cargo.</t>
  </si>
  <si>
    <t>Manual de Supervisión adoptado</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</si>
  <si>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se debe hacer entrega  por parte del INVIAS de los documentos técnicos, especialmente la guía de estructuración, en caso de que aplique).</t>
  </si>
  <si>
    <t>Deficiencias de la supervisión en desarrollo de las actividades y obligaciones derivadas del contrato de interventoría.</t>
  </si>
  <si>
    <t>Dar traslado a la Oficina de Control Disciplinario para que inicie las acciones pertinentes al supervisor, en atención a lo informado por el ente auditor.</t>
  </si>
  <si>
    <t xml:space="preserve">Informar a la instancia pertinente de los presuntos incumplimientos detectados por la Contraloría General de la República frente al proceso de supervisión. </t>
  </si>
  <si>
    <t>Comunicación</t>
  </si>
  <si>
    <t>AEF- CAT 781-2023-El Bagre</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</si>
  <si>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1.</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</si>
  <si>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en caso de que aplique)</t>
  </si>
  <si>
    <t>Realizar dos (2) sesiones de capacitaciones a los supervisores y gestores técnicos de proyectos frente al manual de interventoría y de contratación.</t>
  </si>
  <si>
    <t xml:space="preserve">Se dará aviso inmediato al Municipio de Fresno Tolima de los constantes incumplimientos que ha tenido el contratista de obra CONSORCIO FRESNO IC referente al contrato No. 167 de 2022, para que inicie el proceso administrativo correspondiente, en pro de dar aplicación a lo establecido en el artículo 86 Imposición de multas, sanciones y declaratorias de incumplimiento de la Ley 1474 de 2011. </t>
  </si>
  <si>
    <t>Hacer seguimiento a las respectivas acciones adelantadas por el municipio en contra del contratista para declarar el incumplimiento.</t>
  </si>
  <si>
    <t>Informe detallado de seguimiento</t>
  </si>
  <si>
    <t>Iniciar el proceso administrativo para dar incumplimiento definitivo del contrato de obra No. 1800 de 2020 y solicitar el siniestro de la póliza de cumplimiento en su amparo de buen manejo y correcta inversión del anticipo otorgado al contratista de obra</t>
  </si>
  <si>
    <t>Iniciar las respectivas acciones legales en contra del contratista para declarar el incumplimiento.</t>
  </si>
  <si>
    <t>Acto administrativo por el cual se da apertura al proceso</t>
  </si>
  <si>
    <t xml:space="preserve"> Contar con  el  acta de entrega y recibo definitivo a satisfacción  de las obras a lugar.  Que evidencie la correcta inversión de los recursos públicos </t>
  </si>
  <si>
    <t>Acta de entrega y recibo</t>
  </si>
  <si>
    <t xml:space="preserve">Llevar a cabo y/o gestionar las actuaciones previstas para la recuperación del recurso público derivadas de la terminación unilateral del contrato No. 009 del 2025. </t>
  </si>
  <si>
    <t>i) Respuesta Consorcio Barbacoas 2014 con sus respectivos anexos (3 ii)Respuesta del Departamento de Nariño con su anexo (1), iii) Oficio SIGEDOC 2022EE0192133 No incidencia fiscal y iv) Informe Mejora H-A28D28F13 AEF AT 019-2022 que permite realizar la trazabilidad del proceso y la culminación del mismo.</t>
  </si>
  <si>
    <t>Documentos definitivos de las actuaciones descritas</t>
  </si>
  <si>
    <t xml:space="preserve">Tramitar de conformidad con los procesos vigentes, los soportes que dan por recibidas las obras iniciales contratadas y sus modificaciones necesarias (sí estas tuvieran lugar) </t>
  </si>
  <si>
    <t>Acta de entrega y recibo de las obras</t>
  </si>
  <si>
    <t xml:space="preserve"> Contar con  el  acta de entrega y recibo definitivo a satisfacción  de las obras a lugar.  Que evidencie la correcta inversión de los recursos públicos.</t>
  </si>
  <si>
    <t>Tramitar de conformidad con los procesos vigentes, los soportes que dan por recibidas las obras iniciales contratadas y sus modificaciones necesarias (sí estas tuvieran lugar).</t>
  </si>
  <si>
    <t xml:space="preserve">Tramitar de conformidad con los procesos vigentes, los soportes que dan por recibidas las obras iniciales contratadas, la liquidación unilateral del contrato, el inicio de las sanciones a lugar y las acciones presupuestales que permitan el reintegro de los recursos no ejecutados. </t>
  </si>
  <si>
    <t>Gestionar con los distintos actores involucrados, las actas de entrega y recibo de las obras, la liquidación, el proceso sancionatorio y la certificación de reintegro.</t>
  </si>
  <si>
    <t>Actas y documentos de la gestión realizada</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</si>
  <si>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en caso de que aplique).</t>
  </si>
  <si>
    <t>Dar traslado a la Oficina de Control Disciplinario para que inicie las acciones pertinentes al supervisor en atención a lo informado por el ente auditor</t>
  </si>
  <si>
    <t xml:space="preserve">Informar a la instancia pertinente de los presuntos incumplimientos detectados por la contraloría frente al proceso de supervisión </t>
  </si>
  <si>
    <t>Informar a la instancia pertinente de los presuntos incumplimientos detectados por la contraloría frente al proceso de supervisión.</t>
  </si>
  <si>
    <t>Dar traslado a la Oficina de Control Disciplinario para que inicie las acciones pertinentes al supervisor en atención a lo informado por el ente auditor.</t>
  </si>
  <si>
    <t>Manual de Supervisión</t>
  </si>
  <si>
    <t>SRT</t>
  </si>
  <si>
    <t xml:space="preserve">Dirección  Técnica y de Estructuración </t>
  </si>
  <si>
    <t>Elaborar el manual de supervisión de contratos del Instituto Nacional de Vías.</t>
  </si>
  <si>
    <t>Contar con un manual de supervisión que le permita a los supervisores disponer de las pautas, metodologías y herramientas de obligatorio cumplimiento en pro de llevar a cabo el debido seguimiento a los contratos de interventoría, convenios, prestación de servicios y demás a su cargo.</t>
  </si>
  <si>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Acción 1.
</t>
  </si>
  <si>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Acción 2.
</t>
  </si>
  <si>
    <t>Dar traslado a la Oficina de Control Disciplinario para que inicie las acciones pertinentes de considerarlo necesario, al supervisor en atención a lo informado por el ente auditor</t>
  </si>
  <si>
    <t xml:space="preserve">Dirección Técnica y de Estructuración </t>
  </si>
  <si>
    <t>Dar traslado a la Oficina de Control Disciplinario para que inicie las acciones que estimen  pertinentes al supervisor en atención a lo informado por el ente auditor.</t>
  </si>
  <si>
    <t>Capacitar a los supervisores y gestores técnicos de proyectos frente al manual de interventoría y de contratación que incluya las causas de los hallazgos notificados por la Contraloría General de la República.</t>
  </si>
  <si>
    <t>Tramitar de conformidad con los procesos vigentes, los soportes que dan por recibidas las obras iniciales contratadas y la liquidación del contrato.</t>
  </si>
  <si>
    <t>Contar con  el  acta de entrega y recibo definitivo a satisfacción  de las obras a lugar.  Que evidencie la correcta inversión de los recursos públicos.</t>
  </si>
  <si>
    <t>Deficiencias constructivas o de calidad de los materiales que aunado a la falta de mantenimiento, disminuyen el periodo de diseño o vida útil de las intervenciones realizadas.</t>
  </si>
  <si>
    <t>Dar traslado a la Oficina de Control Disciplinario para que inicie las acciones  que considere pertinentes al supervisor en atención a lo informado por el ente auditor.</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</si>
  <si>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
Acción 1.</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</si>
  <si>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
Acción 2.</t>
  </si>
  <si>
    <t>Revisar y actualizar las Tablas de Retención documental de la Subdirección de vías Regionales, para fortalecer los controles en materia de gestión documental y disponibilidad de la información.</t>
  </si>
  <si>
    <t>Revisión y actualización de las Tablas de Retención documental de la Subdirección de vías Regionales,  a partir de los lineamientos brindados por la Subdirección administrativa en mesa de trabajo.</t>
  </si>
  <si>
    <t>TRD que incorpore la serie de contratos revisada y aprobada</t>
  </si>
  <si>
    <t>Capacitar a los servidores de la Subdirección de vías regionales en TRD.</t>
  </si>
  <si>
    <t>Gestionar ante la subdirección administrativa capacitación en TRD//Participar en la jornada de capacitación en TRD.</t>
  </si>
  <si>
    <t xml:space="preserve">Registro de la capacitación (registro de participantes o grabación)  </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</si>
  <si>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
Acción 1.</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</si>
  <si>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
Acción 2.</t>
  </si>
  <si>
    <t>Inconsistencias en la información, en razón a que carecía de completitud al no incluir la relación de Convenios y/o Contratos desarrollados en los departamentos de La Guajira y San Andrés y Providencia.</t>
  </si>
  <si>
    <t>Balance financiero de la ejecución de recursos llevados a cabo a través de los programas Colombia Rural y Caminos comunitarios para la paz total con lo cual se demuestra la gestión realizada para ejecutar las asignaciones presupuestales.</t>
  </si>
  <si>
    <t xml:space="preserve">Presentar balance financiero de la ejecución de recursos llevados a cabo a través de los programas Colombia Rural y Caminos comunitarios para la paz total. </t>
  </si>
  <si>
    <t>Balance de ejecución financiera</t>
  </si>
  <si>
    <t>Generación de un informe de la caracterización de las vías rurales a cargo del invias.</t>
  </si>
  <si>
    <t>Preparar y adjuntar los soportes (actas de liquidación y recibo de los convenios finalizados con el detalle de la amortización y/o desembolsos a la fecha para los que sigan ene ejecución).</t>
  </si>
  <si>
    <t>Actas de liquidación con anexos</t>
  </si>
  <si>
    <t>Contar con los soportes (actas de liquidación y recibo de los convenios finalizados con el detalle de la amortización y/o desembolsos a la fecha para los que sigan ene ejecución). Que  evidencien  la correcta ejecución de los recursos públicos.</t>
  </si>
  <si>
    <t>Realizar tres (3) sesiones de capacitaciones a Subdirección de Estructuración de Proyectos; direcciones y unidades ejecutoras de la Versión 3 de la Guía de estructuración, donde se incluyó el componente social, predial y ambiental conforme a los hallazgos notificados por la Contraloría General de la República.</t>
  </si>
  <si>
    <t>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Acción 1.</t>
  </si>
  <si>
    <t>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Acción 2.</t>
  </si>
  <si>
    <t xml:space="preserve">Revisar y actualizar las Tablas de Retención documental de la Subdirección de vías Regionales, para fortalecer los controles en materia de gestión documental y disponibilidad de la información. </t>
  </si>
  <si>
    <t xml:space="preserve">Acta de Entrega y Recibo definitiva </t>
  </si>
  <si>
    <t>Contar con el acta de entrega definitiva que evidencia la  correcta inversión de los recursos públicos.</t>
  </si>
  <si>
    <t>Tramitar de conformidad con los procesos vigentes, los soportes que dan por recibido el contrato de obra.</t>
  </si>
  <si>
    <t xml:space="preserve">Contar con el acta de entrega definitiva a satisfacción  que evidencie la  correcta inversión de los recursos públicos </t>
  </si>
  <si>
    <t xml:space="preserve">Actas </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</si>
  <si>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Acción 1.</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</si>
  <si>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Acción 2.</t>
  </si>
  <si>
    <t>Actas</t>
  </si>
  <si>
    <t>Tramitar de conformidad con los procesos vigentes, los soportes que dan por recibido el contrato de obra a satisfacción.</t>
  </si>
  <si>
    <t>Contar con el acta de entrega definitiva a satisfacción  que evidencie la  correcta inversión de los recursos públicos.</t>
  </si>
  <si>
    <t>Revisar el Acta de Entrega y Recibo de Bienes al Instituto Nacional de Vías del 31 de diciembre de 1993 - POSESIONES, con el fin de determinar qué predios se encuentran en la base contable de la entidad.</t>
  </si>
  <si>
    <t>1. Se hará el inventario de los bienes inmuebles que se encuentran relacionados en el Acta de Entrega y Recibo de Bienes al Instituto Nacional de Vías del 31 de diciembre de 1993 - POSESIONES.
2. Se revisará qué predios hacen parte de los bienes administrados por el Grupo Gerencia de Administración Inmobiliaria y Grupo de Registro y Administración Predios de Uso Público - BUPI.
3. Del inventario generado, se solicitará al Grupo de Contabilidad que revise qué predios se encuentran dentro del registro contable de la entidad.</t>
  </si>
  <si>
    <t>Un informe</t>
  </si>
  <si>
    <t>Requerir a la interventoría para que presente un informe detallado de las razones por las cuales se modificó el proyecto, las licencias ambientales y las evidencias  que lo soporten.</t>
  </si>
  <si>
    <t>Requerir a la interventoría para que presente un informe detallado de las razón por las cuales se modificó el proyecto, las licencias ambientales y las evidencias  que lo soporten.</t>
  </si>
  <si>
    <t xml:space="preserve">Informe de interventoría
</t>
  </si>
  <si>
    <t>Modificar el alcance del contrato 1200 de 2016 donde se incluye la conexión a "Ye de Ciénaga".</t>
  </si>
  <si>
    <t>Documento de modificación contrato 1200 de 2016</t>
  </si>
  <si>
    <t>Dirección Técnica y de Estructuración-Dirección de Ejecución y operación</t>
  </si>
  <si>
    <t>Tramitar de conformidad con los procesos vigentes los soportes que dan por recibidas las obras iniciales contratadas y sus modificaciones necesarias (sí estas tuvieran lugar).</t>
  </si>
  <si>
    <t>H9AF2022. Proyecto de operaciones de crédito público aplicable al recaudo de peajes - titularización, del Instituto Nacional de Vías - INVÍAS.
En el marco del proyecto de Operación de Crédito Público – Titularización, el INVÍAS presupuestó ingresos propios durante dos vigencias fiscales que no fueron recaudados, sin evidenciarse que se tomaran las acciones tendientes a minimizar el impacto generado como resultado de suscribir compromisos de gasto superiores al recaudo efectivo de los ingresos y de efectuar la inversión de recursos cuya liquidez no estaba garantizada.
Acción 1.</t>
  </si>
  <si>
    <t>H9AF2022. Proyecto de operaciones de crédito público aplicable al recaudo de peajes - titularización, del Instituto Nacional de Vías - INVÍAS.
En el marco del proyecto de Operación de Crédito Público – Titularización, el INVÍAS presupuestó ingresos propios durante dos vigencias fiscales que no fueron recaudados, sin evidenciarse que se tomaran las acciones tendientes a minimizar el impacto generado como resultado de suscribir compromisos de gasto superiores al recaudo efectivo de los ingresos y de efectuar la inversión de recursos cuya liquidez no estaba garantizada.
Acción 2.</t>
  </si>
  <si>
    <t>El Director General con su equipo directivo incluyendo al jefe de la Oficina Asesora de Planeación, el Subdirector General, los Directores Técnicos, la Directora Jurídica y el Secretario General,  deben revisar los ingresos de recursos propios versus los recursos comprometidos y hacer seguimiento mes a mes a fin de garantizar que los recursos comprometidos no superen el recaudo del año fiscal.</t>
  </si>
  <si>
    <t>Efectuar seguimiento mediante reuniones mensuales programadas con el equipo directivo, con el fin de verificar que los recursos comprometidos no superen  el ingreso de recursos propios.</t>
  </si>
  <si>
    <t xml:space="preserve">Actas de reunión
</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</si>
  <si>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3.</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</si>
  <si>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2.</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</si>
  <si>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1.</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</si>
  <si>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2.</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</si>
  <si>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3.</t>
  </si>
  <si>
    <t>H5ACPColombiaRural. Modificación de alcance contractual convenio 1648-2020 Municipio de Cerrito.
En el curso de la ejecución del contrato de obra 005-2021 derivado del convenio interadministrativo 1648-2020 se introdujeron modificaciones a las cantidades de obra pactadas inicialmente sin una razón técnica valida y demostrada, lo que condujo a una alteración de los estudios técnicos previos con base en los cuales se debían adelantar la construcción, y en consecuencia al recorte de la meta física prevista originalmente, que en ultimas genera incertidumbre sobre la estabilidad y funcionamiento de todo el conjunto de las obras ejecutadas y de la infraestructura intervenida con las mismas.</t>
  </si>
  <si>
    <t>H9PDET-ANTyCAU. Transporte de material de río y cantera, contrato de obra No. 1011-11-11-238-2019 Municipio de Miranda, Cauca.
Se pagaron  21 kilómetros de más a la distancia real de la cantera PETRAE, lugar de donde  se extrajeron y compraron los materiales de rio y de cantera, ya que la distancia  real de acuerdo con lo certificado por el municipio es de 29 kilómetros hasta el final  de la obra, como punto más lejano al que se pudiese transportar el material en mención.</t>
  </si>
  <si>
    <t>Administrativo
con presunta connotación fiscal, disciplinaria y penal</t>
  </si>
  <si>
    <t>H1DConvenio1721-2020. Devolución de recursos Convenio Interadministrativo No. 1721 de 2020, suscrito entre Instituto Nacional de Vías y municipio de Soplaviento.
 (...) se evidenció que el convenio hoy en día no ha sido ejecutado, tampoco se ha liquidado y respecto a los recursos desembolsados junto con sus respectivos rendimientos, no han sido devueltos al INVÍAS por parte del Municipio de Soplaviento, Bolívar. De la misma manera, los recursos que inicialmente fueron consignados por $720.000.000 más sus rendimientos no se encuentran en su totalidad en la cuenta corriente de manejo conjunto por parte del INVÍAS y el municipio de Soplaviento, Bolívar.
El Banco de Bogotá el 24 de abril de 2023 expidió al municipio de Soplaviento extracto Bancario con saldo a corte de marzo 2023 de DOSCIENTOS TRES MILLONES QUINIENTOS ONCE MIL QUINIENTOS VEINTISEIS PESOS ($203.511.526.00) M/CTE. (…)                                                                                                                                                                          
Acción 1.</t>
  </si>
  <si>
    <t xml:space="preserve">Deficiencias en la supervisión de la ejecución y cumplimiento de las obligaciones contraídas en el marco del Convenio Interadministrativo Nro. 1721 de 2020, aunado a fallas en la vigilancia, control, supervisión y administración de los recursos propios del convenio por parte del INVIAS y el municipio de Soplaviento, Bolívar, que ha permitido que los recursos no se destinaran al objeto contratado.
</t>
  </si>
  <si>
    <t>Iniciar proceso de liquidación en sede judicial a través del mecanismo de controversia contractual contra el municipio Soplaviento, Bolívar.</t>
  </si>
  <si>
    <t>Dar inicio a las acciones jurídicas y judiciales pertinentes a través de la radicación de la demanda ante la autoridad judicial competente.</t>
  </si>
  <si>
    <t>Demanda radicada</t>
  </si>
  <si>
    <t>H1DConvenio1721-2020. Devolución de recursos Convenio Interadministrativo No. 1721 de 2020, suscrito entre Instituto Nacional de Vías y municipio de Soplaviento.
 (...) se evidenció que el convenio hoy en día no ha sido ejecutado, tampoco se ha liquidado y respecto a los recursos desembolsados junto con sus respectivos rendimientos, no han sido devueltos al INVÍAS por parte del Municipio de Soplaviento, Bolívar. De la misma manera, los recursos que inicialmente fueron consignados por $720.000.000 más sus rendimientos no se encuentran en su totalidad en la cuenta corriente de manejo conjunto por parte del INVÍAS y el municipio de Soplaviento, Bolívar.
El Banco de Bogotá el 24 de abril de 2023 expidió al municipio de Soplaviento extracto Bancario con saldo a corte de marzo 2023 de DOSCIENTOS TRES MILLONES QUINIENTOS ONCE MIL QUINIENTOS VEINTISEIS PESOS ($203.511.526.00) M/CTE. (…)                                                                                                                                                                          
Acción 2.</t>
  </si>
  <si>
    <t>Implementar en los nuevos convenios a cargo de la Subdirección de Vías Regionales el clausulado de garantías a fin de contar con las garantías pertinentes para el cubrimiento de los hechos constitutivos de incumplimiento en estos.</t>
  </si>
  <si>
    <t>Inclusión del clausulado de garantías dentro de los nuevos convenios interadministrativos a cargo de la Subdirección de Vías Regionales.</t>
  </si>
  <si>
    <t>Un (1) informe ejecutivo que contenga convenio y su acta de aprobación de la póliza</t>
  </si>
  <si>
    <t>DenunciaConvenio1721-2020.</t>
  </si>
  <si>
    <t>Administrativo para indagación preliminar y con presunta incidencia disciplinaria</t>
  </si>
  <si>
    <t>H1AEFMuelleVictoriaRegia. Especificación y costo de acero estructural A709 G50W.
En desarrollo del contrato de obra pública 1554 de 2020 se realizaron ajustes a los precios unitarios de los ítems relacionados con el acero estructural incrementando ostensiblemente su precio. Adicionalmente se realizó un cambio en las especificaciones del acero estructural a emplear; sin embargo, no se tiene certeza si la totalidad de acero utilizado para la fabricación de la estructura metálica, cumple con las especificaciones requeridas para el tipo de obra y condiciones ambientales propias de su localización</t>
  </si>
  <si>
    <t>Debilidades en las actividades de supervisión, vigilancia y control por parte de las diferentes partes relacionadas con la gestión del proyecto y desatenciones al cumplimiento de las obligaciones legales y contractuales, que permitió que se cambiaran las especificaciones del acero de los estudios previos afectando las condiciones de calidad y durabilidad, así como que se ajustaran, incrementaran y aprobaran precios unitarios diferentes a los inicialmente pactados, no obstante que los aceros son de características similares, como se evidenció en el análisis técnico</t>
  </si>
  <si>
    <t>Contar con un capitulo de supervisión dentro del actual Manual de Interventoría de Obra Pública del INVIAS, en el cual queden claras las funciones y responsabilidades de los supervisores y sus apoyos, con las herramientas para cumplir idóneamente sus funciones.</t>
  </si>
  <si>
    <t xml:space="preserve"> Expedir la Resolución que aprueba el capitulo de supervisión.</t>
  </si>
  <si>
    <t xml:space="preserve"> Resolución </t>
  </si>
  <si>
    <t>H2AEFMuelleVictoriaRegia. Planeación y ejecución del contrato de obra.
Se establecieron deficiencias en el proceso de planeación del contrato al no considerar el estado de la pasarela existente de acceso al muelle flotante Victoria Regia, la cual requería intervención para garantizar su adecuada operación y, por tanto, esta situación se constituyó en uno de los componentes que dieron lugar a la adición en valor del contrato. De otra parte, al momento de la visita se determinó que el avance financiero del contrato (con el anticipo amortizado en su totalidad) es superior al avance físico de la obra. Por último, se observó un incremento importante del plazo contractual, ocasionado de una parte, en la falta de efectividad de los trámites ante las autoridades ambientales, y de otra, en las debilidades en el seguimiento desde la interventoría y supervisión para procurar la generación de estrategias para el desarrollo del contrato de obra dentro de los plazos previstos con el consecuente beneficio esperado para los diferentes usuarios del muelle.</t>
  </si>
  <si>
    <t>Debilidades en las actividades de supervisión, vigilancia y control por parte INVIAS relacionados con la gestión del proyecto y desatenciones al cumplimiento de las obligaciones legales y contractuales, que permitió que haya prorrogado el contrato sin una clara justificación, así como adiciones contractuales previsibles en la estructuración contractual.</t>
  </si>
  <si>
    <t xml:space="preserve">Contar con un capitulo de supervisión dentro del actual Manual de Interventoría de Obra Pública del INVIAS, en el cual queden claras las funciones y responsabilidades de los supervisores y sus apoyos, con las herramientas para cumplir idóneamente su función de seguimiento y revisión de las justificaciones de las modificaciones. </t>
  </si>
  <si>
    <t>H3AEFMuelleVictoriaRegia. Modificación forma de pago contrato 1554 de 2020.
Con ocasión de las modificaciones contractuales realizadas al contrato 1554 de 2020, se incorporaron ítems no previstos, destacando que uno de ellos implicaba la modificación en la forma de pago, la cual estaba prevista mediante actas de recibo parcial de obra, y pasó a suministro de estructura metálica, con la salvedad que dicho suministro no se ha dado en el lugar de obra. Adicionalmente, con el anticipo amortizado, se tiene un avance financiero del 80,5% contra un avance físico de obra del 50%, con lo cual se tiene que se han entregado al contratista de obra, recursos que superan la obra ejecutada, sobre los cuales no se constituyeron garantías y por tanto se mantendrá el riesgo sobre estos recursos hasta tanto se realice el suministro y montaje de estructura metálica en obra.</t>
  </si>
  <si>
    <t>Deficiencias de control de la interventoría y la supervisión al momento de hacer las revisiones y aprobaciones tendientes a incorporar modificaciones contractuales vía inclusión de ítems no previstos.</t>
  </si>
  <si>
    <t>H4AEFMuelleVictoriaRegia. Publicación en SECOP II Contratos 1554 de 2020 y 1729 de 2020.
Revisados los documentos registrados en el SECOP II de los contratos 1554 de 2020 y 1729 de 2020, a fecha del 12/10/2023, se evidenció que, no se publicaron la totalidad de documentos soporte del proceso, incumpliendo al principio de publicidad y transparencia en la contratación pública.
Acción 1.</t>
  </si>
  <si>
    <t>Deficiencias en la aplicación de los mecanismos de control, en lo atinente a la publicación y verificación de los documentos generados en las etapas precontractual y contractual del proceso referido.</t>
  </si>
  <si>
    <t>Publicar la totalidad de documentos soporte del proceso, dando cumplimiento al principio de publicidad y transparencia en la contratación pública.</t>
  </si>
  <si>
    <t>Constancia del SECOP de la publicación de los documentos.</t>
  </si>
  <si>
    <t xml:space="preserve">Link y pantallazo del SECOP </t>
  </si>
  <si>
    <t>H4AEFMuelleVictoriaRegia. Publicación en SECOP II Contratos 1554 de 2020 y 1729 de 2020.
Revisados los documentos registrados en el SECOP II de los contratos 1554 de 2020 y 1729 de 2020, a fecha del 12/10/2023, se evidenció que, no se publicaron la totalidad de documentos soporte del proceso, incumpliendo al principio de publicidad y transparencia en la contratación pública.
Acción 2.</t>
  </si>
  <si>
    <t>Contar con un capitulo de supervisión dentro del actual Manual de Interventoría de Obra Pública del INVIAS, en el cual queden claras las funciones y responsabilidades de los supervisores y sus apoyos, con las herramientas para cumplir idóneamente sus funciones. En el cual queden claras las funciones y responsabilidades de los supervisores y sus apoyos, en lo referente a la publicación en el SECOP II.</t>
  </si>
  <si>
    <t>H5AEFMuelleVictoriaRegia. Rejillas acceso Muelle Victoria Regia.
En visita de inspección realizada al sitio de las obras del Muelle Victoria Regia, se evidenciaron daños prematuros en las rejillas instaladas en la pasarela existente de acceso al muelle, lo cual puede dar lugar a accidentes para los diferentes usuarios de esta infraestructura y deterioros en otros componentes de ésta.</t>
  </si>
  <si>
    <t>Deficiencias constructivas y debilidades en el seguimiento y control técnico de las obras.
Deficiente gestión en el control que debe ejercerse en el tránsito por la pasarela por parte del Instituto como dueño de la obra, así como de los demás actores antes de ser recibido el total del proyecto.</t>
  </si>
  <si>
    <t>Arreglar  los daños detectados por la Contraloría General de la República mediante el contrato No. Contrato 1554 de 2020.</t>
  </si>
  <si>
    <t>Informe de la interventoría con registro fotográfico en el cual consten los arreglos.</t>
  </si>
  <si>
    <t>AEF muelle Victoria Regia</t>
  </si>
  <si>
    <t>H9AF2021. Constitución de reserva para el contrato 2332 de 2021.
El Instituto Nacional de Vías suscribe contrato el 31 de diciembre de 2021, siendo previsible la no ejecución del recurso en la vigencia; de otra parte, se soporta fecha de aprobación de prórroga previa a la fecha de suscripción del contrato, encontrándose inconsistencias en la información reportada por la Entidad.
Acción 2.</t>
  </si>
  <si>
    <t>Realizar seguimiento a la ejecución presupuestal y al Plan Anual de Adquisiciones trimestralmente (o en el momento en que se considere pertinente) con la finalidad de solicitar en caso de requerirse traslados presupuestales, suscripción de vigencias futuras u otros aplicables para asegurar la disponibilidad de los recursos.</t>
  </si>
  <si>
    <t>H9AF2021. Constitución de reserva para el contrato 2332 de 2021.
El Instituto Nacional de Vías suscribe contrato el 31 de diciembre de 2021, siendo previsible la no ejecución del recurso en la vigencia; de otra parte, se soporta fecha de aprobación de prórroga previa a la fecha de suscripción del contrato, encontrándose inconsistencias en la información reportada por la Entidad.
Acción 1.</t>
  </si>
  <si>
    <t xml:space="preserve">Instrumento que consolida las acciones de mejora, las actividades, las unidades y cantidades de medida, así como los términos que los líderes de los procesos y dependencias proponen para subsanar y corregir las causas administrativas que dieron origen a los hallazgos identificados por la Contraloría General de la República en las diferentes modalidades de auditoría o actuaciones fiscales adelantadas en el Instituto Nacional de Vías – INVIAS.
Esta herramienta elaborada por la Oficina de Control Interno, basada en el formulario F14.1: PLANES DE MEJORAMIENTO – ENTIDADES del Ente de Control, permite centralizar la información, proporcionar seguridad razonable en la integridad de los datos, conocer en tiempo real los niveles de cumplimiento de las acciones y facilitar la elaboración tanto de reportes como de estadísticas para la toma de decisiones. 
</t>
  </si>
  <si>
    <t>Programar seguimiento a la ejecución presupuestal y al Plan Anual de Adquisiciones en la Subdirección Administrativa con acompañamiento del Grupo Gestión Presupuestal y Viáticos, donde se verifique la ejecución del presupuesto asignado, disponibilidad, saldos y posibles cambios que se requieran, verificando el cumplimiento del procedimiento Adquisición de Bienes del PSCN - ASAD-PR-1.</t>
  </si>
  <si>
    <t>Medición y seguimiento a la ejecución presupuestal a través de mesas de trabajo con el grupo de Gestión Presupuestal y Viáticos.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</si>
</sst>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 #,##0.00_-;_-* &quot;-&quot;??_-;_-@_-"/>
    <numFmt numFmtId="164" formatCode="0;[Red]0"/>
    <numFmt numFmtId="165" formatCode="yyyy\-mm\-dd;@"/>
    <numFmt numFmtId="166" formatCode="0&quot;%&quot;"/>
    <numFmt numFmtId="167" formatCode="yyyy/mm/dd;@"/>
    <numFmt numFmtId="168" formatCode="yyyy/mm/dd"/>
  </numFmts>
  <fonts count="4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9"/>
      <name val="Arial"/>
      <family val="2"/>
    </font>
    <font>
      <sz val="10"/>
      <color theme="0"/>
      <name val="Arial"/>
      <family val="2"/>
    </font>
    <font>
      <b/>
      <sz val="9"/>
      <name val="Arial"/>
      <family val="2"/>
    </font>
    <font>
      <b/>
      <sz val="10"/>
      <color rgb="FFFF0000"/>
      <name val="Arial"/>
      <family val="2"/>
    </font>
    <font>
      <sz val="10"/>
      <color theme="1"/>
      <name val="Arial"/>
      <family val="2"/>
    </font>
    <font>
      <b/>
      <sz val="8"/>
      <color theme="0"/>
      <name val="Arial"/>
      <family val="2"/>
    </font>
    <font>
      <sz val="8"/>
      <color rgb="FFFF0000"/>
      <name val="Arial"/>
      <family val="2"/>
    </font>
    <font>
      <i/>
      <sz val="8"/>
      <name val="Arial"/>
      <family val="2"/>
    </font>
    <font>
      <b/>
      <i/>
      <sz val="8"/>
      <color theme="1"/>
      <name val="Arial"/>
      <family val="2"/>
    </font>
    <font>
      <sz val="8"/>
      <color rgb="FF000000"/>
      <name val="Arial"/>
      <family val="2"/>
    </font>
    <font>
      <sz val="10"/>
      <name val="Arial"/>
      <family val="2"/>
    </font>
    <font>
      <sz val="10"/>
      <color rgb="FF8FE78B"/>
      <name val="Arial"/>
      <family val="2"/>
    </font>
    <font>
      <sz val="10"/>
      <color rgb="FF00B0F0"/>
      <name val="Arial"/>
      <family val="2"/>
    </font>
    <font>
      <sz val="10"/>
      <color rgb="FF00B050"/>
      <name val="Arial"/>
      <family val="2"/>
    </font>
    <font>
      <sz val="10"/>
      <color rgb="FF7030A0"/>
      <name val="Arial"/>
      <family val="2"/>
    </font>
    <font>
      <sz val="10"/>
      <color rgb="FFFFC819"/>
      <name val="Arial"/>
      <family val="2"/>
    </font>
    <font>
      <sz val="9"/>
      <color indexed="81"/>
      <name val="Tahoma"/>
      <family val="2"/>
    </font>
    <font>
      <b/>
      <sz val="8"/>
      <color indexed="81"/>
      <name val="Tahoma"/>
      <family val="2"/>
    </font>
  </fonts>
  <fills count="16">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EF800"/>
        <bgColor rgb="FF000000"/>
      </patternFill>
    </fill>
    <fill>
      <patternFill patternType="solid">
        <fgColor rgb="FFB7EAB4"/>
        <bgColor indexed="64"/>
      </patternFill>
    </fill>
    <fill>
      <patternFill patternType="solid">
        <fgColor rgb="FFB7EAB4"/>
        <bgColor rgb="FF000000"/>
      </patternFill>
    </fill>
    <fill>
      <patternFill patternType="solid">
        <fgColor rgb="FFFFD44B"/>
        <bgColor indexed="64"/>
      </patternFill>
    </fill>
    <fill>
      <patternFill patternType="solid">
        <fgColor rgb="FFFFF0C1"/>
        <bgColor indexed="64"/>
      </patternFill>
    </fill>
    <fill>
      <patternFill patternType="solid">
        <fgColor rgb="FFFFFF00"/>
        <bgColor indexed="64"/>
      </patternFill>
    </fill>
  </fills>
  <borders count="30">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tint="-0.14999847407452621"/>
      </left>
      <right style="hair">
        <color theme="0" tint="-0.14999847407452621"/>
      </right>
      <top style="hair">
        <color theme="0" tint="-0.14999847407452621"/>
      </top>
      <bottom style="hair">
        <color theme="0" tint="-0.14999847407452621"/>
      </bottom>
      <diagonal/>
    </border>
    <border>
      <left style="hair">
        <color theme="0" tint="-0.249977111117893"/>
      </left>
      <right style="hair">
        <color theme="0" tint="-0.249977111117893"/>
      </right>
      <top style="hair">
        <color theme="0" tint="-0.249977111117893"/>
      </top>
      <bottom/>
      <diagonal/>
    </border>
    <border>
      <left style="thin">
        <color rgb="FFBFBFBF"/>
      </left>
      <right style="thin">
        <color rgb="FFBFBFBF"/>
      </right>
      <top style="thin">
        <color rgb="FFBFBFBF"/>
      </top>
      <bottom style="thin">
        <color rgb="FFBFBFBF"/>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249977111117893"/>
      </left>
      <right/>
      <top style="hair">
        <color theme="0" tint="-0.249977111117893"/>
      </top>
      <bottom style="hair">
        <color theme="0" tint="-0.249977111117893"/>
      </bottom>
      <diagonal/>
    </border>
  </borders>
  <cellStyleXfs count="33">
    <xf numFmtId="0" fontId="0" fillId="0" borderId="0"/>
    <xf numFmtId="0" fontId="8" fillId="0" borderId="0"/>
    <xf numFmtId="0" fontId="12" fillId="0" borderId="0">
      <alignment vertical="top"/>
    </xf>
    <xf numFmtId="0" fontId="8" fillId="0" borderId="0"/>
    <xf numFmtId="0" fontId="8" fillId="0" borderId="0"/>
    <xf numFmtId="0" fontId="8" fillId="0" borderId="0"/>
    <xf numFmtId="0" fontId="15" fillId="0" borderId="0"/>
    <xf numFmtId="0" fontId="8" fillId="0" borderId="0"/>
    <xf numFmtId="0" fontId="13" fillId="0" borderId="0"/>
    <xf numFmtId="0" fontId="8" fillId="0" borderId="0"/>
    <xf numFmtId="0" fontId="15" fillId="0" borderId="0">
      <alignment vertical="top"/>
    </xf>
    <xf numFmtId="0" fontId="12" fillId="0" borderId="0"/>
    <xf numFmtId="0" fontId="14" fillId="0" borderId="0"/>
    <xf numFmtId="9" fontId="15" fillId="0" borderId="0" applyFont="0" applyFill="0" applyBorder="0" applyAlignment="0" applyProtection="0"/>
    <xf numFmtId="9" fontId="16" fillId="0" borderId="0" applyFont="0" applyFill="0" applyBorder="0" applyAlignment="0" applyProtection="0"/>
    <xf numFmtId="0" fontId="8" fillId="0" borderId="0"/>
    <xf numFmtId="0" fontId="5" fillId="0" borderId="0"/>
    <xf numFmtId="9" fontId="5"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8" fillId="0" borderId="0">
      <alignment vertical="top"/>
    </xf>
    <xf numFmtId="0" fontId="2" fillId="0" borderId="0"/>
    <xf numFmtId="0" fontId="2" fillId="0" borderId="0">
      <alignment vertical="top"/>
    </xf>
    <xf numFmtId="0" fontId="8" fillId="0" borderId="0"/>
    <xf numFmtId="9" fontId="2" fillId="0" borderId="0" applyFont="0" applyFill="0" applyBorder="0" applyAlignment="0" applyProtection="0"/>
    <xf numFmtId="43" fontId="8" fillId="0" borderId="0" applyFont="0" applyFill="0" applyBorder="0" applyAlignment="0" applyProtection="0"/>
    <xf numFmtId="0" fontId="2" fillId="0" borderId="0"/>
    <xf numFmtId="9" fontId="2" fillId="0" borderId="0" applyFont="0" applyFill="0" applyBorder="0" applyAlignment="0" applyProtection="0"/>
    <xf numFmtId="0" fontId="35" fillId="0" borderId="0"/>
    <xf numFmtId="0" fontId="1" fillId="0" borderId="0"/>
  </cellStyleXfs>
  <cellXfs count="217">
    <xf numFmtId="0" fontId="0" fillId="0" borderId="0" xfId="0"/>
    <xf numFmtId="0" fontId="7" fillId="0" borderId="0" xfId="0" applyFont="1" applyAlignment="1">
      <alignment horizontal="justify" vertical="center"/>
    </xf>
    <xf numFmtId="0" fontId="7" fillId="0" borderId="0" xfId="0" applyFont="1"/>
    <xf numFmtId="165" fontId="7" fillId="0" borderId="0" xfId="0" applyNumberFormat="1" applyFont="1"/>
    <xf numFmtId="0" fontId="0" fillId="0" borderId="0" xfId="0" applyAlignment="1">
      <alignment horizontal="center" vertical="center"/>
    </xf>
    <xf numFmtId="0" fontId="7" fillId="0" borderId="2" xfId="0" applyFont="1" applyBorder="1"/>
    <xf numFmtId="165" fontId="7" fillId="0" borderId="2" xfId="0" applyNumberFormat="1" applyFont="1" applyBorder="1"/>
    <xf numFmtId="0" fontId="7" fillId="3" borderId="0" xfId="0" applyFont="1" applyFill="1"/>
    <xf numFmtId="0" fontId="7" fillId="0" borderId="5" xfId="0" applyFont="1" applyBorder="1"/>
    <xf numFmtId="0" fontId="7" fillId="0" borderId="5" xfId="0" applyFont="1" applyBorder="1" applyAlignment="1">
      <alignment horizontal="justify" vertical="center"/>
    </xf>
    <xf numFmtId="0" fontId="7" fillId="0" borderId="7" xfId="0" applyFont="1" applyBorder="1"/>
    <xf numFmtId="0" fontId="0" fillId="0" borderId="0" xfId="0" applyAlignment="1">
      <alignment horizontal="center"/>
    </xf>
    <xf numFmtId="0" fontId="0" fillId="2" borderId="0" xfId="0" applyFill="1"/>
    <xf numFmtId="0" fontId="21" fillId="2" borderId="0" xfId="0" applyFont="1" applyFill="1" applyAlignment="1">
      <alignment horizontal="center" vertical="center"/>
    </xf>
    <xf numFmtId="0" fontId="0" fillId="2" borderId="0" xfId="0" applyFill="1" applyAlignment="1">
      <alignment horizontal="center"/>
    </xf>
    <xf numFmtId="0" fontId="7" fillId="0" borderId="0" xfId="0" applyFont="1" applyAlignment="1">
      <alignment horizontal="center" wrapText="1"/>
    </xf>
    <xf numFmtId="0" fontId="0" fillId="0" borderId="0" xfId="0" applyAlignment="1">
      <alignment horizontal="center" wrapText="1"/>
    </xf>
    <xf numFmtId="0" fontId="8" fillId="0" borderId="0" xfId="0" applyFont="1"/>
    <xf numFmtId="0" fontId="7" fillId="0" borderId="0" xfId="0" applyFont="1" applyAlignment="1">
      <alignment horizontal="justify" vertical="center" wrapText="1"/>
    </xf>
    <xf numFmtId="0" fontId="0" fillId="0" borderId="0" xfId="0" applyAlignment="1">
      <alignment horizontal="justify" vertical="center" wrapText="1"/>
    </xf>
    <xf numFmtId="0" fontId="23" fillId="2" borderId="0" xfId="0" applyFont="1" applyFill="1"/>
    <xf numFmtId="0" fontId="9" fillId="0" borderId="6" xfId="0" applyFont="1" applyBorder="1"/>
    <xf numFmtId="0" fontId="9" fillId="0" borderId="7" xfId="0" applyFont="1" applyBorder="1"/>
    <xf numFmtId="9" fontId="17" fillId="0" borderId="0" xfId="14" applyFont="1" applyFill="1" applyBorder="1"/>
    <xf numFmtId="0" fontId="17" fillId="0" borderId="0" xfId="0" applyFont="1"/>
    <xf numFmtId="0" fontId="29" fillId="0" borderId="0" xfId="0" applyFont="1" applyAlignment="1">
      <alignment horizontal="center" vertical="center" wrapText="1"/>
    </xf>
    <xf numFmtId="0" fontId="29" fillId="0" borderId="0" xfId="0" applyFont="1" applyAlignment="1">
      <alignment horizontal="center" vertical="center"/>
    </xf>
    <xf numFmtId="0" fontId="29" fillId="0" borderId="18" xfId="0" applyFont="1" applyBorder="1" applyAlignment="1">
      <alignment horizontal="center" vertical="center"/>
    </xf>
    <xf numFmtId="0" fontId="20" fillId="0" borderId="19" xfId="0" applyFont="1" applyBorder="1" applyAlignment="1">
      <alignment vertical="center"/>
    </xf>
    <xf numFmtId="0" fontId="20" fillId="0" borderId="21" xfId="0" applyFont="1" applyBorder="1" applyAlignment="1">
      <alignment vertical="center"/>
    </xf>
    <xf numFmtId="0" fontId="20" fillId="0" borderId="7" xfId="0" applyFont="1" applyBorder="1"/>
    <xf numFmtId="0" fontId="20" fillId="0" borderId="13" xfId="0" applyFont="1" applyBorder="1"/>
    <xf numFmtId="0" fontId="29" fillId="0" borderId="12" xfId="0" applyFont="1" applyBorder="1" applyAlignment="1">
      <alignment horizontal="center" vertical="center"/>
    </xf>
    <xf numFmtId="9" fontId="29" fillId="0" borderId="0" xfId="14" applyFont="1"/>
    <xf numFmtId="0" fontId="29" fillId="0" borderId="0" xfId="0" applyFont="1"/>
    <xf numFmtId="0" fontId="17" fillId="2" borderId="3" xfId="0" applyFont="1" applyFill="1" applyBorder="1" applyAlignment="1">
      <alignment horizontal="center"/>
    </xf>
    <xf numFmtId="0" fontId="17" fillId="2" borderId="4" xfId="0" applyFont="1" applyFill="1" applyBorder="1" applyAlignment="1">
      <alignment horizontal="center"/>
    </xf>
    <xf numFmtId="0" fontId="17" fillId="2" borderId="0" xfId="0" applyFont="1" applyFill="1" applyAlignment="1">
      <alignment horizontal="center"/>
    </xf>
    <xf numFmtId="0" fontId="29" fillId="2" borderId="0" xfId="0" applyFont="1" applyFill="1" applyAlignment="1">
      <alignment horizontal="center"/>
    </xf>
    <xf numFmtId="0" fontId="7" fillId="0" borderId="0" xfId="0" applyFont="1" applyAlignment="1">
      <alignment horizontal="center" vertical="center"/>
    </xf>
    <xf numFmtId="0" fontId="20" fillId="0" borderId="0" xfId="0" applyFont="1" applyAlignment="1">
      <alignment horizontal="center" vertical="center"/>
    </xf>
    <xf numFmtId="0" fontId="17" fillId="2" borderId="0" xfId="0" applyFont="1" applyFill="1" applyAlignment="1">
      <alignment horizontal="center" vertical="center"/>
    </xf>
    <xf numFmtId="0" fontId="29" fillId="2" borderId="0" xfId="0" applyFont="1" applyFill="1" applyAlignment="1">
      <alignment horizontal="center" vertical="center"/>
    </xf>
    <xf numFmtId="0" fontId="23" fillId="2" borderId="11" xfId="0" applyFont="1" applyFill="1" applyBorder="1"/>
    <xf numFmtId="0" fontId="23" fillId="2" borderId="0" xfId="0" applyFont="1" applyFill="1" applyAlignment="1">
      <alignment horizontal="center"/>
    </xf>
    <xf numFmtId="0" fontId="17" fillId="2" borderId="0" xfId="0" applyFont="1" applyFill="1"/>
    <xf numFmtId="0" fontId="17" fillId="2" borderId="5" xfId="0" applyFont="1" applyFill="1" applyBorder="1"/>
    <xf numFmtId="0" fontId="29" fillId="2" borderId="0" xfId="0" applyFont="1" applyFill="1"/>
    <xf numFmtId="0" fontId="19" fillId="8" borderId="26" xfId="0" applyFont="1" applyFill="1" applyBorder="1" applyAlignment="1">
      <alignment horizontal="center" vertical="center" wrapText="1"/>
    </xf>
    <xf numFmtId="0" fontId="19" fillId="9" borderId="26" xfId="0" applyFont="1" applyFill="1" applyBorder="1" applyAlignment="1">
      <alignment horizontal="center" vertical="center" wrapText="1"/>
    </xf>
    <xf numFmtId="9" fontId="19" fillId="8" borderId="26" xfId="14" applyFont="1" applyFill="1" applyBorder="1" applyAlignment="1">
      <alignment horizontal="center" vertical="center" wrapText="1"/>
    </xf>
    <xf numFmtId="0" fontId="7" fillId="0" borderId="0" xfId="0" applyFont="1" applyAlignment="1">
      <alignment horizontal="center"/>
    </xf>
    <xf numFmtId="0" fontId="9" fillId="0" borderId="7" xfId="0" applyFont="1" applyBorder="1" applyAlignment="1">
      <alignment horizontal="center"/>
    </xf>
    <xf numFmtId="0" fontId="7" fillId="10" borderId="26" xfId="0" applyFont="1" applyFill="1" applyBorder="1" applyAlignment="1">
      <alignment horizontal="center" vertical="center" wrapText="1"/>
    </xf>
    <xf numFmtId="165" fontId="7" fillId="10" borderId="26" xfId="0" applyNumberFormat="1" applyFont="1" applyFill="1" applyBorder="1" applyAlignment="1">
      <alignment horizontal="center" vertical="center" wrapText="1"/>
    </xf>
    <xf numFmtId="0" fontId="17" fillId="10" borderId="26" xfId="0" applyFont="1" applyFill="1" applyBorder="1" applyAlignment="1">
      <alignment horizontal="center" vertical="center" wrapText="1"/>
    </xf>
    <xf numFmtId="0" fontId="17" fillId="2" borderId="5" xfId="0" applyFont="1" applyFill="1" applyBorder="1" applyAlignment="1">
      <alignment horizontal="center" vertical="center"/>
    </xf>
    <xf numFmtId="0" fontId="0" fillId="2" borderId="0" xfId="0" applyFill="1" applyAlignment="1">
      <alignment horizontal="center" vertical="center"/>
    </xf>
    <xf numFmtId="0" fontId="26" fillId="7" borderId="22" xfId="0" applyFont="1" applyFill="1" applyBorder="1" applyAlignment="1">
      <alignment horizontal="center" vertical="center"/>
    </xf>
    <xf numFmtId="0" fontId="8" fillId="11" borderId="22" xfId="0" applyFont="1" applyFill="1" applyBorder="1" applyAlignment="1">
      <alignment horizontal="center" vertical="center"/>
    </xf>
    <xf numFmtId="0" fontId="8" fillId="0" borderId="22" xfId="0" applyFont="1" applyBorder="1" applyAlignment="1">
      <alignment horizontal="left" vertical="center" indent="1"/>
    </xf>
    <xf numFmtId="0" fontId="0" fillId="11" borderId="22" xfId="0" applyFill="1" applyBorder="1" applyAlignment="1">
      <alignment horizontal="center" vertical="center"/>
    </xf>
    <xf numFmtId="0" fontId="0" fillId="0" borderId="22" xfId="0" applyBorder="1" applyAlignment="1">
      <alignment horizontal="left" vertical="center" indent="1"/>
    </xf>
    <xf numFmtId="0" fontId="8" fillId="12" borderId="27" xfId="0" applyFont="1" applyFill="1" applyBorder="1" applyAlignment="1">
      <alignment horizontal="center" vertical="center"/>
    </xf>
    <xf numFmtId="0" fontId="8" fillId="0" borderId="27" xfId="0" applyFont="1" applyBorder="1" applyAlignment="1">
      <alignment horizontal="left" vertical="center" indent="1"/>
    </xf>
    <xf numFmtId="0" fontId="8" fillId="12" borderId="0" xfId="0" applyFont="1" applyFill="1" applyAlignment="1">
      <alignment horizontal="center" vertical="center"/>
    </xf>
    <xf numFmtId="0" fontId="8" fillId="0" borderId="0" xfId="0" applyFont="1" applyAlignment="1">
      <alignment horizontal="left" vertical="center" indent="1"/>
    </xf>
    <xf numFmtId="0" fontId="0" fillId="13" borderId="0" xfId="0" applyFill="1"/>
    <xf numFmtId="0" fontId="8" fillId="13" borderId="0" xfId="0" applyFont="1" applyFill="1"/>
    <xf numFmtId="0" fontId="8" fillId="14" borderId="0" xfId="0" applyFont="1" applyFill="1"/>
    <xf numFmtId="0" fontId="17" fillId="0" borderId="0" xfId="0" applyFont="1" applyAlignment="1">
      <alignment horizontal="center" vertical="center"/>
    </xf>
    <xf numFmtId="0" fontId="17" fillId="0" borderId="20" xfId="0" applyFont="1" applyBorder="1" applyAlignment="1">
      <alignment horizontal="center" vertical="center"/>
    </xf>
    <xf numFmtId="4" fontId="17" fillId="0" borderId="8" xfId="0" applyNumberFormat="1" applyFont="1" applyBorder="1" applyAlignment="1">
      <alignment horizontal="center" vertical="center"/>
    </xf>
    <xf numFmtId="10" fontId="20" fillId="6" borderId="8" xfId="14" applyNumberFormat="1" applyFont="1" applyFill="1" applyBorder="1" applyAlignment="1">
      <alignment horizontal="center" vertical="center"/>
    </xf>
    <xf numFmtId="10" fontId="20" fillId="5" borderId="8" xfId="14" applyNumberFormat="1" applyFont="1" applyFill="1" applyBorder="1" applyAlignment="1">
      <alignment horizontal="center" vertical="center"/>
    </xf>
    <xf numFmtId="10" fontId="20" fillId="2" borderId="0" xfId="14" applyNumberFormat="1" applyFont="1" applyFill="1" applyBorder="1" applyAlignment="1">
      <alignment horizontal="center" vertical="center"/>
    </xf>
    <xf numFmtId="10" fontId="20" fillId="6" borderId="8" xfId="18" applyNumberFormat="1" applyFont="1" applyFill="1" applyBorder="1" applyAlignment="1">
      <alignment horizontal="center" vertical="center"/>
    </xf>
    <xf numFmtId="10" fontId="20" fillId="4" borderId="8" xfId="18" applyNumberFormat="1" applyFont="1" applyFill="1" applyBorder="1" applyAlignment="1">
      <alignment horizontal="center" vertical="center"/>
    </xf>
    <xf numFmtId="10" fontId="20" fillId="4" borderId="8" xfId="14" applyNumberFormat="1" applyFont="1" applyFill="1" applyBorder="1" applyAlignment="1">
      <alignment horizontal="center" vertical="center"/>
    </xf>
    <xf numFmtId="0" fontId="8" fillId="11" borderId="0" xfId="0" applyFont="1" applyFill="1" applyAlignment="1">
      <alignment horizontal="center" vertical="center"/>
    </xf>
    <xf numFmtId="0" fontId="8" fillId="2" borderId="22" xfId="0" applyFont="1" applyFill="1" applyBorder="1" applyAlignment="1">
      <alignment horizontal="left" vertical="center" indent="1"/>
    </xf>
    <xf numFmtId="0" fontId="30" fillId="0" borderId="0" xfId="0" applyFont="1" applyAlignment="1">
      <alignment horizontal="center" vertical="center" wrapText="1"/>
    </xf>
    <xf numFmtId="0" fontId="19" fillId="0" borderId="0" xfId="0" applyFont="1" applyAlignment="1">
      <alignment horizontal="center" vertical="center"/>
    </xf>
    <xf numFmtId="0" fontId="26" fillId="0" borderId="0" xfId="0" applyFont="1" applyAlignment="1">
      <alignment horizontal="center" vertical="center"/>
    </xf>
    <xf numFmtId="0" fontId="30" fillId="0" borderId="0" xfId="0" applyFont="1" applyAlignment="1">
      <alignment horizontal="center" vertical="center"/>
    </xf>
    <xf numFmtId="166" fontId="17" fillId="0" borderId="24" xfId="18" applyNumberFormat="1" applyFont="1" applyFill="1" applyBorder="1" applyAlignment="1">
      <alignment horizontal="center" vertical="center" wrapText="1"/>
    </xf>
    <xf numFmtId="0" fontId="28" fillId="0" borderId="0" xfId="0" applyFont="1" applyAlignment="1">
      <alignment horizontal="center" vertical="center"/>
    </xf>
    <xf numFmtId="15" fontId="28" fillId="0" borderId="0" xfId="0" applyNumberFormat="1" applyFont="1" applyAlignment="1">
      <alignment horizontal="center" vertical="center"/>
    </xf>
    <xf numFmtId="0" fontId="21" fillId="0" borderId="0" xfId="0" applyFont="1" applyAlignment="1">
      <alignment horizontal="center" vertical="center"/>
    </xf>
    <xf numFmtId="0" fontId="31" fillId="0" borderId="0" xfId="0" applyFont="1"/>
    <xf numFmtId="0" fontId="23" fillId="0" borderId="0" xfId="0" applyFont="1"/>
    <xf numFmtId="0" fontId="28" fillId="2" borderId="0" xfId="0" applyFont="1" applyFill="1" applyAlignment="1">
      <alignment horizontal="center" vertical="center"/>
    </xf>
    <xf numFmtId="15" fontId="28" fillId="2" borderId="0" xfId="0" applyNumberFormat="1" applyFont="1" applyFill="1" applyAlignment="1">
      <alignment horizontal="center" vertical="center"/>
    </xf>
    <xf numFmtId="0" fontId="33" fillId="0" borderId="3" xfId="0" applyFont="1" applyBorder="1"/>
    <xf numFmtId="0" fontId="18" fillId="0" borderId="0" xfId="0" applyFont="1"/>
    <xf numFmtId="0" fontId="29" fillId="15" borderId="0" xfId="0" applyFont="1" applyFill="1" applyAlignment="1">
      <alignment horizontal="center" vertical="center"/>
    </xf>
    <xf numFmtId="0" fontId="8" fillId="14" borderId="0" xfId="0" applyFont="1" applyFill="1" applyAlignment="1">
      <alignment horizontal="justify" vertical="top" wrapText="1"/>
    </xf>
    <xf numFmtId="0" fontId="27" fillId="13" borderId="0" xfId="0" applyFont="1" applyFill="1" applyAlignment="1">
      <alignment horizontal="center"/>
    </xf>
    <xf numFmtId="0" fontId="27" fillId="13" borderId="0" xfId="0" applyFont="1" applyFill="1" applyAlignment="1">
      <alignment horizontal="center" vertical="center"/>
    </xf>
    <xf numFmtId="0" fontId="27" fillId="13" borderId="0" xfId="0" applyFont="1" applyFill="1" applyAlignment="1">
      <alignment horizontal="center" vertical="top"/>
    </xf>
    <xf numFmtId="0" fontId="20" fillId="0" borderId="8" xfId="0" applyFont="1" applyBorder="1" applyAlignment="1">
      <alignment horizontal="center" vertical="center"/>
    </xf>
    <xf numFmtId="0" fontId="20" fillId="0" borderId="9" xfId="0" applyFont="1" applyBorder="1" applyAlignment="1">
      <alignment horizontal="center" vertical="center" wrapText="1"/>
    </xf>
    <xf numFmtId="0" fontId="20" fillId="0" borderId="9" xfId="0" applyFont="1" applyBorder="1" applyAlignment="1">
      <alignment horizontal="center" vertical="center"/>
    </xf>
    <xf numFmtId="0" fontId="33" fillId="0" borderId="3" xfId="0" applyFont="1" applyBorder="1"/>
    <xf numFmtId="0" fontId="18" fillId="0" borderId="0" xfId="0" applyFont="1"/>
    <xf numFmtId="0" fontId="7" fillId="0" borderId="0" xfId="0" applyFont="1"/>
    <xf numFmtId="0" fontId="17" fillId="2" borderId="6" xfId="0" applyFont="1" applyFill="1" applyBorder="1" applyAlignment="1">
      <alignment horizontal="center"/>
    </xf>
    <xf numFmtId="0" fontId="17" fillId="2" borderId="7" xfId="0" applyFont="1" applyFill="1" applyBorder="1" applyAlignment="1">
      <alignment horizontal="center"/>
    </xf>
    <xf numFmtId="0" fontId="17" fillId="2" borderId="1" xfId="0" applyFont="1" applyFill="1" applyBorder="1" applyAlignment="1">
      <alignment horizontal="center"/>
    </xf>
    <xf numFmtId="0" fontId="7" fillId="0" borderId="6" xfId="0" applyFont="1" applyBorder="1" applyAlignment="1">
      <alignment horizontal="center" vertical="center" wrapText="1"/>
    </xf>
    <xf numFmtId="0" fontId="7" fillId="0" borderId="1" xfId="0" applyFont="1" applyBorder="1" applyAlignment="1">
      <alignment horizontal="center" vertical="center" wrapText="1"/>
    </xf>
    <xf numFmtId="0" fontId="17" fillId="0" borderId="0" xfId="0" applyFont="1" applyAlignment="1">
      <alignment horizontal="center"/>
    </xf>
    <xf numFmtId="0" fontId="7" fillId="0" borderId="0" xfId="0" applyFont="1" applyAlignment="1">
      <alignment horizontal="center"/>
    </xf>
    <xf numFmtId="0" fontId="9" fillId="0" borderId="0" xfId="0" applyFont="1" applyAlignment="1">
      <alignment horizontal="left"/>
    </xf>
    <xf numFmtId="0" fontId="20" fillId="0" borderId="6" xfId="0" applyFont="1" applyBorder="1" applyAlignment="1">
      <alignment horizontal="center"/>
    </xf>
    <xf numFmtId="0" fontId="9" fillId="0" borderId="7" xfId="0" applyFont="1" applyBorder="1" applyAlignment="1">
      <alignment horizontal="center"/>
    </xf>
    <xf numFmtId="0" fontId="7" fillId="0" borderId="0" xfId="0" applyFont="1" applyAlignment="1" applyProtection="1">
      <alignment horizontal="center"/>
      <protection locked="0"/>
    </xf>
    <xf numFmtId="0" fontId="9" fillId="0" borderId="23" xfId="0" applyFont="1" applyBorder="1" applyAlignment="1" applyProtection="1">
      <alignment horizontal="center"/>
      <protection locked="0"/>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17"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0" xfId="0" applyFont="1" applyBorder="1" applyAlignment="1">
      <alignment horizontal="center" vertical="center"/>
    </xf>
    <xf numFmtId="0" fontId="20" fillId="0" borderId="6" xfId="0" applyFont="1" applyBorder="1" applyAlignment="1">
      <alignment horizontal="center" vertical="center"/>
    </xf>
    <xf numFmtId="0" fontId="20" fillId="0" borderId="1" xfId="0" applyFont="1" applyBorder="1" applyAlignment="1">
      <alignment horizontal="center" vertical="center"/>
    </xf>
    <xf numFmtId="0" fontId="7" fillId="0" borderId="26" xfId="0" applyFont="1" applyFill="1" applyBorder="1" applyAlignment="1">
      <alignment horizontal="center" vertical="center" wrapText="1"/>
    </xf>
    <xf numFmtId="0" fontId="17" fillId="0" borderId="26" xfId="0" applyFont="1" applyFill="1" applyBorder="1" applyAlignment="1">
      <alignment horizontal="center" vertical="center" wrapText="1"/>
    </xf>
    <xf numFmtId="0" fontId="19" fillId="0" borderId="26"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7" fillId="0" borderId="28" xfId="0" applyFont="1" applyFill="1" applyBorder="1" applyAlignment="1">
      <alignment horizontal="center" vertical="center" wrapText="1"/>
    </xf>
    <xf numFmtId="0" fontId="7" fillId="0" borderId="28" xfId="0" applyFont="1" applyFill="1" applyBorder="1" applyAlignment="1">
      <alignment horizontal="justify" vertical="center" wrapText="1"/>
    </xf>
    <xf numFmtId="0" fontId="7" fillId="0" borderId="28" xfId="0" applyFont="1" applyFill="1" applyBorder="1" applyAlignment="1">
      <alignment horizontal="center" vertical="center"/>
    </xf>
    <xf numFmtId="168" fontId="7" fillId="0" borderId="28" xfId="0" applyNumberFormat="1" applyFont="1" applyFill="1" applyBorder="1" applyAlignment="1">
      <alignment horizontal="center" vertical="center"/>
    </xf>
    <xf numFmtId="164" fontId="17" fillId="0" borderId="24" xfId="0" applyNumberFormat="1" applyFont="1" applyFill="1" applyBorder="1" applyAlignment="1">
      <alignment horizontal="center" vertical="center" wrapText="1"/>
    </xf>
    <xf numFmtId="0" fontId="17" fillId="0" borderId="26" xfId="0" applyFont="1" applyFill="1" applyBorder="1" applyAlignment="1" applyProtection="1">
      <alignment horizontal="center" vertical="center" wrapText="1"/>
      <protection locked="0"/>
    </xf>
    <xf numFmtId="0" fontId="17" fillId="0" borderId="24" xfId="0" applyFont="1" applyFill="1" applyBorder="1" applyAlignment="1" applyProtection="1">
      <alignment horizontal="center" vertical="center" wrapText="1"/>
      <protection locked="0"/>
    </xf>
    <xf numFmtId="0" fontId="17" fillId="0" borderId="24" xfId="0" applyFont="1" applyFill="1" applyBorder="1" applyAlignment="1">
      <alignment horizontal="center" vertical="center" wrapText="1"/>
    </xf>
    <xf numFmtId="0" fontId="7" fillId="0" borderId="26" xfId="0" applyFont="1" applyFill="1" applyBorder="1" applyAlignment="1" applyProtection="1">
      <alignment horizontal="justify" vertical="center" wrapText="1"/>
      <protection locked="0"/>
    </xf>
    <xf numFmtId="1" fontId="17" fillId="0" borderId="24" xfId="0" applyNumberFormat="1" applyFont="1" applyFill="1" applyBorder="1" applyAlignment="1">
      <alignment horizontal="center" vertical="center" wrapText="1"/>
    </xf>
    <xf numFmtId="0" fontId="22" fillId="0" borderId="24" xfId="0" applyFont="1" applyFill="1" applyBorder="1" applyAlignment="1">
      <alignment horizontal="center" vertical="center" wrapText="1"/>
    </xf>
    <xf numFmtId="0" fontId="17" fillId="0" borderId="24" xfId="0" applyFont="1" applyFill="1" applyBorder="1" applyAlignment="1">
      <alignment horizontal="center" vertical="center"/>
    </xf>
    <xf numFmtId="0" fontId="17" fillId="0" borderId="24" xfId="0" applyFont="1" applyFill="1" applyBorder="1" applyAlignment="1" applyProtection="1">
      <alignment horizontal="justify" vertical="center" wrapText="1"/>
      <protection locked="0"/>
    </xf>
    <xf numFmtId="168" fontId="17" fillId="0" borderId="24" xfId="0" applyNumberFormat="1" applyFont="1" applyFill="1" applyBorder="1" applyAlignment="1" applyProtection="1">
      <alignment horizontal="center" vertical="center" wrapText="1"/>
      <protection locked="0"/>
    </xf>
    <xf numFmtId="0" fontId="7" fillId="0" borderId="24" xfId="0" applyFont="1" applyFill="1" applyBorder="1" applyAlignment="1">
      <alignment horizontal="justify" vertical="center" wrapText="1"/>
    </xf>
    <xf numFmtId="0" fontId="7" fillId="0" borderId="26" xfId="0" applyFont="1" applyFill="1" applyBorder="1" applyAlignment="1">
      <alignment horizontal="justify" vertical="center" wrapText="1"/>
    </xf>
    <xf numFmtId="0" fontId="7" fillId="0" borderId="26" xfId="0" applyFont="1" applyFill="1" applyBorder="1" applyAlignment="1" applyProtection="1">
      <alignment horizontal="center" vertical="center" wrapText="1"/>
      <protection locked="0"/>
    </xf>
    <xf numFmtId="168" fontId="7" fillId="0" borderId="26" xfId="0" applyNumberFormat="1" applyFont="1" applyFill="1" applyBorder="1" applyAlignment="1" applyProtection="1">
      <alignment horizontal="center" vertical="center" wrapText="1"/>
      <protection locked="0"/>
    </xf>
    <xf numFmtId="0" fontId="7" fillId="0" borderId="24" xfId="0" applyFont="1" applyFill="1" applyBorder="1" applyAlignment="1" applyProtection="1">
      <alignment horizontal="center" vertical="center" wrapText="1"/>
      <protection locked="0"/>
    </xf>
    <xf numFmtId="14" fontId="7" fillId="0" borderId="26" xfId="0" applyNumberFormat="1" applyFont="1" applyFill="1" applyBorder="1" applyAlignment="1" applyProtection="1">
      <alignment horizontal="center" vertical="center" wrapText="1"/>
      <protection locked="0"/>
    </xf>
    <xf numFmtId="0" fontId="7" fillId="0" borderId="24" xfId="0" applyFont="1" applyFill="1" applyBorder="1" applyAlignment="1" applyProtection="1">
      <alignment horizontal="justify" vertical="center" wrapText="1"/>
      <protection locked="0"/>
    </xf>
    <xf numFmtId="168" fontId="7" fillId="0" borderId="24" xfId="0" applyNumberFormat="1" applyFont="1" applyFill="1" applyBorder="1" applyAlignment="1" applyProtection="1">
      <alignment horizontal="center" vertical="center" wrapText="1"/>
      <protection locked="0"/>
    </xf>
    <xf numFmtId="0" fontId="17" fillId="0" borderId="24" xfId="0" applyFont="1" applyFill="1" applyBorder="1" applyAlignment="1">
      <alignment horizontal="justify" vertical="center" wrapText="1"/>
    </xf>
    <xf numFmtId="168" fontId="17" fillId="0" borderId="24" xfId="0" applyNumberFormat="1" applyFont="1" applyFill="1" applyBorder="1" applyAlignment="1">
      <alignment horizontal="center" vertical="center" wrapText="1"/>
    </xf>
    <xf numFmtId="164" fontId="17" fillId="0" borderId="24" xfId="0" applyNumberFormat="1" applyFont="1" applyFill="1" applyBorder="1" applyAlignment="1">
      <alignment horizontal="justify" vertical="center" wrapText="1"/>
    </xf>
    <xf numFmtId="0" fontId="34" fillId="0" borderId="0" xfId="0" applyFont="1" applyFill="1" applyAlignment="1">
      <alignment horizontal="center" vertical="center"/>
    </xf>
    <xf numFmtId="167" fontId="7" fillId="0" borderId="26" xfId="0" applyNumberFormat="1" applyFont="1" applyFill="1" applyBorder="1" applyAlignment="1" applyProtection="1">
      <alignment horizontal="center" vertical="center" wrapText="1"/>
      <protection locked="0"/>
    </xf>
    <xf numFmtId="0" fontId="7" fillId="0" borderId="24" xfId="0" applyFont="1" applyFill="1" applyBorder="1" applyAlignment="1">
      <alignment horizontal="center" vertical="center" wrapText="1"/>
    </xf>
    <xf numFmtId="167" fontId="17" fillId="0" borderId="24" xfId="0" applyNumberFormat="1" applyFont="1" applyFill="1" applyBorder="1" applyAlignment="1" applyProtection="1">
      <alignment horizontal="center" vertical="center" wrapText="1"/>
      <protection locked="0"/>
    </xf>
    <xf numFmtId="167" fontId="7" fillId="0" borderId="24" xfId="0" applyNumberFormat="1" applyFont="1" applyFill="1" applyBorder="1" applyAlignment="1" applyProtection="1">
      <alignment horizontal="center" vertical="center" wrapText="1"/>
      <protection locked="0"/>
    </xf>
    <xf numFmtId="164" fontId="17" fillId="0" borderId="24" xfId="0" applyNumberFormat="1" applyFont="1" applyFill="1" applyBorder="1" applyAlignment="1">
      <alignment horizontal="left" vertical="center" wrapText="1"/>
    </xf>
    <xf numFmtId="0" fontId="17" fillId="0" borderId="26" xfId="0" applyFont="1" applyFill="1" applyBorder="1" applyAlignment="1" applyProtection="1">
      <alignment horizontal="justify" vertical="center" wrapText="1"/>
      <protection locked="0"/>
    </xf>
    <xf numFmtId="0" fontId="25" fillId="0" borderId="24" xfId="0" applyFont="1" applyFill="1" applyBorder="1" applyAlignment="1">
      <alignment horizontal="center" vertical="center" wrapText="1"/>
    </xf>
    <xf numFmtId="0" fontId="25" fillId="0" borderId="24" xfId="0" applyFont="1" applyFill="1" applyBorder="1" applyAlignment="1">
      <alignment horizontal="justify" vertical="center" wrapText="1"/>
    </xf>
    <xf numFmtId="0" fontId="22" fillId="0" borderId="24" xfId="0" applyFont="1" applyFill="1" applyBorder="1" applyAlignment="1" applyProtection="1">
      <alignment horizontal="justify" vertical="center" wrapText="1"/>
      <protection locked="0"/>
    </xf>
    <xf numFmtId="0" fontId="22" fillId="0" borderId="24" xfId="0" applyFont="1" applyFill="1" applyBorder="1" applyAlignment="1" applyProtection="1">
      <alignment horizontal="center" vertical="center" wrapText="1"/>
      <protection locked="0"/>
    </xf>
    <xf numFmtId="167" fontId="22" fillId="0" borderId="24" xfId="0" applyNumberFormat="1" applyFont="1" applyFill="1" applyBorder="1" applyAlignment="1" applyProtection="1">
      <alignment horizontal="center" vertical="center" wrapText="1"/>
      <protection locked="0"/>
    </xf>
    <xf numFmtId="167" fontId="25" fillId="0" borderId="24" xfId="0" applyNumberFormat="1" applyFont="1" applyFill="1" applyBorder="1" applyAlignment="1" applyProtection="1">
      <alignment horizontal="center" vertical="center" wrapText="1"/>
      <protection locked="0"/>
    </xf>
    <xf numFmtId="164" fontId="22" fillId="0" borderId="24" xfId="0" applyNumberFormat="1" applyFont="1" applyFill="1" applyBorder="1" applyAlignment="1">
      <alignment horizontal="center" vertical="center" wrapText="1"/>
    </xf>
    <xf numFmtId="2" fontId="17" fillId="0" borderId="24" xfId="0" applyNumberFormat="1" applyFont="1" applyFill="1" applyBorder="1" applyAlignment="1">
      <alignment horizontal="justify" vertical="center" wrapText="1"/>
    </xf>
    <xf numFmtId="168" fontId="7" fillId="0" borderId="26" xfId="0" applyNumberFormat="1" applyFont="1" applyFill="1" applyBorder="1" applyAlignment="1">
      <alignment horizontal="center" vertical="center" wrapText="1"/>
    </xf>
    <xf numFmtId="0" fontId="17" fillId="0" borderId="25" xfId="0" applyFont="1" applyFill="1" applyBorder="1" applyAlignment="1">
      <alignment horizontal="center" vertical="center" wrapText="1"/>
    </xf>
    <xf numFmtId="0" fontId="7" fillId="0" borderId="25" xfId="0" applyFont="1" applyFill="1" applyBorder="1" applyAlignment="1">
      <alignment horizontal="justify" vertical="center" wrapText="1"/>
    </xf>
    <xf numFmtId="0" fontId="7" fillId="0" borderId="25" xfId="0" applyFont="1" applyFill="1" applyBorder="1" applyAlignment="1" applyProtection="1">
      <alignment horizontal="justify" vertical="center" wrapText="1"/>
      <protection locked="0"/>
    </xf>
    <xf numFmtId="0" fontId="7" fillId="0" borderId="25" xfId="0" applyFont="1" applyFill="1" applyBorder="1" applyAlignment="1" applyProtection="1">
      <alignment horizontal="center" vertical="center" wrapText="1"/>
      <protection locked="0"/>
    </xf>
    <xf numFmtId="167" fontId="17" fillId="0" borderId="25" xfId="0" applyNumberFormat="1" applyFont="1" applyFill="1" applyBorder="1" applyAlignment="1" applyProtection="1">
      <alignment horizontal="center" vertical="center" wrapText="1"/>
      <protection locked="0"/>
    </xf>
    <xf numFmtId="0" fontId="7" fillId="0" borderId="25" xfId="0" applyFont="1" applyFill="1" applyBorder="1" applyAlignment="1">
      <alignment horizontal="center" vertical="center" wrapText="1"/>
    </xf>
    <xf numFmtId="0" fontId="17" fillId="0" borderId="25" xfId="0" applyFont="1" applyFill="1" applyBorder="1" applyAlignment="1" applyProtection="1">
      <alignment horizontal="justify" vertical="center" wrapText="1"/>
      <protection locked="0"/>
    </xf>
    <xf numFmtId="0" fontId="17" fillId="0" borderId="25" xfId="0" applyFont="1" applyFill="1" applyBorder="1" applyAlignment="1" applyProtection="1">
      <alignment horizontal="center" vertical="center" wrapText="1"/>
      <protection locked="0"/>
    </xf>
    <xf numFmtId="167" fontId="7" fillId="0" borderId="25" xfId="0" applyNumberFormat="1" applyFont="1" applyFill="1" applyBorder="1" applyAlignment="1" applyProtection="1">
      <alignment horizontal="center" vertical="center" wrapText="1"/>
      <protection locked="0"/>
    </xf>
    <xf numFmtId="168" fontId="7" fillId="0" borderId="29" xfId="0" applyNumberFormat="1" applyFont="1" applyFill="1" applyBorder="1" applyAlignment="1" applyProtection="1">
      <alignment horizontal="center" vertical="center" wrapText="1"/>
      <protection locked="0"/>
    </xf>
    <xf numFmtId="168" fontId="7" fillId="0" borderId="24" xfId="0" applyNumberFormat="1" applyFont="1" applyFill="1" applyBorder="1" applyAlignment="1">
      <alignment horizontal="center" vertical="center" wrapText="1"/>
    </xf>
    <xf numFmtId="0" fontId="29" fillId="0" borderId="26" xfId="0" applyFont="1" applyFill="1" applyBorder="1" applyAlignment="1">
      <alignment horizontal="center" vertical="center" wrapText="1"/>
    </xf>
    <xf numFmtId="0" fontId="17" fillId="0" borderId="26" xfId="0" applyFont="1" applyFill="1" applyBorder="1" applyAlignment="1">
      <alignment horizontal="justify" vertical="center" wrapText="1"/>
    </xf>
    <xf numFmtId="1" fontId="7" fillId="0" borderId="26" xfId="0" applyNumberFormat="1" applyFont="1" applyFill="1" applyBorder="1" applyAlignment="1">
      <alignment horizontal="justify" vertical="center" wrapText="1"/>
    </xf>
    <xf numFmtId="1" fontId="7" fillId="0" borderId="26" xfId="0" applyNumberFormat="1" applyFont="1" applyFill="1" applyBorder="1" applyAlignment="1">
      <alignment horizontal="center" vertical="center" wrapText="1"/>
    </xf>
    <xf numFmtId="0" fontId="29" fillId="0" borderId="24" xfId="0" applyFont="1" applyFill="1" applyBorder="1" applyAlignment="1">
      <alignment horizontal="center" vertical="center"/>
    </xf>
    <xf numFmtId="0" fontId="17" fillId="0" borderId="0" xfId="0" applyFont="1" applyFill="1" applyAlignment="1">
      <alignment horizontal="center" vertical="center" wrapText="1"/>
    </xf>
    <xf numFmtId="9" fontId="7" fillId="0" borderId="24" xfId="0" applyNumberFormat="1" applyFont="1" applyFill="1" applyBorder="1" applyAlignment="1">
      <alignment horizontal="center" vertical="center" wrapText="1"/>
    </xf>
    <xf numFmtId="0" fontId="7" fillId="0" borderId="24" xfId="1" applyFont="1" applyFill="1" applyBorder="1" applyAlignment="1">
      <alignment horizontal="justify" vertical="center" wrapText="1"/>
    </xf>
    <xf numFmtId="0" fontId="17" fillId="0" borderId="24" xfId="1" applyFont="1" applyFill="1" applyBorder="1" applyAlignment="1">
      <alignment horizontal="justify" vertical="center" wrapText="1"/>
    </xf>
    <xf numFmtId="0" fontId="17" fillId="0" borderId="24" xfId="1" applyFont="1" applyFill="1" applyBorder="1" applyAlignment="1">
      <alignment horizontal="center" vertical="center" wrapText="1"/>
    </xf>
    <xf numFmtId="0" fontId="7" fillId="0" borderId="24" xfId="1" applyFont="1" applyFill="1" applyBorder="1" applyAlignment="1">
      <alignment horizontal="center" vertical="center" wrapText="1"/>
    </xf>
    <xf numFmtId="168" fontId="7" fillId="0" borderId="24" xfId="1" applyNumberFormat="1" applyFont="1" applyFill="1" applyBorder="1" applyAlignment="1">
      <alignment horizontal="center" vertical="center" wrapText="1"/>
    </xf>
    <xf numFmtId="167" fontId="7" fillId="0" borderId="24" xfId="1" applyNumberFormat="1" applyFont="1" applyFill="1" applyBorder="1" applyAlignment="1">
      <alignment horizontal="justify" vertical="center" wrapText="1"/>
    </xf>
    <xf numFmtId="167" fontId="17" fillId="0" borderId="24" xfId="1" applyNumberFormat="1" applyFont="1" applyFill="1" applyBorder="1" applyAlignment="1">
      <alignment horizontal="justify" vertical="center" wrapText="1"/>
    </xf>
    <xf numFmtId="49" fontId="7" fillId="0" borderId="24" xfId="1" applyNumberFormat="1" applyFont="1" applyFill="1" applyBorder="1" applyAlignment="1">
      <alignment horizontal="center" vertical="center" wrapText="1"/>
    </xf>
    <xf numFmtId="0" fontId="7" fillId="0" borderId="24" xfId="0" applyFont="1" applyFill="1" applyBorder="1" applyAlignment="1">
      <alignment horizontal="justify" vertical="center"/>
    </xf>
    <xf numFmtId="168" fontId="17" fillId="0" borderId="24" xfId="1" applyNumberFormat="1" applyFont="1" applyFill="1" applyBorder="1" applyAlignment="1">
      <alignment horizontal="center" vertical="center" wrapText="1"/>
    </xf>
    <xf numFmtId="0" fontId="22" fillId="0" borderId="24" xfId="0" applyFont="1" applyFill="1" applyBorder="1" applyAlignment="1">
      <alignment horizontal="center" vertical="center"/>
    </xf>
    <xf numFmtId="168" fontId="17" fillId="0" borderId="24" xfId="15" applyNumberFormat="1" applyFont="1" applyFill="1" applyBorder="1" applyAlignment="1">
      <alignment horizontal="center" vertical="center" wrapText="1"/>
    </xf>
    <xf numFmtId="0" fontId="17" fillId="0" borderId="24" xfId="15" applyFont="1" applyFill="1" applyBorder="1" applyAlignment="1">
      <alignment horizontal="justify" vertical="center" wrapText="1"/>
    </xf>
    <xf numFmtId="0" fontId="17" fillId="0" borderId="24" xfId="15" applyFont="1" applyFill="1" applyBorder="1" applyAlignment="1">
      <alignment horizontal="center" vertical="center" wrapText="1"/>
    </xf>
    <xf numFmtId="0" fontId="17" fillId="0" borderId="24" xfId="0" applyFont="1" applyFill="1" applyBorder="1" applyAlignment="1">
      <alignment horizontal="left" vertical="center" wrapText="1"/>
    </xf>
    <xf numFmtId="168" fontId="17" fillId="0" borderId="24" xfId="0" applyNumberFormat="1" applyFont="1" applyFill="1" applyBorder="1" applyAlignment="1">
      <alignment horizontal="center" vertical="center"/>
    </xf>
    <xf numFmtId="9" fontId="17" fillId="0" borderId="24" xfId="0" applyNumberFormat="1" applyFont="1" applyFill="1" applyBorder="1" applyAlignment="1">
      <alignment horizontal="justify" vertical="center" wrapText="1"/>
    </xf>
    <xf numFmtId="9" fontId="17" fillId="0" borderId="24" xfId="0" applyNumberFormat="1" applyFont="1" applyFill="1" applyBorder="1" applyAlignment="1">
      <alignment horizontal="center" vertical="center" wrapText="1"/>
    </xf>
    <xf numFmtId="0" fontId="17" fillId="0" borderId="24" xfId="0" applyFont="1" applyFill="1" applyBorder="1" applyAlignment="1">
      <alignment horizontal="justify" vertical="center"/>
    </xf>
    <xf numFmtId="14" fontId="17" fillId="0" borderId="24" xfId="0" applyNumberFormat="1" applyFont="1" applyFill="1" applyBorder="1" applyAlignment="1">
      <alignment horizontal="center" vertical="center" wrapText="1"/>
    </xf>
    <xf numFmtId="0" fontId="17" fillId="0" borderId="0" xfId="0" applyFont="1" applyFill="1" applyAlignment="1">
      <alignment horizontal="justify" vertical="center" wrapText="1"/>
    </xf>
    <xf numFmtId="0" fontId="34" fillId="0" borderId="0" xfId="0" applyFont="1" applyFill="1" applyAlignment="1">
      <alignment horizontal="justify" vertical="center" wrapText="1"/>
    </xf>
    <xf numFmtId="0" fontId="9" fillId="0" borderId="24" xfId="0" applyFont="1" applyFill="1" applyBorder="1" applyAlignment="1">
      <alignment horizontal="center" vertical="center" wrapText="1"/>
    </xf>
    <xf numFmtId="4" fontId="17" fillId="0" borderId="24" xfId="0" applyNumberFormat="1" applyFont="1" applyFill="1" applyBorder="1" applyAlignment="1">
      <alignment horizontal="center"/>
    </xf>
    <xf numFmtId="0" fontId="0" fillId="0" borderId="0" xfId="0" applyFill="1" applyAlignment="1">
      <alignment horizontal="center"/>
    </xf>
  </cellXfs>
  <cellStyles count="33">
    <cellStyle name="Millares 2" xfId="19" xr:uid="{757B1AAE-6027-4EC9-9400-A48672338970}"/>
    <cellStyle name="Millares 3" xfId="28" xr:uid="{4C1A1BE3-862D-4139-A3F2-C75597EAEA56}"/>
    <cellStyle name="Normal" xfId="0" builtinId="0"/>
    <cellStyle name="Normal 10" xfId="22" xr:uid="{35B8BCBE-B331-423A-847F-004600274886}"/>
    <cellStyle name="Normal 11" xfId="32" xr:uid="{2554E0F7-56C8-42AF-9535-557C9C501346}"/>
    <cellStyle name="Normal 13 2" xfId="1" xr:uid="{00000000-0005-0000-0000-000002000000}"/>
    <cellStyle name="Normal 2" xfId="2" xr:uid="{00000000-0005-0000-0000-000003000000}"/>
    <cellStyle name="Normal 2 2" xfId="23" xr:uid="{0ED642E3-7CAF-4C14-BF1D-662445CB9683}"/>
    <cellStyle name="Normal 2 3" xfId="31" xr:uid="{77E1B34C-39B3-4DEA-B6F2-46AEF65C1A58}"/>
    <cellStyle name="Normal 2 3 2" xfId="3" xr:uid="{00000000-0005-0000-0000-000004000000}"/>
    <cellStyle name="Normal 3" xfId="4" xr:uid="{00000000-0005-0000-0000-000005000000}"/>
    <cellStyle name="Normal 4" xfId="5" xr:uid="{00000000-0005-0000-0000-000006000000}"/>
    <cellStyle name="Normal 4 2" xfId="6" xr:uid="{00000000-0005-0000-0000-000007000000}"/>
    <cellStyle name="Normal 4 2 2" xfId="24"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5" xr:uid="{148CB59B-4FF7-42E9-B376-C1C50E29C40E}"/>
    <cellStyle name="Normal 7" xfId="11" xr:uid="{00000000-0005-0000-0000-00000C000000}"/>
    <cellStyle name="Normal 7 2" xfId="15" xr:uid="{00000000-0005-0000-0000-00000D000000}"/>
    <cellStyle name="Normal 8" xfId="12" xr:uid="{00000000-0005-0000-0000-00000E000000}"/>
    <cellStyle name="Normal 8 2" xfId="26" xr:uid="{14E5824D-04D6-45A8-892E-6DC674F73F41}"/>
    <cellStyle name="Normal 9" xfId="16" xr:uid="{00000000-0005-0000-0000-00000F000000}"/>
    <cellStyle name="Normal 9 2" xfId="20" xr:uid="{1AED0840-40CB-4AA0-81E1-0773C5508AAA}"/>
    <cellStyle name="Normal 9 3" xfId="29" xr:uid="{EFB032C6-F561-40F5-9B3E-77157DD81026}"/>
    <cellStyle name="Porcentaje" xfId="14" builtinId="5"/>
    <cellStyle name="Porcentaje 2" xfId="17" xr:uid="{00000000-0005-0000-0000-000011000000}"/>
    <cellStyle name="Porcentaje 2 2" xfId="30" xr:uid="{8B6BF7F0-4D2C-4A44-8874-1604551B096B}"/>
    <cellStyle name="Porcentaje 2 3" xfId="13" xr:uid="{00000000-0005-0000-0000-000012000000}"/>
    <cellStyle name="Porcentaje 2 3 2" xfId="27" xr:uid="{18407A24-D771-4F32-82CB-D5F3CFD355A8}"/>
    <cellStyle name="Porcentaje 3" xfId="18" xr:uid="{141E453C-9FC6-4295-A6AC-5246DA752946}"/>
    <cellStyle name="Porcentaje 3 2" xfId="21" xr:uid="{EFB49E58-2ACD-42F8-860E-6D1F538F9185}"/>
  </cellStyles>
  <dxfs count="85">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D35C55"/>
        </patternFill>
      </fill>
    </dxf>
    <dxf>
      <fill>
        <patternFill>
          <bgColor rgb="FFFFFB53"/>
        </patternFill>
      </fill>
    </dxf>
    <dxf>
      <fill>
        <patternFill>
          <bgColor rgb="FFC399DB"/>
        </patternFill>
      </fill>
    </dxf>
    <dxf>
      <fill>
        <patternFill>
          <bgColor rgb="FF82D6EA"/>
        </patternFill>
      </fill>
    </dxf>
    <dxf>
      <fill>
        <patternFill>
          <bgColor rgb="FF8FDF8B"/>
        </patternFill>
      </fill>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2" defaultPivotStyle="PivotStyleLight16">
    <tableStyle name="Seguimiento OCI" table="0" count="14" xr9:uid="{00000000-0011-0000-FFFF-FFFF00000000}">
      <tableStyleElement type="wholeTable" dxfId="84"/>
      <tableStyleElement type="headerRow" dxfId="83"/>
      <tableStyleElement type="totalRow" dxfId="82"/>
      <tableStyleElement type="firstColumn" dxfId="81"/>
      <tableStyleElement type="firstRowStripe" dxfId="80"/>
      <tableStyleElement type="secondRowStripe" dxfId="79"/>
      <tableStyleElement type="firstColumnStripe" dxfId="78"/>
      <tableStyleElement type="firstSubtotalColumn" dxfId="77"/>
      <tableStyleElement type="firstSubtotalRow" dxfId="76"/>
      <tableStyleElement type="secondSubtotalRow" dxfId="75"/>
      <tableStyleElement type="firstRowSubheading" dxfId="74"/>
      <tableStyleElement type="secondRowSubheading" dxfId="73"/>
      <tableStyleElement type="pageFieldLabels" dxfId="72"/>
      <tableStyleElement type="pageFieldValues" dxfId="71"/>
    </tableStyle>
    <tableStyle name="Seguimiento OCI 2" table="0" count="14" xr9:uid="{00000000-0011-0000-FFFF-FFFF01000000}">
      <tableStyleElement type="wholeTable" dxfId="70"/>
      <tableStyleElement type="headerRow" dxfId="69"/>
      <tableStyleElement type="totalRow" dxfId="68"/>
      <tableStyleElement type="firstColumn" dxfId="67"/>
      <tableStyleElement type="firstRowStripe" dxfId="66"/>
      <tableStyleElement type="secondRowStripe" dxfId="65"/>
      <tableStyleElement type="firstColumnStripe" dxfId="64"/>
      <tableStyleElement type="firstSubtotalColumn" dxfId="63"/>
      <tableStyleElement type="firstSubtotalRow" dxfId="62"/>
      <tableStyleElement type="secondSubtotalRow" dxfId="61"/>
      <tableStyleElement type="firstRowSubheading" dxfId="60"/>
      <tableStyleElement type="secondRowSubheading" dxfId="59"/>
      <tableStyleElement type="pageFieldLabels" dxfId="58"/>
      <tableStyleElement type="pageFieldValues" dxfId="57"/>
    </tableStyle>
  </tableStyles>
  <colors>
    <mruColors>
      <color rgb="FFFFFF5D"/>
      <color rgb="FF8FDC8B"/>
      <color rgb="FFD35C55"/>
      <color rgb="FF91DC76"/>
      <color rgb="FFC399DB"/>
      <color rgb="FFDC7F7A"/>
      <color rgb="FF37CBFF"/>
      <color rgb="FF7DDDFF"/>
      <color rgb="FFBC8FDD"/>
      <color rgb="FF82D7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666749</xdr:colOff>
      <xdr:row>1</xdr:row>
      <xdr:rowOff>76200</xdr:rowOff>
    </xdr:from>
    <xdr:to>
      <xdr:col>5</xdr:col>
      <xdr:colOff>285750</xdr:colOff>
      <xdr:row>5</xdr:row>
      <xdr:rowOff>135034</xdr:rowOff>
    </xdr:to>
    <xdr:pic>
      <xdr:nvPicPr>
        <xdr:cNvPr id="10" name="Imagen 9">
          <a:extLst>
            <a:ext uri="{FF2B5EF4-FFF2-40B4-BE49-F238E27FC236}">
              <a16:creationId xmlns:a16="http://schemas.microsoft.com/office/drawing/2014/main" id="{D6F07534-889C-4348-8E87-48C3B8C2B090}"/>
            </a:ext>
          </a:extLst>
        </xdr:cNvPr>
        <xdr:cNvPicPr>
          <a:picLocks noChangeAspect="1"/>
        </xdr:cNvPicPr>
      </xdr:nvPicPr>
      <xdr:blipFill>
        <a:blip xmlns:r="http://schemas.openxmlformats.org/officeDocument/2006/relationships" r:embed="rId1">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2228849" y="76200"/>
          <a:ext cx="1914526" cy="7065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1227667</xdr:colOff>
      <xdr:row>0</xdr:row>
      <xdr:rowOff>31751</xdr:rowOff>
    </xdr:from>
    <xdr:to>
      <xdr:col>1</xdr:col>
      <xdr:colOff>3153834</xdr:colOff>
      <xdr:row>5</xdr:row>
      <xdr:rowOff>2047</xdr:rowOff>
    </xdr:to>
    <xdr:pic>
      <xdr:nvPicPr>
        <xdr:cNvPr id="10" name="Imagen 9">
          <a:extLst>
            <a:ext uri="{FF2B5EF4-FFF2-40B4-BE49-F238E27FC236}">
              <a16:creationId xmlns:a16="http://schemas.microsoft.com/office/drawing/2014/main" id="{16AA2830-1F9B-47FD-A37B-3550572444F5}"/>
            </a:ext>
          </a:extLst>
        </xdr:cNvPr>
        <xdr:cNvPicPr>
          <a:picLocks noChangeAspect="1"/>
        </xdr:cNvPicPr>
      </xdr:nvPicPr>
      <xdr:blipFill>
        <a:blip xmlns:r="http://schemas.openxmlformats.org/officeDocument/2006/relationships" r:embed="rId1">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1989667" y="31751"/>
          <a:ext cx="1926167" cy="76404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F80FD-5A24-44C0-8017-F36832035579}">
  <sheetPr codeName="Hoja1">
    <tabColor theme="8" tint="-0.249977111117893"/>
    <pageSetUpPr fitToPage="1"/>
  </sheetPr>
  <dimension ref="A1:K27"/>
  <sheetViews>
    <sheetView showGridLines="0" topLeftCell="A2" workbookViewId="0">
      <selection activeCell="A28" sqref="A28:XFD31"/>
    </sheetView>
  </sheetViews>
  <sheetFormatPr baseColWidth="10" defaultColWidth="0" defaultRowHeight="12.75" zeroHeight="1" x14ac:dyDescent="0.2"/>
  <cols>
    <col min="1" max="4" width="11.7109375" customWidth="1"/>
    <col min="5" max="5" width="11" customWidth="1"/>
    <col min="6" max="9" width="11.7109375" customWidth="1"/>
    <col min="10" max="11" width="0" hidden="1" customWidth="1"/>
    <col min="12" max="16384" width="11.42578125" hidden="1"/>
  </cols>
  <sheetData>
    <row r="1" spans="1:9" hidden="1" x14ac:dyDescent="0.2">
      <c r="A1" s="68"/>
      <c r="B1" s="68"/>
      <c r="C1" s="68"/>
      <c r="D1" s="68"/>
      <c r="E1" s="68"/>
      <c r="F1" s="68"/>
      <c r="G1" s="68"/>
      <c r="H1" s="68"/>
      <c r="I1" s="68"/>
    </row>
    <row r="2" spans="1:9" ht="12.95" customHeight="1" x14ac:dyDescent="0.2">
      <c r="A2" s="68"/>
      <c r="B2" s="68"/>
      <c r="C2" s="68"/>
      <c r="D2" s="68"/>
      <c r="E2" s="68"/>
      <c r="F2" s="68"/>
      <c r="G2" s="68"/>
      <c r="H2" s="68"/>
      <c r="I2" s="68"/>
    </row>
    <row r="3" spans="1:9" ht="12.95" customHeight="1" x14ac:dyDescent="0.2">
      <c r="A3" s="68"/>
      <c r="B3" s="68"/>
      <c r="C3" s="68"/>
      <c r="D3" s="68"/>
      <c r="E3" s="68"/>
      <c r="F3" s="68"/>
      <c r="G3" s="68"/>
      <c r="H3" s="68"/>
      <c r="I3" s="68"/>
    </row>
    <row r="4" spans="1:9" ht="12.95" customHeight="1" x14ac:dyDescent="0.2">
      <c r="A4" s="68"/>
      <c r="B4" s="68"/>
      <c r="C4" s="68"/>
      <c r="D4" s="68"/>
      <c r="E4" s="68"/>
      <c r="F4" s="68"/>
      <c r="G4" s="68"/>
      <c r="H4" s="68"/>
      <c r="I4" s="68"/>
    </row>
    <row r="5" spans="1:9" ht="12.95" customHeight="1" x14ac:dyDescent="0.2">
      <c r="A5" s="68"/>
      <c r="B5" s="68"/>
      <c r="C5" s="68"/>
      <c r="D5" s="68"/>
      <c r="E5" s="68"/>
      <c r="F5" s="68"/>
      <c r="G5" s="68"/>
      <c r="H5" s="68"/>
      <c r="I5" s="68"/>
    </row>
    <row r="6" spans="1:9" ht="12.95" customHeight="1" x14ac:dyDescent="0.2">
      <c r="A6" s="68"/>
      <c r="B6" s="68"/>
      <c r="C6" s="68"/>
      <c r="D6" s="68"/>
      <c r="E6" s="68"/>
      <c r="F6" s="68"/>
      <c r="G6" s="68"/>
      <c r="H6" s="68"/>
      <c r="I6" s="68"/>
    </row>
    <row r="7" spans="1:9" ht="12.95" customHeight="1" x14ac:dyDescent="0.2">
      <c r="A7" s="97" t="s">
        <v>1774</v>
      </c>
      <c r="B7" s="97"/>
      <c r="C7" s="97"/>
      <c r="D7" s="97"/>
      <c r="E7" s="97"/>
      <c r="F7" s="97"/>
      <c r="G7" s="97"/>
      <c r="H7" s="97"/>
      <c r="I7" s="97"/>
    </row>
    <row r="8" spans="1:9" ht="12.95" customHeight="1" x14ac:dyDescent="0.2">
      <c r="A8" s="98" t="s">
        <v>1775</v>
      </c>
      <c r="B8" s="98"/>
      <c r="C8" s="98"/>
      <c r="D8" s="98"/>
      <c r="E8" s="98"/>
      <c r="F8" s="98"/>
      <c r="G8" s="98"/>
      <c r="H8" s="98"/>
      <c r="I8" s="98"/>
    </row>
    <row r="9" spans="1:9" ht="12.95" customHeight="1" x14ac:dyDescent="0.2">
      <c r="A9" s="99" t="s">
        <v>700</v>
      </c>
      <c r="B9" s="99"/>
      <c r="C9" s="99"/>
      <c r="D9" s="99"/>
      <c r="E9" s="99"/>
      <c r="F9" s="99"/>
      <c r="G9" s="99"/>
      <c r="H9" s="99"/>
      <c r="I9" s="99"/>
    </row>
    <row r="10" spans="1:9" ht="12.95" customHeight="1" x14ac:dyDescent="0.2">
      <c r="A10" s="99" t="s">
        <v>2242</v>
      </c>
      <c r="B10" s="99"/>
      <c r="C10" s="99"/>
      <c r="D10" s="99"/>
      <c r="E10" s="99"/>
      <c r="F10" s="99"/>
      <c r="G10" s="99"/>
      <c r="H10" s="99"/>
      <c r="I10" s="99"/>
    </row>
    <row r="11" spans="1:9" ht="18.95" customHeight="1" x14ac:dyDescent="0.2">
      <c r="A11" s="69"/>
      <c r="B11" s="69"/>
      <c r="C11" s="69"/>
      <c r="D11" s="69"/>
      <c r="E11" s="69"/>
      <c r="F11" s="69"/>
      <c r="G11" s="69"/>
      <c r="H11" s="69"/>
      <c r="I11" s="69"/>
    </row>
    <row r="12" spans="1:9" ht="18.95" customHeight="1" x14ac:dyDescent="0.2">
      <c r="A12" s="96" t="s">
        <v>2801</v>
      </c>
      <c r="B12" s="96"/>
      <c r="C12" s="96"/>
      <c r="D12" s="96"/>
      <c r="E12" s="96"/>
      <c r="F12" s="96"/>
      <c r="G12" s="96"/>
      <c r="H12" s="96"/>
      <c r="I12" s="96"/>
    </row>
    <row r="13" spans="1:9" ht="18.95" customHeight="1" x14ac:dyDescent="0.2">
      <c r="A13" s="96"/>
      <c r="B13" s="96"/>
      <c r="C13" s="96"/>
      <c r="D13" s="96"/>
      <c r="E13" s="96"/>
      <c r="F13" s="96"/>
      <c r="G13" s="96"/>
      <c r="H13" s="96"/>
      <c r="I13" s="96"/>
    </row>
    <row r="14" spans="1:9" ht="18.95" customHeight="1" x14ac:dyDescent="0.2">
      <c r="A14" s="96"/>
      <c r="B14" s="96"/>
      <c r="C14" s="96"/>
      <c r="D14" s="96"/>
      <c r="E14" s="96"/>
      <c r="F14" s="96"/>
      <c r="G14" s="96"/>
      <c r="H14" s="96"/>
      <c r="I14" s="96"/>
    </row>
    <row r="15" spans="1:9" ht="18.95" customHeight="1" x14ac:dyDescent="0.2">
      <c r="A15" s="96"/>
      <c r="B15" s="96"/>
      <c r="C15" s="96"/>
      <c r="D15" s="96"/>
      <c r="E15" s="96"/>
      <c r="F15" s="96"/>
      <c r="G15" s="96"/>
      <c r="H15" s="96"/>
      <c r="I15" s="96"/>
    </row>
    <row r="16" spans="1:9" ht="18.95" customHeight="1" x14ac:dyDescent="0.2">
      <c r="A16" s="96"/>
      <c r="B16" s="96"/>
      <c r="C16" s="96"/>
      <c r="D16" s="96"/>
      <c r="E16" s="96"/>
      <c r="F16" s="96"/>
      <c r="G16" s="96"/>
      <c r="H16" s="96"/>
      <c r="I16" s="96"/>
    </row>
    <row r="17" spans="1:9" ht="18.95" customHeight="1" x14ac:dyDescent="0.2">
      <c r="A17" s="96"/>
      <c r="B17" s="96"/>
      <c r="C17" s="96"/>
      <c r="D17" s="96"/>
      <c r="E17" s="96"/>
      <c r="F17" s="96"/>
      <c r="G17" s="96"/>
      <c r="H17" s="96"/>
      <c r="I17" s="96"/>
    </row>
    <row r="18" spans="1:9" ht="18.95" customHeight="1" x14ac:dyDescent="0.2">
      <c r="A18" s="96"/>
      <c r="B18" s="96"/>
      <c r="C18" s="96"/>
      <c r="D18" s="96"/>
      <c r="E18" s="96"/>
      <c r="F18" s="96"/>
      <c r="G18" s="96"/>
      <c r="H18" s="96"/>
      <c r="I18" s="96"/>
    </row>
    <row r="19" spans="1:9" ht="18.95" customHeight="1" x14ac:dyDescent="0.2">
      <c r="A19" s="96" t="s">
        <v>1776</v>
      </c>
      <c r="B19" s="96"/>
      <c r="C19" s="96"/>
      <c r="D19" s="96"/>
      <c r="E19" s="96"/>
      <c r="F19" s="96"/>
      <c r="G19" s="96"/>
      <c r="H19" s="96"/>
      <c r="I19" s="96"/>
    </row>
    <row r="20" spans="1:9" ht="18.95" customHeight="1" x14ac:dyDescent="0.2">
      <c r="A20" s="96"/>
      <c r="B20" s="96"/>
      <c r="C20" s="96"/>
      <c r="D20" s="96"/>
      <c r="E20" s="96"/>
      <c r="F20" s="96"/>
      <c r="G20" s="96"/>
      <c r="H20" s="96"/>
      <c r="I20" s="96"/>
    </row>
    <row r="21" spans="1:9" ht="18.95" customHeight="1" x14ac:dyDescent="0.2">
      <c r="A21" s="96"/>
      <c r="B21" s="96"/>
      <c r="C21" s="96"/>
      <c r="D21" s="96"/>
      <c r="E21" s="96"/>
      <c r="F21" s="96"/>
      <c r="G21" s="96"/>
      <c r="H21" s="96"/>
      <c r="I21" s="96"/>
    </row>
    <row r="22" spans="1:9" ht="18.95" customHeight="1" x14ac:dyDescent="0.2">
      <c r="A22" s="96"/>
      <c r="B22" s="96"/>
      <c r="C22" s="96"/>
      <c r="D22" s="96"/>
      <c r="E22" s="96"/>
      <c r="F22" s="96"/>
      <c r="G22" s="96"/>
      <c r="H22" s="96"/>
      <c r="I22" s="96"/>
    </row>
    <row r="23" spans="1:9" ht="18.95" customHeight="1" x14ac:dyDescent="0.2">
      <c r="A23" s="96"/>
      <c r="B23" s="96"/>
      <c r="C23" s="96"/>
      <c r="D23" s="96"/>
      <c r="E23" s="96"/>
      <c r="F23" s="96"/>
      <c r="G23" s="96"/>
      <c r="H23" s="96"/>
      <c r="I23" s="96"/>
    </row>
    <row r="24" spans="1:9" ht="18.95" customHeight="1" x14ac:dyDescent="0.2">
      <c r="A24" s="96"/>
      <c r="B24" s="96"/>
      <c r="C24" s="96"/>
      <c r="D24" s="96"/>
      <c r="E24" s="96"/>
      <c r="F24" s="96"/>
      <c r="G24" s="96"/>
      <c r="H24" s="96"/>
      <c r="I24" s="96"/>
    </row>
    <row r="25" spans="1:9" ht="18.95" customHeight="1" x14ac:dyDescent="0.2">
      <c r="A25" s="96"/>
      <c r="B25" s="96"/>
      <c r="C25" s="96"/>
      <c r="D25" s="96"/>
      <c r="E25" s="96"/>
      <c r="F25" s="96"/>
      <c r="G25" s="96"/>
      <c r="H25" s="96"/>
      <c r="I25" s="96"/>
    </row>
    <row r="26" spans="1:9" ht="18.95" customHeight="1" x14ac:dyDescent="0.2">
      <c r="A26" s="96"/>
      <c r="B26" s="96"/>
      <c r="C26" s="96"/>
      <c r="D26" s="96"/>
      <c r="E26" s="96"/>
      <c r="F26" s="96"/>
      <c r="G26" s="96"/>
      <c r="H26" s="96"/>
      <c r="I26" s="96"/>
    </row>
    <row r="27" spans="1:9" ht="18.95" customHeight="1" x14ac:dyDescent="0.2">
      <c r="A27" s="96"/>
      <c r="B27" s="96"/>
      <c r="C27" s="96"/>
      <c r="D27" s="96"/>
      <c r="E27" s="96"/>
      <c r="F27" s="96"/>
      <c r="G27" s="96"/>
      <c r="H27" s="96"/>
      <c r="I27" s="96"/>
    </row>
  </sheetData>
  <sheetProtection algorithmName="SHA-512" hashValue="l613jEJpJPOBpu1NHlGi8Lzj8zWROs40mvvTU4OBW6D11YoJhd+6sdozgi/xc0xKujFtGNAhS7NtAMmGTjjrlQ==" saltValue="Nnaf+gfNz4MKzmk+SgehvQ==" spinCount="100000" sheet="1" insertHyperlinks="0" selectLockedCells="1" selectUnlockedCells="1"/>
  <mergeCells count="6">
    <mergeCell ref="A19:I27"/>
    <mergeCell ref="A12:I18"/>
    <mergeCell ref="A7:I7"/>
    <mergeCell ref="A8:I8"/>
    <mergeCell ref="A9:I9"/>
    <mergeCell ref="A10:I10"/>
  </mergeCells>
  <pageMargins left="0.11811023622047245" right="0.11811023622047245" top="0.74803149606299213" bottom="0.74803149606299213" header="0.31496062992125984" footer="0.31496062992125984"/>
  <pageSetup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B06B1-0357-448B-89D5-F2A23312F401}">
  <sheetPr codeName="Hoja2">
    <tabColor rgb="FF92D050"/>
    <pageSetUpPr fitToPage="1"/>
  </sheetPr>
  <dimension ref="A1:C33"/>
  <sheetViews>
    <sheetView showGridLines="0" zoomScale="90" zoomScaleNormal="90" workbookViewId="0">
      <selection activeCell="B10" sqref="B10"/>
    </sheetView>
  </sheetViews>
  <sheetFormatPr baseColWidth="10" defaultColWidth="0" defaultRowHeight="12.75" x14ac:dyDescent="0.2"/>
  <cols>
    <col min="1" max="1" width="11.42578125" customWidth="1"/>
    <col min="2" max="2" width="87.28515625" customWidth="1"/>
    <col min="3" max="3" width="78.140625" hidden="1" customWidth="1"/>
    <col min="4" max="16384" width="11.42578125" hidden="1"/>
  </cols>
  <sheetData>
    <row r="1" spans="1:3" x14ac:dyDescent="0.2">
      <c r="A1" s="67"/>
      <c r="B1" s="67"/>
      <c r="C1" s="67"/>
    </row>
    <row r="2" spans="1:3" x14ac:dyDescent="0.2">
      <c r="A2" s="67"/>
      <c r="B2" s="67"/>
      <c r="C2" s="67"/>
    </row>
    <row r="3" spans="1:3" x14ac:dyDescent="0.2">
      <c r="A3" s="67"/>
      <c r="B3" s="67"/>
      <c r="C3" s="67"/>
    </row>
    <row r="4" spans="1:3" x14ac:dyDescent="0.2">
      <c r="A4" s="67"/>
      <c r="B4" s="67"/>
      <c r="C4" s="67"/>
    </row>
    <row r="5" spans="1:3" x14ac:dyDescent="0.2">
      <c r="A5" s="67"/>
      <c r="B5" s="67"/>
      <c r="C5" s="67"/>
    </row>
    <row r="6" spans="1:3" ht="23.25" customHeight="1" x14ac:dyDescent="0.2">
      <c r="A6" s="58" t="s">
        <v>1537</v>
      </c>
      <c r="B6" s="58" t="s">
        <v>686</v>
      </c>
      <c r="C6" s="58" t="s">
        <v>1538</v>
      </c>
    </row>
    <row r="7" spans="1:3" ht="17.100000000000001" customHeight="1" x14ac:dyDescent="0.2">
      <c r="A7" s="59" t="s">
        <v>1514</v>
      </c>
      <c r="B7" s="60" t="s">
        <v>1504</v>
      </c>
      <c r="C7" s="60" t="s">
        <v>688</v>
      </c>
    </row>
    <row r="8" spans="1:3" ht="17.100000000000001" customHeight="1" x14ac:dyDescent="0.2">
      <c r="A8" s="61" t="s">
        <v>1519</v>
      </c>
      <c r="B8" s="62" t="s">
        <v>1505</v>
      </c>
      <c r="C8" s="62" t="s">
        <v>687</v>
      </c>
    </row>
    <row r="9" spans="1:3" ht="17.100000000000001" customHeight="1" x14ac:dyDescent="0.2">
      <c r="A9" s="59" t="s">
        <v>1521</v>
      </c>
      <c r="B9" s="60" t="s">
        <v>1506</v>
      </c>
      <c r="C9" s="60" t="s">
        <v>689</v>
      </c>
    </row>
    <row r="10" spans="1:3" ht="17.100000000000001" customHeight="1" x14ac:dyDescent="0.2">
      <c r="A10" s="59" t="s">
        <v>416</v>
      </c>
      <c r="B10" s="60" t="s">
        <v>1507</v>
      </c>
      <c r="C10" s="60" t="s">
        <v>690</v>
      </c>
    </row>
    <row r="11" spans="1:3" ht="17.100000000000001" customHeight="1" x14ac:dyDescent="0.2">
      <c r="A11" s="59" t="s">
        <v>1515</v>
      </c>
      <c r="B11" s="60" t="s">
        <v>1508</v>
      </c>
      <c r="C11" s="60" t="s">
        <v>694</v>
      </c>
    </row>
    <row r="12" spans="1:3" ht="17.100000000000001" customHeight="1" x14ac:dyDescent="0.2">
      <c r="A12" s="59" t="s">
        <v>1520</v>
      </c>
      <c r="B12" s="60" t="s">
        <v>1509</v>
      </c>
      <c r="C12" s="60" t="s">
        <v>691</v>
      </c>
    </row>
    <row r="13" spans="1:3" ht="17.100000000000001" customHeight="1" x14ac:dyDescent="0.2">
      <c r="A13" s="59" t="s">
        <v>1522</v>
      </c>
      <c r="B13" s="60" t="s">
        <v>1510</v>
      </c>
      <c r="C13" s="60" t="s">
        <v>692</v>
      </c>
    </row>
    <row r="14" spans="1:3" ht="17.100000000000001" customHeight="1" x14ac:dyDescent="0.2">
      <c r="A14" s="59" t="s">
        <v>1516</v>
      </c>
      <c r="B14" s="60" t="s">
        <v>1511</v>
      </c>
      <c r="C14" s="60" t="s">
        <v>693</v>
      </c>
    </row>
    <row r="15" spans="1:3" ht="17.100000000000001" customHeight="1" x14ac:dyDescent="0.2">
      <c r="A15" s="59" t="s">
        <v>1518</v>
      </c>
      <c r="B15" s="60" t="s">
        <v>1512</v>
      </c>
      <c r="C15" s="60" t="s">
        <v>695</v>
      </c>
    </row>
    <row r="16" spans="1:3" ht="17.100000000000001" customHeight="1" x14ac:dyDescent="0.2">
      <c r="A16" s="59" t="s">
        <v>330</v>
      </c>
      <c r="B16" s="60" t="s">
        <v>696</v>
      </c>
      <c r="C16" s="60" t="s">
        <v>696</v>
      </c>
    </row>
    <row r="17" spans="1:3" ht="17.100000000000001" customHeight="1" x14ac:dyDescent="0.2">
      <c r="A17" s="59" t="s">
        <v>296</v>
      </c>
      <c r="B17" s="60" t="s">
        <v>697</v>
      </c>
      <c r="C17" s="60" t="s">
        <v>697</v>
      </c>
    </row>
    <row r="18" spans="1:3" ht="17.100000000000001" customHeight="1" x14ac:dyDescent="0.2">
      <c r="A18" s="59" t="s">
        <v>1542</v>
      </c>
      <c r="B18" s="60" t="s">
        <v>1543</v>
      </c>
      <c r="C18" s="60" t="s">
        <v>1539</v>
      </c>
    </row>
    <row r="19" spans="1:3" ht="17.100000000000001" customHeight="1" x14ac:dyDescent="0.2">
      <c r="A19" s="59" t="s">
        <v>1783</v>
      </c>
      <c r="B19" s="60" t="s">
        <v>1784</v>
      </c>
      <c r="C19" s="60" t="s">
        <v>1630</v>
      </c>
    </row>
    <row r="20" spans="1:3" ht="17.100000000000001" customHeight="1" x14ac:dyDescent="0.2">
      <c r="A20" s="59" t="s">
        <v>1837</v>
      </c>
      <c r="B20" s="60" t="s">
        <v>1912</v>
      </c>
      <c r="C20" s="60"/>
    </row>
    <row r="21" spans="1:3" ht="17.100000000000001" customHeight="1" x14ac:dyDescent="0.2">
      <c r="A21" s="59" t="s">
        <v>1985</v>
      </c>
      <c r="B21" s="60" t="s">
        <v>1986</v>
      </c>
      <c r="C21" s="60"/>
    </row>
    <row r="22" spans="1:3" ht="17.100000000000001" customHeight="1" x14ac:dyDescent="0.2">
      <c r="A22" s="59" t="s">
        <v>1541</v>
      </c>
      <c r="B22" s="60" t="s">
        <v>1540</v>
      </c>
      <c r="C22" s="60" t="s">
        <v>1536</v>
      </c>
    </row>
    <row r="23" spans="1:3" ht="17.100000000000001" customHeight="1" x14ac:dyDescent="0.2">
      <c r="A23" s="59" t="s">
        <v>314</v>
      </c>
      <c r="B23" s="60" t="s">
        <v>698</v>
      </c>
      <c r="C23" s="60" t="s">
        <v>698</v>
      </c>
    </row>
    <row r="24" spans="1:3" ht="17.100000000000001" customHeight="1" x14ac:dyDescent="0.2">
      <c r="A24" s="59" t="s">
        <v>287</v>
      </c>
      <c r="B24" s="60" t="s">
        <v>699</v>
      </c>
      <c r="C24" s="60" t="s">
        <v>699</v>
      </c>
    </row>
    <row r="25" spans="1:3" ht="17.100000000000001" customHeight="1" x14ac:dyDescent="0.2">
      <c r="A25" s="59" t="s">
        <v>294</v>
      </c>
      <c r="B25" s="60" t="s">
        <v>700</v>
      </c>
      <c r="C25" s="60" t="s">
        <v>700</v>
      </c>
    </row>
    <row r="26" spans="1:3" ht="17.100000000000001" customHeight="1" x14ac:dyDescent="0.2">
      <c r="A26" s="59" t="s">
        <v>1517</v>
      </c>
      <c r="B26" s="60" t="s">
        <v>1513</v>
      </c>
      <c r="C26" s="60" t="s">
        <v>703</v>
      </c>
    </row>
    <row r="27" spans="1:3" ht="17.100000000000001" customHeight="1" x14ac:dyDescent="0.2">
      <c r="A27" s="59" t="s">
        <v>1628</v>
      </c>
      <c r="B27" s="60" t="s">
        <v>1629</v>
      </c>
      <c r="C27" s="60" t="s">
        <v>1630</v>
      </c>
    </row>
    <row r="28" spans="1:3" ht="17.100000000000001" customHeight="1" x14ac:dyDescent="0.2">
      <c r="A28" s="79" t="s">
        <v>1972</v>
      </c>
      <c r="B28" s="60" t="s">
        <v>1973</v>
      </c>
      <c r="C28" s="60"/>
    </row>
    <row r="29" spans="1:3" ht="17.100000000000001" customHeight="1" x14ac:dyDescent="0.2">
      <c r="A29" s="63" t="s">
        <v>1766</v>
      </c>
      <c r="B29" s="66" t="s">
        <v>1765</v>
      </c>
      <c r="C29" s="60" t="s">
        <v>1630</v>
      </c>
    </row>
    <row r="30" spans="1:3" ht="17.100000000000001" customHeight="1" x14ac:dyDescent="0.2">
      <c r="A30" s="65" t="s">
        <v>1781</v>
      </c>
      <c r="B30" s="64" t="s">
        <v>1782</v>
      </c>
      <c r="C30" s="60" t="s">
        <v>1630</v>
      </c>
    </row>
    <row r="31" spans="1:3" ht="17.100000000000001" customHeight="1" x14ac:dyDescent="0.2">
      <c r="A31" s="63" t="s">
        <v>1975</v>
      </c>
      <c r="B31" s="66" t="s">
        <v>1976</v>
      </c>
      <c r="C31" s="60"/>
    </row>
    <row r="32" spans="1:3" ht="17.100000000000001" customHeight="1" x14ac:dyDescent="0.2">
      <c r="A32" s="59" t="s">
        <v>2083</v>
      </c>
      <c r="B32" s="80" t="s">
        <v>2084</v>
      </c>
      <c r="C32" s="60"/>
    </row>
    <row r="33" spans="1:3" ht="17.100000000000001" customHeight="1" x14ac:dyDescent="0.2">
      <c r="A33" s="59" t="s">
        <v>701</v>
      </c>
      <c r="B33" s="60" t="s">
        <v>702</v>
      </c>
      <c r="C33" s="60" t="s">
        <v>702</v>
      </c>
    </row>
  </sheetData>
  <sheetProtection algorithmName="SHA-512" hashValue="ujjFvq7LuLW5jNPaRn7gZu0QLtClJA/aDpUKMnw+E71FEIAeMdbWYfAGarKL+gGArAca0XUOOQJuyyS4dl6nGQ==" saltValue="mLkvQFpcYtFgXmDcX+D/nw==" spinCount="100000" sheet="1" objects="1" scenarios="1"/>
  <pageMargins left="0.7" right="0.7" top="0.75" bottom="0.75" header="0.3" footer="0.3"/>
  <pageSetup scale="94" fitToHeight="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9" tint="0.39997558519241921"/>
    <pageSetUpPr fitToPage="1"/>
  </sheetPr>
  <dimension ref="A1:AR1014"/>
  <sheetViews>
    <sheetView showGridLines="0" tabSelected="1" zoomScale="80" zoomScaleNormal="80" zoomScaleSheetLayoutView="80" zoomScalePageLayoutView="60" workbookViewId="0">
      <pane ySplit="1" topLeftCell="A2" activePane="bottomLeft" state="frozen"/>
      <selection activeCell="M1" sqref="M1"/>
      <selection pane="bottomLeft"/>
    </sheetView>
  </sheetViews>
  <sheetFormatPr baseColWidth="10" defaultColWidth="0" defaultRowHeight="12.75" zeroHeight="1" x14ac:dyDescent="0.2"/>
  <cols>
    <col min="1" max="1" width="12.42578125" style="38" customWidth="1"/>
    <col min="2" max="2" width="11.7109375" style="47" customWidth="1"/>
    <col min="3" max="3" width="10.85546875" style="47" hidden="1" customWidth="1"/>
    <col min="4" max="4" width="14" style="47" customWidth="1"/>
    <col min="5" max="5" width="13.7109375" style="42" customWidth="1"/>
    <col min="6" max="6" width="115.140625" customWidth="1"/>
    <col min="7" max="7" width="85.42578125" customWidth="1"/>
    <col min="8" max="8" width="52.85546875" customWidth="1"/>
    <col min="9" max="9" width="52.85546875" style="19" customWidth="1"/>
    <col min="10" max="10" width="40" style="16" customWidth="1"/>
    <col min="11" max="11" width="15.5703125" customWidth="1"/>
    <col min="12" max="12" width="15.140625" customWidth="1"/>
    <col min="13" max="13" width="13" customWidth="1"/>
    <col min="14" max="14" width="19.85546875" customWidth="1"/>
    <col min="15" max="16" width="20.28515625" style="17" customWidth="1"/>
    <col min="17" max="17" width="15.140625" customWidth="1"/>
    <col min="18" max="18" width="51.42578125" style="11" customWidth="1"/>
    <col min="19" max="19" width="23.5703125" style="33" customWidth="1"/>
    <col min="20" max="20" width="17.85546875" style="34" hidden="1" customWidth="1"/>
    <col min="21" max="21" width="20.85546875" style="34" hidden="1" customWidth="1"/>
    <col min="22" max="22" width="18.140625" style="34" hidden="1" customWidth="1"/>
    <col min="23" max="24" width="14.5703125" style="25" customWidth="1"/>
    <col min="25" max="25" width="27.85546875" style="26" customWidth="1"/>
    <col min="26" max="26" width="35.85546875" style="26" customWidth="1"/>
    <col min="27" max="27" width="14.5703125" style="70" customWidth="1"/>
    <col min="28" max="28" width="37.28515625" style="70" customWidth="1"/>
    <col min="29" max="29" width="12" style="83" hidden="1" customWidth="1"/>
    <col min="30" max="30" width="11.7109375" style="83" hidden="1" customWidth="1"/>
    <col min="31" max="31" width="32.140625" style="83" hidden="1" customWidth="1"/>
    <col min="32" max="32" width="31.7109375" style="83" hidden="1" customWidth="1"/>
    <col min="33" max="33" width="22.85546875" style="20" customWidth="1"/>
    <col min="34" max="34" width="19.28515625" style="20" customWidth="1"/>
    <col min="35" max="36" width="11.42578125" style="12" customWidth="1"/>
    <col min="37" max="37" width="18.140625" style="12" hidden="1"/>
    <col min="38" max="38" width="11.42578125" style="12" hidden="1"/>
    <col min="39" max="39" width="20.85546875" style="12" hidden="1"/>
    <col min="40" max="40" width="10" style="12" hidden="1"/>
    <col min="41" max="41" width="20.85546875" style="12" hidden="1"/>
    <col min="42" max="43" width="11.42578125" hidden="1"/>
    <col min="44" max="44" width="22.28515625" hidden="1"/>
    <col min="45" max="16384" width="11.42578125" hidden="1"/>
  </cols>
  <sheetData>
    <row r="1" spans="1:44" s="11" customFormat="1" ht="48.75" customHeight="1" x14ac:dyDescent="0.2">
      <c r="A1" s="48" t="s">
        <v>1017</v>
      </c>
      <c r="B1" s="48" t="s">
        <v>418</v>
      </c>
      <c r="C1" s="48" t="s">
        <v>1016</v>
      </c>
      <c r="D1" s="48" t="s">
        <v>221</v>
      </c>
      <c r="E1" s="55" t="s">
        <v>10</v>
      </c>
      <c r="F1" s="53" t="s">
        <v>1018</v>
      </c>
      <c r="G1" s="53" t="s">
        <v>11</v>
      </c>
      <c r="H1" s="53" t="s">
        <v>12</v>
      </c>
      <c r="I1" s="53" t="s">
        <v>217</v>
      </c>
      <c r="J1" s="53" t="s">
        <v>1019</v>
      </c>
      <c r="K1" s="53" t="s">
        <v>1020</v>
      </c>
      <c r="L1" s="54" t="s">
        <v>1021</v>
      </c>
      <c r="M1" s="54" t="s">
        <v>1022</v>
      </c>
      <c r="N1" s="53" t="s">
        <v>1023</v>
      </c>
      <c r="O1" s="49" t="s">
        <v>1163</v>
      </c>
      <c r="P1" s="49" t="s">
        <v>2510</v>
      </c>
      <c r="Q1" s="53" t="s">
        <v>218</v>
      </c>
      <c r="R1" s="53" t="s">
        <v>13</v>
      </c>
      <c r="S1" s="50" t="s">
        <v>677</v>
      </c>
      <c r="T1" s="48" t="s">
        <v>5</v>
      </c>
      <c r="U1" s="48" t="s">
        <v>4</v>
      </c>
      <c r="V1" s="48" t="s">
        <v>6</v>
      </c>
      <c r="W1" s="48" t="s">
        <v>134</v>
      </c>
      <c r="X1" s="48" t="s">
        <v>135</v>
      </c>
      <c r="Y1" s="48" t="s">
        <v>138</v>
      </c>
      <c r="Z1" s="48" t="s">
        <v>36</v>
      </c>
      <c r="AA1" s="48" t="s">
        <v>220</v>
      </c>
      <c r="AB1" s="48" t="s">
        <v>219</v>
      </c>
      <c r="AC1" s="81" t="s">
        <v>136</v>
      </c>
      <c r="AD1" s="81" t="s">
        <v>137</v>
      </c>
      <c r="AE1" s="81" t="s">
        <v>142</v>
      </c>
      <c r="AF1" s="81" t="s">
        <v>143</v>
      </c>
      <c r="AG1" s="91" t="s">
        <v>165</v>
      </c>
      <c r="AH1" s="92">
        <v>45292</v>
      </c>
      <c r="AI1" s="13"/>
      <c r="AJ1" s="14"/>
      <c r="AK1" s="57"/>
      <c r="AN1" s="216"/>
      <c r="AO1" s="57"/>
      <c r="AQ1" s="216"/>
      <c r="AR1" s="4"/>
    </row>
    <row r="2" spans="1:44" s="11" customFormat="1" ht="291" customHeight="1" x14ac:dyDescent="0.2">
      <c r="A2" s="129">
        <f>IF(ISBLANK(D2),"",COUNTA($D$2:D2))</f>
        <v>1</v>
      </c>
      <c r="B2" s="130">
        <f t="shared" ref="B2:B96" si="0">ROW()-1</f>
        <v>1</v>
      </c>
      <c r="C2" s="131"/>
      <c r="D2" s="132" t="s">
        <v>2775</v>
      </c>
      <c r="E2" s="133" t="s">
        <v>1689</v>
      </c>
      <c r="F2" s="134" t="s">
        <v>2776</v>
      </c>
      <c r="G2" s="134" t="s">
        <v>2777</v>
      </c>
      <c r="H2" s="134" t="s">
        <v>2778</v>
      </c>
      <c r="I2" s="134" t="s">
        <v>2779</v>
      </c>
      <c r="J2" s="133" t="s">
        <v>2780</v>
      </c>
      <c r="K2" s="135">
        <v>1</v>
      </c>
      <c r="L2" s="136">
        <v>45280</v>
      </c>
      <c r="M2" s="136">
        <v>45381</v>
      </c>
      <c r="N2" s="137">
        <f t="shared" ref="N2:N73" si="1">(+M2-L2)/7</f>
        <v>14.428571428571429</v>
      </c>
      <c r="O2" s="138" t="s">
        <v>416</v>
      </c>
      <c r="P2" s="139" t="s">
        <v>2659</v>
      </c>
      <c r="Q2" s="140">
        <v>0</v>
      </c>
      <c r="R2" s="141"/>
      <c r="S2" s="85">
        <f>IF(Q2/K2&gt;1,100,+Q2/K2*100)</f>
        <v>0</v>
      </c>
      <c r="T2" s="142">
        <f>+N2*S2/100</f>
        <v>0</v>
      </c>
      <c r="U2" s="142">
        <f>IF(M2&lt;=$AH$1,T2,0)</f>
        <v>0</v>
      </c>
      <c r="V2" s="142">
        <f>IF($AH$1&gt;=M2,N2,0)</f>
        <v>0</v>
      </c>
      <c r="W2" s="143" t="str">
        <f>IF(S2=100,"CUMPLIDA",IF(M2-$AH$1&lt;0,"VENCIDA",IF(M2-$AH$1&lt;=30,"PRÓXIMA A VENCER",IF(S2&gt;0,"CON AVANCE","EN TERMINO"))))</f>
        <v>EN TERMINO</v>
      </c>
      <c r="X2" s="143" t="str">
        <f>IF(A2&lt;&gt;"",IF(AD2=1,"VENCIDO",IF(AD2=2,"PRÓXIMO A VENCER",IF(AD2=3,"EN TERMINO",IF(AD2=4,"CON AVANCE",IF(AD2=5,"CUMPLIDO",))))),"")</f>
        <v>EN TERMINO</v>
      </c>
      <c r="Y2" s="129" t="s">
        <v>2797</v>
      </c>
      <c r="Z2" s="129" t="str">
        <f>AF2</f>
        <v>H1AEFMuelleVictoriaRegia</v>
      </c>
      <c r="AA2" s="144">
        <f>IF(A2&lt;&gt;"",1,AA1+1)</f>
        <v>1</v>
      </c>
      <c r="AB2" s="144" t="str">
        <f t="shared" ref="AB2" si="2">CONCATENATE(Z2," - ",AA2)</f>
        <v>H1AEFMuelleVictoriaRegia - 1</v>
      </c>
      <c r="AC2" s="82">
        <f>IF(W2="VENCIDA",1,IF(W2="PRÓXIMA A VENCER",2,IF(W2="EN TERMINO",3,IF(W2="CON AVANCE",4,IF(W2="CUMPLIDA",5,)))))</f>
        <v>3</v>
      </c>
      <c r="AD2" s="82">
        <f>IF(AA3=AA2+1,MIN(AC2,AD3),AC2)</f>
        <v>3</v>
      </c>
      <c r="AE2" s="82" t="str">
        <f>IF(A2&lt;&gt;"",MID(F2,1,FIND(" ",F2,1)-1),AE1)</f>
        <v>H1AEFMuelleVictoriaRegia.</v>
      </c>
      <c r="AF2" s="82" t="str">
        <f>IFERROR(MID(AE2,1,FIND(".",AE2,1)-1),AE2)</f>
        <v>H1AEFMuelleVictoriaRegia</v>
      </c>
      <c r="AG2" s="86"/>
      <c r="AH2" s="87"/>
      <c r="AI2" s="88"/>
    </row>
    <row r="3" spans="1:44" s="11" customFormat="1" ht="291" customHeight="1" x14ac:dyDescent="0.2">
      <c r="A3" s="129">
        <f>IF(ISBLANK(D3),"",COUNTA($D$2:D3))</f>
        <v>2</v>
      </c>
      <c r="B3" s="130">
        <f t="shared" si="0"/>
        <v>2</v>
      </c>
      <c r="C3" s="131"/>
      <c r="D3" s="132" t="s">
        <v>645</v>
      </c>
      <c r="E3" s="133" t="s">
        <v>1689</v>
      </c>
      <c r="F3" s="134" t="s">
        <v>2781</v>
      </c>
      <c r="G3" s="134" t="s">
        <v>2782</v>
      </c>
      <c r="H3" s="134" t="s">
        <v>2783</v>
      </c>
      <c r="I3" s="134" t="s">
        <v>2779</v>
      </c>
      <c r="J3" s="133" t="s">
        <v>2780</v>
      </c>
      <c r="K3" s="135">
        <v>1</v>
      </c>
      <c r="L3" s="136">
        <v>45280</v>
      </c>
      <c r="M3" s="136">
        <v>45381</v>
      </c>
      <c r="N3" s="137">
        <f t="shared" si="1"/>
        <v>14.428571428571429</v>
      </c>
      <c r="O3" s="138" t="s">
        <v>416</v>
      </c>
      <c r="P3" s="139" t="s">
        <v>2659</v>
      </c>
      <c r="Q3" s="140">
        <v>0</v>
      </c>
      <c r="R3" s="141"/>
      <c r="S3" s="85">
        <f>IF(Q3/K3&gt;1,100,+Q3/K3*100)</f>
        <v>0</v>
      </c>
      <c r="T3" s="142">
        <f>+N3*S3/100</f>
        <v>0</v>
      </c>
      <c r="U3" s="142">
        <f>IF(M3&lt;=$AH$1,T3,0)</f>
        <v>0</v>
      </c>
      <c r="V3" s="142">
        <f>IF($AH$1&gt;=M3,N3,0)</f>
        <v>0</v>
      </c>
      <c r="W3" s="143" t="str">
        <f>IF(S3=100,"CUMPLIDA",IF(M3-$AH$1&lt;0,"VENCIDA",IF(M3-$AH$1&lt;=30,"PRÓXIMA A VENCER",IF(S3&gt;0,"CON AVANCE","EN TERMINO"))))</f>
        <v>EN TERMINO</v>
      </c>
      <c r="X3" s="143" t="str">
        <f>IF(A3&lt;&gt;"",IF(AD3=1,"VENCIDO",IF(AD3=2,"PRÓXIMO A VENCER",IF(AD3=3,"EN TERMINO",IF(AD3=4,"CON AVANCE",IF(AD3=5,"CUMPLIDO",))))),"")</f>
        <v>EN TERMINO</v>
      </c>
      <c r="Y3" s="129" t="s">
        <v>2797</v>
      </c>
      <c r="Z3" s="129" t="str">
        <f t="shared" ref="Z3:Z66" si="3">AF3</f>
        <v>H2AEFMuelleVictoriaRegia</v>
      </c>
      <c r="AA3" s="144">
        <f>IF(A3&lt;&gt;"",1,AA2+1)</f>
        <v>1</v>
      </c>
      <c r="AB3" s="144" t="str">
        <f t="shared" ref="AB3:AB66" si="4">CONCATENATE(Z3," - ",AA3)</f>
        <v>H2AEFMuelleVictoriaRegia - 1</v>
      </c>
      <c r="AC3" s="82">
        <f t="shared" ref="AC3:AC66" si="5">IF(W3="VENCIDA",1,IF(W3="PRÓXIMA A VENCER",2,IF(W3="EN TERMINO",3,IF(W3="CON AVANCE",4,IF(W3="CUMPLIDA",5,)))))</f>
        <v>3</v>
      </c>
      <c r="AD3" s="82">
        <f t="shared" ref="AD3:AD66" si="6">IF(AA4=AA3+1,MIN(AC3,AD4),AC3)</f>
        <v>3</v>
      </c>
      <c r="AE3" s="82" t="str">
        <f>IF(A3&lt;&gt;"",MID(F3,1,FIND(" ",F3,1)-1),AE2)</f>
        <v>H2AEFMuelleVictoriaRegia.</v>
      </c>
      <c r="AF3" s="82" t="str">
        <f t="shared" ref="AF3:AF66" si="7">IFERROR(MID(AE3,1,FIND(".",AE3,1)-1),AE3)</f>
        <v>H2AEFMuelleVictoriaRegia</v>
      </c>
      <c r="AG3" s="86"/>
      <c r="AH3" s="87"/>
      <c r="AI3" s="88"/>
    </row>
    <row r="4" spans="1:44" s="11" customFormat="1" ht="291" customHeight="1" x14ac:dyDescent="0.2">
      <c r="A4" s="129">
        <f>IF(ISBLANK(D4),"",COUNTA($D$2:D4))</f>
        <v>3</v>
      </c>
      <c r="B4" s="130">
        <f t="shared" si="0"/>
        <v>3</v>
      </c>
      <c r="C4" s="131"/>
      <c r="D4" s="132" t="s">
        <v>645</v>
      </c>
      <c r="E4" s="133" t="s">
        <v>1689</v>
      </c>
      <c r="F4" s="134" t="s">
        <v>2784</v>
      </c>
      <c r="G4" s="134" t="s">
        <v>2785</v>
      </c>
      <c r="H4" s="134" t="s">
        <v>2778</v>
      </c>
      <c r="I4" s="134" t="s">
        <v>2779</v>
      </c>
      <c r="J4" s="133" t="s">
        <v>2780</v>
      </c>
      <c r="K4" s="135">
        <v>1</v>
      </c>
      <c r="L4" s="136">
        <v>45280</v>
      </c>
      <c r="M4" s="136">
        <v>45381</v>
      </c>
      <c r="N4" s="137">
        <f t="shared" si="1"/>
        <v>14.428571428571429</v>
      </c>
      <c r="O4" s="138" t="s">
        <v>416</v>
      </c>
      <c r="P4" s="139" t="s">
        <v>2659</v>
      </c>
      <c r="Q4" s="140">
        <v>0</v>
      </c>
      <c r="R4" s="141"/>
      <c r="S4" s="85">
        <f>IF(Q4/K4&gt;1,100,+Q4/K4*100)</f>
        <v>0</v>
      </c>
      <c r="T4" s="142">
        <f>+N4*S4/100</f>
        <v>0</v>
      </c>
      <c r="U4" s="142">
        <f>IF(M4&lt;=$AH$1,T4,0)</f>
        <v>0</v>
      </c>
      <c r="V4" s="142">
        <f>IF($AH$1&gt;=M4,N4,0)</f>
        <v>0</v>
      </c>
      <c r="W4" s="143" t="str">
        <f>IF(S4=100,"CUMPLIDA",IF(M4-$AH$1&lt;0,"VENCIDA",IF(M4-$AH$1&lt;=30,"PRÓXIMA A VENCER",IF(S4&gt;0,"CON AVANCE","EN TERMINO"))))</f>
        <v>EN TERMINO</v>
      </c>
      <c r="X4" s="143" t="str">
        <f>IF(A4&lt;&gt;"",IF(AD4=1,"VENCIDO",IF(AD4=2,"PRÓXIMO A VENCER",IF(AD4=3,"EN TERMINO",IF(AD4=4,"CON AVANCE",IF(AD4=5,"CUMPLIDO",))))),"")</f>
        <v>EN TERMINO</v>
      </c>
      <c r="Y4" s="129" t="s">
        <v>2797</v>
      </c>
      <c r="Z4" s="129" t="str">
        <f t="shared" si="3"/>
        <v>H3AEFMuelleVictoriaRegia</v>
      </c>
      <c r="AA4" s="144">
        <f>IF(A4&lt;&gt;"",1,AA3+1)</f>
        <v>1</v>
      </c>
      <c r="AB4" s="144" t="str">
        <f t="shared" si="4"/>
        <v>H3AEFMuelleVictoriaRegia - 1</v>
      </c>
      <c r="AC4" s="82">
        <f t="shared" si="5"/>
        <v>3</v>
      </c>
      <c r="AD4" s="82">
        <f t="shared" si="6"/>
        <v>3</v>
      </c>
      <c r="AE4" s="82" t="str">
        <f>IF(A4&lt;&gt;"",MID(F4,1,FIND(" ",F4,1)-1),AE3)</f>
        <v>H3AEFMuelleVictoriaRegia.</v>
      </c>
      <c r="AF4" s="82" t="str">
        <f t="shared" si="7"/>
        <v>H3AEFMuelleVictoriaRegia</v>
      </c>
      <c r="AG4" s="86"/>
      <c r="AH4" s="87"/>
      <c r="AI4" s="88"/>
    </row>
    <row r="5" spans="1:44" s="11" customFormat="1" ht="291" customHeight="1" x14ac:dyDescent="0.2">
      <c r="A5" s="129">
        <f>IF(ISBLANK(D5),"",COUNTA($D$2:D5))</f>
        <v>4</v>
      </c>
      <c r="B5" s="130">
        <f t="shared" si="0"/>
        <v>4</v>
      </c>
      <c r="C5" s="131"/>
      <c r="D5" s="132" t="s">
        <v>645</v>
      </c>
      <c r="E5" s="133" t="s">
        <v>1689</v>
      </c>
      <c r="F5" s="134" t="s">
        <v>2786</v>
      </c>
      <c r="G5" s="134" t="s">
        <v>2787</v>
      </c>
      <c r="H5" s="134" t="s">
        <v>2788</v>
      </c>
      <c r="I5" s="134" t="s">
        <v>2789</v>
      </c>
      <c r="J5" s="133" t="s">
        <v>2790</v>
      </c>
      <c r="K5" s="135">
        <v>1</v>
      </c>
      <c r="L5" s="136">
        <v>45280</v>
      </c>
      <c r="M5" s="136">
        <v>45381</v>
      </c>
      <c r="N5" s="137">
        <f t="shared" si="1"/>
        <v>14.428571428571429</v>
      </c>
      <c r="O5" s="138" t="s">
        <v>416</v>
      </c>
      <c r="P5" s="139" t="s">
        <v>2659</v>
      </c>
      <c r="Q5" s="140">
        <v>0</v>
      </c>
      <c r="R5" s="141"/>
      <c r="S5" s="85">
        <f>IF(Q5/K5&gt;1,100,+Q5/K5*100)</f>
        <v>0</v>
      </c>
      <c r="T5" s="142">
        <f>+N5*S5/100</f>
        <v>0</v>
      </c>
      <c r="U5" s="142">
        <f>IF(M5&lt;=$AH$1,T5,0)</f>
        <v>0</v>
      </c>
      <c r="V5" s="142">
        <f>IF($AH$1&gt;=M5,N5,0)</f>
        <v>0</v>
      </c>
      <c r="W5" s="143" t="str">
        <f>IF(S5=100,"CUMPLIDA",IF(M5-$AH$1&lt;0,"VENCIDA",IF(M5-$AH$1&lt;=30,"PRÓXIMA A VENCER",IF(S5&gt;0,"CON AVANCE","EN TERMINO"))))</f>
        <v>EN TERMINO</v>
      </c>
      <c r="X5" s="143" t="str">
        <f>IF(A5&lt;&gt;"",IF(AD5=1,"VENCIDO",IF(AD5=2,"PRÓXIMO A VENCER",IF(AD5=3,"EN TERMINO",IF(AD5=4,"CON AVANCE",IF(AD5=5,"CUMPLIDO",))))),"")</f>
        <v>EN TERMINO</v>
      </c>
      <c r="Y5" s="129" t="s">
        <v>2797</v>
      </c>
      <c r="Z5" s="129" t="str">
        <f t="shared" si="3"/>
        <v>H4AEFMuelleVictoriaRegia</v>
      </c>
      <c r="AA5" s="144">
        <f>IF(A5&lt;&gt;"",1,AA4+1)</f>
        <v>1</v>
      </c>
      <c r="AB5" s="144" t="str">
        <f t="shared" si="4"/>
        <v>H4AEFMuelleVictoriaRegia - 1</v>
      </c>
      <c r="AC5" s="82">
        <f t="shared" si="5"/>
        <v>3</v>
      </c>
      <c r="AD5" s="82">
        <f t="shared" si="6"/>
        <v>3</v>
      </c>
      <c r="AE5" s="82" t="str">
        <f>IF(A5&lt;&gt;"",MID(F5,1,FIND(" ",F5,1)-1),AE4)</f>
        <v>H4AEFMuelleVictoriaRegia.</v>
      </c>
      <c r="AF5" s="82" t="str">
        <f t="shared" si="7"/>
        <v>H4AEFMuelleVictoriaRegia</v>
      </c>
      <c r="AG5" s="86"/>
      <c r="AH5" s="87"/>
      <c r="AI5" s="88"/>
    </row>
    <row r="6" spans="1:44" s="11" customFormat="1" ht="291" customHeight="1" x14ac:dyDescent="0.2">
      <c r="A6" s="129" t="str">
        <f>IF(ISBLANK(D6),"",COUNTA($D$2:D6))</f>
        <v/>
      </c>
      <c r="B6" s="130">
        <f t="shared" si="0"/>
        <v>5</v>
      </c>
      <c r="C6" s="131"/>
      <c r="D6" s="132"/>
      <c r="E6" s="133" t="s">
        <v>1689</v>
      </c>
      <c r="F6" s="134" t="s">
        <v>2791</v>
      </c>
      <c r="G6" s="134" t="s">
        <v>2787</v>
      </c>
      <c r="H6" s="134" t="s">
        <v>2792</v>
      </c>
      <c r="I6" s="134" t="s">
        <v>2779</v>
      </c>
      <c r="J6" s="133" t="s">
        <v>2780</v>
      </c>
      <c r="K6" s="135">
        <v>1</v>
      </c>
      <c r="L6" s="136">
        <v>45280</v>
      </c>
      <c r="M6" s="136">
        <v>45381</v>
      </c>
      <c r="N6" s="137">
        <f t="shared" si="1"/>
        <v>14.428571428571429</v>
      </c>
      <c r="O6" s="138" t="s">
        <v>416</v>
      </c>
      <c r="P6" s="139" t="s">
        <v>2659</v>
      </c>
      <c r="Q6" s="140">
        <v>0</v>
      </c>
      <c r="R6" s="141"/>
      <c r="S6" s="85">
        <f>IF(Q6/K6&gt;1,100,+Q6/K6*100)</f>
        <v>0</v>
      </c>
      <c r="T6" s="142">
        <f>+N6*S6/100</f>
        <v>0</v>
      </c>
      <c r="U6" s="142">
        <f>IF(M6&lt;=$AH$1,T6,0)</f>
        <v>0</v>
      </c>
      <c r="V6" s="142">
        <f>IF($AH$1&gt;=M6,N6,0)</f>
        <v>0</v>
      </c>
      <c r="W6" s="143" t="str">
        <f>IF(S6=100,"CUMPLIDA",IF(M6-$AH$1&lt;0,"VENCIDA",IF(M6-$AH$1&lt;=30,"PRÓXIMA A VENCER",IF(S6&gt;0,"CON AVANCE","EN TERMINO"))))</f>
        <v>EN TERMINO</v>
      </c>
      <c r="X6" s="143" t="str">
        <f>IF(A6&lt;&gt;"",IF(AD6=1,"VENCIDO",IF(AD6=2,"PRÓXIMO A VENCER",IF(AD6=3,"EN TERMINO",IF(AD6=4,"CON AVANCE",IF(AD6=5,"CUMPLIDO",))))),"")</f>
        <v/>
      </c>
      <c r="Y6" s="129" t="s">
        <v>2797</v>
      </c>
      <c r="Z6" s="129" t="str">
        <f t="shared" si="3"/>
        <v>H4AEFMuelleVictoriaRegia</v>
      </c>
      <c r="AA6" s="144">
        <f>IF(A6&lt;&gt;"",1,AA5+1)</f>
        <v>2</v>
      </c>
      <c r="AB6" s="144" t="str">
        <f t="shared" si="4"/>
        <v>H4AEFMuelleVictoriaRegia - 2</v>
      </c>
      <c r="AC6" s="82">
        <f t="shared" si="5"/>
        <v>3</v>
      </c>
      <c r="AD6" s="82">
        <f t="shared" si="6"/>
        <v>3</v>
      </c>
      <c r="AE6" s="82" t="str">
        <f>IF(A6&lt;&gt;"",MID(F6,1,FIND(" ",F6,1)-1),AE5)</f>
        <v>H4AEFMuelleVictoriaRegia.</v>
      </c>
      <c r="AF6" s="82" t="str">
        <f t="shared" si="7"/>
        <v>H4AEFMuelleVictoriaRegia</v>
      </c>
      <c r="AG6" s="86"/>
      <c r="AH6" s="87"/>
      <c r="AI6" s="88"/>
    </row>
    <row r="7" spans="1:44" s="11" customFormat="1" ht="291" customHeight="1" x14ac:dyDescent="0.2">
      <c r="A7" s="129">
        <f>IF(ISBLANK(D7),"",COUNTA($D$2:D7))</f>
        <v>5</v>
      </c>
      <c r="B7" s="130">
        <f t="shared" si="0"/>
        <v>6</v>
      </c>
      <c r="C7" s="131"/>
      <c r="D7" s="132" t="s">
        <v>645</v>
      </c>
      <c r="E7" s="133" t="s">
        <v>2094</v>
      </c>
      <c r="F7" s="134" t="s">
        <v>2793</v>
      </c>
      <c r="G7" s="134" t="s">
        <v>2794</v>
      </c>
      <c r="H7" s="134" t="s">
        <v>2795</v>
      </c>
      <c r="I7" s="134" t="s">
        <v>2796</v>
      </c>
      <c r="J7" s="133" t="s">
        <v>367</v>
      </c>
      <c r="K7" s="135">
        <v>1</v>
      </c>
      <c r="L7" s="136">
        <v>45280</v>
      </c>
      <c r="M7" s="136">
        <v>45322</v>
      </c>
      <c r="N7" s="137">
        <f t="shared" si="1"/>
        <v>6</v>
      </c>
      <c r="O7" s="138" t="s">
        <v>416</v>
      </c>
      <c r="P7" s="139" t="s">
        <v>2659</v>
      </c>
      <c r="Q7" s="140">
        <v>0</v>
      </c>
      <c r="R7" s="141"/>
      <c r="S7" s="85">
        <f>IF(Q7/K7&gt;1,100,+Q7/K7*100)</f>
        <v>0</v>
      </c>
      <c r="T7" s="142">
        <f>+N7*S7/100</f>
        <v>0</v>
      </c>
      <c r="U7" s="142">
        <f>IF(M7&lt;=$AH$1,T7,0)</f>
        <v>0</v>
      </c>
      <c r="V7" s="142">
        <f>IF($AH$1&gt;=M7,N7,0)</f>
        <v>0</v>
      </c>
      <c r="W7" s="143" t="str">
        <f>IF(S7=100,"CUMPLIDA",IF(M7-$AH$1&lt;0,"VENCIDA",IF(M7-$AH$1&lt;=30,"PRÓXIMA A VENCER",IF(S7&gt;0,"CON AVANCE","EN TERMINO"))))</f>
        <v>PRÓXIMA A VENCER</v>
      </c>
      <c r="X7" s="143" t="str">
        <f>IF(A7&lt;&gt;"",IF(AD7=1,"VENCIDO",IF(AD7=2,"PRÓXIMO A VENCER",IF(AD7=3,"EN TERMINO",IF(AD7=4,"CON AVANCE",IF(AD7=5,"CUMPLIDO",))))),"")</f>
        <v>PRÓXIMO A VENCER</v>
      </c>
      <c r="Y7" s="129" t="s">
        <v>2797</v>
      </c>
      <c r="Z7" s="129" t="str">
        <f t="shared" si="3"/>
        <v>H5AEFMuelleVictoriaRegia</v>
      </c>
      <c r="AA7" s="144">
        <f>IF(A7&lt;&gt;"",1,AA6+1)</f>
        <v>1</v>
      </c>
      <c r="AB7" s="144" t="str">
        <f t="shared" si="4"/>
        <v>H5AEFMuelleVictoriaRegia - 1</v>
      </c>
      <c r="AC7" s="82">
        <f t="shared" si="5"/>
        <v>2</v>
      </c>
      <c r="AD7" s="82">
        <f t="shared" si="6"/>
        <v>2</v>
      </c>
      <c r="AE7" s="82" t="str">
        <f>IF(A7&lt;&gt;"",MID(F7,1,FIND(" ",F7,1)-1),AE6)</f>
        <v>H5AEFMuelleVictoriaRegia.</v>
      </c>
      <c r="AF7" s="82" t="str">
        <f t="shared" si="7"/>
        <v>H5AEFMuelleVictoriaRegia</v>
      </c>
      <c r="AG7" s="86"/>
      <c r="AH7" s="87"/>
      <c r="AI7" s="88"/>
    </row>
    <row r="8" spans="1:44" s="11" customFormat="1" ht="291" customHeight="1" x14ac:dyDescent="0.2">
      <c r="A8" s="129">
        <f>IF(ISBLANK(D8),"",COUNTA($D$2:D8))</f>
        <v>6</v>
      </c>
      <c r="B8" s="130">
        <f t="shared" si="0"/>
        <v>7</v>
      </c>
      <c r="C8" s="131"/>
      <c r="D8" s="132" t="s">
        <v>2764</v>
      </c>
      <c r="E8" s="133" t="s">
        <v>1689</v>
      </c>
      <c r="F8" s="134" t="s">
        <v>2765</v>
      </c>
      <c r="G8" s="134" t="s">
        <v>2766</v>
      </c>
      <c r="H8" s="134" t="s">
        <v>2767</v>
      </c>
      <c r="I8" s="134" t="s">
        <v>2768</v>
      </c>
      <c r="J8" s="133" t="s">
        <v>2769</v>
      </c>
      <c r="K8" s="135">
        <v>1</v>
      </c>
      <c r="L8" s="136">
        <v>45258</v>
      </c>
      <c r="M8" s="136">
        <v>45278</v>
      </c>
      <c r="N8" s="137">
        <f t="shared" ref="N8" si="8">(+M8-L8)/7</f>
        <v>2.8571428571428572</v>
      </c>
      <c r="O8" s="138" t="s">
        <v>1521</v>
      </c>
      <c r="P8" s="139" t="s">
        <v>2659</v>
      </c>
      <c r="Q8" s="140">
        <v>0</v>
      </c>
      <c r="R8" s="141"/>
      <c r="S8" s="85">
        <f>IF(Q8/K8&gt;1,100,+Q8/K8*100)</f>
        <v>0</v>
      </c>
      <c r="T8" s="142">
        <f>+N8*S8/100</f>
        <v>0</v>
      </c>
      <c r="U8" s="142">
        <f>IF(M8&lt;=$AH$1,T8,0)</f>
        <v>0</v>
      </c>
      <c r="V8" s="142">
        <f>IF($AH$1&gt;=M8,N8,0)</f>
        <v>2.8571428571428572</v>
      </c>
      <c r="W8" s="143" t="str">
        <f>IF(S8=100,"CUMPLIDA",IF(M8-$AH$1&lt;0,"VENCIDA",IF(M8-$AH$1&lt;=30,"PRÓXIMA A VENCER",IF(S8&gt;0,"CON AVANCE","EN TERMINO"))))</f>
        <v>VENCIDA</v>
      </c>
      <c r="X8" s="143" t="str">
        <f>IF(A8&lt;&gt;"",IF(AD8=1,"VENCIDO",IF(AD8=2,"PRÓXIMO A VENCER",IF(AD8=3,"EN TERMINO",IF(AD8=4,"CON AVANCE",IF(AD8=5,"CUMPLIDO",))))),"")</f>
        <v>VENCIDO</v>
      </c>
      <c r="Y8" s="129" t="s">
        <v>2774</v>
      </c>
      <c r="Z8" s="129" t="str">
        <f t="shared" si="3"/>
        <v>H1DConvenio1721-2020</v>
      </c>
      <c r="AA8" s="144">
        <f>IF(A8&lt;&gt;"",1,AA7+1)</f>
        <v>1</v>
      </c>
      <c r="AB8" s="144" t="str">
        <f t="shared" si="4"/>
        <v>H1DConvenio1721-2020 - 1</v>
      </c>
      <c r="AC8" s="82">
        <f t="shared" si="5"/>
        <v>1</v>
      </c>
      <c r="AD8" s="82">
        <f t="shared" si="6"/>
        <v>1</v>
      </c>
      <c r="AE8" s="82" t="str">
        <f>IF(A8&lt;&gt;"",MID(F8,1,FIND(" ",F8,1)-1),AE7)</f>
        <v>H1DConvenio1721-2020.</v>
      </c>
      <c r="AF8" s="82" t="str">
        <f t="shared" si="7"/>
        <v>H1DConvenio1721-2020</v>
      </c>
      <c r="AG8" s="86"/>
      <c r="AH8" s="87"/>
      <c r="AI8" s="88"/>
    </row>
    <row r="9" spans="1:44" s="11" customFormat="1" ht="291" customHeight="1" x14ac:dyDescent="0.2">
      <c r="A9" s="129" t="str">
        <f>IF(ISBLANK(D9),"",COUNTA($D$2:D9))</f>
        <v/>
      </c>
      <c r="B9" s="130">
        <f t="shared" si="0"/>
        <v>8</v>
      </c>
      <c r="C9" s="131"/>
      <c r="D9" s="132"/>
      <c r="E9" s="133" t="s">
        <v>1689</v>
      </c>
      <c r="F9" s="134" t="s">
        <v>2770</v>
      </c>
      <c r="G9" s="134" t="s">
        <v>2766</v>
      </c>
      <c r="H9" s="134" t="s">
        <v>2771</v>
      </c>
      <c r="I9" s="134" t="s">
        <v>2772</v>
      </c>
      <c r="J9" s="133" t="s">
        <v>2773</v>
      </c>
      <c r="K9" s="135">
        <v>1</v>
      </c>
      <c r="L9" s="136">
        <v>45258</v>
      </c>
      <c r="M9" s="136">
        <v>45282</v>
      </c>
      <c r="N9" s="137">
        <f t="shared" si="1"/>
        <v>3.4285714285714284</v>
      </c>
      <c r="O9" s="138" t="s">
        <v>1521</v>
      </c>
      <c r="P9" s="139" t="s">
        <v>2659</v>
      </c>
      <c r="Q9" s="140">
        <v>0</v>
      </c>
      <c r="R9" s="141"/>
      <c r="S9" s="85">
        <f>IF(Q9/K9&gt;1,100,+Q9/K9*100)</f>
        <v>0</v>
      </c>
      <c r="T9" s="142">
        <f>+N9*S9/100</f>
        <v>0</v>
      </c>
      <c r="U9" s="142">
        <f>IF(M9&lt;=$AH$1,T9,0)</f>
        <v>0</v>
      </c>
      <c r="V9" s="142">
        <f>IF($AH$1&gt;=M9,N9,0)</f>
        <v>3.4285714285714284</v>
      </c>
      <c r="W9" s="143" t="str">
        <f>IF(S9=100,"CUMPLIDA",IF(M9-$AH$1&lt;0,"VENCIDA",IF(M9-$AH$1&lt;=30,"PRÓXIMA A VENCER",IF(S9&gt;0,"CON AVANCE","EN TERMINO"))))</f>
        <v>VENCIDA</v>
      </c>
      <c r="X9" s="143" t="str">
        <f>IF(A9&lt;&gt;"",IF(AD9=1,"VENCIDO",IF(AD9=2,"PRÓXIMO A VENCER",IF(AD9=3,"EN TERMINO",IF(AD9=4,"CON AVANCE",IF(AD9=5,"CUMPLIDO",))))),"")</f>
        <v/>
      </c>
      <c r="Y9" s="129" t="s">
        <v>2774</v>
      </c>
      <c r="Z9" s="129" t="str">
        <f t="shared" si="3"/>
        <v>H1DConvenio1721-2020</v>
      </c>
      <c r="AA9" s="144">
        <f>IF(A9&lt;&gt;"",1,AA8+1)</f>
        <v>2</v>
      </c>
      <c r="AB9" s="144" t="str">
        <f t="shared" si="4"/>
        <v>H1DConvenio1721-2020 - 2</v>
      </c>
      <c r="AC9" s="82">
        <f t="shared" si="5"/>
        <v>1</v>
      </c>
      <c r="AD9" s="82">
        <f t="shared" si="6"/>
        <v>1</v>
      </c>
      <c r="AE9" s="82" t="str">
        <f>IF(A9&lt;&gt;"",MID(F9,1,FIND(" ",F9,1)-1),AE8)</f>
        <v>H1DConvenio1721-2020.</v>
      </c>
      <c r="AF9" s="82" t="str">
        <f t="shared" si="7"/>
        <v>H1DConvenio1721-2020</v>
      </c>
      <c r="AG9" s="86"/>
      <c r="AH9" s="87"/>
      <c r="AI9" s="88"/>
    </row>
    <row r="10" spans="1:44" s="11" customFormat="1" ht="291" customHeight="1" x14ac:dyDescent="0.2">
      <c r="A10" s="129">
        <f>IF(ISBLANK(D10),"",COUNTA($D$2:D10))</f>
        <v>7</v>
      </c>
      <c r="B10" s="130">
        <f t="shared" si="0"/>
        <v>9</v>
      </c>
      <c r="C10" s="131"/>
      <c r="D10" s="140" t="s">
        <v>2654</v>
      </c>
      <c r="E10" s="129" t="s">
        <v>15</v>
      </c>
      <c r="F10" s="145" t="s">
        <v>2669</v>
      </c>
      <c r="G10" s="145" t="s">
        <v>2655</v>
      </c>
      <c r="H10" s="145" t="s">
        <v>2656</v>
      </c>
      <c r="I10" s="145" t="s">
        <v>2657</v>
      </c>
      <c r="J10" s="139" t="s">
        <v>2658</v>
      </c>
      <c r="K10" s="139">
        <v>1</v>
      </c>
      <c r="L10" s="146">
        <v>45184</v>
      </c>
      <c r="M10" s="146">
        <v>45191</v>
      </c>
      <c r="N10" s="137">
        <f t="shared" si="1"/>
        <v>1</v>
      </c>
      <c r="O10" s="138" t="s">
        <v>1521</v>
      </c>
      <c r="P10" s="139" t="s">
        <v>2659</v>
      </c>
      <c r="Q10" s="140">
        <v>1</v>
      </c>
      <c r="R10" s="141"/>
      <c r="S10" s="85">
        <f>IF(Q10/K10&gt;1,100,+Q10/K10*100)</f>
        <v>100</v>
      </c>
      <c r="T10" s="142">
        <f>+N10*S10/100</f>
        <v>1</v>
      </c>
      <c r="U10" s="142">
        <f>IF(M10&lt;=$AH$1,T10,0)</f>
        <v>1</v>
      </c>
      <c r="V10" s="142">
        <f>IF($AH$1&gt;=M10,N10,0)</f>
        <v>1</v>
      </c>
      <c r="W10" s="143" t="str">
        <f>IF(S10=100,"CUMPLIDA",IF(M10-$AH$1&lt;0,"VENCIDA",IF(M10-$AH$1&lt;=30,"PRÓXIMA A VENCER",IF(S10&gt;0,"CON AVANCE","EN TERMINO"))))</f>
        <v>CUMPLIDA</v>
      </c>
      <c r="X10" s="143" t="str">
        <f>IF(A10&lt;&gt;"",IF(AD10=1,"VENCIDO",IF(AD10=2,"PRÓXIMO A VENCER",IF(AD10=3,"EN TERMINO",IF(AD10=4,"CON AVANCE",IF(AD10=5,"CUMPLIDO",))))),"")</f>
        <v>VENCIDO</v>
      </c>
      <c r="Y10" s="129" t="s">
        <v>2668</v>
      </c>
      <c r="Z10" s="129" t="str">
        <f t="shared" si="3"/>
        <v>H1AEF-CAT781-2023</v>
      </c>
      <c r="AA10" s="144">
        <f>IF(A10&lt;&gt;"",1,AA9+1)</f>
        <v>1</v>
      </c>
      <c r="AB10" s="144" t="str">
        <f t="shared" si="4"/>
        <v>H1AEF-CAT781-2023 - 1</v>
      </c>
      <c r="AC10" s="82">
        <f t="shared" si="5"/>
        <v>5</v>
      </c>
      <c r="AD10" s="82">
        <f t="shared" si="6"/>
        <v>1</v>
      </c>
      <c r="AE10" s="82" t="str">
        <f>IF(A10&lt;&gt;"",MID(F10,1,FIND(" ",F10,1)-1),AE9)</f>
        <v>H1AEF-CAT781-2023.</v>
      </c>
      <c r="AF10" s="82" t="str">
        <f t="shared" si="7"/>
        <v>H1AEF-CAT781-2023</v>
      </c>
      <c r="AG10" s="86"/>
      <c r="AH10" s="87"/>
      <c r="AI10" s="88"/>
    </row>
    <row r="11" spans="1:44" s="11" customFormat="1" ht="291" customHeight="1" x14ac:dyDescent="0.2">
      <c r="A11" s="129" t="str">
        <f>IF(ISBLANK(D11),"",COUNTA($D$2:D11))</f>
        <v/>
      </c>
      <c r="B11" s="130">
        <f t="shared" si="0"/>
        <v>10</v>
      </c>
      <c r="C11" s="131"/>
      <c r="D11" s="140"/>
      <c r="E11" s="129" t="s">
        <v>15</v>
      </c>
      <c r="F11" s="145" t="s">
        <v>2758</v>
      </c>
      <c r="G11" s="145" t="s">
        <v>2655</v>
      </c>
      <c r="H11" s="145" t="s">
        <v>2660</v>
      </c>
      <c r="I11" s="145" t="s">
        <v>2661</v>
      </c>
      <c r="J11" s="139" t="s">
        <v>2662</v>
      </c>
      <c r="K11" s="139">
        <v>1</v>
      </c>
      <c r="L11" s="146">
        <v>45184</v>
      </c>
      <c r="M11" s="146">
        <v>45291</v>
      </c>
      <c r="N11" s="137">
        <f t="shared" si="1"/>
        <v>15.285714285714286</v>
      </c>
      <c r="O11" s="138" t="s">
        <v>1515</v>
      </c>
      <c r="P11" s="139" t="s">
        <v>2393</v>
      </c>
      <c r="Q11" s="140">
        <v>0</v>
      </c>
      <c r="R11" s="141"/>
      <c r="S11" s="85">
        <f>IF(Q11/K11&gt;1,100,+Q11/K11*100)</f>
        <v>0</v>
      </c>
      <c r="T11" s="142">
        <f>+N11*S11/100</f>
        <v>0</v>
      </c>
      <c r="U11" s="142">
        <f>IF(M11&lt;=$AH$1,T11,0)</f>
        <v>0</v>
      </c>
      <c r="V11" s="142">
        <f>IF($AH$1&gt;=M11,N11,0)</f>
        <v>15.285714285714286</v>
      </c>
      <c r="W11" s="143" t="str">
        <f>IF(S11=100,"CUMPLIDA",IF(M11-$AH$1&lt;0,"VENCIDA",IF(M11-$AH$1&lt;=30,"PRÓXIMA A VENCER",IF(S11&gt;0,"CON AVANCE","EN TERMINO"))))</f>
        <v>VENCIDA</v>
      </c>
      <c r="X11" s="143" t="str">
        <f>IF(A11&lt;&gt;"",IF(AD11=1,"VENCIDO",IF(AD11=2,"PRÓXIMO A VENCER",IF(AD11=3,"EN TERMINO",IF(AD11=4,"CON AVANCE",IF(AD11=5,"CUMPLIDO",))))),"")</f>
        <v/>
      </c>
      <c r="Y11" s="129" t="s">
        <v>2668</v>
      </c>
      <c r="Z11" s="129" t="str">
        <f t="shared" si="3"/>
        <v>H1AEF-CAT781-2023</v>
      </c>
      <c r="AA11" s="144">
        <f>IF(A11&lt;&gt;"",1,AA10+1)</f>
        <v>2</v>
      </c>
      <c r="AB11" s="144" t="str">
        <f t="shared" si="4"/>
        <v>H1AEF-CAT781-2023 - 2</v>
      </c>
      <c r="AC11" s="82">
        <f t="shared" si="5"/>
        <v>1</v>
      </c>
      <c r="AD11" s="82">
        <f t="shared" si="6"/>
        <v>1</v>
      </c>
      <c r="AE11" s="82" t="str">
        <f>IF(A11&lt;&gt;"",MID(F11,1,FIND(" ",F11,1)-1),AE10)</f>
        <v>H1AEF-CAT781-2023.</v>
      </c>
      <c r="AF11" s="82" t="str">
        <f t="shared" si="7"/>
        <v>H1AEF-CAT781-2023</v>
      </c>
      <c r="AG11" s="86"/>
      <c r="AH11" s="87"/>
      <c r="AI11" s="88"/>
    </row>
    <row r="12" spans="1:44" s="11" customFormat="1" ht="291" customHeight="1" x14ac:dyDescent="0.2">
      <c r="A12" s="129" t="str">
        <f>IF(ISBLANK(D12),"",COUNTA($D$2:D12))</f>
        <v/>
      </c>
      <c r="B12" s="130">
        <f t="shared" si="0"/>
        <v>11</v>
      </c>
      <c r="C12" s="131"/>
      <c r="D12" s="140"/>
      <c r="E12" s="129" t="s">
        <v>15</v>
      </c>
      <c r="F12" s="145" t="s">
        <v>2757</v>
      </c>
      <c r="G12" s="145" t="s">
        <v>2655</v>
      </c>
      <c r="H12" s="145" t="s">
        <v>2663</v>
      </c>
      <c r="I12" s="145" t="s">
        <v>2405</v>
      </c>
      <c r="J12" s="139" t="s">
        <v>2301</v>
      </c>
      <c r="K12" s="139">
        <v>2</v>
      </c>
      <c r="L12" s="146">
        <v>45184</v>
      </c>
      <c r="M12" s="146">
        <v>45230</v>
      </c>
      <c r="N12" s="137">
        <f t="shared" si="1"/>
        <v>6.5714285714285712</v>
      </c>
      <c r="O12" s="138" t="s">
        <v>1521</v>
      </c>
      <c r="P12" s="139" t="s">
        <v>2659</v>
      </c>
      <c r="Q12" s="140">
        <v>2</v>
      </c>
      <c r="R12" s="141"/>
      <c r="S12" s="85">
        <f>IF(Q12/K12&gt;1,100,+Q12/K12*100)</f>
        <v>100</v>
      </c>
      <c r="T12" s="142">
        <f>+N12*S12/100</f>
        <v>6.5714285714285712</v>
      </c>
      <c r="U12" s="142">
        <f>IF(M12&lt;=$AH$1,T12,0)</f>
        <v>6.5714285714285712</v>
      </c>
      <c r="V12" s="142">
        <f>IF($AH$1&gt;=M12,N12,0)</f>
        <v>6.5714285714285712</v>
      </c>
      <c r="W12" s="143" t="str">
        <f>IF(S12=100,"CUMPLIDA",IF(M12-$AH$1&lt;0,"VENCIDA",IF(M12-$AH$1&lt;=30,"PRÓXIMA A VENCER",IF(S12&gt;0,"CON AVANCE","EN TERMINO"))))</f>
        <v>CUMPLIDA</v>
      </c>
      <c r="X12" s="143" t="str">
        <f>IF(A12&lt;&gt;"",IF(AD12=1,"VENCIDO",IF(AD12=2,"PRÓXIMO A VENCER",IF(AD12=3,"EN TERMINO",IF(AD12=4,"CON AVANCE",IF(AD12=5,"CUMPLIDO",))))),"")</f>
        <v/>
      </c>
      <c r="Y12" s="129" t="s">
        <v>2668</v>
      </c>
      <c r="Z12" s="129" t="str">
        <f t="shared" si="3"/>
        <v>H1AEF-CAT781-2023</v>
      </c>
      <c r="AA12" s="144">
        <f>IF(A12&lt;&gt;"",1,AA11+1)</f>
        <v>3</v>
      </c>
      <c r="AB12" s="144" t="str">
        <f t="shared" si="4"/>
        <v>H1AEF-CAT781-2023 - 3</v>
      </c>
      <c r="AC12" s="82">
        <f t="shared" si="5"/>
        <v>5</v>
      </c>
      <c r="AD12" s="82">
        <f t="shared" si="6"/>
        <v>5</v>
      </c>
      <c r="AE12" s="82" t="str">
        <f>IF(A12&lt;&gt;"",MID(F12,1,FIND(" ",F12,1)-1),AE11)</f>
        <v>H1AEF-CAT781-2023.</v>
      </c>
      <c r="AF12" s="82" t="str">
        <f t="shared" si="7"/>
        <v>H1AEF-CAT781-2023</v>
      </c>
      <c r="AG12" s="86"/>
      <c r="AH12" s="87"/>
      <c r="AI12" s="88"/>
    </row>
    <row r="13" spans="1:44" s="11" customFormat="1" ht="291" customHeight="1" x14ac:dyDescent="0.2">
      <c r="A13" s="129">
        <f>IF(ISBLANK(D13),"",COUNTA($D$2:D13))</f>
        <v>8</v>
      </c>
      <c r="B13" s="130">
        <f t="shared" si="0"/>
        <v>12</v>
      </c>
      <c r="C13" s="131"/>
      <c r="D13" s="140" t="s">
        <v>2654</v>
      </c>
      <c r="E13" s="129" t="s">
        <v>1689</v>
      </c>
      <c r="F13" s="145" t="s">
        <v>2759</v>
      </c>
      <c r="G13" s="145" t="s">
        <v>2664</v>
      </c>
      <c r="H13" s="145" t="s">
        <v>2665</v>
      </c>
      <c r="I13" s="145" t="s">
        <v>2666</v>
      </c>
      <c r="J13" s="139" t="s">
        <v>2667</v>
      </c>
      <c r="K13" s="139">
        <v>1</v>
      </c>
      <c r="L13" s="146">
        <v>45184</v>
      </c>
      <c r="M13" s="146">
        <v>45199</v>
      </c>
      <c r="N13" s="137">
        <f t="shared" si="1"/>
        <v>2.1428571428571428</v>
      </c>
      <c r="O13" s="138" t="s">
        <v>1521</v>
      </c>
      <c r="P13" s="139" t="s">
        <v>2386</v>
      </c>
      <c r="Q13" s="140">
        <v>1</v>
      </c>
      <c r="R13" s="141"/>
      <c r="S13" s="85">
        <f>IF(Q13/K13&gt;1,100,+Q13/K13*100)</f>
        <v>100</v>
      </c>
      <c r="T13" s="142">
        <f>+N13*S13/100</f>
        <v>2.1428571428571428</v>
      </c>
      <c r="U13" s="142">
        <f>IF(M13&lt;=$AH$1,T13,0)</f>
        <v>2.1428571428571428</v>
      </c>
      <c r="V13" s="142">
        <f>IF($AH$1&gt;=M13,N13,0)</f>
        <v>2.1428571428571428</v>
      </c>
      <c r="W13" s="143" t="str">
        <f>IF(S13=100,"CUMPLIDA",IF(M13-$AH$1&lt;0,"VENCIDA",IF(M13-$AH$1&lt;=30,"PRÓXIMA A VENCER",IF(S13&gt;0,"CON AVANCE","EN TERMINO"))))</f>
        <v>CUMPLIDA</v>
      </c>
      <c r="X13" s="143" t="str">
        <f>IF(A13&lt;&gt;"",IF(AD13=1,"VENCIDO",IF(AD13=2,"PRÓXIMO A VENCER",IF(AD13=3,"EN TERMINO",IF(AD13=4,"CON AVANCE",IF(AD13=5,"CUMPLIDO",))))),"")</f>
        <v>VENCIDO</v>
      </c>
      <c r="Y13" s="129" t="s">
        <v>2668</v>
      </c>
      <c r="Z13" s="129" t="str">
        <f t="shared" si="3"/>
        <v>H2AEF-CAT781-2023</v>
      </c>
      <c r="AA13" s="144">
        <f>IF(A13&lt;&gt;"",1,AA12+1)</f>
        <v>1</v>
      </c>
      <c r="AB13" s="144" t="str">
        <f t="shared" si="4"/>
        <v>H2AEF-CAT781-2023 - 1</v>
      </c>
      <c r="AC13" s="82">
        <f t="shared" si="5"/>
        <v>5</v>
      </c>
      <c r="AD13" s="82">
        <f t="shared" si="6"/>
        <v>1</v>
      </c>
      <c r="AE13" s="82" t="str">
        <f>IF(A13&lt;&gt;"",MID(F13,1,FIND(" ",F13,1)-1),AE12)</f>
        <v>H2AEF-CAT781-2023.</v>
      </c>
      <c r="AF13" s="82" t="str">
        <f t="shared" si="7"/>
        <v>H2AEF-CAT781-2023</v>
      </c>
      <c r="AG13" s="86"/>
      <c r="AH13" s="87"/>
      <c r="AI13" s="88"/>
    </row>
    <row r="14" spans="1:44" s="11" customFormat="1" ht="291" customHeight="1" x14ac:dyDescent="0.2">
      <c r="A14" s="129" t="str">
        <f>IF(ISBLANK(D14),"",COUNTA($D$2:D14))</f>
        <v/>
      </c>
      <c r="B14" s="130">
        <f t="shared" si="0"/>
        <v>13</v>
      </c>
      <c r="C14" s="131"/>
      <c r="D14" s="140"/>
      <c r="E14" s="129" t="s">
        <v>1689</v>
      </c>
      <c r="F14" s="145" t="s">
        <v>2760</v>
      </c>
      <c r="G14" s="145" t="s">
        <v>2664</v>
      </c>
      <c r="H14" s="145" t="s">
        <v>2660</v>
      </c>
      <c r="I14" s="145" t="s">
        <v>2661</v>
      </c>
      <c r="J14" s="139" t="s">
        <v>2662</v>
      </c>
      <c r="K14" s="139">
        <v>1</v>
      </c>
      <c r="L14" s="146">
        <v>45184</v>
      </c>
      <c r="M14" s="146">
        <v>45291</v>
      </c>
      <c r="N14" s="137">
        <f t="shared" si="1"/>
        <v>15.285714285714286</v>
      </c>
      <c r="O14" s="138" t="s">
        <v>1515</v>
      </c>
      <c r="P14" s="139" t="s">
        <v>2393</v>
      </c>
      <c r="Q14" s="140">
        <v>0</v>
      </c>
      <c r="R14" s="141"/>
      <c r="S14" s="85">
        <f>IF(Q14/K14&gt;1,100,+Q14/K14*100)</f>
        <v>0</v>
      </c>
      <c r="T14" s="142">
        <f>+N14*S14/100</f>
        <v>0</v>
      </c>
      <c r="U14" s="142">
        <f>IF(M14&lt;=$AH$1,T14,0)</f>
        <v>0</v>
      </c>
      <c r="V14" s="142">
        <f>IF($AH$1&gt;=M14,N14,0)</f>
        <v>15.285714285714286</v>
      </c>
      <c r="W14" s="143" t="str">
        <f>IF(S14=100,"CUMPLIDA",IF(M14-$AH$1&lt;0,"VENCIDA",IF(M14-$AH$1&lt;=30,"PRÓXIMA A VENCER",IF(S14&gt;0,"CON AVANCE","EN TERMINO"))))</f>
        <v>VENCIDA</v>
      </c>
      <c r="X14" s="143" t="str">
        <f>IF(A14&lt;&gt;"",IF(AD14=1,"VENCIDO",IF(AD14=2,"PRÓXIMO A VENCER",IF(AD14=3,"EN TERMINO",IF(AD14=4,"CON AVANCE",IF(AD14=5,"CUMPLIDO",))))),"")</f>
        <v/>
      </c>
      <c r="Y14" s="129" t="s">
        <v>2668</v>
      </c>
      <c r="Z14" s="129" t="str">
        <f t="shared" si="3"/>
        <v>H2AEF-CAT781-2023</v>
      </c>
      <c r="AA14" s="144">
        <f>IF(A14&lt;&gt;"",1,AA13+1)</f>
        <v>2</v>
      </c>
      <c r="AB14" s="144" t="str">
        <f t="shared" si="4"/>
        <v>H2AEF-CAT781-2023 - 2</v>
      </c>
      <c r="AC14" s="82">
        <f t="shared" si="5"/>
        <v>1</v>
      </c>
      <c r="AD14" s="82">
        <f t="shared" si="6"/>
        <v>1</v>
      </c>
      <c r="AE14" s="82" t="str">
        <f>IF(A14&lt;&gt;"",MID(F14,1,FIND(" ",F14,1)-1),AE13)</f>
        <v>H2AEF-CAT781-2023.</v>
      </c>
      <c r="AF14" s="82" t="str">
        <f t="shared" si="7"/>
        <v>H2AEF-CAT781-2023</v>
      </c>
      <c r="AG14" s="86"/>
      <c r="AH14" s="87"/>
      <c r="AI14" s="88"/>
    </row>
    <row r="15" spans="1:44" s="11" customFormat="1" ht="291" customHeight="1" x14ac:dyDescent="0.2">
      <c r="A15" s="129" t="str">
        <f>IF(ISBLANK(D15),"",COUNTA($D$2:D15))</f>
        <v/>
      </c>
      <c r="B15" s="130">
        <f t="shared" si="0"/>
        <v>14</v>
      </c>
      <c r="C15" s="131"/>
      <c r="D15" s="140"/>
      <c r="E15" s="129" t="s">
        <v>1689</v>
      </c>
      <c r="F15" s="145" t="s">
        <v>2761</v>
      </c>
      <c r="G15" s="145" t="s">
        <v>2664</v>
      </c>
      <c r="H15" s="145" t="s">
        <v>2663</v>
      </c>
      <c r="I15" s="145" t="s">
        <v>2405</v>
      </c>
      <c r="J15" s="139" t="s">
        <v>2301</v>
      </c>
      <c r="K15" s="139">
        <v>2</v>
      </c>
      <c r="L15" s="146">
        <v>45184</v>
      </c>
      <c r="M15" s="146">
        <v>45230</v>
      </c>
      <c r="N15" s="137">
        <f t="shared" si="1"/>
        <v>6.5714285714285712</v>
      </c>
      <c r="O15" s="138" t="s">
        <v>1521</v>
      </c>
      <c r="P15" s="139" t="s">
        <v>2659</v>
      </c>
      <c r="Q15" s="140">
        <v>2</v>
      </c>
      <c r="R15" s="141"/>
      <c r="S15" s="85">
        <f>IF(Q15/K15&gt;1,100,+Q15/K15*100)</f>
        <v>100</v>
      </c>
      <c r="T15" s="142">
        <f>+N15*S15/100</f>
        <v>6.5714285714285712</v>
      </c>
      <c r="U15" s="142">
        <f>IF(M15&lt;=$AH$1,T15,0)</f>
        <v>6.5714285714285712</v>
      </c>
      <c r="V15" s="142">
        <f>IF($AH$1&gt;=M15,N15,0)</f>
        <v>6.5714285714285712</v>
      </c>
      <c r="W15" s="143" t="str">
        <f>IF(S15=100,"CUMPLIDA",IF(M15-$AH$1&lt;0,"VENCIDA",IF(M15-$AH$1&lt;=30,"PRÓXIMA A VENCER",IF(S15&gt;0,"CON AVANCE","EN TERMINO"))))</f>
        <v>CUMPLIDA</v>
      </c>
      <c r="X15" s="143" t="str">
        <f>IF(A15&lt;&gt;"",IF(AD15=1,"VENCIDO",IF(AD15=2,"PRÓXIMO A VENCER",IF(AD15=3,"EN TERMINO",IF(AD15=4,"CON AVANCE",IF(AD15=5,"CUMPLIDO",))))),"")</f>
        <v/>
      </c>
      <c r="Y15" s="129" t="s">
        <v>2668</v>
      </c>
      <c r="Z15" s="129" t="str">
        <f t="shared" si="3"/>
        <v>H2AEF-CAT781-2023</v>
      </c>
      <c r="AA15" s="144">
        <f>IF(A15&lt;&gt;"",1,AA14+1)</f>
        <v>3</v>
      </c>
      <c r="AB15" s="144" t="str">
        <f t="shared" si="4"/>
        <v>H2AEF-CAT781-2023 - 3</v>
      </c>
      <c r="AC15" s="82">
        <f t="shared" si="5"/>
        <v>5</v>
      </c>
      <c r="AD15" s="82">
        <f t="shared" si="6"/>
        <v>5</v>
      </c>
      <c r="AE15" s="82" t="str">
        <f>IF(A15&lt;&gt;"",MID(F15,1,FIND(" ",F15,1)-1),AE14)</f>
        <v>H2AEF-CAT781-2023.</v>
      </c>
      <c r="AF15" s="82" t="str">
        <f t="shared" si="7"/>
        <v>H2AEF-CAT781-2023</v>
      </c>
      <c r="AG15" s="86"/>
      <c r="AH15" s="87"/>
      <c r="AI15" s="88"/>
    </row>
    <row r="16" spans="1:44" s="11" customFormat="1" ht="291" customHeight="1" x14ac:dyDescent="0.2">
      <c r="A16" s="129">
        <f>IF(ISBLANK(D16),"",COUNTA($D$2:D16))</f>
        <v>9</v>
      </c>
      <c r="B16" s="130">
        <f t="shared" si="0"/>
        <v>15</v>
      </c>
      <c r="C16" s="131"/>
      <c r="D16" s="140" t="s">
        <v>645</v>
      </c>
      <c r="E16" s="129" t="s">
        <v>2094</v>
      </c>
      <c r="F16" s="145" t="s">
        <v>2518</v>
      </c>
      <c r="G16" s="145" t="s">
        <v>2519</v>
      </c>
      <c r="H16" s="145" t="s">
        <v>2520</v>
      </c>
      <c r="I16" s="145" t="s">
        <v>2521</v>
      </c>
      <c r="J16" s="139" t="s">
        <v>2522</v>
      </c>
      <c r="K16" s="139">
        <v>1</v>
      </c>
      <c r="L16" s="146">
        <v>45142</v>
      </c>
      <c r="M16" s="146">
        <v>45291</v>
      </c>
      <c r="N16" s="137">
        <f t="shared" si="1"/>
        <v>21.285714285714285</v>
      </c>
      <c r="O16" s="138" t="s">
        <v>1521</v>
      </c>
      <c r="P16" s="139" t="s">
        <v>2386</v>
      </c>
      <c r="Q16" s="140">
        <v>0</v>
      </c>
      <c r="R16" s="141"/>
      <c r="S16" s="85">
        <f>IF(Q16/K16&gt;1,100,+Q16/K16*100)</f>
        <v>0</v>
      </c>
      <c r="T16" s="142">
        <f>+N16*S16/100</f>
        <v>0</v>
      </c>
      <c r="U16" s="142">
        <f>IF(M16&lt;=$AH$1,T16,0)</f>
        <v>0</v>
      </c>
      <c r="V16" s="142">
        <f>IF($AH$1&gt;=M16,N16,0)</f>
        <v>21.285714285714285</v>
      </c>
      <c r="W16" s="143" t="str">
        <f>IF(S16=100,"CUMPLIDA",IF(M16-$AH$1&lt;0,"VENCIDA",IF(M16-$AH$1&lt;=30,"PRÓXIMA A VENCER",IF(S16&gt;0,"CON AVANCE","EN TERMINO"))))</f>
        <v>VENCIDA</v>
      </c>
      <c r="X16" s="143" t="str">
        <f>IF(A16&lt;&gt;"",IF(AD16=1,"VENCIDO",IF(AD16=2,"PRÓXIMO A VENCER",IF(AD16=3,"EN TERMINO",IF(AD16=4,"CON AVANCE",IF(AD16=5,"CUMPLIDO",))))),"")</f>
        <v>VENCIDO</v>
      </c>
      <c r="Y16" s="129" t="s">
        <v>2640</v>
      </c>
      <c r="Z16" s="129" t="str">
        <f t="shared" si="3"/>
        <v>H1ACPColombiaRural</v>
      </c>
      <c r="AA16" s="144">
        <f>IF(A16&lt;&gt;"",1,AA15+1)</f>
        <v>1</v>
      </c>
      <c r="AB16" s="144" t="str">
        <f t="shared" si="4"/>
        <v>H1ACPColombiaRural - 1</v>
      </c>
      <c r="AC16" s="82">
        <f t="shared" si="5"/>
        <v>1</v>
      </c>
      <c r="AD16" s="82">
        <f t="shared" si="6"/>
        <v>1</v>
      </c>
      <c r="AE16" s="82" t="str">
        <f>IF(A16&lt;&gt;"",MID(F16,1,FIND(" ",F16,1)-1),AE15)</f>
        <v>H1ACPColombiaRural.</v>
      </c>
      <c r="AF16" s="82" t="str">
        <f t="shared" si="7"/>
        <v>H1ACPColombiaRural</v>
      </c>
      <c r="AG16" s="86"/>
      <c r="AH16" s="87"/>
      <c r="AI16" s="88"/>
    </row>
    <row r="17" spans="1:35" s="11" customFormat="1" ht="291" customHeight="1" x14ac:dyDescent="0.2">
      <c r="A17" s="129">
        <f>IF(ISBLANK(D17),"",COUNTA($D$2:D17))</f>
        <v>10</v>
      </c>
      <c r="B17" s="130">
        <f t="shared" si="0"/>
        <v>16</v>
      </c>
      <c r="C17" s="131"/>
      <c r="D17" s="140" t="s">
        <v>646</v>
      </c>
      <c r="E17" s="129" t="s">
        <v>2094</v>
      </c>
      <c r="F17" s="147" t="s">
        <v>2523</v>
      </c>
      <c r="G17" s="147" t="s">
        <v>2524</v>
      </c>
      <c r="H17" s="145" t="s">
        <v>2525</v>
      </c>
      <c r="I17" s="145" t="s">
        <v>2300</v>
      </c>
      <c r="J17" s="139" t="s">
        <v>2301</v>
      </c>
      <c r="K17" s="139">
        <v>3</v>
      </c>
      <c r="L17" s="146">
        <v>45139</v>
      </c>
      <c r="M17" s="146">
        <v>45230</v>
      </c>
      <c r="N17" s="137">
        <f t="shared" si="1"/>
        <v>13</v>
      </c>
      <c r="O17" s="138" t="s">
        <v>1521</v>
      </c>
      <c r="P17" s="139" t="s">
        <v>2386</v>
      </c>
      <c r="Q17" s="140">
        <v>0</v>
      </c>
      <c r="R17" s="141"/>
      <c r="S17" s="85">
        <f>IF(Q17/K17&gt;1,100,+Q17/K17*100)</f>
        <v>0</v>
      </c>
      <c r="T17" s="142">
        <f>+N17*S17/100</f>
        <v>0</v>
      </c>
      <c r="U17" s="142">
        <f>IF(M17&lt;=$AH$1,T17,0)</f>
        <v>0</v>
      </c>
      <c r="V17" s="142">
        <f>IF($AH$1&gt;=M17,N17,0)</f>
        <v>13</v>
      </c>
      <c r="W17" s="143" t="str">
        <f>IF(S17=100,"CUMPLIDA",IF(M17-$AH$1&lt;0,"VENCIDA",IF(M17-$AH$1&lt;=30,"PRÓXIMA A VENCER",IF(S17&gt;0,"CON AVANCE","EN TERMINO"))))</f>
        <v>VENCIDA</v>
      </c>
      <c r="X17" s="143" t="str">
        <f>IF(A17&lt;&gt;"",IF(AD17=1,"VENCIDO",IF(AD17=2,"PRÓXIMO A VENCER",IF(AD17=3,"EN TERMINO",IF(AD17=4,"CON AVANCE",IF(AD17=5,"CUMPLIDO",))))),"")</f>
        <v>VENCIDO</v>
      </c>
      <c r="Y17" s="129" t="s">
        <v>2640</v>
      </c>
      <c r="Z17" s="129" t="str">
        <f t="shared" si="3"/>
        <v>H2ACPColombiaRural</v>
      </c>
      <c r="AA17" s="144">
        <f>IF(A17&lt;&gt;"",1,AA16+1)</f>
        <v>1</v>
      </c>
      <c r="AB17" s="144" t="str">
        <f t="shared" si="4"/>
        <v>H2ACPColombiaRural - 1</v>
      </c>
      <c r="AC17" s="82">
        <f t="shared" si="5"/>
        <v>1</v>
      </c>
      <c r="AD17" s="82">
        <f t="shared" si="6"/>
        <v>1</v>
      </c>
      <c r="AE17" s="82" t="str">
        <f>IF(A17&lt;&gt;"",MID(F17,1,FIND(" ",F17,1)-1),AE16)</f>
        <v>H2ACPColombiaRural.</v>
      </c>
      <c r="AF17" s="82" t="str">
        <f t="shared" si="7"/>
        <v>H2ACPColombiaRural</v>
      </c>
      <c r="AG17" s="86"/>
      <c r="AH17" s="87"/>
      <c r="AI17" s="88"/>
    </row>
    <row r="18" spans="1:35" s="11" customFormat="1" ht="291" customHeight="1" x14ac:dyDescent="0.2">
      <c r="A18" s="129" t="str">
        <f>IF(ISBLANK(D18),"",COUNTA($D$2:D18))</f>
        <v/>
      </c>
      <c r="B18" s="130">
        <f t="shared" si="0"/>
        <v>17</v>
      </c>
      <c r="C18" s="131"/>
      <c r="D18" s="140"/>
      <c r="E18" s="129" t="s">
        <v>2094</v>
      </c>
      <c r="F18" s="147" t="s">
        <v>2526</v>
      </c>
      <c r="G18" s="147" t="s">
        <v>2524</v>
      </c>
      <c r="H18" s="145" t="s">
        <v>2527</v>
      </c>
      <c r="I18" s="145" t="s">
        <v>2528</v>
      </c>
      <c r="J18" s="139" t="s">
        <v>2301</v>
      </c>
      <c r="K18" s="139">
        <v>2</v>
      </c>
      <c r="L18" s="146">
        <v>45139</v>
      </c>
      <c r="M18" s="146">
        <v>45230</v>
      </c>
      <c r="N18" s="137">
        <f t="shared" si="1"/>
        <v>13</v>
      </c>
      <c r="O18" s="138" t="s">
        <v>1521</v>
      </c>
      <c r="P18" s="139" t="s">
        <v>2386</v>
      </c>
      <c r="Q18" s="140">
        <v>2</v>
      </c>
      <c r="R18" s="141"/>
      <c r="S18" s="85">
        <f>IF(Q18/K18&gt;1,100,+Q18/K18*100)</f>
        <v>100</v>
      </c>
      <c r="T18" s="142">
        <f>+N18*S18/100</f>
        <v>13</v>
      </c>
      <c r="U18" s="142">
        <f>IF(M18&lt;=$AH$1,T18,0)</f>
        <v>13</v>
      </c>
      <c r="V18" s="142">
        <f>IF($AH$1&gt;=M18,N18,0)</f>
        <v>13</v>
      </c>
      <c r="W18" s="143" t="str">
        <f>IF(S18=100,"CUMPLIDA",IF(M18-$AH$1&lt;0,"VENCIDA",IF(M18-$AH$1&lt;=30,"PRÓXIMA A VENCER",IF(S18&gt;0,"CON AVANCE","EN TERMINO"))))</f>
        <v>CUMPLIDA</v>
      </c>
      <c r="X18" s="143" t="str">
        <f>IF(A18&lt;&gt;"",IF(AD18=1,"VENCIDO",IF(AD18=2,"PRÓXIMO A VENCER",IF(AD18=3,"EN TERMINO",IF(AD18=4,"CON AVANCE",IF(AD18=5,"CUMPLIDO",))))),"")</f>
        <v/>
      </c>
      <c r="Y18" s="129" t="s">
        <v>2640</v>
      </c>
      <c r="Z18" s="129" t="str">
        <f t="shared" si="3"/>
        <v>H2ACPColombiaRural</v>
      </c>
      <c r="AA18" s="144">
        <f>IF(A18&lt;&gt;"",1,AA17+1)</f>
        <v>2</v>
      </c>
      <c r="AB18" s="144" t="str">
        <f t="shared" si="4"/>
        <v>H2ACPColombiaRural - 2</v>
      </c>
      <c r="AC18" s="82">
        <f t="shared" si="5"/>
        <v>5</v>
      </c>
      <c r="AD18" s="82">
        <f t="shared" si="6"/>
        <v>5</v>
      </c>
      <c r="AE18" s="82" t="str">
        <f>IF(A18&lt;&gt;"",MID(F18,1,FIND(" ",F18,1)-1),AE17)</f>
        <v>H2ACPColombiaRural.</v>
      </c>
      <c r="AF18" s="82" t="str">
        <f t="shared" si="7"/>
        <v>H2ACPColombiaRural</v>
      </c>
      <c r="AG18" s="86"/>
      <c r="AH18" s="87"/>
      <c r="AI18" s="88"/>
    </row>
    <row r="19" spans="1:35" s="11" customFormat="1" ht="291" customHeight="1" x14ac:dyDescent="0.2">
      <c r="A19" s="129">
        <f>IF(ISBLANK(D19),"",COUNTA($D$2:D19))</f>
        <v>11</v>
      </c>
      <c r="B19" s="130">
        <f t="shared" si="0"/>
        <v>18</v>
      </c>
      <c r="C19" s="131"/>
      <c r="D19" s="140" t="s">
        <v>645</v>
      </c>
      <c r="E19" s="129" t="s">
        <v>15</v>
      </c>
      <c r="F19" s="147" t="s">
        <v>2529</v>
      </c>
      <c r="G19" s="147" t="s">
        <v>2530</v>
      </c>
      <c r="H19" s="145" t="s">
        <v>2382</v>
      </c>
      <c r="I19" s="145" t="s">
        <v>2383</v>
      </c>
      <c r="J19" s="139" t="s">
        <v>2479</v>
      </c>
      <c r="K19" s="139">
        <v>2</v>
      </c>
      <c r="L19" s="146">
        <v>45139</v>
      </c>
      <c r="M19" s="146">
        <v>45230</v>
      </c>
      <c r="N19" s="137">
        <f t="shared" si="1"/>
        <v>13</v>
      </c>
      <c r="O19" s="138" t="s">
        <v>1521</v>
      </c>
      <c r="P19" s="139" t="s">
        <v>2386</v>
      </c>
      <c r="Q19" s="140">
        <v>0</v>
      </c>
      <c r="R19" s="141"/>
      <c r="S19" s="85">
        <f>IF(Q19/K19&gt;1,100,+Q19/K19*100)</f>
        <v>0</v>
      </c>
      <c r="T19" s="142">
        <f>+N19*S19/100</f>
        <v>0</v>
      </c>
      <c r="U19" s="142">
        <f>IF(M19&lt;=$AH$1,T19,0)</f>
        <v>0</v>
      </c>
      <c r="V19" s="142">
        <f>IF($AH$1&gt;=M19,N19,0)</f>
        <v>13</v>
      </c>
      <c r="W19" s="143" t="str">
        <f>IF(S19=100,"CUMPLIDA",IF(M19-$AH$1&lt;0,"VENCIDA",IF(M19-$AH$1&lt;=30,"PRÓXIMA A VENCER",IF(S19&gt;0,"CON AVANCE","EN TERMINO"))))</f>
        <v>VENCIDA</v>
      </c>
      <c r="X19" s="143" t="str">
        <f>IF(A19&lt;&gt;"",IF(AD19=1,"VENCIDO",IF(AD19=2,"PRÓXIMO A VENCER",IF(AD19=3,"EN TERMINO",IF(AD19=4,"CON AVANCE",IF(AD19=5,"CUMPLIDO",))))),"")</f>
        <v>VENCIDO</v>
      </c>
      <c r="Y19" s="129" t="s">
        <v>2640</v>
      </c>
      <c r="Z19" s="129" t="str">
        <f t="shared" si="3"/>
        <v>H3ACPColombiaRural</v>
      </c>
      <c r="AA19" s="144">
        <f>IF(A19&lt;&gt;"",1,AA18+1)</f>
        <v>1</v>
      </c>
      <c r="AB19" s="144" t="str">
        <f t="shared" si="4"/>
        <v>H3ACPColombiaRural - 1</v>
      </c>
      <c r="AC19" s="82">
        <f t="shared" si="5"/>
        <v>1</v>
      </c>
      <c r="AD19" s="82">
        <f t="shared" si="6"/>
        <v>1</v>
      </c>
      <c r="AE19" s="82" t="str">
        <f>IF(A19&lt;&gt;"",MID(F19,1,FIND(" ",F19,1)-1),AE18)</f>
        <v>H3ACPColombiaRural.</v>
      </c>
      <c r="AF19" s="82" t="str">
        <f t="shared" si="7"/>
        <v>H3ACPColombiaRural</v>
      </c>
      <c r="AG19" s="86"/>
      <c r="AH19" s="87"/>
      <c r="AI19" s="88"/>
    </row>
    <row r="20" spans="1:35" s="11" customFormat="1" ht="291" customHeight="1" x14ac:dyDescent="0.2">
      <c r="A20" s="129">
        <f>IF(ISBLANK(D20),"",COUNTA($D$2:D20))</f>
        <v>12</v>
      </c>
      <c r="B20" s="130">
        <f t="shared" si="0"/>
        <v>19</v>
      </c>
      <c r="C20" s="131"/>
      <c r="D20" s="140" t="s">
        <v>645</v>
      </c>
      <c r="E20" s="129" t="s">
        <v>15</v>
      </c>
      <c r="F20" s="147" t="s">
        <v>2531</v>
      </c>
      <c r="G20" s="147" t="s">
        <v>2532</v>
      </c>
      <c r="H20" s="145" t="s">
        <v>2533</v>
      </c>
      <c r="I20" s="145" t="s">
        <v>2528</v>
      </c>
      <c r="J20" s="139" t="s">
        <v>2301</v>
      </c>
      <c r="K20" s="139">
        <v>2</v>
      </c>
      <c r="L20" s="146">
        <v>45139</v>
      </c>
      <c r="M20" s="146">
        <v>45230</v>
      </c>
      <c r="N20" s="137">
        <f t="shared" si="1"/>
        <v>13</v>
      </c>
      <c r="O20" s="138" t="s">
        <v>1521</v>
      </c>
      <c r="P20" s="139" t="s">
        <v>2386</v>
      </c>
      <c r="Q20" s="140">
        <v>2</v>
      </c>
      <c r="R20" s="141"/>
      <c r="S20" s="85">
        <f>IF(Q20/K20&gt;1,100,+Q20/K20*100)</f>
        <v>100</v>
      </c>
      <c r="T20" s="142">
        <f>+N20*S20/100</f>
        <v>13</v>
      </c>
      <c r="U20" s="142">
        <f>IF(M20&lt;=$AH$1,T20,0)</f>
        <v>13</v>
      </c>
      <c r="V20" s="142">
        <f>IF($AH$1&gt;=M20,N20,0)</f>
        <v>13</v>
      </c>
      <c r="W20" s="143" t="str">
        <f>IF(S20=100,"CUMPLIDA",IF(M20-$AH$1&lt;0,"VENCIDA",IF(M20-$AH$1&lt;=30,"PRÓXIMA A VENCER",IF(S20&gt;0,"CON AVANCE","EN TERMINO"))))</f>
        <v>CUMPLIDA</v>
      </c>
      <c r="X20" s="143" t="str">
        <f>IF(A20&lt;&gt;"",IF(AD20=1,"VENCIDO",IF(AD20=2,"PRÓXIMO A VENCER",IF(AD20=3,"EN TERMINO",IF(AD20=4,"CON AVANCE",IF(AD20=5,"CUMPLIDO",))))),"")</f>
        <v>CUMPLIDO</v>
      </c>
      <c r="Y20" s="129" t="s">
        <v>2640</v>
      </c>
      <c r="Z20" s="129" t="str">
        <f t="shared" si="3"/>
        <v>H4ACPColombiaRural</v>
      </c>
      <c r="AA20" s="144">
        <f>IF(A20&lt;&gt;"",1,AA19+1)</f>
        <v>1</v>
      </c>
      <c r="AB20" s="144" t="str">
        <f t="shared" si="4"/>
        <v>H4ACPColombiaRural - 1</v>
      </c>
      <c r="AC20" s="82">
        <f t="shared" si="5"/>
        <v>5</v>
      </c>
      <c r="AD20" s="82">
        <f t="shared" si="6"/>
        <v>5</v>
      </c>
      <c r="AE20" s="82" t="str">
        <f>IF(A20&lt;&gt;"",MID(F20,1,FIND(" ",F20,1)-1),AE19)</f>
        <v>H4ACPColombiaRural.</v>
      </c>
      <c r="AF20" s="82" t="str">
        <f t="shared" si="7"/>
        <v>H4ACPColombiaRural</v>
      </c>
      <c r="AG20" s="86"/>
      <c r="AH20" s="87"/>
      <c r="AI20" s="88"/>
    </row>
    <row r="21" spans="1:35" s="11" customFormat="1" ht="291" customHeight="1" x14ac:dyDescent="0.2">
      <c r="A21" s="129">
        <f>IF(ISBLANK(D21),"",COUNTA($D$2:D21))</f>
        <v>13</v>
      </c>
      <c r="B21" s="130">
        <f t="shared" si="0"/>
        <v>20</v>
      </c>
      <c r="C21" s="131"/>
      <c r="D21" s="140" t="s">
        <v>645</v>
      </c>
      <c r="E21" s="129" t="s">
        <v>15</v>
      </c>
      <c r="F21" s="147" t="s">
        <v>2762</v>
      </c>
      <c r="G21" s="147" t="s">
        <v>2534</v>
      </c>
      <c r="H21" s="145" t="s">
        <v>2533</v>
      </c>
      <c r="I21" s="145" t="s">
        <v>2528</v>
      </c>
      <c r="J21" s="139" t="s">
        <v>2301</v>
      </c>
      <c r="K21" s="139">
        <v>2</v>
      </c>
      <c r="L21" s="146">
        <v>45139</v>
      </c>
      <c r="M21" s="146">
        <v>45230</v>
      </c>
      <c r="N21" s="137">
        <f t="shared" si="1"/>
        <v>13</v>
      </c>
      <c r="O21" s="138" t="s">
        <v>1521</v>
      </c>
      <c r="P21" s="139" t="s">
        <v>2386</v>
      </c>
      <c r="Q21" s="140">
        <v>2</v>
      </c>
      <c r="R21" s="141"/>
      <c r="S21" s="85">
        <f>IF(Q21/K21&gt;1,100,+Q21/K21*100)</f>
        <v>100</v>
      </c>
      <c r="T21" s="142">
        <f>+N21*S21/100</f>
        <v>13</v>
      </c>
      <c r="U21" s="142">
        <f>IF(M21&lt;=$AH$1,T21,0)</f>
        <v>13</v>
      </c>
      <c r="V21" s="142">
        <f>IF($AH$1&gt;=M21,N21,0)</f>
        <v>13</v>
      </c>
      <c r="W21" s="143" t="str">
        <f>IF(S21=100,"CUMPLIDA",IF(M21-$AH$1&lt;0,"VENCIDA",IF(M21-$AH$1&lt;=30,"PRÓXIMA A VENCER",IF(S21&gt;0,"CON AVANCE","EN TERMINO"))))</f>
        <v>CUMPLIDA</v>
      </c>
      <c r="X21" s="143" t="str">
        <f>IF(A21&lt;&gt;"",IF(AD21=1,"VENCIDO",IF(AD21=2,"PRÓXIMO A VENCER",IF(AD21=3,"EN TERMINO",IF(AD21=4,"CON AVANCE",IF(AD21=5,"CUMPLIDO",))))),"")</f>
        <v>CUMPLIDO</v>
      </c>
      <c r="Y21" s="129" t="s">
        <v>2640</v>
      </c>
      <c r="Z21" s="129" t="str">
        <f t="shared" si="3"/>
        <v>H5ACPColombiaRural</v>
      </c>
      <c r="AA21" s="144">
        <f>IF(A21&lt;&gt;"",1,AA20+1)</f>
        <v>1</v>
      </c>
      <c r="AB21" s="144" t="str">
        <f t="shared" si="4"/>
        <v>H5ACPColombiaRural - 1</v>
      </c>
      <c r="AC21" s="82">
        <f t="shared" si="5"/>
        <v>5</v>
      </c>
      <c r="AD21" s="82">
        <f t="shared" si="6"/>
        <v>5</v>
      </c>
      <c r="AE21" s="82" t="str">
        <f>IF(A21&lt;&gt;"",MID(F21,1,FIND(" ",F21,1)-1),AE20)</f>
        <v>H5ACPColombiaRural.</v>
      </c>
      <c r="AF21" s="82" t="str">
        <f t="shared" si="7"/>
        <v>H5ACPColombiaRural</v>
      </c>
      <c r="AG21" s="86"/>
      <c r="AH21" s="87"/>
      <c r="AI21" s="88"/>
    </row>
    <row r="22" spans="1:35" s="11" customFormat="1" ht="291" customHeight="1" x14ac:dyDescent="0.2">
      <c r="A22" s="129">
        <f>IF(ISBLANK(D22),"",COUNTA($D$2:D22))</f>
        <v>14</v>
      </c>
      <c r="B22" s="130">
        <f t="shared" si="0"/>
        <v>21</v>
      </c>
      <c r="C22" s="131"/>
      <c r="D22" s="140" t="s">
        <v>645</v>
      </c>
      <c r="E22" s="129" t="s">
        <v>15</v>
      </c>
      <c r="F22" s="147" t="s">
        <v>2535</v>
      </c>
      <c r="G22" s="147" t="s">
        <v>2536</v>
      </c>
      <c r="H22" s="145" t="s">
        <v>2533</v>
      </c>
      <c r="I22" s="145" t="s">
        <v>2528</v>
      </c>
      <c r="J22" s="139" t="s">
        <v>2301</v>
      </c>
      <c r="K22" s="139">
        <v>2</v>
      </c>
      <c r="L22" s="146">
        <v>45139</v>
      </c>
      <c r="M22" s="146">
        <v>45230</v>
      </c>
      <c r="N22" s="137">
        <f t="shared" si="1"/>
        <v>13</v>
      </c>
      <c r="O22" s="138" t="s">
        <v>1521</v>
      </c>
      <c r="P22" s="139" t="s">
        <v>2386</v>
      </c>
      <c r="Q22" s="140">
        <v>2</v>
      </c>
      <c r="R22" s="141"/>
      <c r="S22" s="85">
        <f>IF(Q22/K22&gt;1,100,+Q22/K22*100)</f>
        <v>100</v>
      </c>
      <c r="T22" s="142">
        <f>+N22*S22/100</f>
        <v>13</v>
      </c>
      <c r="U22" s="142">
        <f>IF(M22&lt;=$AH$1,T22,0)</f>
        <v>13</v>
      </c>
      <c r="V22" s="142">
        <f>IF($AH$1&gt;=M22,N22,0)</f>
        <v>13</v>
      </c>
      <c r="W22" s="143" t="str">
        <f>IF(S22=100,"CUMPLIDA",IF(M22-$AH$1&lt;0,"VENCIDA",IF(M22-$AH$1&lt;=30,"PRÓXIMA A VENCER",IF(S22&gt;0,"CON AVANCE","EN TERMINO"))))</f>
        <v>CUMPLIDA</v>
      </c>
      <c r="X22" s="143" t="str">
        <f>IF(A22&lt;&gt;"",IF(AD22=1,"VENCIDO",IF(AD22=2,"PRÓXIMO A VENCER",IF(AD22=3,"EN TERMINO",IF(AD22=4,"CON AVANCE",IF(AD22=5,"CUMPLIDO",))))),"")</f>
        <v>CUMPLIDO</v>
      </c>
      <c r="Y22" s="129" t="s">
        <v>2640</v>
      </c>
      <c r="Z22" s="129" t="str">
        <f t="shared" si="3"/>
        <v>H6ACPColombiaRural</v>
      </c>
      <c r="AA22" s="144">
        <f>IF(A22&lt;&gt;"",1,AA21+1)</f>
        <v>1</v>
      </c>
      <c r="AB22" s="144" t="str">
        <f t="shared" si="4"/>
        <v>H6ACPColombiaRural - 1</v>
      </c>
      <c r="AC22" s="82">
        <f t="shared" si="5"/>
        <v>5</v>
      </c>
      <c r="AD22" s="82">
        <f t="shared" si="6"/>
        <v>5</v>
      </c>
      <c r="AE22" s="82" t="str">
        <f>IF(A22&lt;&gt;"",MID(F22,1,FIND(" ",F22,1)-1),AE21)</f>
        <v>H6ACPColombiaRural.</v>
      </c>
      <c r="AF22" s="82" t="str">
        <f t="shared" si="7"/>
        <v>H6ACPColombiaRural</v>
      </c>
      <c r="AG22" s="86"/>
      <c r="AH22" s="87"/>
      <c r="AI22" s="88"/>
    </row>
    <row r="23" spans="1:35" s="11" customFormat="1" ht="291" customHeight="1" x14ac:dyDescent="0.2">
      <c r="A23" s="129">
        <f>IF(ISBLANK(D23),"",COUNTA($D$2:D23))</f>
        <v>15</v>
      </c>
      <c r="B23" s="130">
        <f t="shared" si="0"/>
        <v>22</v>
      </c>
      <c r="C23" s="131"/>
      <c r="D23" s="140" t="s">
        <v>645</v>
      </c>
      <c r="E23" s="129" t="s">
        <v>15</v>
      </c>
      <c r="F23" s="147" t="s">
        <v>2537</v>
      </c>
      <c r="G23" s="147" t="s">
        <v>2538</v>
      </c>
      <c r="H23" s="145" t="s">
        <v>2533</v>
      </c>
      <c r="I23" s="145" t="s">
        <v>2528</v>
      </c>
      <c r="J23" s="139" t="s">
        <v>2301</v>
      </c>
      <c r="K23" s="139">
        <v>2</v>
      </c>
      <c r="L23" s="146">
        <v>45139</v>
      </c>
      <c r="M23" s="146">
        <v>45230</v>
      </c>
      <c r="N23" s="137">
        <f t="shared" si="1"/>
        <v>13</v>
      </c>
      <c r="O23" s="138" t="s">
        <v>1521</v>
      </c>
      <c r="P23" s="139" t="s">
        <v>2386</v>
      </c>
      <c r="Q23" s="140">
        <v>2</v>
      </c>
      <c r="R23" s="141"/>
      <c r="S23" s="85">
        <f>IF(Q23/K23&gt;1,100,+Q23/K23*100)</f>
        <v>100</v>
      </c>
      <c r="T23" s="142">
        <f>+N23*S23/100</f>
        <v>13</v>
      </c>
      <c r="U23" s="142">
        <f>IF(M23&lt;=$AH$1,T23,0)</f>
        <v>13</v>
      </c>
      <c r="V23" s="142">
        <f>IF($AH$1&gt;=M23,N23,0)</f>
        <v>13</v>
      </c>
      <c r="W23" s="143" t="str">
        <f>IF(S23=100,"CUMPLIDA",IF(M23-$AH$1&lt;0,"VENCIDA",IF(M23-$AH$1&lt;=30,"PRÓXIMA A VENCER",IF(S23&gt;0,"CON AVANCE","EN TERMINO"))))</f>
        <v>CUMPLIDA</v>
      </c>
      <c r="X23" s="143" t="str">
        <f>IF(A23&lt;&gt;"",IF(AD23=1,"VENCIDO",IF(AD23=2,"PRÓXIMO A VENCER",IF(AD23=3,"EN TERMINO",IF(AD23=4,"CON AVANCE",IF(AD23=5,"CUMPLIDO",))))),"")</f>
        <v>CUMPLIDO</v>
      </c>
      <c r="Y23" s="129" t="s">
        <v>2640</v>
      </c>
      <c r="Z23" s="129" t="str">
        <f t="shared" si="3"/>
        <v>H7ACPColombiaRural</v>
      </c>
      <c r="AA23" s="144">
        <f>IF(A23&lt;&gt;"",1,AA22+1)</f>
        <v>1</v>
      </c>
      <c r="AB23" s="144" t="str">
        <f t="shared" si="4"/>
        <v>H7ACPColombiaRural - 1</v>
      </c>
      <c r="AC23" s="82">
        <f t="shared" si="5"/>
        <v>5</v>
      </c>
      <c r="AD23" s="82">
        <f t="shared" si="6"/>
        <v>5</v>
      </c>
      <c r="AE23" s="82" t="str">
        <f>IF(A23&lt;&gt;"",MID(F23,1,FIND(" ",F23,1)-1),AE22)</f>
        <v>H7ACPColombiaRural.</v>
      </c>
      <c r="AF23" s="82" t="str">
        <f t="shared" si="7"/>
        <v>H7ACPColombiaRural</v>
      </c>
      <c r="AG23" s="86"/>
      <c r="AH23" s="87"/>
      <c r="AI23" s="88"/>
    </row>
    <row r="24" spans="1:35" s="11" customFormat="1" ht="291" customHeight="1" x14ac:dyDescent="0.2">
      <c r="A24" s="129">
        <f>IF(ISBLANK(D24),"",COUNTA($D$2:D24))</f>
        <v>16</v>
      </c>
      <c r="B24" s="130">
        <f t="shared" si="0"/>
        <v>23</v>
      </c>
      <c r="C24" s="131"/>
      <c r="D24" s="140" t="s">
        <v>645</v>
      </c>
      <c r="E24" s="129" t="s">
        <v>2235</v>
      </c>
      <c r="F24" s="147" t="s">
        <v>2539</v>
      </c>
      <c r="G24" s="147" t="s">
        <v>2540</v>
      </c>
      <c r="H24" s="145" t="s">
        <v>2541</v>
      </c>
      <c r="I24" s="145" t="s">
        <v>2542</v>
      </c>
      <c r="J24" s="139" t="s">
        <v>2301</v>
      </c>
      <c r="K24" s="139">
        <v>2</v>
      </c>
      <c r="L24" s="146">
        <v>45139</v>
      </c>
      <c r="M24" s="146">
        <v>45230</v>
      </c>
      <c r="N24" s="137">
        <f t="shared" si="1"/>
        <v>13</v>
      </c>
      <c r="O24" s="138" t="s">
        <v>1521</v>
      </c>
      <c r="P24" s="139" t="s">
        <v>2386</v>
      </c>
      <c r="Q24" s="140">
        <v>0</v>
      </c>
      <c r="R24" s="141"/>
      <c r="S24" s="85">
        <f>IF(Q24/K24&gt;1,100,+Q24/K24*100)</f>
        <v>0</v>
      </c>
      <c r="T24" s="142">
        <f>+N24*S24/100</f>
        <v>0</v>
      </c>
      <c r="U24" s="142">
        <f>IF(M24&lt;=$AH$1,T24,0)</f>
        <v>0</v>
      </c>
      <c r="V24" s="142">
        <f>IF($AH$1&gt;=M24,N24,0)</f>
        <v>13</v>
      </c>
      <c r="W24" s="143" t="str">
        <f>IF(S24=100,"CUMPLIDA",IF(M24-$AH$1&lt;0,"VENCIDA",IF(M24-$AH$1&lt;=30,"PRÓXIMA A VENCER",IF(S24&gt;0,"CON AVANCE","EN TERMINO"))))</f>
        <v>VENCIDA</v>
      </c>
      <c r="X24" s="143" t="str">
        <f>IF(A24&lt;&gt;"",IF(AD24=1,"VENCIDO",IF(AD24=2,"PRÓXIMO A VENCER",IF(AD24=3,"EN TERMINO",IF(AD24=4,"CON AVANCE",IF(AD24=5,"CUMPLIDO",))))),"")</f>
        <v>VENCIDO</v>
      </c>
      <c r="Y24" s="129" t="s">
        <v>2640</v>
      </c>
      <c r="Z24" s="129" t="str">
        <f t="shared" si="3"/>
        <v>H8ACPColombiaRural</v>
      </c>
      <c r="AA24" s="144">
        <f>IF(A24&lt;&gt;"",1,AA23+1)</f>
        <v>1</v>
      </c>
      <c r="AB24" s="144" t="str">
        <f t="shared" si="4"/>
        <v>H8ACPColombiaRural - 1</v>
      </c>
      <c r="AC24" s="82">
        <f t="shared" si="5"/>
        <v>1</v>
      </c>
      <c r="AD24" s="82">
        <f t="shared" si="6"/>
        <v>1</v>
      </c>
      <c r="AE24" s="82" t="str">
        <f>IF(A24&lt;&gt;"",MID(F24,1,FIND(" ",F24,1)-1),AE23)</f>
        <v>H8ACPColombiaRural.</v>
      </c>
      <c r="AF24" s="82" t="str">
        <f t="shared" si="7"/>
        <v>H8ACPColombiaRural</v>
      </c>
      <c r="AG24" s="86"/>
      <c r="AH24" s="87"/>
      <c r="AI24" s="88"/>
    </row>
    <row r="25" spans="1:35" s="11" customFormat="1" ht="291" customHeight="1" x14ac:dyDescent="0.2">
      <c r="A25" s="129">
        <f>IF(ISBLANK(D25),"",COUNTA($D$2:D25))</f>
        <v>17</v>
      </c>
      <c r="B25" s="130">
        <f t="shared" si="0"/>
        <v>24</v>
      </c>
      <c r="C25" s="131"/>
      <c r="D25" s="140" t="s">
        <v>645</v>
      </c>
      <c r="E25" s="129" t="s">
        <v>968</v>
      </c>
      <c r="F25" s="147" t="s">
        <v>2543</v>
      </c>
      <c r="G25" s="147" t="s">
        <v>2544</v>
      </c>
      <c r="H25" s="145" t="s">
        <v>2533</v>
      </c>
      <c r="I25" s="145" t="s">
        <v>2528</v>
      </c>
      <c r="J25" s="139" t="s">
        <v>2301</v>
      </c>
      <c r="K25" s="139">
        <v>2</v>
      </c>
      <c r="L25" s="146">
        <v>45139</v>
      </c>
      <c r="M25" s="146">
        <v>45230</v>
      </c>
      <c r="N25" s="137">
        <f t="shared" si="1"/>
        <v>13</v>
      </c>
      <c r="O25" s="138" t="s">
        <v>1521</v>
      </c>
      <c r="P25" s="139" t="s">
        <v>2386</v>
      </c>
      <c r="Q25" s="140">
        <v>2</v>
      </c>
      <c r="R25" s="141"/>
      <c r="S25" s="85">
        <f>IF(Q25/K25&gt;1,100,+Q25/K25*100)</f>
        <v>100</v>
      </c>
      <c r="T25" s="142">
        <f>+N25*S25/100</f>
        <v>13</v>
      </c>
      <c r="U25" s="142">
        <f>IF(M25&lt;=$AH$1,T25,0)</f>
        <v>13</v>
      </c>
      <c r="V25" s="142">
        <f>IF($AH$1&gt;=M25,N25,0)</f>
        <v>13</v>
      </c>
      <c r="W25" s="143" t="str">
        <f>IF(S25=100,"CUMPLIDA",IF(M25-$AH$1&lt;0,"VENCIDA",IF(M25-$AH$1&lt;=30,"PRÓXIMA A VENCER",IF(S25&gt;0,"CON AVANCE","EN TERMINO"))))</f>
        <v>CUMPLIDA</v>
      </c>
      <c r="X25" s="143" t="str">
        <f>IF(A25&lt;&gt;"",IF(AD25=1,"VENCIDO",IF(AD25=2,"PRÓXIMO A VENCER",IF(AD25=3,"EN TERMINO",IF(AD25=4,"CON AVANCE",IF(AD25=5,"CUMPLIDO",))))),"")</f>
        <v>CUMPLIDO</v>
      </c>
      <c r="Y25" s="129" t="s">
        <v>2640</v>
      </c>
      <c r="Z25" s="129" t="str">
        <f t="shared" si="3"/>
        <v>H9ACPColombiaRural</v>
      </c>
      <c r="AA25" s="144">
        <f>IF(A25&lt;&gt;"",1,AA24+1)</f>
        <v>1</v>
      </c>
      <c r="AB25" s="144" t="str">
        <f t="shared" si="4"/>
        <v>H9ACPColombiaRural - 1</v>
      </c>
      <c r="AC25" s="82">
        <f t="shared" si="5"/>
        <v>5</v>
      </c>
      <c r="AD25" s="82">
        <f t="shared" si="6"/>
        <v>5</v>
      </c>
      <c r="AE25" s="82" t="str">
        <f>IF(A25&lt;&gt;"",MID(F25,1,FIND(" ",F25,1)-1),AE24)</f>
        <v>H9ACPColombiaRural.</v>
      </c>
      <c r="AF25" s="82" t="str">
        <f t="shared" si="7"/>
        <v>H9ACPColombiaRural</v>
      </c>
      <c r="AG25" s="86"/>
      <c r="AH25" s="87"/>
      <c r="AI25" s="88"/>
    </row>
    <row r="26" spans="1:35" s="11" customFormat="1" ht="291" customHeight="1" x14ac:dyDescent="0.2">
      <c r="A26" s="129">
        <f>IF(ISBLANK(D26),"",COUNTA($D$2:D26))</f>
        <v>18</v>
      </c>
      <c r="B26" s="130">
        <f t="shared" si="0"/>
        <v>25</v>
      </c>
      <c r="C26" s="131"/>
      <c r="D26" s="140" t="s">
        <v>645</v>
      </c>
      <c r="E26" s="129" t="s">
        <v>1640</v>
      </c>
      <c r="F26" s="147" t="s">
        <v>2545</v>
      </c>
      <c r="G26" s="147" t="s">
        <v>2641</v>
      </c>
      <c r="H26" s="145" t="s">
        <v>2546</v>
      </c>
      <c r="I26" s="145" t="s">
        <v>2547</v>
      </c>
      <c r="J26" s="139" t="s">
        <v>2548</v>
      </c>
      <c r="K26" s="139">
        <v>1</v>
      </c>
      <c r="L26" s="146">
        <v>45139</v>
      </c>
      <c r="M26" s="146">
        <v>45230</v>
      </c>
      <c r="N26" s="137">
        <f t="shared" si="1"/>
        <v>13</v>
      </c>
      <c r="O26" s="138" t="s">
        <v>1521</v>
      </c>
      <c r="P26" s="139" t="s">
        <v>2386</v>
      </c>
      <c r="Q26" s="140">
        <v>0</v>
      </c>
      <c r="R26" s="141"/>
      <c r="S26" s="85">
        <f>IF(Q26/K26&gt;1,100,+Q26/K26*100)</f>
        <v>0</v>
      </c>
      <c r="T26" s="142">
        <f>+N26*S26/100</f>
        <v>0</v>
      </c>
      <c r="U26" s="142">
        <f>IF(M26&lt;=$AH$1,T26,0)</f>
        <v>0</v>
      </c>
      <c r="V26" s="142">
        <f>IF($AH$1&gt;=M26,N26,0)</f>
        <v>13</v>
      </c>
      <c r="W26" s="143" t="str">
        <f>IF(S26=100,"CUMPLIDA",IF(M26-$AH$1&lt;0,"VENCIDA",IF(M26-$AH$1&lt;=30,"PRÓXIMA A VENCER",IF(S26&gt;0,"CON AVANCE","EN TERMINO"))))</f>
        <v>VENCIDA</v>
      </c>
      <c r="X26" s="143" t="str">
        <f>IF(A26&lt;&gt;"",IF(AD26=1,"VENCIDO",IF(AD26=2,"PRÓXIMO A VENCER",IF(AD26=3,"EN TERMINO",IF(AD26=4,"CON AVANCE",IF(AD26=5,"CUMPLIDO",))))),"")</f>
        <v>VENCIDO</v>
      </c>
      <c r="Y26" s="129" t="s">
        <v>2640</v>
      </c>
      <c r="Z26" s="129" t="str">
        <f t="shared" si="3"/>
        <v>H10ACPColombiaRural</v>
      </c>
      <c r="AA26" s="144">
        <f>IF(A26&lt;&gt;"",1,AA25+1)</f>
        <v>1</v>
      </c>
      <c r="AB26" s="144" t="str">
        <f t="shared" si="4"/>
        <v>H10ACPColombiaRural - 1</v>
      </c>
      <c r="AC26" s="82">
        <f t="shared" si="5"/>
        <v>1</v>
      </c>
      <c r="AD26" s="82">
        <f t="shared" si="6"/>
        <v>1</v>
      </c>
      <c r="AE26" s="82" t="str">
        <f>IF(A26&lt;&gt;"",MID(F26,1,FIND(" ",F26,1)-1),AE25)</f>
        <v>H10ACPColombiaRural.</v>
      </c>
      <c r="AF26" s="82" t="str">
        <f t="shared" si="7"/>
        <v>H10ACPColombiaRural</v>
      </c>
      <c r="AG26" s="86"/>
      <c r="AH26" s="87"/>
      <c r="AI26" s="88"/>
    </row>
    <row r="27" spans="1:35" s="11" customFormat="1" ht="291" customHeight="1" x14ac:dyDescent="0.2">
      <c r="A27" s="129">
        <f>IF(ISBLANK(D27),"",COUNTA($D$2:D27))</f>
        <v>19</v>
      </c>
      <c r="B27" s="130">
        <f t="shared" si="0"/>
        <v>26</v>
      </c>
      <c r="C27" s="131"/>
      <c r="D27" s="140" t="s">
        <v>2413</v>
      </c>
      <c r="E27" s="129" t="s">
        <v>968</v>
      </c>
      <c r="F27" s="147" t="s">
        <v>2549</v>
      </c>
      <c r="G27" s="147" t="s">
        <v>2550</v>
      </c>
      <c r="H27" s="145" t="s">
        <v>2551</v>
      </c>
      <c r="I27" s="145" t="s">
        <v>1705</v>
      </c>
      <c r="J27" s="139" t="s">
        <v>2552</v>
      </c>
      <c r="K27" s="139">
        <v>1</v>
      </c>
      <c r="L27" s="146">
        <v>45142</v>
      </c>
      <c r="M27" s="146">
        <v>45291</v>
      </c>
      <c r="N27" s="137">
        <f t="shared" si="1"/>
        <v>21.285714285714285</v>
      </c>
      <c r="O27" s="138" t="s">
        <v>1521</v>
      </c>
      <c r="P27" s="139" t="s">
        <v>2386</v>
      </c>
      <c r="Q27" s="140">
        <v>0</v>
      </c>
      <c r="R27" s="141"/>
      <c r="S27" s="85">
        <f>IF(Q27/K27&gt;1,100,+Q27/K27*100)</f>
        <v>0</v>
      </c>
      <c r="T27" s="142">
        <f>+N27*S27/100</f>
        <v>0</v>
      </c>
      <c r="U27" s="142">
        <f>IF(M27&lt;=$AH$1,T27,0)</f>
        <v>0</v>
      </c>
      <c r="V27" s="142">
        <f>IF($AH$1&gt;=M27,N27,0)</f>
        <v>21.285714285714285</v>
      </c>
      <c r="W27" s="143" t="str">
        <f>IF(S27=100,"CUMPLIDA",IF(M27-$AH$1&lt;0,"VENCIDA",IF(M27-$AH$1&lt;=30,"PRÓXIMA A VENCER",IF(S27&gt;0,"CON AVANCE","EN TERMINO"))))</f>
        <v>VENCIDA</v>
      </c>
      <c r="X27" s="143" t="str">
        <f>IF(A27&lt;&gt;"",IF(AD27=1,"VENCIDO",IF(AD27=2,"PRÓXIMO A VENCER",IF(AD27=3,"EN TERMINO",IF(AD27=4,"CON AVANCE",IF(AD27=5,"CUMPLIDO",))))),"")</f>
        <v>VENCIDO</v>
      </c>
      <c r="Y27" s="129" t="s">
        <v>2640</v>
      </c>
      <c r="Z27" s="129" t="str">
        <f t="shared" si="3"/>
        <v>H11ACPColombiaRural</v>
      </c>
      <c r="AA27" s="144">
        <f>IF(A27&lt;&gt;"",1,AA26+1)</f>
        <v>1</v>
      </c>
      <c r="AB27" s="144" t="str">
        <f t="shared" si="4"/>
        <v>H11ACPColombiaRural - 1</v>
      </c>
      <c r="AC27" s="82">
        <f t="shared" si="5"/>
        <v>1</v>
      </c>
      <c r="AD27" s="82">
        <f t="shared" si="6"/>
        <v>1</v>
      </c>
      <c r="AE27" s="82" t="str">
        <f>IF(A27&lt;&gt;"",MID(F27,1,FIND(" ",F27,1)-1),AE26)</f>
        <v>H11ACPColombiaRural.</v>
      </c>
      <c r="AF27" s="82" t="str">
        <f t="shared" si="7"/>
        <v>H11ACPColombiaRural</v>
      </c>
      <c r="AG27" s="86"/>
      <c r="AH27" s="87"/>
      <c r="AI27" s="88"/>
    </row>
    <row r="28" spans="1:35" s="11" customFormat="1" ht="291" customHeight="1" x14ac:dyDescent="0.2">
      <c r="A28" s="129" t="str">
        <f>IF(ISBLANK(D28),"",COUNTA($D$2:D28))</f>
        <v/>
      </c>
      <c r="B28" s="130">
        <f t="shared" si="0"/>
        <v>27</v>
      </c>
      <c r="C28" s="131"/>
      <c r="D28" s="140"/>
      <c r="E28" s="129" t="s">
        <v>968</v>
      </c>
      <c r="F28" s="147" t="s">
        <v>2553</v>
      </c>
      <c r="G28" s="147" t="s">
        <v>2550</v>
      </c>
      <c r="H28" s="145" t="s">
        <v>2554</v>
      </c>
      <c r="I28" s="145" t="s">
        <v>2528</v>
      </c>
      <c r="J28" s="139" t="s">
        <v>2301</v>
      </c>
      <c r="K28" s="139">
        <v>2</v>
      </c>
      <c r="L28" s="146">
        <v>45139</v>
      </c>
      <c r="M28" s="146">
        <v>45230</v>
      </c>
      <c r="N28" s="137">
        <f t="shared" si="1"/>
        <v>13</v>
      </c>
      <c r="O28" s="138" t="s">
        <v>1521</v>
      </c>
      <c r="P28" s="139" t="s">
        <v>2386</v>
      </c>
      <c r="Q28" s="140">
        <v>2</v>
      </c>
      <c r="R28" s="141"/>
      <c r="S28" s="85">
        <f>IF(Q28/K28&gt;1,100,+Q28/K28*100)</f>
        <v>100</v>
      </c>
      <c r="T28" s="142">
        <f>+N28*S28/100</f>
        <v>13</v>
      </c>
      <c r="U28" s="142">
        <f>IF(M28&lt;=$AH$1,T28,0)</f>
        <v>13</v>
      </c>
      <c r="V28" s="142">
        <f>IF($AH$1&gt;=M28,N28,0)</f>
        <v>13</v>
      </c>
      <c r="W28" s="143" t="str">
        <f>IF(S28=100,"CUMPLIDA",IF(M28-$AH$1&lt;0,"VENCIDA",IF(M28-$AH$1&lt;=30,"PRÓXIMA A VENCER",IF(S28&gt;0,"CON AVANCE","EN TERMINO"))))</f>
        <v>CUMPLIDA</v>
      </c>
      <c r="X28" s="143" t="str">
        <f>IF(A28&lt;&gt;"",IF(AD28=1,"VENCIDO",IF(AD28=2,"PRÓXIMO A VENCER",IF(AD28=3,"EN TERMINO",IF(AD28=4,"CON AVANCE",IF(AD28=5,"CUMPLIDO",))))),"")</f>
        <v/>
      </c>
      <c r="Y28" s="129" t="s">
        <v>2640</v>
      </c>
      <c r="Z28" s="129" t="str">
        <f t="shared" si="3"/>
        <v>H11ACPColombiaRural</v>
      </c>
      <c r="AA28" s="144">
        <f>IF(A28&lt;&gt;"",1,AA27+1)</f>
        <v>2</v>
      </c>
      <c r="AB28" s="144" t="str">
        <f t="shared" si="4"/>
        <v>H11ACPColombiaRural - 2</v>
      </c>
      <c r="AC28" s="82">
        <f t="shared" si="5"/>
        <v>5</v>
      </c>
      <c r="AD28" s="82">
        <f t="shared" si="6"/>
        <v>5</v>
      </c>
      <c r="AE28" s="82" t="str">
        <f>IF(A28&lt;&gt;"",MID(F28,1,FIND(" ",F28,1)-1),AE27)</f>
        <v>H11ACPColombiaRural.</v>
      </c>
      <c r="AF28" s="82" t="str">
        <f t="shared" si="7"/>
        <v>H11ACPColombiaRural</v>
      </c>
      <c r="AG28" s="86"/>
      <c r="AH28" s="87"/>
      <c r="AI28" s="88"/>
    </row>
    <row r="29" spans="1:35" s="11" customFormat="1" ht="291" customHeight="1" x14ac:dyDescent="0.2">
      <c r="A29" s="129">
        <f>IF(ISBLANK(D29),"",COUNTA($D$2:D29))</f>
        <v>20</v>
      </c>
      <c r="B29" s="130">
        <f t="shared" si="0"/>
        <v>28</v>
      </c>
      <c r="C29" s="131"/>
      <c r="D29" s="140" t="s">
        <v>2413</v>
      </c>
      <c r="E29" s="129" t="s">
        <v>1689</v>
      </c>
      <c r="F29" s="147" t="s">
        <v>2555</v>
      </c>
      <c r="G29" s="147" t="s">
        <v>2556</v>
      </c>
      <c r="H29" s="145" t="s">
        <v>2557</v>
      </c>
      <c r="I29" s="145" t="s">
        <v>1705</v>
      </c>
      <c r="J29" s="139" t="s">
        <v>2552</v>
      </c>
      <c r="K29" s="139">
        <v>1</v>
      </c>
      <c r="L29" s="146">
        <v>45142</v>
      </c>
      <c r="M29" s="146">
        <v>45291</v>
      </c>
      <c r="N29" s="137">
        <f t="shared" si="1"/>
        <v>21.285714285714285</v>
      </c>
      <c r="O29" s="138" t="s">
        <v>1521</v>
      </c>
      <c r="P29" s="139" t="s">
        <v>2386</v>
      </c>
      <c r="Q29" s="140">
        <v>0</v>
      </c>
      <c r="R29" s="141"/>
      <c r="S29" s="85">
        <f>IF(Q29/K29&gt;1,100,+Q29/K29*100)</f>
        <v>0</v>
      </c>
      <c r="T29" s="142">
        <f>+N29*S29/100</f>
        <v>0</v>
      </c>
      <c r="U29" s="142">
        <f>IF(M29&lt;=$AH$1,T29,0)</f>
        <v>0</v>
      </c>
      <c r="V29" s="142">
        <f>IF($AH$1&gt;=M29,N29,0)</f>
        <v>21.285714285714285</v>
      </c>
      <c r="W29" s="143" t="str">
        <f>IF(S29=100,"CUMPLIDA",IF(M29-$AH$1&lt;0,"VENCIDA",IF(M29-$AH$1&lt;=30,"PRÓXIMA A VENCER",IF(S29&gt;0,"CON AVANCE","EN TERMINO"))))</f>
        <v>VENCIDA</v>
      </c>
      <c r="X29" s="143" t="str">
        <f>IF(A29&lt;&gt;"",IF(AD29=1,"VENCIDO",IF(AD29=2,"PRÓXIMO A VENCER",IF(AD29=3,"EN TERMINO",IF(AD29=4,"CON AVANCE",IF(AD29=5,"CUMPLIDO",))))),"")</f>
        <v>VENCIDO</v>
      </c>
      <c r="Y29" s="129" t="s">
        <v>2640</v>
      </c>
      <c r="Z29" s="129" t="str">
        <f t="shared" si="3"/>
        <v>H12ACPColombiaRural</v>
      </c>
      <c r="AA29" s="144">
        <f>IF(A29&lt;&gt;"",1,AA28+1)</f>
        <v>1</v>
      </c>
      <c r="AB29" s="144" t="str">
        <f t="shared" si="4"/>
        <v>H12ACPColombiaRural - 1</v>
      </c>
      <c r="AC29" s="82">
        <f t="shared" si="5"/>
        <v>1</v>
      </c>
      <c r="AD29" s="82">
        <f t="shared" si="6"/>
        <v>1</v>
      </c>
      <c r="AE29" s="82" t="str">
        <f>IF(A29&lt;&gt;"",MID(F29,1,FIND(" ",F29,1)-1),AE28)</f>
        <v>H12ACPColombiaRural.</v>
      </c>
      <c r="AF29" s="82" t="str">
        <f t="shared" si="7"/>
        <v>H12ACPColombiaRural</v>
      </c>
      <c r="AG29" s="86"/>
      <c r="AH29" s="87"/>
      <c r="AI29" s="88"/>
    </row>
    <row r="30" spans="1:35" s="11" customFormat="1" ht="291" customHeight="1" x14ac:dyDescent="0.2">
      <c r="A30" s="129">
        <f>IF(ISBLANK(D30),"",COUNTA($D$2:D30))</f>
        <v>21</v>
      </c>
      <c r="B30" s="130">
        <f t="shared" si="0"/>
        <v>29</v>
      </c>
      <c r="C30" s="131"/>
      <c r="D30" s="140" t="s">
        <v>2512</v>
      </c>
      <c r="E30" s="129" t="s">
        <v>1689</v>
      </c>
      <c r="F30" s="147" t="s">
        <v>2558</v>
      </c>
      <c r="G30" s="147" t="s">
        <v>2559</v>
      </c>
      <c r="H30" s="145" t="s">
        <v>2557</v>
      </c>
      <c r="I30" s="145" t="s">
        <v>1705</v>
      </c>
      <c r="J30" s="139" t="s">
        <v>2552</v>
      </c>
      <c r="K30" s="139">
        <v>1</v>
      </c>
      <c r="L30" s="146">
        <v>45142</v>
      </c>
      <c r="M30" s="146">
        <v>45291</v>
      </c>
      <c r="N30" s="137">
        <f t="shared" si="1"/>
        <v>21.285714285714285</v>
      </c>
      <c r="O30" s="138" t="s">
        <v>1521</v>
      </c>
      <c r="P30" s="139" t="s">
        <v>2386</v>
      </c>
      <c r="Q30" s="140">
        <v>0</v>
      </c>
      <c r="R30" s="141"/>
      <c r="S30" s="85">
        <f>IF(Q30/K30&gt;1,100,+Q30/K30*100)</f>
        <v>0</v>
      </c>
      <c r="T30" s="142">
        <f>+N30*S30/100</f>
        <v>0</v>
      </c>
      <c r="U30" s="142">
        <f>IF(M30&lt;=$AH$1,T30,0)</f>
        <v>0</v>
      </c>
      <c r="V30" s="142">
        <f>IF($AH$1&gt;=M30,N30,0)</f>
        <v>21.285714285714285</v>
      </c>
      <c r="W30" s="143" t="str">
        <f>IF(S30=100,"CUMPLIDA",IF(M30-$AH$1&lt;0,"VENCIDA",IF(M30-$AH$1&lt;=30,"PRÓXIMA A VENCER",IF(S30&gt;0,"CON AVANCE","EN TERMINO"))))</f>
        <v>VENCIDA</v>
      </c>
      <c r="X30" s="143" t="str">
        <f>IF(A30&lt;&gt;"",IF(AD30=1,"VENCIDO",IF(AD30=2,"PRÓXIMO A VENCER",IF(AD30=3,"EN TERMINO",IF(AD30=4,"CON AVANCE",IF(AD30=5,"CUMPLIDO",))))),"")</f>
        <v>VENCIDO</v>
      </c>
      <c r="Y30" s="129" t="s">
        <v>2640</v>
      </c>
      <c r="Z30" s="129" t="str">
        <f t="shared" si="3"/>
        <v>H13ACPColombiaRural</v>
      </c>
      <c r="AA30" s="144">
        <f>IF(A30&lt;&gt;"",1,AA29+1)</f>
        <v>1</v>
      </c>
      <c r="AB30" s="144" t="str">
        <f t="shared" si="4"/>
        <v>H13ACPColombiaRural - 1</v>
      </c>
      <c r="AC30" s="82">
        <f t="shared" si="5"/>
        <v>1</v>
      </c>
      <c r="AD30" s="82">
        <f t="shared" si="6"/>
        <v>1</v>
      </c>
      <c r="AE30" s="82" t="str">
        <f>IF(A30&lt;&gt;"",MID(F30,1,FIND(" ",F30,1)-1),AE29)</f>
        <v>H13ACPColombiaRural.</v>
      </c>
      <c r="AF30" s="82" t="str">
        <f t="shared" si="7"/>
        <v>H13ACPColombiaRural</v>
      </c>
      <c r="AG30" s="86"/>
      <c r="AH30" s="87"/>
      <c r="AI30" s="88"/>
    </row>
    <row r="31" spans="1:35" s="11" customFormat="1" ht="291" customHeight="1" x14ac:dyDescent="0.2">
      <c r="A31" s="129">
        <f>IF(ISBLANK(D31),"",COUNTA($D$2:D31))</f>
        <v>22</v>
      </c>
      <c r="B31" s="130">
        <f t="shared" si="0"/>
        <v>30</v>
      </c>
      <c r="C31" s="131"/>
      <c r="D31" s="140" t="s">
        <v>2512</v>
      </c>
      <c r="E31" s="129" t="s">
        <v>1689</v>
      </c>
      <c r="F31" s="147" t="s">
        <v>2560</v>
      </c>
      <c r="G31" s="147" t="s">
        <v>2559</v>
      </c>
      <c r="H31" s="145" t="s">
        <v>2557</v>
      </c>
      <c r="I31" s="145" t="s">
        <v>1705</v>
      </c>
      <c r="J31" s="139" t="s">
        <v>2552</v>
      </c>
      <c r="K31" s="139">
        <v>1</v>
      </c>
      <c r="L31" s="146">
        <v>45142</v>
      </c>
      <c r="M31" s="146">
        <v>45291</v>
      </c>
      <c r="N31" s="137">
        <f t="shared" si="1"/>
        <v>21.285714285714285</v>
      </c>
      <c r="O31" s="138" t="s">
        <v>1521</v>
      </c>
      <c r="P31" s="139" t="s">
        <v>2386</v>
      </c>
      <c r="Q31" s="140">
        <v>0</v>
      </c>
      <c r="R31" s="141"/>
      <c r="S31" s="85">
        <f>IF(Q31/K31&gt;1,100,+Q31/K31*100)</f>
        <v>0</v>
      </c>
      <c r="T31" s="142">
        <f>+N31*S31/100</f>
        <v>0</v>
      </c>
      <c r="U31" s="142">
        <f>IF(M31&lt;=$AH$1,T31,0)</f>
        <v>0</v>
      </c>
      <c r="V31" s="142">
        <f>IF($AH$1&gt;=M31,N31,0)</f>
        <v>21.285714285714285</v>
      </c>
      <c r="W31" s="143" t="str">
        <f>IF(S31=100,"CUMPLIDA",IF(M31-$AH$1&lt;0,"VENCIDA",IF(M31-$AH$1&lt;=30,"PRÓXIMA A VENCER",IF(S31&gt;0,"CON AVANCE","EN TERMINO"))))</f>
        <v>VENCIDA</v>
      </c>
      <c r="X31" s="143" t="str">
        <f>IF(A31&lt;&gt;"",IF(AD31=1,"VENCIDO",IF(AD31=2,"PRÓXIMO A VENCER",IF(AD31=3,"EN TERMINO",IF(AD31=4,"CON AVANCE",IF(AD31=5,"CUMPLIDO",))))),"")</f>
        <v>VENCIDO</v>
      </c>
      <c r="Y31" s="129" t="s">
        <v>2640</v>
      </c>
      <c r="Z31" s="129" t="str">
        <f t="shared" si="3"/>
        <v>H14ACPColombiaRural</v>
      </c>
      <c r="AA31" s="144">
        <f>IF(A31&lt;&gt;"",1,AA30+1)</f>
        <v>1</v>
      </c>
      <c r="AB31" s="144" t="str">
        <f t="shared" si="4"/>
        <v>H14ACPColombiaRural - 1</v>
      </c>
      <c r="AC31" s="82">
        <f t="shared" si="5"/>
        <v>1</v>
      </c>
      <c r="AD31" s="82">
        <f t="shared" si="6"/>
        <v>1</v>
      </c>
      <c r="AE31" s="82" t="str">
        <f>IF(A31&lt;&gt;"",MID(F31,1,FIND(" ",F31,1)-1),AE30)</f>
        <v>H14ACPColombiaRural.</v>
      </c>
      <c r="AF31" s="82" t="str">
        <f t="shared" si="7"/>
        <v>H14ACPColombiaRural</v>
      </c>
      <c r="AG31" s="86"/>
      <c r="AH31" s="87"/>
      <c r="AI31" s="88"/>
    </row>
    <row r="32" spans="1:35" s="11" customFormat="1" ht="291" customHeight="1" x14ac:dyDescent="0.2">
      <c r="A32" s="129">
        <f>IF(ISBLANK(D32),"",COUNTA($D$2:D32))</f>
        <v>23</v>
      </c>
      <c r="B32" s="130">
        <f t="shared" si="0"/>
        <v>31</v>
      </c>
      <c r="C32" s="131"/>
      <c r="D32" s="140" t="s">
        <v>2413</v>
      </c>
      <c r="E32" s="129" t="s">
        <v>1689</v>
      </c>
      <c r="F32" s="147" t="s">
        <v>2561</v>
      </c>
      <c r="G32" s="147" t="s">
        <v>2562</v>
      </c>
      <c r="H32" s="145" t="s">
        <v>2557</v>
      </c>
      <c r="I32" s="145" t="s">
        <v>1705</v>
      </c>
      <c r="J32" s="139" t="s">
        <v>2563</v>
      </c>
      <c r="K32" s="139">
        <v>1</v>
      </c>
      <c r="L32" s="146">
        <v>45142</v>
      </c>
      <c r="M32" s="146">
        <v>45291</v>
      </c>
      <c r="N32" s="137">
        <f t="shared" si="1"/>
        <v>21.285714285714285</v>
      </c>
      <c r="O32" s="138" t="s">
        <v>1521</v>
      </c>
      <c r="P32" s="139" t="s">
        <v>2386</v>
      </c>
      <c r="Q32" s="140">
        <v>0</v>
      </c>
      <c r="R32" s="141"/>
      <c r="S32" s="85">
        <f>IF(Q32/K32&gt;1,100,+Q32/K32*100)</f>
        <v>0</v>
      </c>
      <c r="T32" s="142">
        <f>+N32*S32/100</f>
        <v>0</v>
      </c>
      <c r="U32" s="142">
        <f>IF(M32&lt;=$AH$1,T32,0)</f>
        <v>0</v>
      </c>
      <c r="V32" s="142">
        <f>IF($AH$1&gt;=M32,N32,0)</f>
        <v>21.285714285714285</v>
      </c>
      <c r="W32" s="143" t="str">
        <f>IF(S32=100,"CUMPLIDA",IF(M32-$AH$1&lt;0,"VENCIDA",IF(M32-$AH$1&lt;=30,"PRÓXIMA A VENCER",IF(S32&gt;0,"CON AVANCE","EN TERMINO"))))</f>
        <v>VENCIDA</v>
      </c>
      <c r="X32" s="143" t="str">
        <f>IF(A32&lt;&gt;"",IF(AD32=1,"VENCIDO",IF(AD32=2,"PRÓXIMO A VENCER",IF(AD32=3,"EN TERMINO",IF(AD32=4,"CON AVANCE",IF(AD32=5,"CUMPLIDO",))))),"")</f>
        <v>VENCIDO</v>
      </c>
      <c r="Y32" s="129" t="s">
        <v>2640</v>
      </c>
      <c r="Z32" s="129" t="str">
        <f t="shared" si="3"/>
        <v>H15ACPColombiaRural</v>
      </c>
      <c r="AA32" s="144">
        <f>IF(A32&lt;&gt;"",1,AA31+1)</f>
        <v>1</v>
      </c>
      <c r="AB32" s="144" t="str">
        <f t="shared" si="4"/>
        <v>H15ACPColombiaRural - 1</v>
      </c>
      <c r="AC32" s="82">
        <f t="shared" si="5"/>
        <v>1</v>
      </c>
      <c r="AD32" s="82">
        <f t="shared" si="6"/>
        <v>1</v>
      </c>
      <c r="AE32" s="82" t="str">
        <f>IF(A32&lt;&gt;"",MID(F32,1,FIND(" ",F32,1)-1),AE31)</f>
        <v>H15ACPColombiaRural.</v>
      </c>
      <c r="AF32" s="82" t="str">
        <f t="shared" si="7"/>
        <v>H15ACPColombiaRural</v>
      </c>
      <c r="AG32" s="86"/>
      <c r="AH32" s="87"/>
      <c r="AI32" s="88"/>
    </row>
    <row r="33" spans="1:35" s="11" customFormat="1" ht="291" customHeight="1" x14ac:dyDescent="0.2">
      <c r="A33" s="129">
        <f>IF(ISBLANK(D33),"",COUNTA($D$2:D33))</f>
        <v>24</v>
      </c>
      <c r="B33" s="130">
        <f t="shared" si="0"/>
        <v>32</v>
      </c>
      <c r="C33" s="131"/>
      <c r="D33" s="140" t="s">
        <v>2413</v>
      </c>
      <c r="E33" s="129" t="s">
        <v>1689</v>
      </c>
      <c r="F33" s="147" t="s">
        <v>2564</v>
      </c>
      <c r="G33" s="147" t="s">
        <v>2565</v>
      </c>
      <c r="H33" s="145" t="s">
        <v>2557</v>
      </c>
      <c r="I33" s="145" t="s">
        <v>1705</v>
      </c>
      <c r="J33" s="139" t="s">
        <v>2563</v>
      </c>
      <c r="K33" s="139">
        <v>1</v>
      </c>
      <c r="L33" s="146">
        <v>45142</v>
      </c>
      <c r="M33" s="146">
        <v>45291</v>
      </c>
      <c r="N33" s="137">
        <f t="shared" si="1"/>
        <v>21.285714285714285</v>
      </c>
      <c r="O33" s="138" t="s">
        <v>1521</v>
      </c>
      <c r="P33" s="139" t="s">
        <v>2386</v>
      </c>
      <c r="Q33" s="140">
        <v>0</v>
      </c>
      <c r="R33" s="141"/>
      <c r="S33" s="85">
        <f>IF(Q33/K33&gt;1,100,+Q33/K33*100)</f>
        <v>0</v>
      </c>
      <c r="T33" s="142">
        <f>+N33*S33/100</f>
        <v>0</v>
      </c>
      <c r="U33" s="142">
        <f>IF(M33&lt;=$AH$1,T33,0)</f>
        <v>0</v>
      </c>
      <c r="V33" s="142">
        <f>IF($AH$1&gt;=M33,N33,0)</f>
        <v>21.285714285714285</v>
      </c>
      <c r="W33" s="143" t="str">
        <f>IF(S33=100,"CUMPLIDA",IF(M33-$AH$1&lt;0,"VENCIDA",IF(M33-$AH$1&lt;=30,"PRÓXIMA A VENCER",IF(S33&gt;0,"CON AVANCE","EN TERMINO"))))</f>
        <v>VENCIDA</v>
      </c>
      <c r="X33" s="143" t="str">
        <f>IF(A33&lt;&gt;"",IF(AD33=1,"VENCIDO",IF(AD33=2,"PRÓXIMO A VENCER",IF(AD33=3,"EN TERMINO",IF(AD33=4,"CON AVANCE",IF(AD33=5,"CUMPLIDO",))))),"")</f>
        <v>VENCIDO</v>
      </c>
      <c r="Y33" s="129" t="s">
        <v>2640</v>
      </c>
      <c r="Z33" s="129" t="str">
        <f t="shared" si="3"/>
        <v>H16ACPColombiaRural</v>
      </c>
      <c r="AA33" s="144">
        <f>IF(A33&lt;&gt;"",1,AA32+1)</f>
        <v>1</v>
      </c>
      <c r="AB33" s="144" t="str">
        <f t="shared" si="4"/>
        <v>H16ACPColombiaRural - 1</v>
      </c>
      <c r="AC33" s="82">
        <f t="shared" si="5"/>
        <v>1</v>
      </c>
      <c r="AD33" s="82">
        <f t="shared" si="6"/>
        <v>1</v>
      </c>
      <c r="AE33" s="82" t="str">
        <f>IF(A33&lt;&gt;"",MID(F33,1,FIND(" ",F33,1)-1),AE32)</f>
        <v>H16ACPColombiaRural.</v>
      </c>
      <c r="AF33" s="82" t="str">
        <f t="shared" si="7"/>
        <v>H16ACPColombiaRural</v>
      </c>
      <c r="AG33" s="86"/>
      <c r="AH33" s="87"/>
      <c r="AI33" s="88"/>
    </row>
    <row r="34" spans="1:35" s="11" customFormat="1" ht="291" customHeight="1" x14ac:dyDescent="0.2">
      <c r="A34" s="129">
        <f>IF(ISBLANK(D34),"",COUNTA($D$2:D34))</f>
        <v>25</v>
      </c>
      <c r="B34" s="130">
        <f t="shared" si="0"/>
        <v>33</v>
      </c>
      <c r="C34" s="131"/>
      <c r="D34" s="140" t="s">
        <v>2413</v>
      </c>
      <c r="E34" s="129" t="s">
        <v>1689</v>
      </c>
      <c r="F34" s="147" t="s">
        <v>2566</v>
      </c>
      <c r="G34" s="147" t="s">
        <v>2567</v>
      </c>
      <c r="H34" s="145" t="s">
        <v>2557</v>
      </c>
      <c r="I34" s="145" t="s">
        <v>1705</v>
      </c>
      <c r="J34" s="139" t="s">
        <v>2552</v>
      </c>
      <c r="K34" s="139">
        <v>1</v>
      </c>
      <c r="L34" s="146">
        <v>45142</v>
      </c>
      <c r="M34" s="146">
        <v>45291</v>
      </c>
      <c r="N34" s="137">
        <f t="shared" si="1"/>
        <v>21.285714285714285</v>
      </c>
      <c r="O34" s="138" t="s">
        <v>1521</v>
      </c>
      <c r="P34" s="139" t="s">
        <v>2386</v>
      </c>
      <c r="Q34" s="140">
        <v>0</v>
      </c>
      <c r="R34" s="141"/>
      <c r="S34" s="85">
        <f>IF(Q34/K34&gt;1,100,+Q34/K34*100)</f>
        <v>0</v>
      </c>
      <c r="T34" s="142">
        <f>+N34*S34/100</f>
        <v>0</v>
      </c>
      <c r="U34" s="142">
        <f>IF(M34&lt;=$AH$1,T34,0)</f>
        <v>0</v>
      </c>
      <c r="V34" s="142">
        <f>IF($AH$1&gt;=M34,N34,0)</f>
        <v>21.285714285714285</v>
      </c>
      <c r="W34" s="143" t="str">
        <f>IF(S34=100,"CUMPLIDA",IF(M34-$AH$1&lt;0,"VENCIDA",IF(M34-$AH$1&lt;=30,"PRÓXIMA A VENCER",IF(S34&gt;0,"CON AVANCE","EN TERMINO"))))</f>
        <v>VENCIDA</v>
      </c>
      <c r="X34" s="143" t="str">
        <f>IF(A34&lt;&gt;"",IF(AD34=1,"VENCIDO",IF(AD34=2,"PRÓXIMO A VENCER",IF(AD34=3,"EN TERMINO",IF(AD34=4,"CON AVANCE",IF(AD34=5,"CUMPLIDO",))))),"")</f>
        <v>VENCIDO</v>
      </c>
      <c r="Y34" s="129" t="s">
        <v>2640</v>
      </c>
      <c r="Z34" s="129" t="str">
        <f t="shared" si="3"/>
        <v>H17ACPColombiaRural</v>
      </c>
      <c r="AA34" s="144">
        <f>IF(A34&lt;&gt;"",1,AA33+1)</f>
        <v>1</v>
      </c>
      <c r="AB34" s="144" t="str">
        <f t="shared" si="4"/>
        <v>H17ACPColombiaRural - 1</v>
      </c>
      <c r="AC34" s="82">
        <f t="shared" si="5"/>
        <v>1</v>
      </c>
      <c r="AD34" s="82">
        <f t="shared" si="6"/>
        <v>1</v>
      </c>
      <c r="AE34" s="82" t="str">
        <f>IF(A34&lt;&gt;"",MID(F34,1,FIND(" ",F34,1)-1),AE33)</f>
        <v>H17ACPColombiaRural.</v>
      </c>
      <c r="AF34" s="82" t="str">
        <f t="shared" si="7"/>
        <v>H17ACPColombiaRural</v>
      </c>
      <c r="AG34" s="86"/>
      <c r="AH34" s="87"/>
      <c r="AI34" s="88"/>
    </row>
    <row r="35" spans="1:35" s="11" customFormat="1" ht="291" customHeight="1" x14ac:dyDescent="0.2">
      <c r="A35" s="129">
        <f>IF(ISBLANK(D35),"",COUNTA($D$2:D35))</f>
        <v>26</v>
      </c>
      <c r="B35" s="130">
        <f t="shared" si="0"/>
        <v>34</v>
      </c>
      <c r="C35" s="131"/>
      <c r="D35" s="140" t="s">
        <v>2413</v>
      </c>
      <c r="E35" s="129" t="s">
        <v>1689</v>
      </c>
      <c r="F35" s="147" t="s">
        <v>2568</v>
      </c>
      <c r="G35" s="147" t="s">
        <v>2569</v>
      </c>
      <c r="H35" s="145" t="s">
        <v>2557</v>
      </c>
      <c r="I35" s="145" t="s">
        <v>1705</v>
      </c>
      <c r="J35" s="139" t="s">
        <v>2552</v>
      </c>
      <c r="K35" s="139">
        <v>1</v>
      </c>
      <c r="L35" s="146">
        <v>45142</v>
      </c>
      <c r="M35" s="146">
        <v>45291</v>
      </c>
      <c r="N35" s="137">
        <f t="shared" si="1"/>
        <v>21.285714285714285</v>
      </c>
      <c r="O35" s="138" t="s">
        <v>1521</v>
      </c>
      <c r="P35" s="139" t="s">
        <v>2386</v>
      </c>
      <c r="Q35" s="140">
        <v>0</v>
      </c>
      <c r="R35" s="141"/>
      <c r="S35" s="85">
        <f>IF(Q35/K35&gt;1,100,+Q35/K35*100)</f>
        <v>0</v>
      </c>
      <c r="T35" s="142">
        <f>+N35*S35/100</f>
        <v>0</v>
      </c>
      <c r="U35" s="142">
        <f>IF(M35&lt;=$AH$1,T35,0)</f>
        <v>0</v>
      </c>
      <c r="V35" s="142">
        <f>IF($AH$1&gt;=M35,N35,0)</f>
        <v>21.285714285714285</v>
      </c>
      <c r="W35" s="143" t="str">
        <f>IF(S35=100,"CUMPLIDA",IF(M35-$AH$1&lt;0,"VENCIDA",IF(M35-$AH$1&lt;=30,"PRÓXIMA A VENCER",IF(S35&gt;0,"CON AVANCE","EN TERMINO"))))</f>
        <v>VENCIDA</v>
      </c>
      <c r="X35" s="143" t="str">
        <f>IF(A35&lt;&gt;"",IF(AD35=1,"VENCIDO",IF(AD35=2,"PRÓXIMO A VENCER",IF(AD35=3,"EN TERMINO",IF(AD35=4,"CON AVANCE",IF(AD35=5,"CUMPLIDO",))))),"")</f>
        <v>VENCIDO</v>
      </c>
      <c r="Y35" s="129" t="s">
        <v>2640</v>
      </c>
      <c r="Z35" s="129" t="str">
        <f t="shared" si="3"/>
        <v>H18ACPColombiaRural</v>
      </c>
      <c r="AA35" s="144">
        <f>IF(A35&lt;&gt;"",1,AA34+1)</f>
        <v>1</v>
      </c>
      <c r="AB35" s="144" t="str">
        <f t="shared" si="4"/>
        <v>H18ACPColombiaRural - 1</v>
      </c>
      <c r="AC35" s="82">
        <f t="shared" si="5"/>
        <v>1</v>
      </c>
      <c r="AD35" s="82">
        <f t="shared" si="6"/>
        <v>1</v>
      </c>
      <c r="AE35" s="82" t="str">
        <f>IF(A35&lt;&gt;"",MID(F35,1,FIND(" ",F35,1)-1),AE34)</f>
        <v>H18ACPColombiaRural.</v>
      </c>
      <c r="AF35" s="82" t="str">
        <f t="shared" si="7"/>
        <v>H18ACPColombiaRural</v>
      </c>
      <c r="AG35" s="86"/>
      <c r="AH35" s="87"/>
      <c r="AI35" s="88"/>
    </row>
    <row r="36" spans="1:35" s="11" customFormat="1" ht="291" customHeight="1" x14ac:dyDescent="0.2">
      <c r="A36" s="129">
        <f>IF(ISBLANK(D36),"",COUNTA($D$2:D36))</f>
        <v>27</v>
      </c>
      <c r="B36" s="130">
        <f t="shared" si="0"/>
        <v>35</v>
      </c>
      <c r="C36" s="131"/>
      <c r="D36" s="140" t="s">
        <v>2413</v>
      </c>
      <c r="E36" s="129" t="s">
        <v>1689</v>
      </c>
      <c r="F36" s="147" t="s">
        <v>2570</v>
      </c>
      <c r="G36" s="147" t="s">
        <v>2571</v>
      </c>
      <c r="H36" s="145" t="s">
        <v>2557</v>
      </c>
      <c r="I36" s="145" t="s">
        <v>1705</v>
      </c>
      <c r="J36" s="139" t="s">
        <v>2552</v>
      </c>
      <c r="K36" s="139">
        <v>1</v>
      </c>
      <c r="L36" s="146">
        <v>45142</v>
      </c>
      <c r="M36" s="146">
        <v>45291</v>
      </c>
      <c r="N36" s="137">
        <f t="shared" si="1"/>
        <v>21.285714285714285</v>
      </c>
      <c r="O36" s="138" t="s">
        <v>1521</v>
      </c>
      <c r="P36" s="139" t="s">
        <v>2386</v>
      </c>
      <c r="Q36" s="140">
        <v>0</v>
      </c>
      <c r="R36" s="141"/>
      <c r="S36" s="85">
        <f>IF(Q36/K36&gt;1,100,+Q36/K36*100)</f>
        <v>0</v>
      </c>
      <c r="T36" s="142">
        <f>+N36*S36/100</f>
        <v>0</v>
      </c>
      <c r="U36" s="142">
        <f>IF(M36&lt;=$AH$1,T36,0)</f>
        <v>0</v>
      </c>
      <c r="V36" s="142">
        <f>IF($AH$1&gt;=M36,N36,0)</f>
        <v>21.285714285714285</v>
      </c>
      <c r="W36" s="143" t="str">
        <f>IF(S36=100,"CUMPLIDA",IF(M36-$AH$1&lt;0,"VENCIDA",IF(M36-$AH$1&lt;=30,"PRÓXIMA A VENCER",IF(S36&gt;0,"CON AVANCE","EN TERMINO"))))</f>
        <v>VENCIDA</v>
      </c>
      <c r="X36" s="143" t="str">
        <f>IF(A36&lt;&gt;"",IF(AD36=1,"VENCIDO",IF(AD36=2,"PRÓXIMO A VENCER",IF(AD36=3,"EN TERMINO",IF(AD36=4,"CON AVANCE",IF(AD36=5,"CUMPLIDO",))))),"")</f>
        <v>VENCIDO</v>
      </c>
      <c r="Y36" s="129" t="s">
        <v>2640</v>
      </c>
      <c r="Z36" s="129" t="str">
        <f t="shared" si="3"/>
        <v>H19ACPColombiaRural</v>
      </c>
      <c r="AA36" s="144">
        <f>IF(A36&lt;&gt;"",1,AA35+1)</f>
        <v>1</v>
      </c>
      <c r="AB36" s="144" t="str">
        <f t="shared" si="4"/>
        <v>H19ACPColombiaRural - 1</v>
      </c>
      <c r="AC36" s="82">
        <f t="shared" si="5"/>
        <v>1</v>
      </c>
      <c r="AD36" s="82">
        <f t="shared" si="6"/>
        <v>1</v>
      </c>
      <c r="AE36" s="82" t="str">
        <f>IF(A36&lt;&gt;"",MID(F36,1,FIND(" ",F36,1)-1),AE35)</f>
        <v>H19ACPColombiaRural.</v>
      </c>
      <c r="AF36" s="82" t="str">
        <f t="shared" si="7"/>
        <v>H19ACPColombiaRural</v>
      </c>
      <c r="AG36" s="86"/>
      <c r="AH36" s="87"/>
      <c r="AI36" s="88"/>
    </row>
    <row r="37" spans="1:35" s="11" customFormat="1" ht="291" customHeight="1" x14ac:dyDescent="0.2">
      <c r="A37" s="129">
        <f>IF(ISBLANK(D37),"",COUNTA($D$2:D37))</f>
        <v>28</v>
      </c>
      <c r="B37" s="130">
        <f t="shared" si="0"/>
        <v>36</v>
      </c>
      <c r="C37" s="131"/>
      <c r="D37" s="140" t="s">
        <v>2413</v>
      </c>
      <c r="E37" s="129" t="s">
        <v>1689</v>
      </c>
      <c r="F37" s="147" t="s">
        <v>2572</v>
      </c>
      <c r="G37" s="147" t="s">
        <v>2573</v>
      </c>
      <c r="H37" s="145" t="s">
        <v>2557</v>
      </c>
      <c r="I37" s="145" t="s">
        <v>1705</v>
      </c>
      <c r="J37" s="139" t="s">
        <v>2552</v>
      </c>
      <c r="K37" s="139">
        <v>1</v>
      </c>
      <c r="L37" s="146">
        <v>45142</v>
      </c>
      <c r="M37" s="146">
        <v>45291</v>
      </c>
      <c r="N37" s="137">
        <f t="shared" si="1"/>
        <v>21.285714285714285</v>
      </c>
      <c r="O37" s="138" t="s">
        <v>1521</v>
      </c>
      <c r="P37" s="139" t="s">
        <v>2386</v>
      </c>
      <c r="Q37" s="140">
        <v>0</v>
      </c>
      <c r="R37" s="141"/>
      <c r="S37" s="85">
        <f>IF(Q37/K37&gt;1,100,+Q37/K37*100)</f>
        <v>0</v>
      </c>
      <c r="T37" s="142">
        <f>+N37*S37/100</f>
        <v>0</v>
      </c>
      <c r="U37" s="142">
        <f>IF(M37&lt;=$AH$1,T37,0)</f>
        <v>0</v>
      </c>
      <c r="V37" s="142">
        <f>IF($AH$1&gt;=M37,N37,0)</f>
        <v>21.285714285714285</v>
      </c>
      <c r="W37" s="143" t="str">
        <f>IF(S37=100,"CUMPLIDA",IF(M37-$AH$1&lt;0,"VENCIDA",IF(M37-$AH$1&lt;=30,"PRÓXIMA A VENCER",IF(S37&gt;0,"CON AVANCE","EN TERMINO"))))</f>
        <v>VENCIDA</v>
      </c>
      <c r="X37" s="143" t="str">
        <f>IF(A37&lt;&gt;"",IF(AD37=1,"VENCIDO",IF(AD37=2,"PRÓXIMO A VENCER",IF(AD37=3,"EN TERMINO",IF(AD37=4,"CON AVANCE",IF(AD37=5,"CUMPLIDO",))))),"")</f>
        <v>VENCIDO</v>
      </c>
      <c r="Y37" s="129" t="s">
        <v>2640</v>
      </c>
      <c r="Z37" s="129" t="str">
        <f t="shared" si="3"/>
        <v>H20ACPColombiaRural</v>
      </c>
      <c r="AA37" s="144">
        <f>IF(A37&lt;&gt;"",1,AA36+1)</f>
        <v>1</v>
      </c>
      <c r="AB37" s="144" t="str">
        <f t="shared" si="4"/>
        <v>H20ACPColombiaRural - 1</v>
      </c>
      <c r="AC37" s="82">
        <f t="shared" si="5"/>
        <v>1</v>
      </c>
      <c r="AD37" s="82">
        <f t="shared" si="6"/>
        <v>1</v>
      </c>
      <c r="AE37" s="82" t="str">
        <f>IF(A37&lt;&gt;"",MID(F37,1,FIND(" ",F37,1)-1),AE36)</f>
        <v>H20ACPColombiaRural.</v>
      </c>
      <c r="AF37" s="82" t="str">
        <f t="shared" si="7"/>
        <v>H20ACPColombiaRural</v>
      </c>
      <c r="AG37" s="86"/>
      <c r="AH37" s="87"/>
      <c r="AI37" s="88"/>
    </row>
    <row r="38" spans="1:35" s="11" customFormat="1" ht="291" customHeight="1" x14ac:dyDescent="0.2">
      <c r="A38" s="129">
        <f>IF(ISBLANK(D38),"",COUNTA($D$2:D38))</f>
        <v>29</v>
      </c>
      <c r="B38" s="130">
        <f t="shared" si="0"/>
        <v>37</v>
      </c>
      <c r="C38" s="131"/>
      <c r="D38" s="140" t="s">
        <v>2413</v>
      </c>
      <c r="E38" s="129" t="s">
        <v>1689</v>
      </c>
      <c r="F38" s="147" t="s">
        <v>2574</v>
      </c>
      <c r="G38" s="147" t="s">
        <v>2642</v>
      </c>
      <c r="H38" s="145" t="s">
        <v>2557</v>
      </c>
      <c r="I38" s="145" t="s">
        <v>1705</v>
      </c>
      <c r="J38" s="139" t="s">
        <v>2563</v>
      </c>
      <c r="K38" s="139">
        <v>1</v>
      </c>
      <c r="L38" s="146">
        <v>45142</v>
      </c>
      <c r="M38" s="146">
        <v>45291</v>
      </c>
      <c r="N38" s="137">
        <f t="shared" si="1"/>
        <v>21.285714285714285</v>
      </c>
      <c r="O38" s="138" t="s">
        <v>1521</v>
      </c>
      <c r="P38" s="139" t="s">
        <v>2386</v>
      </c>
      <c r="Q38" s="140">
        <v>0</v>
      </c>
      <c r="R38" s="141"/>
      <c r="S38" s="85">
        <f>IF(Q38/K38&gt;1,100,+Q38/K38*100)</f>
        <v>0</v>
      </c>
      <c r="T38" s="142">
        <f>+N38*S38/100</f>
        <v>0</v>
      </c>
      <c r="U38" s="142">
        <f>IF(M38&lt;=$AH$1,T38,0)</f>
        <v>0</v>
      </c>
      <c r="V38" s="142">
        <f>IF($AH$1&gt;=M38,N38,0)</f>
        <v>21.285714285714285</v>
      </c>
      <c r="W38" s="143" t="str">
        <f>IF(S38=100,"CUMPLIDA",IF(M38-$AH$1&lt;0,"VENCIDA",IF(M38-$AH$1&lt;=30,"PRÓXIMA A VENCER",IF(S38&gt;0,"CON AVANCE","EN TERMINO"))))</f>
        <v>VENCIDA</v>
      </c>
      <c r="X38" s="143" t="str">
        <f>IF(A38&lt;&gt;"",IF(AD38=1,"VENCIDO",IF(AD38=2,"PRÓXIMO A VENCER",IF(AD38=3,"EN TERMINO",IF(AD38=4,"CON AVANCE",IF(AD38=5,"CUMPLIDO",))))),"")</f>
        <v>VENCIDO</v>
      </c>
      <c r="Y38" s="129" t="s">
        <v>2640</v>
      </c>
      <c r="Z38" s="129" t="str">
        <f t="shared" si="3"/>
        <v>H21ACPColombiaRural</v>
      </c>
      <c r="AA38" s="144">
        <f>IF(A38&lt;&gt;"",1,AA37+1)</f>
        <v>1</v>
      </c>
      <c r="AB38" s="144" t="str">
        <f t="shared" si="4"/>
        <v>H21ACPColombiaRural - 1</v>
      </c>
      <c r="AC38" s="82">
        <f t="shared" si="5"/>
        <v>1</v>
      </c>
      <c r="AD38" s="82">
        <f t="shared" si="6"/>
        <v>1</v>
      </c>
      <c r="AE38" s="82" t="str">
        <f>IF(A38&lt;&gt;"",MID(F38,1,FIND(" ",F38,1)-1),AE37)</f>
        <v>H21ACPColombiaRural.</v>
      </c>
      <c r="AF38" s="82" t="str">
        <f t="shared" si="7"/>
        <v>H21ACPColombiaRural</v>
      </c>
      <c r="AG38" s="86"/>
      <c r="AH38" s="87"/>
      <c r="AI38" s="88"/>
    </row>
    <row r="39" spans="1:35" s="11" customFormat="1" ht="291" customHeight="1" x14ac:dyDescent="0.2">
      <c r="A39" s="129">
        <f>IF(ISBLANK(D39),"",COUNTA($D$2:D39))</f>
        <v>30</v>
      </c>
      <c r="B39" s="130">
        <f t="shared" si="0"/>
        <v>38</v>
      </c>
      <c r="C39" s="131"/>
      <c r="D39" s="140" t="s">
        <v>2413</v>
      </c>
      <c r="E39" s="129" t="s">
        <v>1689</v>
      </c>
      <c r="F39" s="147" t="s">
        <v>2575</v>
      </c>
      <c r="G39" s="147" t="s">
        <v>2576</v>
      </c>
      <c r="H39" s="145" t="s">
        <v>2557</v>
      </c>
      <c r="I39" s="145" t="s">
        <v>1705</v>
      </c>
      <c r="J39" s="139" t="s">
        <v>2552</v>
      </c>
      <c r="K39" s="139">
        <v>1</v>
      </c>
      <c r="L39" s="146">
        <v>45142</v>
      </c>
      <c r="M39" s="146">
        <v>45291</v>
      </c>
      <c r="N39" s="137">
        <f t="shared" si="1"/>
        <v>21.285714285714285</v>
      </c>
      <c r="O39" s="138" t="s">
        <v>1521</v>
      </c>
      <c r="P39" s="139" t="s">
        <v>2386</v>
      </c>
      <c r="Q39" s="140">
        <v>0</v>
      </c>
      <c r="R39" s="141"/>
      <c r="S39" s="85">
        <f>IF(Q39/K39&gt;1,100,+Q39/K39*100)</f>
        <v>0</v>
      </c>
      <c r="T39" s="142">
        <f>+N39*S39/100</f>
        <v>0</v>
      </c>
      <c r="U39" s="142">
        <f>IF(M39&lt;=$AH$1,T39,0)</f>
        <v>0</v>
      </c>
      <c r="V39" s="142">
        <f>IF($AH$1&gt;=M39,N39,0)</f>
        <v>21.285714285714285</v>
      </c>
      <c r="W39" s="143" t="str">
        <f>IF(S39=100,"CUMPLIDA",IF(M39-$AH$1&lt;0,"VENCIDA",IF(M39-$AH$1&lt;=30,"PRÓXIMA A VENCER",IF(S39&gt;0,"CON AVANCE","EN TERMINO"))))</f>
        <v>VENCIDA</v>
      </c>
      <c r="X39" s="143" t="str">
        <f>IF(A39&lt;&gt;"",IF(AD39=1,"VENCIDO",IF(AD39=2,"PRÓXIMO A VENCER",IF(AD39=3,"EN TERMINO",IF(AD39=4,"CON AVANCE",IF(AD39=5,"CUMPLIDO",))))),"")</f>
        <v>VENCIDO</v>
      </c>
      <c r="Y39" s="129" t="s">
        <v>2640</v>
      </c>
      <c r="Z39" s="129" t="str">
        <f t="shared" si="3"/>
        <v>H22ACPColombiaRural</v>
      </c>
      <c r="AA39" s="144">
        <f>IF(A39&lt;&gt;"",1,AA38+1)</f>
        <v>1</v>
      </c>
      <c r="AB39" s="144" t="str">
        <f t="shared" si="4"/>
        <v>H22ACPColombiaRural - 1</v>
      </c>
      <c r="AC39" s="82">
        <f t="shared" si="5"/>
        <v>1</v>
      </c>
      <c r="AD39" s="82">
        <f t="shared" si="6"/>
        <v>1</v>
      </c>
      <c r="AE39" s="82" t="str">
        <f>IF(A39&lt;&gt;"",MID(F39,1,FIND(" ",F39,1)-1),AE38)</f>
        <v>H22ACPColombiaRural.</v>
      </c>
      <c r="AF39" s="82" t="str">
        <f t="shared" si="7"/>
        <v>H22ACPColombiaRural</v>
      </c>
      <c r="AG39" s="86"/>
      <c r="AH39" s="87"/>
      <c r="AI39" s="88"/>
    </row>
    <row r="40" spans="1:35" s="11" customFormat="1" ht="291" customHeight="1" x14ac:dyDescent="0.2">
      <c r="A40" s="129">
        <f>IF(ISBLANK(D40),"",COUNTA($D$2:D40))</f>
        <v>31</v>
      </c>
      <c r="B40" s="130">
        <f t="shared" si="0"/>
        <v>39</v>
      </c>
      <c r="C40" s="131"/>
      <c r="D40" s="140" t="s">
        <v>2413</v>
      </c>
      <c r="E40" s="129" t="s">
        <v>1689</v>
      </c>
      <c r="F40" s="147" t="s">
        <v>2577</v>
      </c>
      <c r="G40" s="147" t="s">
        <v>2578</v>
      </c>
      <c r="H40" s="145" t="s">
        <v>2557</v>
      </c>
      <c r="I40" s="145" t="s">
        <v>1705</v>
      </c>
      <c r="J40" s="139" t="s">
        <v>2563</v>
      </c>
      <c r="K40" s="139">
        <v>1</v>
      </c>
      <c r="L40" s="146">
        <v>45142</v>
      </c>
      <c r="M40" s="146">
        <v>45291</v>
      </c>
      <c r="N40" s="137">
        <f t="shared" si="1"/>
        <v>21.285714285714285</v>
      </c>
      <c r="O40" s="138" t="s">
        <v>1521</v>
      </c>
      <c r="P40" s="139" t="s">
        <v>2386</v>
      </c>
      <c r="Q40" s="140">
        <v>0</v>
      </c>
      <c r="R40" s="141"/>
      <c r="S40" s="85">
        <f>IF(Q40/K40&gt;1,100,+Q40/K40*100)</f>
        <v>0</v>
      </c>
      <c r="T40" s="142">
        <f>+N40*S40/100</f>
        <v>0</v>
      </c>
      <c r="U40" s="142">
        <f>IF(M40&lt;=$AH$1,T40,0)</f>
        <v>0</v>
      </c>
      <c r="V40" s="142">
        <f>IF($AH$1&gt;=M40,N40,0)</f>
        <v>21.285714285714285</v>
      </c>
      <c r="W40" s="143" t="str">
        <f>IF(S40=100,"CUMPLIDA",IF(M40-$AH$1&lt;0,"VENCIDA",IF(M40-$AH$1&lt;=30,"PRÓXIMA A VENCER",IF(S40&gt;0,"CON AVANCE","EN TERMINO"))))</f>
        <v>VENCIDA</v>
      </c>
      <c r="X40" s="143" t="str">
        <f>IF(A40&lt;&gt;"",IF(AD40=1,"VENCIDO",IF(AD40=2,"PRÓXIMO A VENCER",IF(AD40=3,"EN TERMINO",IF(AD40=4,"CON AVANCE",IF(AD40=5,"CUMPLIDO",))))),"")</f>
        <v>VENCIDO</v>
      </c>
      <c r="Y40" s="129" t="s">
        <v>2640</v>
      </c>
      <c r="Z40" s="129" t="str">
        <f t="shared" si="3"/>
        <v>H23ACPColombiaRural</v>
      </c>
      <c r="AA40" s="144">
        <f>IF(A40&lt;&gt;"",1,AA39+1)</f>
        <v>1</v>
      </c>
      <c r="AB40" s="144" t="str">
        <f t="shared" si="4"/>
        <v>H23ACPColombiaRural - 1</v>
      </c>
      <c r="AC40" s="82">
        <f t="shared" si="5"/>
        <v>1</v>
      </c>
      <c r="AD40" s="82">
        <f t="shared" si="6"/>
        <v>1</v>
      </c>
      <c r="AE40" s="82" t="str">
        <f>IF(A40&lt;&gt;"",MID(F40,1,FIND(" ",F40,1)-1),AE39)</f>
        <v>H23ACPColombiaRural.</v>
      </c>
      <c r="AF40" s="82" t="str">
        <f t="shared" si="7"/>
        <v>H23ACPColombiaRural</v>
      </c>
      <c r="AG40" s="86"/>
      <c r="AH40" s="87"/>
      <c r="AI40" s="88"/>
    </row>
    <row r="41" spans="1:35" s="11" customFormat="1" ht="291" customHeight="1" x14ac:dyDescent="0.2">
      <c r="A41" s="129">
        <f>IF(ISBLANK(D41),"",COUNTA($D$2:D41))</f>
        <v>32</v>
      </c>
      <c r="B41" s="130">
        <f t="shared" si="0"/>
        <v>40</v>
      </c>
      <c r="C41" s="131"/>
      <c r="D41" s="140" t="s">
        <v>2413</v>
      </c>
      <c r="E41" s="129" t="s">
        <v>1689</v>
      </c>
      <c r="F41" s="147" t="s">
        <v>2579</v>
      </c>
      <c r="G41" s="147" t="s">
        <v>2580</v>
      </c>
      <c r="H41" s="145" t="s">
        <v>2557</v>
      </c>
      <c r="I41" s="145" t="s">
        <v>1705</v>
      </c>
      <c r="J41" s="139" t="s">
        <v>2552</v>
      </c>
      <c r="K41" s="139">
        <v>1</v>
      </c>
      <c r="L41" s="146">
        <v>45142</v>
      </c>
      <c r="M41" s="146">
        <v>45291</v>
      </c>
      <c r="N41" s="137">
        <f t="shared" si="1"/>
        <v>21.285714285714285</v>
      </c>
      <c r="O41" s="138" t="s">
        <v>1521</v>
      </c>
      <c r="P41" s="139" t="s">
        <v>2386</v>
      </c>
      <c r="Q41" s="140">
        <v>0</v>
      </c>
      <c r="R41" s="141"/>
      <c r="S41" s="85">
        <f>IF(Q41/K41&gt;1,100,+Q41/K41*100)</f>
        <v>0</v>
      </c>
      <c r="T41" s="142">
        <f>+N41*S41/100</f>
        <v>0</v>
      </c>
      <c r="U41" s="142">
        <f>IF(M41&lt;=$AH$1,T41,0)</f>
        <v>0</v>
      </c>
      <c r="V41" s="142">
        <f>IF($AH$1&gt;=M41,N41,0)</f>
        <v>21.285714285714285</v>
      </c>
      <c r="W41" s="143" t="str">
        <f>IF(S41=100,"CUMPLIDA",IF(M41-$AH$1&lt;0,"VENCIDA",IF(M41-$AH$1&lt;=30,"PRÓXIMA A VENCER",IF(S41&gt;0,"CON AVANCE","EN TERMINO"))))</f>
        <v>VENCIDA</v>
      </c>
      <c r="X41" s="143" t="str">
        <f>IF(A41&lt;&gt;"",IF(AD41=1,"VENCIDO",IF(AD41=2,"PRÓXIMO A VENCER",IF(AD41=3,"EN TERMINO",IF(AD41=4,"CON AVANCE",IF(AD41=5,"CUMPLIDO",))))),"")</f>
        <v>VENCIDO</v>
      </c>
      <c r="Y41" s="129" t="s">
        <v>2640</v>
      </c>
      <c r="Z41" s="129" t="str">
        <f t="shared" si="3"/>
        <v>H24ACPColombiaRural</v>
      </c>
      <c r="AA41" s="144">
        <f>IF(A41&lt;&gt;"",1,AA40+1)</f>
        <v>1</v>
      </c>
      <c r="AB41" s="144" t="str">
        <f t="shared" si="4"/>
        <v>H24ACPColombiaRural - 1</v>
      </c>
      <c r="AC41" s="82">
        <f t="shared" si="5"/>
        <v>1</v>
      </c>
      <c r="AD41" s="82">
        <f t="shared" si="6"/>
        <v>1</v>
      </c>
      <c r="AE41" s="82" t="str">
        <f>IF(A41&lt;&gt;"",MID(F41,1,FIND(" ",F41,1)-1),AE40)</f>
        <v>H24ACPColombiaRural.</v>
      </c>
      <c r="AF41" s="82" t="str">
        <f t="shared" si="7"/>
        <v>H24ACPColombiaRural</v>
      </c>
      <c r="AG41" s="86"/>
      <c r="AH41" s="87"/>
      <c r="AI41" s="88"/>
    </row>
    <row r="42" spans="1:35" s="11" customFormat="1" ht="291" customHeight="1" x14ac:dyDescent="0.2">
      <c r="A42" s="129">
        <f>IF(ISBLANK(D42),"",COUNTA($D$2:D42))</f>
        <v>33</v>
      </c>
      <c r="B42" s="130">
        <f t="shared" si="0"/>
        <v>41</v>
      </c>
      <c r="C42" s="131"/>
      <c r="D42" s="140" t="s">
        <v>2413</v>
      </c>
      <c r="E42" s="129" t="s">
        <v>1689</v>
      </c>
      <c r="F42" s="147" t="s">
        <v>2581</v>
      </c>
      <c r="G42" s="147" t="s">
        <v>2582</v>
      </c>
      <c r="H42" s="145" t="s">
        <v>2557</v>
      </c>
      <c r="I42" s="145" t="s">
        <v>1705</v>
      </c>
      <c r="J42" s="139" t="s">
        <v>2552</v>
      </c>
      <c r="K42" s="139">
        <v>1</v>
      </c>
      <c r="L42" s="146">
        <v>45142</v>
      </c>
      <c r="M42" s="146">
        <v>45291</v>
      </c>
      <c r="N42" s="137">
        <f t="shared" si="1"/>
        <v>21.285714285714285</v>
      </c>
      <c r="O42" s="138" t="s">
        <v>1521</v>
      </c>
      <c r="P42" s="139" t="s">
        <v>2386</v>
      </c>
      <c r="Q42" s="140">
        <v>0</v>
      </c>
      <c r="R42" s="141"/>
      <c r="S42" s="85">
        <f>IF(Q42/K42&gt;1,100,+Q42/K42*100)</f>
        <v>0</v>
      </c>
      <c r="T42" s="142">
        <f>+N42*S42/100</f>
        <v>0</v>
      </c>
      <c r="U42" s="142">
        <f>IF(M42&lt;=$AH$1,T42,0)</f>
        <v>0</v>
      </c>
      <c r="V42" s="142">
        <f>IF($AH$1&gt;=M42,N42,0)</f>
        <v>21.285714285714285</v>
      </c>
      <c r="W42" s="143" t="str">
        <f>IF(S42=100,"CUMPLIDA",IF(M42-$AH$1&lt;0,"VENCIDA",IF(M42-$AH$1&lt;=30,"PRÓXIMA A VENCER",IF(S42&gt;0,"CON AVANCE","EN TERMINO"))))</f>
        <v>VENCIDA</v>
      </c>
      <c r="X42" s="143" t="str">
        <f>IF(A42&lt;&gt;"",IF(AD42=1,"VENCIDO",IF(AD42=2,"PRÓXIMO A VENCER",IF(AD42=3,"EN TERMINO",IF(AD42=4,"CON AVANCE",IF(AD42=5,"CUMPLIDO",))))),"")</f>
        <v>VENCIDO</v>
      </c>
      <c r="Y42" s="129" t="s">
        <v>2640</v>
      </c>
      <c r="Z42" s="129" t="str">
        <f t="shared" si="3"/>
        <v>H25ACPColombiaRural</v>
      </c>
      <c r="AA42" s="144">
        <f>IF(A42&lt;&gt;"",1,AA41+1)</f>
        <v>1</v>
      </c>
      <c r="AB42" s="144" t="str">
        <f t="shared" si="4"/>
        <v>H25ACPColombiaRural - 1</v>
      </c>
      <c r="AC42" s="82">
        <f t="shared" si="5"/>
        <v>1</v>
      </c>
      <c r="AD42" s="82">
        <f t="shared" si="6"/>
        <v>1</v>
      </c>
      <c r="AE42" s="82" t="str">
        <f>IF(A42&lt;&gt;"",MID(F42,1,FIND(" ",F42,1)-1),AE41)</f>
        <v>H25ACPColombiaRural.</v>
      </c>
      <c r="AF42" s="82" t="str">
        <f t="shared" si="7"/>
        <v>H25ACPColombiaRural</v>
      </c>
      <c r="AG42" s="86"/>
      <c r="AH42" s="87"/>
      <c r="AI42" s="88"/>
    </row>
    <row r="43" spans="1:35" s="11" customFormat="1" ht="291" customHeight="1" x14ac:dyDescent="0.2">
      <c r="A43" s="129">
        <f>IF(ISBLANK(D43),"",COUNTA($D$2:D43))</f>
        <v>34</v>
      </c>
      <c r="B43" s="130">
        <f t="shared" si="0"/>
        <v>42</v>
      </c>
      <c r="C43" s="131"/>
      <c r="D43" s="140" t="s">
        <v>2413</v>
      </c>
      <c r="E43" s="129" t="s">
        <v>1689</v>
      </c>
      <c r="F43" s="147" t="s">
        <v>2583</v>
      </c>
      <c r="G43" s="147" t="s">
        <v>2584</v>
      </c>
      <c r="H43" s="145" t="s">
        <v>2557</v>
      </c>
      <c r="I43" s="145" t="s">
        <v>1705</v>
      </c>
      <c r="J43" s="139" t="s">
        <v>2563</v>
      </c>
      <c r="K43" s="139">
        <v>1</v>
      </c>
      <c r="L43" s="146">
        <v>45142</v>
      </c>
      <c r="M43" s="146">
        <v>45291</v>
      </c>
      <c r="N43" s="137">
        <f t="shared" si="1"/>
        <v>21.285714285714285</v>
      </c>
      <c r="O43" s="138" t="s">
        <v>1521</v>
      </c>
      <c r="P43" s="139" t="s">
        <v>2386</v>
      </c>
      <c r="Q43" s="140">
        <v>0</v>
      </c>
      <c r="R43" s="141"/>
      <c r="S43" s="85">
        <f>IF(Q43/K43&gt;1,100,+Q43/K43*100)</f>
        <v>0</v>
      </c>
      <c r="T43" s="142">
        <f>+N43*S43/100</f>
        <v>0</v>
      </c>
      <c r="U43" s="142">
        <f>IF(M43&lt;=$AH$1,T43,0)</f>
        <v>0</v>
      </c>
      <c r="V43" s="142">
        <f>IF($AH$1&gt;=M43,N43,0)</f>
        <v>21.285714285714285</v>
      </c>
      <c r="W43" s="143" t="str">
        <f>IF(S43=100,"CUMPLIDA",IF(M43-$AH$1&lt;0,"VENCIDA",IF(M43-$AH$1&lt;=30,"PRÓXIMA A VENCER",IF(S43&gt;0,"CON AVANCE","EN TERMINO"))))</f>
        <v>VENCIDA</v>
      </c>
      <c r="X43" s="143" t="str">
        <f>IF(A43&lt;&gt;"",IF(AD43=1,"VENCIDO",IF(AD43=2,"PRÓXIMO A VENCER",IF(AD43=3,"EN TERMINO",IF(AD43=4,"CON AVANCE",IF(AD43=5,"CUMPLIDO",))))),"")</f>
        <v>VENCIDO</v>
      </c>
      <c r="Y43" s="129" t="s">
        <v>2640</v>
      </c>
      <c r="Z43" s="129" t="str">
        <f t="shared" si="3"/>
        <v>H26ACPColombiaRural</v>
      </c>
      <c r="AA43" s="144">
        <f>IF(A43&lt;&gt;"",1,AA42+1)</f>
        <v>1</v>
      </c>
      <c r="AB43" s="144" t="str">
        <f t="shared" si="4"/>
        <v>H26ACPColombiaRural - 1</v>
      </c>
      <c r="AC43" s="82">
        <f t="shared" si="5"/>
        <v>1</v>
      </c>
      <c r="AD43" s="82">
        <f t="shared" si="6"/>
        <v>1</v>
      </c>
      <c r="AE43" s="82" t="str">
        <f>IF(A43&lt;&gt;"",MID(F43,1,FIND(" ",F43,1)-1),AE42)</f>
        <v>H26ACPColombiaRural.</v>
      </c>
      <c r="AF43" s="82" t="str">
        <f t="shared" si="7"/>
        <v>H26ACPColombiaRural</v>
      </c>
      <c r="AG43" s="86"/>
      <c r="AH43" s="87"/>
      <c r="AI43" s="88"/>
    </row>
    <row r="44" spans="1:35" s="11" customFormat="1" ht="291" customHeight="1" x14ac:dyDescent="0.2">
      <c r="A44" s="129">
        <f>IF(ISBLANK(D44),"",COUNTA($D$2:D44))</f>
        <v>35</v>
      </c>
      <c r="B44" s="130">
        <f t="shared" si="0"/>
        <v>43</v>
      </c>
      <c r="C44" s="131"/>
      <c r="D44" s="140" t="s">
        <v>2413</v>
      </c>
      <c r="E44" s="129" t="s">
        <v>1689</v>
      </c>
      <c r="F44" s="147" t="s">
        <v>2585</v>
      </c>
      <c r="G44" s="147" t="s">
        <v>2586</v>
      </c>
      <c r="H44" s="145" t="s">
        <v>2557</v>
      </c>
      <c r="I44" s="145" t="s">
        <v>1705</v>
      </c>
      <c r="J44" s="139" t="s">
        <v>2563</v>
      </c>
      <c r="K44" s="139">
        <v>1</v>
      </c>
      <c r="L44" s="146">
        <v>45142</v>
      </c>
      <c r="M44" s="146">
        <v>45291</v>
      </c>
      <c r="N44" s="137">
        <f t="shared" si="1"/>
        <v>21.285714285714285</v>
      </c>
      <c r="O44" s="138" t="s">
        <v>1521</v>
      </c>
      <c r="P44" s="139" t="s">
        <v>2386</v>
      </c>
      <c r="Q44" s="140">
        <v>0</v>
      </c>
      <c r="R44" s="141"/>
      <c r="S44" s="85">
        <f>IF(Q44/K44&gt;1,100,+Q44/K44*100)</f>
        <v>0</v>
      </c>
      <c r="T44" s="142">
        <f>+N44*S44/100</f>
        <v>0</v>
      </c>
      <c r="U44" s="142">
        <f>IF(M44&lt;=$AH$1,T44,0)</f>
        <v>0</v>
      </c>
      <c r="V44" s="142">
        <f>IF($AH$1&gt;=M44,N44,0)</f>
        <v>21.285714285714285</v>
      </c>
      <c r="W44" s="143" t="str">
        <f>IF(S44=100,"CUMPLIDA",IF(M44-$AH$1&lt;0,"VENCIDA",IF(M44-$AH$1&lt;=30,"PRÓXIMA A VENCER",IF(S44&gt;0,"CON AVANCE","EN TERMINO"))))</f>
        <v>VENCIDA</v>
      </c>
      <c r="X44" s="143" t="str">
        <f>IF(A44&lt;&gt;"",IF(AD44=1,"VENCIDO",IF(AD44=2,"PRÓXIMO A VENCER",IF(AD44=3,"EN TERMINO",IF(AD44=4,"CON AVANCE",IF(AD44=5,"CUMPLIDO",))))),"")</f>
        <v>VENCIDO</v>
      </c>
      <c r="Y44" s="129" t="s">
        <v>2640</v>
      </c>
      <c r="Z44" s="129" t="str">
        <f t="shared" si="3"/>
        <v>H27ACPColombiaRural</v>
      </c>
      <c r="AA44" s="144">
        <f>IF(A44&lt;&gt;"",1,AA43+1)</f>
        <v>1</v>
      </c>
      <c r="AB44" s="144" t="str">
        <f t="shared" si="4"/>
        <v>H27ACPColombiaRural - 1</v>
      </c>
      <c r="AC44" s="82">
        <f t="shared" si="5"/>
        <v>1</v>
      </c>
      <c r="AD44" s="82">
        <f t="shared" si="6"/>
        <v>1</v>
      </c>
      <c r="AE44" s="82" t="str">
        <f>IF(A44&lt;&gt;"",MID(F44,1,FIND(" ",F44,1)-1),AE43)</f>
        <v>H27ACPColombiaRural.</v>
      </c>
      <c r="AF44" s="82" t="str">
        <f t="shared" si="7"/>
        <v>H27ACPColombiaRural</v>
      </c>
      <c r="AG44" s="86"/>
      <c r="AH44" s="87"/>
      <c r="AI44" s="88"/>
    </row>
    <row r="45" spans="1:35" s="11" customFormat="1" ht="291" customHeight="1" x14ac:dyDescent="0.2">
      <c r="A45" s="129">
        <f>IF(ISBLANK(D45),"",COUNTA($D$2:D45))</f>
        <v>36</v>
      </c>
      <c r="B45" s="130">
        <f t="shared" si="0"/>
        <v>44</v>
      </c>
      <c r="C45" s="131"/>
      <c r="D45" s="140" t="s">
        <v>2413</v>
      </c>
      <c r="E45" s="129" t="s">
        <v>1689</v>
      </c>
      <c r="F45" s="147" t="s">
        <v>2587</v>
      </c>
      <c r="G45" s="147" t="s">
        <v>2588</v>
      </c>
      <c r="H45" s="145" t="s">
        <v>2557</v>
      </c>
      <c r="I45" s="145" t="s">
        <v>1705</v>
      </c>
      <c r="J45" s="139" t="s">
        <v>2552</v>
      </c>
      <c r="K45" s="139">
        <v>1</v>
      </c>
      <c r="L45" s="146">
        <v>45142</v>
      </c>
      <c r="M45" s="146">
        <v>45291</v>
      </c>
      <c r="N45" s="137">
        <f t="shared" si="1"/>
        <v>21.285714285714285</v>
      </c>
      <c r="O45" s="138" t="s">
        <v>1521</v>
      </c>
      <c r="P45" s="139" t="s">
        <v>2386</v>
      </c>
      <c r="Q45" s="140">
        <v>0</v>
      </c>
      <c r="R45" s="141"/>
      <c r="S45" s="85">
        <f>IF(Q45/K45&gt;1,100,+Q45/K45*100)</f>
        <v>0</v>
      </c>
      <c r="T45" s="142">
        <f>+N45*S45/100</f>
        <v>0</v>
      </c>
      <c r="U45" s="142">
        <f>IF(M45&lt;=$AH$1,T45,0)</f>
        <v>0</v>
      </c>
      <c r="V45" s="142">
        <f>IF($AH$1&gt;=M45,N45,0)</f>
        <v>21.285714285714285</v>
      </c>
      <c r="W45" s="143" t="str">
        <f>IF(S45=100,"CUMPLIDA",IF(M45-$AH$1&lt;0,"VENCIDA",IF(M45-$AH$1&lt;=30,"PRÓXIMA A VENCER",IF(S45&gt;0,"CON AVANCE","EN TERMINO"))))</f>
        <v>VENCIDA</v>
      </c>
      <c r="X45" s="143" t="str">
        <f>IF(A45&lt;&gt;"",IF(AD45=1,"VENCIDO",IF(AD45=2,"PRÓXIMO A VENCER",IF(AD45=3,"EN TERMINO",IF(AD45=4,"CON AVANCE",IF(AD45=5,"CUMPLIDO",))))),"")</f>
        <v>VENCIDO</v>
      </c>
      <c r="Y45" s="129" t="s">
        <v>2640</v>
      </c>
      <c r="Z45" s="129" t="str">
        <f t="shared" si="3"/>
        <v>H28ACPColombiaRural</v>
      </c>
      <c r="AA45" s="144">
        <f>IF(A45&lt;&gt;"",1,AA44+1)</f>
        <v>1</v>
      </c>
      <c r="AB45" s="144" t="str">
        <f t="shared" si="4"/>
        <v>H28ACPColombiaRural - 1</v>
      </c>
      <c r="AC45" s="82">
        <f t="shared" si="5"/>
        <v>1</v>
      </c>
      <c r="AD45" s="82">
        <f t="shared" si="6"/>
        <v>1</v>
      </c>
      <c r="AE45" s="82" t="str">
        <f>IF(A45&lt;&gt;"",MID(F45,1,FIND(" ",F45,1)-1),AE44)</f>
        <v>H28ACPColombiaRural.</v>
      </c>
      <c r="AF45" s="82" t="str">
        <f t="shared" si="7"/>
        <v>H28ACPColombiaRural</v>
      </c>
      <c r="AG45" s="86"/>
      <c r="AH45" s="87"/>
      <c r="AI45" s="88"/>
    </row>
    <row r="46" spans="1:35" s="11" customFormat="1" ht="291" customHeight="1" x14ac:dyDescent="0.2">
      <c r="A46" s="129">
        <f>IF(ISBLANK(D46),"",COUNTA($D$2:D46))</f>
        <v>37</v>
      </c>
      <c r="B46" s="130">
        <f t="shared" si="0"/>
        <v>45</v>
      </c>
      <c r="C46" s="131"/>
      <c r="D46" s="140" t="s">
        <v>2413</v>
      </c>
      <c r="E46" s="129" t="s">
        <v>1689</v>
      </c>
      <c r="F46" s="147" t="s">
        <v>2589</v>
      </c>
      <c r="G46" s="147" t="s">
        <v>2590</v>
      </c>
      <c r="H46" s="145" t="s">
        <v>2557</v>
      </c>
      <c r="I46" s="145" t="s">
        <v>1705</v>
      </c>
      <c r="J46" s="139" t="s">
        <v>2563</v>
      </c>
      <c r="K46" s="139">
        <v>1</v>
      </c>
      <c r="L46" s="146">
        <v>45142</v>
      </c>
      <c r="M46" s="146">
        <v>45291</v>
      </c>
      <c r="N46" s="137">
        <f t="shared" si="1"/>
        <v>21.285714285714285</v>
      </c>
      <c r="O46" s="138" t="s">
        <v>1521</v>
      </c>
      <c r="P46" s="139" t="s">
        <v>2386</v>
      </c>
      <c r="Q46" s="140">
        <v>0</v>
      </c>
      <c r="R46" s="141"/>
      <c r="S46" s="85">
        <f>IF(Q46/K46&gt;1,100,+Q46/K46*100)</f>
        <v>0</v>
      </c>
      <c r="T46" s="142">
        <f>+N46*S46/100</f>
        <v>0</v>
      </c>
      <c r="U46" s="142">
        <f>IF(M46&lt;=$AH$1,T46,0)</f>
        <v>0</v>
      </c>
      <c r="V46" s="142">
        <f>IF($AH$1&gt;=M46,N46,0)</f>
        <v>21.285714285714285</v>
      </c>
      <c r="W46" s="143" t="str">
        <f>IF(S46=100,"CUMPLIDA",IF(M46-$AH$1&lt;0,"VENCIDA",IF(M46-$AH$1&lt;=30,"PRÓXIMA A VENCER",IF(S46&gt;0,"CON AVANCE","EN TERMINO"))))</f>
        <v>VENCIDA</v>
      </c>
      <c r="X46" s="143" t="str">
        <f>IF(A46&lt;&gt;"",IF(AD46=1,"VENCIDO",IF(AD46=2,"PRÓXIMO A VENCER",IF(AD46=3,"EN TERMINO",IF(AD46=4,"CON AVANCE",IF(AD46=5,"CUMPLIDO",))))),"")</f>
        <v>VENCIDO</v>
      </c>
      <c r="Y46" s="129" t="s">
        <v>2640</v>
      </c>
      <c r="Z46" s="129" t="str">
        <f t="shared" si="3"/>
        <v>H29ACPColombiaRural</v>
      </c>
      <c r="AA46" s="144">
        <f>IF(A46&lt;&gt;"",1,AA45+1)</f>
        <v>1</v>
      </c>
      <c r="AB46" s="144" t="str">
        <f t="shared" si="4"/>
        <v>H29ACPColombiaRural - 1</v>
      </c>
      <c r="AC46" s="82">
        <f t="shared" si="5"/>
        <v>1</v>
      </c>
      <c r="AD46" s="82">
        <f t="shared" si="6"/>
        <v>1</v>
      </c>
      <c r="AE46" s="82" t="str">
        <f>IF(A46&lt;&gt;"",MID(F46,1,FIND(" ",F46,1)-1),AE45)</f>
        <v>H29ACPColombiaRural.</v>
      </c>
      <c r="AF46" s="82" t="str">
        <f t="shared" si="7"/>
        <v>H29ACPColombiaRural</v>
      </c>
      <c r="AG46" s="86"/>
      <c r="AH46" s="87"/>
      <c r="AI46" s="88"/>
    </row>
    <row r="47" spans="1:35" s="11" customFormat="1" ht="291" customHeight="1" x14ac:dyDescent="0.2">
      <c r="A47" s="129">
        <f>IF(ISBLANK(D47),"",COUNTA($D$2:D47))</f>
        <v>38</v>
      </c>
      <c r="B47" s="130">
        <f t="shared" si="0"/>
        <v>46</v>
      </c>
      <c r="C47" s="131"/>
      <c r="D47" s="140" t="s">
        <v>2513</v>
      </c>
      <c r="E47" s="129" t="s">
        <v>1689</v>
      </c>
      <c r="F47" s="147" t="s">
        <v>2591</v>
      </c>
      <c r="G47" s="147" t="s">
        <v>2592</v>
      </c>
      <c r="H47" s="145" t="s">
        <v>2557</v>
      </c>
      <c r="I47" s="145" t="s">
        <v>1705</v>
      </c>
      <c r="J47" s="139" t="s">
        <v>2552</v>
      </c>
      <c r="K47" s="139">
        <v>1</v>
      </c>
      <c r="L47" s="146">
        <v>45142</v>
      </c>
      <c r="M47" s="146">
        <v>45291</v>
      </c>
      <c r="N47" s="137">
        <f t="shared" si="1"/>
        <v>21.285714285714285</v>
      </c>
      <c r="O47" s="138" t="s">
        <v>1521</v>
      </c>
      <c r="P47" s="139" t="s">
        <v>2386</v>
      </c>
      <c r="Q47" s="140">
        <v>0</v>
      </c>
      <c r="R47" s="141"/>
      <c r="S47" s="85">
        <f>IF(Q47/K47&gt;1,100,+Q47/K47*100)</f>
        <v>0</v>
      </c>
      <c r="T47" s="142">
        <f>+N47*S47/100</f>
        <v>0</v>
      </c>
      <c r="U47" s="142">
        <f>IF(M47&lt;=$AH$1,T47,0)</f>
        <v>0</v>
      </c>
      <c r="V47" s="142">
        <f>IF($AH$1&gt;=M47,N47,0)</f>
        <v>21.285714285714285</v>
      </c>
      <c r="W47" s="143" t="str">
        <f>IF(S47=100,"CUMPLIDA",IF(M47-$AH$1&lt;0,"VENCIDA",IF(M47-$AH$1&lt;=30,"PRÓXIMA A VENCER",IF(S47&gt;0,"CON AVANCE","EN TERMINO"))))</f>
        <v>VENCIDA</v>
      </c>
      <c r="X47" s="143" t="str">
        <f>IF(A47&lt;&gt;"",IF(AD47=1,"VENCIDO",IF(AD47=2,"PRÓXIMO A VENCER",IF(AD47=3,"EN TERMINO",IF(AD47=4,"CON AVANCE",IF(AD47=5,"CUMPLIDO",))))),"")</f>
        <v>VENCIDO</v>
      </c>
      <c r="Y47" s="129" t="s">
        <v>2640</v>
      </c>
      <c r="Z47" s="129" t="str">
        <f t="shared" si="3"/>
        <v>H30ACPColombiaRural</v>
      </c>
      <c r="AA47" s="144">
        <f>IF(A47&lt;&gt;"",1,AA46+1)</f>
        <v>1</v>
      </c>
      <c r="AB47" s="144" t="str">
        <f t="shared" si="4"/>
        <v>H30ACPColombiaRural - 1</v>
      </c>
      <c r="AC47" s="82">
        <f t="shared" si="5"/>
        <v>1</v>
      </c>
      <c r="AD47" s="82">
        <f t="shared" si="6"/>
        <v>1</v>
      </c>
      <c r="AE47" s="82" t="str">
        <f>IF(A47&lt;&gt;"",MID(F47,1,FIND(" ",F47,1)-1),AE46)</f>
        <v>H30ACPColombiaRural.</v>
      </c>
      <c r="AF47" s="82" t="str">
        <f t="shared" si="7"/>
        <v>H30ACPColombiaRural</v>
      </c>
      <c r="AG47" s="86"/>
      <c r="AH47" s="87"/>
      <c r="AI47" s="88"/>
    </row>
    <row r="48" spans="1:35" s="11" customFormat="1" ht="291" customHeight="1" x14ac:dyDescent="0.2">
      <c r="A48" s="129">
        <f>IF(ISBLANK(D48),"",COUNTA($D$2:D48))</f>
        <v>39</v>
      </c>
      <c r="B48" s="130">
        <f t="shared" si="0"/>
        <v>47</v>
      </c>
      <c r="C48" s="131"/>
      <c r="D48" s="140" t="s">
        <v>2513</v>
      </c>
      <c r="E48" s="129" t="s">
        <v>1689</v>
      </c>
      <c r="F48" s="147" t="s">
        <v>2593</v>
      </c>
      <c r="G48" s="147" t="s">
        <v>2594</v>
      </c>
      <c r="H48" s="145" t="s">
        <v>2557</v>
      </c>
      <c r="I48" s="145" t="s">
        <v>1705</v>
      </c>
      <c r="J48" s="139" t="s">
        <v>2563</v>
      </c>
      <c r="K48" s="139">
        <v>1</v>
      </c>
      <c r="L48" s="146">
        <v>45142</v>
      </c>
      <c r="M48" s="146">
        <v>45291</v>
      </c>
      <c r="N48" s="137">
        <f t="shared" si="1"/>
        <v>21.285714285714285</v>
      </c>
      <c r="O48" s="138" t="s">
        <v>1521</v>
      </c>
      <c r="P48" s="139" t="s">
        <v>2386</v>
      </c>
      <c r="Q48" s="140">
        <v>0</v>
      </c>
      <c r="R48" s="141"/>
      <c r="S48" s="85">
        <f>IF(Q48/K48&gt;1,100,+Q48/K48*100)</f>
        <v>0</v>
      </c>
      <c r="T48" s="142">
        <f>+N48*S48/100</f>
        <v>0</v>
      </c>
      <c r="U48" s="142">
        <f>IF(M48&lt;=$AH$1,T48,0)</f>
        <v>0</v>
      </c>
      <c r="V48" s="142">
        <f>IF($AH$1&gt;=M48,N48,0)</f>
        <v>21.285714285714285</v>
      </c>
      <c r="W48" s="143" t="str">
        <f>IF(S48=100,"CUMPLIDA",IF(M48-$AH$1&lt;0,"VENCIDA",IF(M48-$AH$1&lt;=30,"PRÓXIMA A VENCER",IF(S48&gt;0,"CON AVANCE","EN TERMINO"))))</f>
        <v>VENCIDA</v>
      </c>
      <c r="X48" s="143" t="str">
        <f>IF(A48&lt;&gt;"",IF(AD48=1,"VENCIDO",IF(AD48=2,"PRÓXIMO A VENCER",IF(AD48=3,"EN TERMINO",IF(AD48=4,"CON AVANCE",IF(AD48=5,"CUMPLIDO",))))),"")</f>
        <v>VENCIDO</v>
      </c>
      <c r="Y48" s="129" t="s">
        <v>2640</v>
      </c>
      <c r="Z48" s="129" t="str">
        <f t="shared" si="3"/>
        <v>H31ACPColombiaRural</v>
      </c>
      <c r="AA48" s="144">
        <f>IF(A48&lt;&gt;"",1,AA47+1)</f>
        <v>1</v>
      </c>
      <c r="AB48" s="144" t="str">
        <f t="shared" si="4"/>
        <v>H31ACPColombiaRural - 1</v>
      </c>
      <c r="AC48" s="82">
        <f t="shared" si="5"/>
        <v>1</v>
      </c>
      <c r="AD48" s="82">
        <f t="shared" si="6"/>
        <v>1</v>
      </c>
      <c r="AE48" s="82" t="str">
        <f>IF(A48&lt;&gt;"",MID(F48,1,FIND(" ",F48,1)-1),AE47)</f>
        <v>H31ACPColombiaRural.</v>
      </c>
      <c r="AF48" s="82" t="str">
        <f t="shared" si="7"/>
        <v>H31ACPColombiaRural</v>
      </c>
      <c r="AG48" s="86"/>
      <c r="AH48" s="87"/>
      <c r="AI48" s="88"/>
    </row>
    <row r="49" spans="1:35" s="11" customFormat="1" ht="291" customHeight="1" x14ac:dyDescent="0.2">
      <c r="A49" s="129">
        <f>IF(ISBLANK(D49),"",COUNTA($D$2:D49))</f>
        <v>40</v>
      </c>
      <c r="B49" s="130">
        <f t="shared" si="0"/>
        <v>48</v>
      </c>
      <c r="C49" s="131"/>
      <c r="D49" s="140" t="s">
        <v>2514</v>
      </c>
      <c r="E49" s="129" t="s">
        <v>1689</v>
      </c>
      <c r="F49" s="147" t="s">
        <v>2595</v>
      </c>
      <c r="G49" s="147" t="s">
        <v>2596</v>
      </c>
      <c r="H49" s="145" t="s">
        <v>2533</v>
      </c>
      <c r="I49" s="145" t="s">
        <v>2528</v>
      </c>
      <c r="J49" s="139" t="s">
        <v>2301</v>
      </c>
      <c r="K49" s="139">
        <v>2</v>
      </c>
      <c r="L49" s="146">
        <v>45139</v>
      </c>
      <c r="M49" s="146">
        <v>45230</v>
      </c>
      <c r="N49" s="137">
        <f t="shared" si="1"/>
        <v>13</v>
      </c>
      <c r="O49" s="138" t="s">
        <v>1521</v>
      </c>
      <c r="P49" s="139" t="s">
        <v>2386</v>
      </c>
      <c r="Q49" s="140">
        <v>2</v>
      </c>
      <c r="R49" s="141"/>
      <c r="S49" s="85">
        <f>IF(Q49/K49&gt;1,100,+Q49/K49*100)</f>
        <v>100</v>
      </c>
      <c r="T49" s="142">
        <f>+N49*S49/100</f>
        <v>13</v>
      </c>
      <c r="U49" s="142">
        <f>IF(M49&lt;=$AH$1,T49,0)</f>
        <v>13</v>
      </c>
      <c r="V49" s="142">
        <f>IF($AH$1&gt;=M49,N49,0)</f>
        <v>13</v>
      </c>
      <c r="W49" s="143" t="str">
        <f>IF(S49=100,"CUMPLIDA",IF(M49-$AH$1&lt;0,"VENCIDA",IF(M49-$AH$1&lt;=30,"PRÓXIMA A VENCER",IF(S49&gt;0,"CON AVANCE","EN TERMINO"))))</f>
        <v>CUMPLIDA</v>
      </c>
      <c r="X49" s="143" t="str">
        <f>IF(A49&lt;&gt;"",IF(AD49=1,"VENCIDO",IF(AD49=2,"PRÓXIMO A VENCER",IF(AD49=3,"EN TERMINO",IF(AD49=4,"CON AVANCE",IF(AD49=5,"CUMPLIDO",))))),"")</f>
        <v>CUMPLIDO</v>
      </c>
      <c r="Y49" s="129" t="s">
        <v>2640</v>
      </c>
      <c r="Z49" s="129" t="str">
        <f t="shared" si="3"/>
        <v>H32ACPColombiaRural</v>
      </c>
      <c r="AA49" s="144">
        <f>IF(A49&lt;&gt;"",1,AA48+1)</f>
        <v>1</v>
      </c>
      <c r="AB49" s="144" t="str">
        <f t="shared" si="4"/>
        <v>H32ACPColombiaRural - 1</v>
      </c>
      <c r="AC49" s="82">
        <f t="shared" si="5"/>
        <v>5</v>
      </c>
      <c r="AD49" s="82">
        <f t="shared" si="6"/>
        <v>5</v>
      </c>
      <c r="AE49" s="82" t="str">
        <f>IF(A49&lt;&gt;"",MID(F49,1,FIND(" ",F49,1)-1),AE48)</f>
        <v>H32ACPColombiaRural.</v>
      </c>
      <c r="AF49" s="82" t="str">
        <f t="shared" si="7"/>
        <v>H32ACPColombiaRural</v>
      </c>
      <c r="AG49" s="86"/>
      <c r="AH49" s="87"/>
      <c r="AI49" s="88"/>
    </row>
    <row r="50" spans="1:35" s="11" customFormat="1" ht="291" customHeight="1" x14ac:dyDescent="0.2">
      <c r="A50" s="129">
        <f>IF(ISBLANK(D50),"",COUNTA($D$2:D50))</f>
        <v>41</v>
      </c>
      <c r="B50" s="130">
        <f t="shared" si="0"/>
        <v>49</v>
      </c>
      <c r="C50" s="131"/>
      <c r="D50" s="140" t="s">
        <v>2514</v>
      </c>
      <c r="E50" s="129" t="s">
        <v>1689</v>
      </c>
      <c r="F50" s="147" t="s">
        <v>2597</v>
      </c>
      <c r="G50" s="147" t="s">
        <v>2598</v>
      </c>
      <c r="H50" s="145" t="s">
        <v>2557</v>
      </c>
      <c r="I50" s="145" t="s">
        <v>1705</v>
      </c>
      <c r="J50" s="139" t="s">
        <v>2563</v>
      </c>
      <c r="K50" s="139">
        <v>1</v>
      </c>
      <c r="L50" s="146">
        <v>45142</v>
      </c>
      <c r="M50" s="146">
        <v>45291</v>
      </c>
      <c r="N50" s="137">
        <f t="shared" si="1"/>
        <v>21.285714285714285</v>
      </c>
      <c r="O50" s="138" t="s">
        <v>1521</v>
      </c>
      <c r="P50" s="139" t="s">
        <v>2386</v>
      </c>
      <c r="Q50" s="140">
        <v>0</v>
      </c>
      <c r="R50" s="141"/>
      <c r="S50" s="85">
        <f>IF(Q50/K50&gt;1,100,+Q50/K50*100)</f>
        <v>0</v>
      </c>
      <c r="T50" s="142">
        <f>+N50*S50/100</f>
        <v>0</v>
      </c>
      <c r="U50" s="142">
        <f>IF(M50&lt;=$AH$1,T50,0)</f>
        <v>0</v>
      </c>
      <c r="V50" s="142">
        <f>IF($AH$1&gt;=M50,N50,0)</f>
        <v>21.285714285714285</v>
      </c>
      <c r="W50" s="143" t="str">
        <f>IF(S50=100,"CUMPLIDA",IF(M50-$AH$1&lt;0,"VENCIDA",IF(M50-$AH$1&lt;=30,"PRÓXIMA A VENCER",IF(S50&gt;0,"CON AVANCE","EN TERMINO"))))</f>
        <v>VENCIDA</v>
      </c>
      <c r="X50" s="143" t="str">
        <f>IF(A50&lt;&gt;"",IF(AD50=1,"VENCIDO",IF(AD50=2,"PRÓXIMO A VENCER",IF(AD50=3,"EN TERMINO",IF(AD50=4,"CON AVANCE",IF(AD50=5,"CUMPLIDO",))))),"")</f>
        <v>VENCIDO</v>
      </c>
      <c r="Y50" s="129" t="s">
        <v>2640</v>
      </c>
      <c r="Z50" s="129" t="str">
        <f t="shared" si="3"/>
        <v>H33ACPColombiaRural</v>
      </c>
      <c r="AA50" s="144">
        <f>IF(A50&lt;&gt;"",1,AA49+1)</f>
        <v>1</v>
      </c>
      <c r="AB50" s="144" t="str">
        <f t="shared" si="4"/>
        <v>H33ACPColombiaRural - 1</v>
      </c>
      <c r="AC50" s="82">
        <f t="shared" si="5"/>
        <v>1</v>
      </c>
      <c r="AD50" s="82">
        <f t="shared" si="6"/>
        <v>1</v>
      </c>
      <c r="AE50" s="82" t="str">
        <f>IF(A50&lt;&gt;"",MID(F50,1,FIND(" ",F50,1)-1),AE49)</f>
        <v>H33ACPColombiaRural.</v>
      </c>
      <c r="AF50" s="82" t="str">
        <f t="shared" si="7"/>
        <v>H33ACPColombiaRural</v>
      </c>
      <c r="AG50" s="86"/>
      <c r="AH50" s="87"/>
      <c r="AI50" s="88"/>
    </row>
    <row r="51" spans="1:35" s="11" customFormat="1" ht="291" customHeight="1" x14ac:dyDescent="0.2">
      <c r="A51" s="129">
        <f>IF(ISBLANK(D51),"",COUNTA($D$2:D51))</f>
        <v>42</v>
      </c>
      <c r="B51" s="130">
        <f t="shared" si="0"/>
        <v>50</v>
      </c>
      <c r="C51" s="131"/>
      <c r="D51" s="140" t="s">
        <v>2515</v>
      </c>
      <c r="E51" s="129" t="s">
        <v>1689</v>
      </c>
      <c r="F51" s="147" t="s">
        <v>2599</v>
      </c>
      <c r="G51" s="147" t="s">
        <v>2600</v>
      </c>
      <c r="H51" s="145" t="s">
        <v>2557</v>
      </c>
      <c r="I51" s="145" t="s">
        <v>1705</v>
      </c>
      <c r="J51" s="139" t="s">
        <v>2601</v>
      </c>
      <c r="K51" s="139">
        <v>1</v>
      </c>
      <c r="L51" s="146">
        <v>45142</v>
      </c>
      <c r="M51" s="146">
        <v>45291</v>
      </c>
      <c r="N51" s="137">
        <f t="shared" si="1"/>
        <v>21.285714285714285</v>
      </c>
      <c r="O51" s="138" t="s">
        <v>1521</v>
      </c>
      <c r="P51" s="139" t="s">
        <v>2386</v>
      </c>
      <c r="Q51" s="140">
        <v>0</v>
      </c>
      <c r="R51" s="141"/>
      <c r="S51" s="85">
        <f>IF(Q51/K51&gt;1,100,+Q51/K51*100)</f>
        <v>0</v>
      </c>
      <c r="T51" s="142">
        <f>+N51*S51/100</f>
        <v>0</v>
      </c>
      <c r="U51" s="142">
        <f>IF(M51&lt;=$AH$1,T51,0)</f>
        <v>0</v>
      </c>
      <c r="V51" s="142">
        <f>IF($AH$1&gt;=M51,N51,0)</f>
        <v>21.285714285714285</v>
      </c>
      <c r="W51" s="143" t="str">
        <f>IF(S51=100,"CUMPLIDA",IF(M51-$AH$1&lt;0,"VENCIDA",IF(M51-$AH$1&lt;=30,"PRÓXIMA A VENCER",IF(S51&gt;0,"CON AVANCE","EN TERMINO"))))</f>
        <v>VENCIDA</v>
      </c>
      <c r="X51" s="143" t="str">
        <f>IF(A51&lt;&gt;"",IF(AD51=1,"VENCIDO",IF(AD51=2,"PRÓXIMO A VENCER",IF(AD51=3,"EN TERMINO",IF(AD51=4,"CON AVANCE",IF(AD51=5,"CUMPLIDO",))))),"")</f>
        <v>VENCIDO</v>
      </c>
      <c r="Y51" s="129" t="s">
        <v>2640</v>
      </c>
      <c r="Z51" s="129" t="str">
        <f t="shared" si="3"/>
        <v>H34ACPColombiaRural</v>
      </c>
      <c r="AA51" s="144">
        <f>IF(A51&lt;&gt;"",1,AA50+1)</f>
        <v>1</v>
      </c>
      <c r="AB51" s="144" t="str">
        <f t="shared" si="4"/>
        <v>H34ACPColombiaRural - 1</v>
      </c>
      <c r="AC51" s="82">
        <f t="shared" si="5"/>
        <v>1</v>
      </c>
      <c r="AD51" s="82">
        <f t="shared" si="6"/>
        <v>1</v>
      </c>
      <c r="AE51" s="82" t="str">
        <f>IF(A51&lt;&gt;"",MID(F51,1,FIND(" ",F51,1)-1),AE50)</f>
        <v>H34ACPColombiaRural.</v>
      </c>
      <c r="AF51" s="82" t="str">
        <f t="shared" si="7"/>
        <v>H34ACPColombiaRural</v>
      </c>
      <c r="AG51" s="86"/>
      <c r="AH51" s="87"/>
      <c r="AI51" s="88"/>
    </row>
    <row r="52" spans="1:35" s="11" customFormat="1" ht="291" customHeight="1" x14ac:dyDescent="0.2">
      <c r="A52" s="129">
        <f>IF(ISBLANK(D52),"",COUNTA($D$2:D52))</f>
        <v>43</v>
      </c>
      <c r="B52" s="130">
        <f t="shared" si="0"/>
        <v>51</v>
      </c>
      <c r="C52" s="131"/>
      <c r="D52" s="140" t="s">
        <v>2515</v>
      </c>
      <c r="E52" s="129" t="s">
        <v>1689</v>
      </c>
      <c r="F52" s="147" t="s">
        <v>2602</v>
      </c>
      <c r="G52" s="147" t="s">
        <v>2603</v>
      </c>
      <c r="H52" s="145" t="s">
        <v>2557</v>
      </c>
      <c r="I52" s="145" t="s">
        <v>1705</v>
      </c>
      <c r="J52" s="139" t="s">
        <v>2604</v>
      </c>
      <c r="K52" s="139">
        <v>1</v>
      </c>
      <c r="L52" s="146">
        <v>45142</v>
      </c>
      <c r="M52" s="146">
        <v>45291</v>
      </c>
      <c r="N52" s="137">
        <f t="shared" si="1"/>
        <v>21.285714285714285</v>
      </c>
      <c r="O52" s="138" t="s">
        <v>1521</v>
      </c>
      <c r="P52" s="139" t="s">
        <v>2386</v>
      </c>
      <c r="Q52" s="140">
        <v>0</v>
      </c>
      <c r="R52" s="141"/>
      <c r="S52" s="85">
        <f>IF(Q52/K52&gt;1,100,+Q52/K52*100)</f>
        <v>0</v>
      </c>
      <c r="T52" s="142">
        <f>+N52*S52/100</f>
        <v>0</v>
      </c>
      <c r="U52" s="142">
        <f>IF(M52&lt;=$AH$1,T52,0)</f>
        <v>0</v>
      </c>
      <c r="V52" s="142">
        <f>IF($AH$1&gt;=M52,N52,0)</f>
        <v>21.285714285714285</v>
      </c>
      <c r="W52" s="143" t="str">
        <f>IF(S52=100,"CUMPLIDA",IF(M52-$AH$1&lt;0,"VENCIDA",IF(M52-$AH$1&lt;=30,"PRÓXIMA A VENCER",IF(S52&gt;0,"CON AVANCE","EN TERMINO"))))</f>
        <v>VENCIDA</v>
      </c>
      <c r="X52" s="143" t="str">
        <f>IF(A52&lt;&gt;"",IF(AD52=1,"VENCIDO",IF(AD52=2,"PRÓXIMO A VENCER",IF(AD52=3,"EN TERMINO",IF(AD52=4,"CON AVANCE",IF(AD52=5,"CUMPLIDO",))))),"")</f>
        <v>VENCIDO</v>
      </c>
      <c r="Y52" s="129" t="s">
        <v>2640</v>
      </c>
      <c r="Z52" s="129" t="str">
        <f t="shared" si="3"/>
        <v>H35ACPColombiaRural</v>
      </c>
      <c r="AA52" s="144">
        <f>IF(A52&lt;&gt;"",1,AA51+1)</f>
        <v>1</v>
      </c>
      <c r="AB52" s="144" t="str">
        <f t="shared" si="4"/>
        <v>H35ACPColombiaRural - 1</v>
      </c>
      <c r="AC52" s="82">
        <f t="shared" si="5"/>
        <v>1</v>
      </c>
      <c r="AD52" s="82">
        <f t="shared" si="6"/>
        <v>1</v>
      </c>
      <c r="AE52" s="82" t="str">
        <f>IF(A52&lt;&gt;"",MID(F52,1,FIND(" ",F52,1)-1),AE51)</f>
        <v>H35ACPColombiaRural.</v>
      </c>
      <c r="AF52" s="82" t="str">
        <f t="shared" si="7"/>
        <v>H35ACPColombiaRural</v>
      </c>
      <c r="AG52" s="86"/>
      <c r="AH52" s="87"/>
      <c r="AI52" s="88"/>
    </row>
    <row r="53" spans="1:35" s="11" customFormat="1" ht="291" customHeight="1" x14ac:dyDescent="0.2">
      <c r="A53" s="129">
        <f>IF(ISBLANK(D53),"",COUNTA($D$2:D53))</f>
        <v>44</v>
      </c>
      <c r="B53" s="130">
        <f t="shared" si="0"/>
        <v>52</v>
      </c>
      <c r="C53" s="131"/>
      <c r="D53" s="140" t="s">
        <v>2515</v>
      </c>
      <c r="E53" s="129" t="s">
        <v>1689</v>
      </c>
      <c r="F53" s="147" t="s">
        <v>2605</v>
      </c>
      <c r="G53" s="147" t="s">
        <v>2606</v>
      </c>
      <c r="H53" s="145" t="s">
        <v>2557</v>
      </c>
      <c r="I53" s="145" t="s">
        <v>1705</v>
      </c>
      <c r="J53" s="139" t="s">
        <v>2552</v>
      </c>
      <c r="K53" s="139">
        <v>1</v>
      </c>
      <c r="L53" s="146">
        <v>45142</v>
      </c>
      <c r="M53" s="146">
        <v>45291</v>
      </c>
      <c r="N53" s="137">
        <f t="shared" si="1"/>
        <v>21.285714285714285</v>
      </c>
      <c r="O53" s="138" t="s">
        <v>1521</v>
      </c>
      <c r="P53" s="139" t="s">
        <v>2386</v>
      </c>
      <c r="Q53" s="140">
        <v>0</v>
      </c>
      <c r="R53" s="141"/>
      <c r="S53" s="85">
        <f>IF(Q53/K53&gt;1,100,+Q53/K53*100)</f>
        <v>0</v>
      </c>
      <c r="T53" s="142">
        <f>+N53*S53/100</f>
        <v>0</v>
      </c>
      <c r="U53" s="142">
        <f>IF(M53&lt;=$AH$1,T53,0)</f>
        <v>0</v>
      </c>
      <c r="V53" s="142">
        <f>IF($AH$1&gt;=M53,N53,0)</f>
        <v>21.285714285714285</v>
      </c>
      <c r="W53" s="143" t="str">
        <f>IF(S53=100,"CUMPLIDA",IF(M53-$AH$1&lt;0,"VENCIDA",IF(M53-$AH$1&lt;=30,"PRÓXIMA A VENCER",IF(S53&gt;0,"CON AVANCE","EN TERMINO"))))</f>
        <v>VENCIDA</v>
      </c>
      <c r="X53" s="143" t="str">
        <f>IF(A53&lt;&gt;"",IF(AD53=1,"VENCIDO",IF(AD53=2,"PRÓXIMO A VENCER",IF(AD53=3,"EN TERMINO",IF(AD53=4,"CON AVANCE",IF(AD53=5,"CUMPLIDO",))))),"")</f>
        <v>VENCIDO</v>
      </c>
      <c r="Y53" s="129" t="s">
        <v>2640</v>
      </c>
      <c r="Z53" s="129" t="str">
        <f t="shared" si="3"/>
        <v>H36ACPColombiaRural</v>
      </c>
      <c r="AA53" s="144">
        <f>IF(A53&lt;&gt;"",1,AA52+1)</f>
        <v>1</v>
      </c>
      <c r="AB53" s="144" t="str">
        <f t="shared" si="4"/>
        <v>H36ACPColombiaRural - 1</v>
      </c>
      <c r="AC53" s="82">
        <f t="shared" si="5"/>
        <v>1</v>
      </c>
      <c r="AD53" s="82">
        <f t="shared" si="6"/>
        <v>1</v>
      </c>
      <c r="AE53" s="82" t="str">
        <f>IF(A53&lt;&gt;"",MID(F53,1,FIND(" ",F53,1)-1),AE52)</f>
        <v>H36ACPColombiaRural.</v>
      </c>
      <c r="AF53" s="82" t="str">
        <f t="shared" si="7"/>
        <v>H36ACPColombiaRural</v>
      </c>
      <c r="AG53" s="86"/>
      <c r="AH53" s="87"/>
      <c r="AI53" s="88"/>
    </row>
    <row r="54" spans="1:35" s="11" customFormat="1" ht="291" customHeight="1" x14ac:dyDescent="0.2">
      <c r="A54" s="129">
        <f>IF(ISBLANK(D54),"",COUNTA($D$2:D54))</f>
        <v>45</v>
      </c>
      <c r="B54" s="130">
        <f t="shared" si="0"/>
        <v>53</v>
      </c>
      <c r="C54" s="131"/>
      <c r="D54" s="140" t="s">
        <v>2515</v>
      </c>
      <c r="E54" s="129" t="s">
        <v>1689</v>
      </c>
      <c r="F54" s="147" t="s">
        <v>2607</v>
      </c>
      <c r="G54" s="147" t="s">
        <v>2608</v>
      </c>
      <c r="H54" s="145" t="s">
        <v>2557</v>
      </c>
      <c r="I54" s="145" t="s">
        <v>1705</v>
      </c>
      <c r="J54" s="139" t="s">
        <v>2552</v>
      </c>
      <c r="K54" s="139">
        <v>1</v>
      </c>
      <c r="L54" s="146">
        <v>45142</v>
      </c>
      <c r="M54" s="146">
        <v>45291</v>
      </c>
      <c r="N54" s="137">
        <f t="shared" si="1"/>
        <v>21.285714285714285</v>
      </c>
      <c r="O54" s="138" t="s">
        <v>1521</v>
      </c>
      <c r="P54" s="139" t="s">
        <v>2386</v>
      </c>
      <c r="Q54" s="140">
        <v>0</v>
      </c>
      <c r="R54" s="141"/>
      <c r="S54" s="85">
        <f>IF(Q54/K54&gt;1,100,+Q54/K54*100)</f>
        <v>0</v>
      </c>
      <c r="T54" s="142">
        <f>+N54*S54/100</f>
        <v>0</v>
      </c>
      <c r="U54" s="142">
        <f>IF(M54&lt;=$AH$1,T54,0)</f>
        <v>0</v>
      </c>
      <c r="V54" s="142">
        <f>IF($AH$1&gt;=M54,N54,0)</f>
        <v>21.285714285714285</v>
      </c>
      <c r="W54" s="143" t="str">
        <f>IF(S54=100,"CUMPLIDA",IF(M54-$AH$1&lt;0,"VENCIDA",IF(M54-$AH$1&lt;=30,"PRÓXIMA A VENCER",IF(S54&gt;0,"CON AVANCE","EN TERMINO"))))</f>
        <v>VENCIDA</v>
      </c>
      <c r="X54" s="143" t="str">
        <f>IF(A54&lt;&gt;"",IF(AD54=1,"VENCIDO",IF(AD54=2,"PRÓXIMO A VENCER",IF(AD54=3,"EN TERMINO",IF(AD54=4,"CON AVANCE",IF(AD54=5,"CUMPLIDO",))))),"")</f>
        <v>VENCIDO</v>
      </c>
      <c r="Y54" s="129" t="s">
        <v>2640</v>
      </c>
      <c r="Z54" s="129" t="str">
        <f t="shared" si="3"/>
        <v>H37ACPColombiaRural</v>
      </c>
      <c r="AA54" s="144">
        <f>IF(A54&lt;&gt;"",1,AA53+1)</f>
        <v>1</v>
      </c>
      <c r="AB54" s="144" t="str">
        <f t="shared" si="4"/>
        <v>H37ACPColombiaRural - 1</v>
      </c>
      <c r="AC54" s="82">
        <f t="shared" si="5"/>
        <v>1</v>
      </c>
      <c r="AD54" s="82">
        <f t="shared" si="6"/>
        <v>1</v>
      </c>
      <c r="AE54" s="82" t="str">
        <f>IF(A54&lt;&gt;"",MID(F54,1,FIND(" ",F54,1)-1),AE53)</f>
        <v>H37ACPColombiaRural.</v>
      </c>
      <c r="AF54" s="82" t="str">
        <f t="shared" si="7"/>
        <v>H37ACPColombiaRural</v>
      </c>
      <c r="AG54" s="86"/>
      <c r="AH54" s="87"/>
      <c r="AI54" s="88"/>
    </row>
    <row r="55" spans="1:35" s="11" customFormat="1" ht="291" customHeight="1" x14ac:dyDescent="0.2">
      <c r="A55" s="129">
        <f>IF(ISBLANK(D55),"",COUNTA($D$2:D55))</f>
        <v>46</v>
      </c>
      <c r="B55" s="130">
        <f t="shared" si="0"/>
        <v>54</v>
      </c>
      <c r="C55" s="131"/>
      <c r="D55" s="140" t="s">
        <v>2515</v>
      </c>
      <c r="E55" s="129" t="s">
        <v>1689</v>
      </c>
      <c r="F55" s="147" t="s">
        <v>2609</v>
      </c>
      <c r="G55" s="147" t="s">
        <v>2610</v>
      </c>
      <c r="H55" s="145" t="s">
        <v>2557</v>
      </c>
      <c r="I55" s="145" t="s">
        <v>1705</v>
      </c>
      <c r="J55" s="139" t="s">
        <v>2552</v>
      </c>
      <c r="K55" s="139">
        <v>1</v>
      </c>
      <c r="L55" s="146">
        <v>45142</v>
      </c>
      <c r="M55" s="146">
        <v>45291</v>
      </c>
      <c r="N55" s="137">
        <f t="shared" si="1"/>
        <v>21.285714285714285</v>
      </c>
      <c r="O55" s="138" t="s">
        <v>1521</v>
      </c>
      <c r="P55" s="139" t="s">
        <v>2386</v>
      </c>
      <c r="Q55" s="140">
        <v>0</v>
      </c>
      <c r="R55" s="141"/>
      <c r="S55" s="85">
        <f>IF(Q55/K55&gt;1,100,+Q55/K55*100)</f>
        <v>0</v>
      </c>
      <c r="T55" s="142">
        <f>+N55*S55/100</f>
        <v>0</v>
      </c>
      <c r="U55" s="142">
        <f>IF(M55&lt;=$AH$1,T55,0)</f>
        <v>0</v>
      </c>
      <c r="V55" s="142">
        <f>IF($AH$1&gt;=M55,N55,0)</f>
        <v>21.285714285714285</v>
      </c>
      <c r="W55" s="143" t="str">
        <f>IF(S55=100,"CUMPLIDA",IF(M55-$AH$1&lt;0,"VENCIDA",IF(M55-$AH$1&lt;=30,"PRÓXIMA A VENCER",IF(S55&gt;0,"CON AVANCE","EN TERMINO"))))</f>
        <v>VENCIDA</v>
      </c>
      <c r="X55" s="143" t="str">
        <f>IF(A55&lt;&gt;"",IF(AD55=1,"VENCIDO",IF(AD55=2,"PRÓXIMO A VENCER",IF(AD55=3,"EN TERMINO",IF(AD55=4,"CON AVANCE",IF(AD55=5,"CUMPLIDO",))))),"")</f>
        <v>VENCIDO</v>
      </c>
      <c r="Y55" s="129" t="s">
        <v>2640</v>
      </c>
      <c r="Z55" s="129" t="str">
        <f t="shared" si="3"/>
        <v>H38ACPColombiaRural</v>
      </c>
      <c r="AA55" s="144">
        <f>IF(A55&lt;&gt;"",1,AA54+1)</f>
        <v>1</v>
      </c>
      <c r="AB55" s="144" t="str">
        <f t="shared" si="4"/>
        <v>H38ACPColombiaRural - 1</v>
      </c>
      <c r="AC55" s="82">
        <f t="shared" si="5"/>
        <v>1</v>
      </c>
      <c r="AD55" s="82">
        <f t="shared" si="6"/>
        <v>1</v>
      </c>
      <c r="AE55" s="82" t="str">
        <f>IF(A55&lt;&gt;"",MID(F55,1,FIND(" ",F55,1)-1),AE54)</f>
        <v>H38ACPColombiaRural.</v>
      </c>
      <c r="AF55" s="82" t="str">
        <f t="shared" si="7"/>
        <v>H38ACPColombiaRural</v>
      </c>
      <c r="AG55" s="86"/>
      <c r="AH55" s="87"/>
      <c r="AI55" s="88"/>
    </row>
    <row r="56" spans="1:35" s="11" customFormat="1" ht="291" customHeight="1" x14ac:dyDescent="0.2">
      <c r="A56" s="129">
        <f>IF(ISBLANK(D56),"",COUNTA($D$2:D56))</f>
        <v>47</v>
      </c>
      <c r="B56" s="130">
        <f t="shared" si="0"/>
        <v>55</v>
      </c>
      <c r="C56" s="131"/>
      <c r="D56" s="140" t="s">
        <v>2515</v>
      </c>
      <c r="E56" s="129" t="s">
        <v>1689</v>
      </c>
      <c r="F56" s="147" t="s">
        <v>2611</v>
      </c>
      <c r="G56" s="147" t="s">
        <v>2612</v>
      </c>
      <c r="H56" s="145" t="s">
        <v>2557</v>
      </c>
      <c r="I56" s="145" t="s">
        <v>1705</v>
      </c>
      <c r="J56" s="139" t="s">
        <v>2613</v>
      </c>
      <c r="K56" s="139">
        <v>1</v>
      </c>
      <c r="L56" s="146">
        <v>45142</v>
      </c>
      <c r="M56" s="146">
        <v>45291</v>
      </c>
      <c r="N56" s="137">
        <f t="shared" si="1"/>
        <v>21.285714285714285</v>
      </c>
      <c r="O56" s="138" t="s">
        <v>1521</v>
      </c>
      <c r="P56" s="139" t="s">
        <v>2386</v>
      </c>
      <c r="Q56" s="140">
        <v>0</v>
      </c>
      <c r="R56" s="141"/>
      <c r="S56" s="85">
        <f>IF(Q56/K56&gt;1,100,+Q56/K56*100)</f>
        <v>0</v>
      </c>
      <c r="T56" s="142">
        <f>+N56*S56/100</f>
        <v>0</v>
      </c>
      <c r="U56" s="142">
        <f>IF(M56&lt;=$AH$1,T56,0)</f>
        <v>0</v>
      </c>
      <c r="V56" s="142">
        <f>IF($AH$1&gt;=M56,N56,0)</f>
        <v>21.285714285714285</v>
      </c>
      <c r="W56" s="143" t="str">
        <f>IF(S56=100,"CUMPLIDA",IF(M56-$AH$1&lt;0,"VENCIDA",IF(M56-$AH$1&lt;=30,"PRÓXIMA A VENCER",IF(S56&gt;0,"CON AVANCE","EN TERMINO"))))</f>
        <v>VENCIDA</v>
      </c>
      <c r="X56" s="143" t="str">
        <f>IF(A56&lt;&gt;"",IF(AD56=1,"VENCIDO",IF(AD56=2,"PRÓXIMO A VENCER",IF(AD56=3,"EN TERMINO",IF(AD56=4,"CON AVANCE",IF(AD56=5,"CUMPLIDO",))))),"")</f>
        <v>VENCIDO</v>
      </c>
      <c r="Y56" s="129" t="s">
        <v>2640</v>
      </c>
      <c r="Z56" s="129" t="str">
        <f t="shared" si="3"/>
        <v>H39ACPColombiaRural</v>
      </c>
      <c r="AA56" s="144">
        <f>IF(A56&lt;&gt;"",1,AA55+1)</f>
        <v>1</v>
      </c>
      <c r="AB56" s="144" t="str">
        <f t="shared" si="4"/>
        <v>H39ACPColombiaRural - 1</v>
      </c>
      <c r="AC56" s="82">
        <f t="shared" si="5"/>
        <v>1</v>
      </c>
      <c r="AD56" s="82">
        <f t="shared" si="6"/>
        <v>1</v>
      </c>
      <c r="AE56" s="82" t="str">
        <f>IF(A56&lt;&gt;"",MID(F56,1,FIND(" ",F56,1)-1),AE55)</f>
        <v>H39ACPColombiaRural.</v>
      </c>
      <c r="AF56" s="82" t="str">
        <f t="shared" si="7"/>
        <v>H39ACPColombiaRural</v>
      </c>
      <c r="AG56" s="86"/>
      <c r="AH56" s="87"/>
      <c r="AI56" s="88"/>
    </row>
    <row r="57" spans="1:35" s="11" customFormat="1" ht="291" customHeight="1" x14ac:dyDescent="0.2">
      <c r="A57" s="129">
        <f>IF(ISBLANK(D57),"",COUNTA($D$2:D57))</f>
        <v>48</v>
      </c>
      <c r="B57" s="130">
        <f t="shared" si="0"/>
        <v>56</v>
      </c>
      <c r="C57" s="131"/>
      <c r="D57" s="140" t="s">
        <v>2516</v>
      </c>
      <c r="E57" s="129" t="s">
        <v>1689</v>
      </c>
      <c r="F57" s="147" t="s">
        <v>2614</v>
      </c>
      <c r="G57" s="147" t="s">
        <v>2615</v>
      </c>
      <c r="H57" s="145" t="s">
        <v>2533</v>
      </c>
      <c r="I57" s="145" t="s">
        <v>2528</v>
      </c>
      <c r="J57" s="139" t="s">
        <v>2301</v>
      </c>
      <c r="K57" s="139">
        <v>2</v>
      </c>
      <c r="L57" s="146">
        <v>45139</v>
      </c>
      <c r="M57" s="146">
        <v>45230</v>
      </c>
      <c r="N57" s="137">
        <f t="shared" si="1"/>
        <v>13</v>
      </c>
      <c r="O57" s="138" t="s">
        <v>1521</v>
      </c>
      <c r="P57" s="139" t="s">
        <v>2386</v>
      </c>
      <c r="Q57" s="140">
        <v>2</v>
      </c>
      <c r="R57" s="141"/>
      <c r="S57" s="85">
        <f>IF(Q57/K57&gt;1,100,+Q57/K57*100)</f>
        <v>100</v>
      </c>
      <c r="T57" s="142">
        <f>+N57*S57/100</f>
        <v>13</v>
      </c>
      <c r="U57" s="142">
        <f>IF(M57&lt;=$AH$1,T57,0)</f>
        <v>13</v>
      </c>
      <c r="V57" s="142">
        <f>IF($AH$1&gt;=M57,N57,0)</f>
        <v>13</v>
      </c>
      <c r="W57" s="143" t="str">
        <f>IF(S57=100,"CUMPLIDA",IF(M57-$AH$1&lt;0,"VENCIDA",IF(M57-$AH$1&lt;=30,"PRÓXIMA A VENCER",IF(S57&gt;0,"CON AVANCE","EN TERMINO"))))</f>
        <v>CUMPLIDA</v>
      </c>
      <c r="X57" s="143" t="str">
        <f>IF(A57&lt;&gt;"",IF(AD57=1,"VENCIDO",IF(AD57=2,"PRÓXIMO A VENCER",IF(AD57=3,"EN TERMINO",IF(AD57=4,"CON AVANCE",IF(AD57=5,"CUMPLIDO",))))),"")</f>
        <v>CUMPLIDO</v>
      </c>
      <c r="Y57" s="129" t="s">
        <v>2640</v>
      </c>
      <c r="Z57" s="129" t="str">
        <f t="shared" si="3"/>
        <v>H40ACPColombiaRural</v>
      </c>
      <c r="AA57" s="144">
        <f>IF(A57&lt;&gt;"",1,AA56+1)</f>
        <v>1</v>
      </c>
      <c r="AB57" s="144" t="str">
        <f t="shared" si="4"/>
        <v>H40ACPColombiaRural - 1</v>
      </c>
      <c r="AC57" s="82">
        <f t="shared" si="5"/>
        <v>5</v>
      </c>
      <c r="AD57" s="82">
        <f t="shared" si="6"/>
        <v>5</v>
      </c>
      <c r="AE57" s="82" t="str">
        <f>IF(A57&lt;&gt;"",MID(F57,1,FIND(" ",F57,1)-1),AE56)</f>
        <v>H40ACPColombiaRural.</v>
      </c>
      <c r="AF57" s="82" t="str">
        <f t="shared" si="7"/>
        <v>H40ACPColombiaRural</v>
      </c>
      <c r="AG57" s="86"/>
      <c r="AH57" s="87"/>
      <c r="AI57" s="88"/>
    </row>
    <row r="58" spans="1:35" s="11" customFormat="1" ht="291" customHeight="1" x14ac:dyDescent="0.2">
      <c r="A58" s="129">
        <f>IF(ISBLANK(D58),"",COUNTA($D$2:D58))</f>
        <v>49</v>
      </c>
      <c r="B58" s="130">
        <f t="shared" si="0"/>
        <v>57</v>
      </c>
      <c r="C58" s="131"/>
      <c r="D58" s="140" t="s">
        <v>2516</v>
      </c>
      <c r="E58" s="129" t="s">
        <v>1689</v>
      </c>
      <c r="F58" s="147" t="s">
        <v>2616</v>
      </c>
      <c r="G58" s="147" t="s">
        <v>2606</v>
      </c>
      <c r="H58" s="145" t="s">
        <v>2533</v>
      </c>
      <c r="I58" s="145" t="s">
        <v>2528</v>
      </c>
      <c r="J58" s="139" t="s">
        <v>2301</v>
      </c>
      <c r="K58" s="139">
        <v>2</v>
      </c>
      <c r="L58" s="146">
        <v>45139</v>
      </c>
      <c r="M58" s="146">
        <v>45230</v>
      </c>
      <c r="N58" s="137">
        <f t="shared" si="1"/>
        <v>13</v>
      </c>
      <c r="O58" s="138" t="s">
        <v>1521</v>
      </c>
      <c r="P58" s="139" t="s">
        <v>2386</v>
      </c>
      <c r="Q58" s="140">
        <v>2</v>
      </c>
      <c r="R58" s="141"/>
      <c r="S58" s="85">
        <f>IF(Q58/K58&gt;1,100,+Q58/K58*100)</f>
        <v>100</v>
      </c>
      <c r="T58" s="142">
        <f>+N58*S58/100</f>
        <v>13</v>
      </c>
      <c r="U58" s="142">
        <f>IF(M58&lt;=$AH$1,T58,0)</f>
        <v>13</v>
      </c>
      <c r="V58" s="142">
        <f>IF($AH$1&gt;=M58,N58,0)</f>
        <v>13</v>
      </c>
      <c r="W58" s="143" t="str">
        <f>IF(S58=100,"CUMPLIDA",IF(M58-$AH$1&lt;0,"VENCIDA",IF(M58-$AH$1&lt;=30,"PRÓXIMA A VENCER",IF(S58&gt;0,"CON AVANCE","EN TERMINO"))))</f>
        <v>CUMPLIDA</v>
      </c>
      <c r="X58" s="143" t="str">
        <f>IF(A58&lt;&gt;"",IF(AD58=1,"VENCIDO",IF(AD58=2,"PRÓXIMO A VENCER",IF(AD58=3,"EN TERMINO",IF(AD58=4,"CON AVANCE",IF(AD58=5,"CUMPLIDO",))))),"")</f>
        <v>CUMPLIDO</v>
      </c>
      <c r="Y58" s="129" t="s">
        <v>2640</v>
      </c>
      <c r="Z58" s="129" t="str">
        <f t="shared" si="3"/>
        <v>H41ACPColombiaRural</v>
      </c>
      <c r="AA58" s="144">
        <f>IF(A58&lt;&gt;"",1,AA57+1)</f>
        <v>1</v>
      </c>
      <c r="AB58" s="144" t="str">
        <f t="shared" si="4"/>
        <v>H41ACPColombiaRural - 1</v>
      </c>
      <c r="AC58" s="82">
        <f t="shared" si="5"/>
        <v>5</v>
      </c>
      <c r="AD58" s="82">
        <f t="shared" si="6"/>
        <v>5</v>
      </c>
      <c r="AE58" s="82" t="str">
        <f>IF(A58&lt;&gt;"",MID(F58,1,FIND(" ",F58,1)-1),AE57)</f>
        <v>H41ACPColombiaRural.</v>
      </c>
      <c r="AF58" s="82" t="str">
        <f t="shared" si="7"/>
        <v>H41ACPColombiaRural</v>
      </c>
      <c r="AG58" s="86"/>
      <c r="AH58" s="87"/>
      <c r="AI58" s="88"/>
    </row>
    <row r="59" spans="1:35" s="11" customFormat="1" ht="291" customHeight="1" x14ac:dyDescent="0.2">
      <c r="A59" s="129">
        <f>IF(ISBLANK(D59),"",COUNTA($D$2:D59))</f>
        <v>50</v>
      </c>
      <c r="B59" s="130">
        <f t="shared" si="0"/>
        <v>58</v>
      </c>
      <c r="C59" s="131"/>
      <c r="D59" s="140" t="s">
        <v>2516</v>
      </c>
      <c r="E59" s="129" t="s">
        <v>1689</v>
      </c>
      <c r="F59" s="147" t="s">
        <v>2617</v>
      </c>
      <c r="G59" s="147" t="s">
        <v>2618</v>
      </c>
      <c r="H59" s="145" t="s">
        <v>2533</v>
      </c>
      <c r="I59" s="145" t="s">
        <v>2528</v>
      </c>
      <c r="J59" s="139" t="s">
        <v>2301</v>
      </c>
      <c r="K59" s="139">
        <v>2</v>
      </c>
      <c r="L59" s="146">
        <v>45139</v>
      </c>
      <c r="M59" s="146">
        <v>45230</v>
      </c>
      <c r="N59" s="137">
        <f t="shared" si="1"/>
        <v>13</v>
      </c>
      <c r="O59" s="138" t="s">
        <v>1521</v>
      </c>
      <c r="P59" s="139" t="s">
        <v>2386</v>
      </c>
      <c r="Q59" s="140">
        <v>2</v>
      </c>
      <c r="R59" s="141"/>
      <c r="S59" s="85">
        <f>IF(Q59/K59&gt;1,100,+Q59/K59*100)</f>
        <v>100</v>
      </c>
      <c r="T59" s="142">
        <f>+N59*S59/100</f>
        <v>13</v>
      </c>
      <c r="U59" s="142">
        <f>IF(M59&lt;=$AH$1,T59,0)</f>
        <v>13</v>
      </c>
      <c r="V59" s="142">
        <f>IF($AH$1&gt;=M59,N59,0)</f>
        <v>13</v>
      </c>
      <c r="W59" s="143" t="str">
        <f>IF(S59=100,"CUMPLIDA",IF(M59-$AH$1&lt;0,"VENCIDA",IF(M59-$AH$1&lt;=30,"PRÓXIMA A VENCER",IF(S59&gt;0,"CON AVANCE","EN TERMINO"))))</f>
        <v>CUMPLIDA</v>
      </c>
      <c r="X59" s="143" t="str">
        <f>IF(A59&lt;&gt;"",IF(AD59=1,"VENCIDO",IF(AD59=2,"PRÓXIMO A VENCER",IF(AD59=3,"EN TERMINO",IF(AD59=4,"CON AVANCE",IF(AD59=5,"CUMPLIDO",))))),"")</f>
        <v>CUMPLIDO</v>
      </c>
      <c r="Y59" s="129" t="s">
        <v>2640</v>
      </c>
      <c r="Z59" s="129" t="str">
        <f t="shared" si="3"/>
        <v>H42ACPColombiaRural</v>
      </c>
      <c r="AA59" s="144">
        <f>IF(A59&lt;&gt;"",1,AA58+1)</f>
        <v>1</v>
      </c>
      <c r="AB59" s="144" t="str">
        <f t="shared" si="4"/>
        <v>H42ACPColombiaRural - 1</v>
      </c>
      <c r="AC59" s="82">
        <f t="shared" si="5"/>
        <v>5</v>
      </c>
      <c r="AD59" s="82">
        <f t="shared" si="6"/>
        <v>5</v>
      </c>
      <c r="AE59" s="82" t="str">
        <f>IF(A59&lt;&gt;"",MID(F59,1,FIND(" ",F59,1)-1),AE58)</f>
        <v>H42ACPColombiaRural.</v>
      </c>
      <c r="AF59" s="82" t="str">
        <f t="shared" si="7"/>
        <v>H42ACPColombiaRural</v>
      </c>
      <c r="AG59" s="86"/>
      <c r="AH59" s="87"/>
      <c r="AI59" s="88"/>
    </row>
    <row r="60" spans="1:35" s="11" customFormat="1" ht="291" customHeight="1" x14ac:dyDescent="0.2">
      <c r="A60" s="129">
        <f>IF(ISBLANK(D60),"",COUNTA($D$2:D60))</f>
        <v>51</v>
      </c>
      <c r="B60" s="130">
        <f t="shared" si="0"/>
        <v>59</v>
      </c>
      <c r="C60" s="131"/>
      <c r="D60" s="140" t="s">
        <v>2517</v>
      </c>
      <c r="E60" s="129" t="s">
        <v>1689</v>
      </c>
      <c r="F60" s="147" t="s">
        <v>2619</v>
      </c>
      <c r="G60" s="147" t="s">
        <v>2620</v>
      </c>
      <c r="H60" s="145" t="s">
        <v>2621</v>
      </c>
      <c r="I60" s="145" t="s">
        <v>2622</v>
      </c>
      <c r="J60" s="139" t="s">
        <v>2623</v>
      </c>
      <c r="K60" s="139">
        <v>1</v>
      </c>
      <c r="L60" s="146">
        <v>45142</v>
      </c>
      <c r="M60" s="146">
        <v>45260</v>
      </c>
      <c r="N60" s="137">
        <f t="shared" si="1"/>
        <v>16.857142857142858</v>
      </c>
      <c r="O60" s="138" t="s">
        <v>1521</v>
      </c>
      <c r="P60" s="139" t="s">
        <v>2386</v>
      </c>
      <c r="Q60" s="140">
        <v>0</v>
      </c>
      <c r="R60" s="141"/>
      <c r="S60" s="85">
        <f>IF(Q60/K60&gt;1,100,+Q60/K60*100)</f>
        <v>0</v>
      </c>
      <c r="T60" s="142">
        <f>+N60*S60/100</f>
        <v>0</v>
      </c>
      <c r="U60" s="142">
        <f>IF(M60&lt;=$AH$1,T60,0)</f>
        <v>0</v>
      </c>
      <c r="V60" s="142">
        <f>IF($AH$1&gt;=M60,N60,0)</f>
        <v>16.857142857142858</v>
      </c>
      <c r="W60" s="143" t="str">
        <f>IF(S60=100,"CUMPLIDA",IF(M60-$AH$1&lt;0,"VENCIDA",IF(M60-$AH$1&lt;=30,"PRÓXIMA A VENCER",IF(S60&gt;0,"CON AVANCE","EN TERMINO"))))</f>
        <v>VENCIDA</v>
      </c>
      <c r="X60" s="143" t="str">
        <f>IF(A60&lt;&gt;"",IF(AD60=1,"VENCIDO",IF(AD60=2,"PRÓXIMO A VENCER",IF(AD60=3,"EN TERMINO",IF(AD60=4,"CON AVANCE",IF(AD60=5,"CUMPLIDO",))))),"")</f>
        <v>VENCIDO</v>
      </c>
      <c r="Y60" s="129" t="s">
        <v>2640</v>
      </c>
      <c r="Z60" s="129" t="str">
        <f t="shared" si="3"/>
        <v>H43ACPColombiaRural</v>
      </c>
      <c r="AA60" s="144">
        <f>IF(A60&lt;&gt;"",1,AA59+1)</f>
        <v>1</v>
      </c>
      <c r="AB60" s="144" t="str">
        <f t="shared" si="4"/>
        <v>H43ACPColombiaRural - 1</v>
      </c>
      <c r="AC60" s="82">
        <f t="shared" si="5"/>
        <v>1</v>
      </c>
      <c r="AD60" s="82">
        <f t="shared" si="6"/>
        <v>1</v>
      </c>
      <c r="AE60" s="82" t="str">
        <f>IF(A60&lt;&gt;"",MID(F60,1,FIND(" ",F60,1)-1),AE59)</f>
        <v>H43ACPColombiaRural.</v>
      </c>
      <c r="AF60" s="82" t="str">
        <f t="shared" si="7"/>
        <v>H43ACPColombiaRural</v>
      </c>
      <c r="AG60" s="86"/>
      <c r="AH60" s="87"/>
      <c r="AI60" s="88"/>
    </row>
    <row r="61" spans="1:35" s="11" customFormat="1" ht="291" customHeight="1" x14ac:dyDescent="0.2">
      <c r="A61" s="129">
        <f>IF(ISBLANK(D61),"",COUNTA($D$2:D61))</f>
        <v>52</v>
      </c>
      <c r="B61" s="130">
        <f t="shared" si="0"/>
        <v>60</v>
      </c>
      <c r="C61" s="131"/>
      <c r="D61" s="140" t="s">
        <v>2517</v>
      </c>
      <c r="E61" s="129" t="s">
        <v>1689</v>
      </c>
      <c r="F61" s="147" t="s">
        <v>2624</v>
      </c>
      <c r="G61" s="147" t="s">
        <v>2625</v>
      </c>
      <c r="H61" s="145" t="s">
        <v>2621</v>
      </c>
      <c r="I61" s="145" t="s">
        <v>2626</v>
      </c>
      <c r="J61" s="139" t="s">
        <v>2623</v>
      </c>
      <c r="K61" s="139">
        <v>1</v>
      </c>
      <c r="L61" s="146">
        <v>45142</v>
      </c>
      <c r="M61" s="146">
        <v>45260</v>
      </c>
      <c r="N61" s="137">
        <f t="shared" si="1"/>
        <v>16.857142857142858</v>
      </c>
      <c r="O61" s="138" t="s">
        <v>1521</v>
      </c>
      <c r="P61" s="139" t="s">
        <v>2386</v>
      </c>
      <c r="Q61" s="140">
        <v>0</v>
      </c>
      <c r="R61" s="141"/>
      <c r="S61" s="85">
        <f>IF(Q61/K61&gt;1,100,+Q61/K61*100)</f>
        <v>0</v>
      </c>
      <c r="T61" s="142">
        <f>+N61*S61/100</f>
        <v>0</v>
      </c>
      <c r="U61" s="142">
        <f>IF(M61&lt;=$AH$1,T61,0)</f>
        <v>0</v>
      </c>
      <c r="V61" s="142">
        <f>IF($AH$1&gt;=M61,N61,0)</f>
        <v>16.857142857142858</v>
      </c>
      <c r="W61" s="143" t="str">
        <f>IF(S61=100,"CUMPLIDA",IF(M61-$AH$1&lt;0,"VENCIDA",IF(M61-$AH$1&lt;=30,"PRÓXIMA A VENCER",IF(S61&gt;0,"CON AVANCE","EN TERMINO"))))</f>
        <v>VENCIDA</v>
      </c>
      <c r="X61" s="143" t="str">
        <f>IF(A61&lt;&gt;"",IF(AD61=1,"VENCIDO",IF(AD61=2,"PRÓXIMO A VENCER",IF(AD61=3,"EN TERMINO",IF(AD61=4,"CON AVANCE",IF(AD61=5,"CUMPLIDO",))))),"")</f>
        <v>VENCIDO</v>
      </c>
      <c r="Y61" s="129" t="s">
        <v>2640</v>
      </c>
      <c r="Z61" s="129" t="str">
        <f t="shared" si="3"/>
        <v>H44ACPColombiaRural</v>
      </c>
      <c r="AA61" s="144">
        <f>IF(A61&lt;&gt;"",1,AA60+1)</f>
        <v>1</v>
      </c>
      <c r="AB61" s="144" t="str">
        <f t="shared" si="4"/>
        <v>H44ACPColombiaRural - 1</v>
      </c>
      <c r="AC61" s="82">
        <f t="shared" si="5"/>
        <v>1</v>
      </c>
      <c r="AD61" s="82">
        <f t="shared" si="6"/>
        <v>1</v>
      </c>
      <c r="AE61" s="82" t="str">
        <f>IF(A61&lt;&gt;"",MID(F61,1,FIND(" ",F61,1)-1),AE60)</f>
        <v>H44ACPColombiaRural.</v>
      </c>
      <c r="AF61" s="82" t="str">
        <f t="shared" si="7"/>
        <v>H44ACPColombiaRural</v>
      </c>
      <c r="AG61" s="86"/>
      <c r="AH61" s="87"/>
      <c r="AI61" s="88"/>
    </row>
    <row r="62" spans="1:35" s="11" customFormat="1" ht="291" customHeight="1" x14ac:dyDescent="0.2">
      <c r="A62" s="129">
        <f>IF(ISBLANK(D62),"",COUNTA($D$2:D62))</f>
        <v>53</v>
      </c>
      <c r="B62" s="130">
        <f t="shared" si="0"/>
        <v>61</v>
      </c>
      <c r="C62" s="131"/>
      <c r="D62" s="140" t="s">
        <v>2517</v>
      </c>
      <c r="E62" s="129" t="s">
        <v>1689</v>
      </c>
      <c r="F62" s="147" t="s">
        <v>2627</v>
      </c>
      <c r="G62" s="147" t="s">
        <v>2628</v>
      </c>
      <c r="H62" s="145" t="s">
        <v>2621</v>
      </c>
      <c r="I62" s="145" t="s">
        <v>2629</v>
      </c>
      <c r="J62" s="139" t="s">
        <v>2623</v>
      </c>
      <c r="K62" s="139">
        <v>1</v>
      </c>
      <c r="L62" s="146">
        <v>45142</v>
      </c>
      <c r="M62" s="146">
        <v>45260</v>
      </c>
      <c r="N62" s="137">
        <f t="shared" si="1"/>
        <v>16.857142857142858</v>
      </c>
      <c r="O62" s="138" t="s">
        <v>1521</v>
      </c>
      <c r="P62" s="139" t="s">
        <v>2386</v>
      </c>
      <c r="Q62" s="140">
        <v>0</v>
      </c>
      <c r="R62" s="141"/>
      <c r="S62" s="85">
        <f>IF(Q62/K62&gt;1,100,+Q62/K62*100)</f>
        <v>0</v>
      </c>
      <c r="T62" s="142">
        <f>+N62*S62/100</f>
        <v>0</v>
      </c>
      <c r="U62" s="142">
        <f>IF(M62&lt;=$AH$1,T62,0)</f>
        <v>0</v>
      </c>
      <c r="V62" s="142">
        <f>IF($AH$1&gt;=M62,N62,0)</f>
        <v>16.857142857142858</v>
      </c>
      <c r="W62" s="143" t="str">
        <f>IF(S62=100,"CUMPLIDA",IF(M62-$AH$1&lt;0,"VENCIDA",IF(M62-$AH$1&lt;=30,"PRÓXIMA A VENCER",IF(S62&gt;0,"CON AVANCE","EN TERMINO"))))</f>
        <v>VENCIDA</v>
      </c>
      <c r="X62" s="143" t="str">
        <f>IF(A62&lt;&gt;"",IF(AD62=1,"VENCIDO",IF(AD62=2,"PRÓXIMO A VENCER",IF(AD62=3,"EN TERMINO",IF(AD62=4,"CON AVANCE",IF(AD62=5,"CUMPLIDO",))))),"")</f>
        <v>VENCIDO</v>
      </c>
      <c r="Y62" s="129" t="s">
        <v>2640</v>
      </c>
      <c r="Z62" s="129" t="str">
        <f t="shared" si="3"/>
        <v>H45ACPColombiaRural</v>
      </c>
      <c r="AA62" s="144">
        <f>IF(A62&lt;&gt;"",1,AA61+1)</f>
        <v>1</v>
      </c>
      <c r="AB62" s="144" t="str">
        <f t="shared" si="4"/>
        <v>H45ACPColombiaRural - 1</v>
      </c>
      <c r="AC62" s="82">
        <f t="shared" si="5"/>
        <v>1</v>
      </c>
      <c r="AD62" s="82">
        <f t="shared" si="6"/>
        <v>1</v>
      </c>
      <c r="AE62" s="82" t="str">
        <f>IF(A62&lt;&gt;"",MID(F62,1,FIND(" ",F62,1)-1),AE61)</f>
        <v>H45ACPColombiaRural.</v>
      </c>
      <c r="AF62" s="82" t="str">
        <f t="shared" si="7"/>
        <v>H45ACPColombiaRural</v>
      </c>
      <c r="AG62" s="86"/>
      <c r="AH62" s="87"/>
      <c r="AI62" s="88"/>
    </row>
    <row r="63" spans="1:35" s="11" customFormat="1" ht="291" customHeight="1" x14ac:dyDescent="0.2">
      <c r="A63" s="129">
        <f>IF(ISBLANK(D63),"",COUNTA($D$2:D63))</f>
        <v>54</v>
      </c>
      <c r="B63" s="130">
        <f t="shared" si="0"/>
        <v>62</v>
      </c>
      <c r="C63" s="131"/>
      <c r="D63" s="140" t="s">
        <v>2517</v>
      </c>
      <c r="E63" s="129" t="s">
        <v>1689</v>
      </c>
      <c r="F63" s="147" t="s">
        <v>2630</v>
      </c>
      <c r="G63" s="147" t="s">
        <v>2631</v>
      </c>
      <c r="H63" s="145" t="s">
        <v>2632</v>
      </c>
      <c r="I63" s="145" t="s">
        <v>2633</v>
      </c>
      <c r="J63" s="139" t="s">
        <v>2634</v>
      </c>
      <c r="K63" s="139">
        <v>1</v>
      </c>
      <c r="L63" s="146">
        <v>45142</v>
      </c>
      <c r="M63" s="146">
        <v>45291</v>
      </c>
      <c r="N63" s="137">
        <f t="shared" si="1"/>
        <v>21.285714285714285</v>
      </c>
      <c r="O63" s="138" t="s">
        <v>1521</v>
      </c>
      <c r="P63" s="139" t="s">
        <v>2386</v>
      </c>
      <c r="Q63" s="140">
        <v>0</v>
      </c>
      <c r="R63" s="141"/>
      <c r="S63" s="85">
        <f>IF(Q63/K63&gt;1,100,+Q63/K63*100)</f>
        <v>0</v>
      </c>
      <c r="T63" s="142">
        <f>+N63*S63/100</f>
        <v>0</v>
      </c>
      <c r="U63" s="142">
        <f>IF(M63&lt;=$AH$1,T63,0)</f>
        <v>0</v>
      </c>
      <c r="V63" s="142">
        <f>IF($AH$1&gt;=M63,N63,0)</f>
        <v>21.285714285714285</v>
      </c>
      <c r="W63" s="143" t="str">
        <f>IF(S63=100,"CUMPLIDA",IF(M63-$AH$1&lt;0,"VENCIDA",IF(M63-$AH$1&lt;=30,"PRÓXIMA A VENCER",IF(S63&gt;0,"CON AVANCE","EN TERMINO"))))</f>
        <v>VENCIDA</v>
      </c>
      <c r="X63" s="143" t="str">
        <f>IF(A63&lt;&gt;"",IF(AD63=1,"VENCIDO",IF(AD63=2,"PRÓXIMO A VENCER",IF(AD63=3,"EN TERMINO",IF(AD63=4,"CON AVANCE",IF(AD63=5,"CUMPLIDO",))))),"")</f>
        <v>VENCIDO</v>
      </c>
      <c r="Y63" s="129" t="s">
        <v>2640</v>
      </c>
      <c r="Z63" s="129" t="str">
        <f t="shared" si="3"/>
        <v>H46ACPColombiaRural</v>
      </c>
      <c r="AA63" s="144">
        <f>IF(A63&lt;&gt;"",1,AA62+1)</f>
        <v>1</v>
      </c>
      <c r="AB63" s="144" t="str">
        <f t="shared" si="4"/>
        <v>H46ACPColombiaRural - 1</v>
      </c>
      <c r="AC63" s="82">
        <f t="shared" si="5"/>
        <v>1</v>
      </c>
      <c r="AD63" s="82">
        <f t="shared" si="6"/>
        <v>1</v>
      </c>
      <c r="AE63" s="82" t="str">
        <f>IF(A63&lt;&gt;"",MID(F63,1,FIND(" ",F63,1)-1),AE62)</f>
        <v>H46ACPColombiaRural.</v>
      </c>
      <c r="AF63" s="82" t="str">
        <f t="shared" si="7"/>
        <v>H46ACPColombiaRural</v>
      </c>
      <c r="AG63" s="86"/>
      <c r="AH63" s="87"/>
      <c r="AI63" s="88"/>
    </row>
    <row r="64" spans="1:35" s="11" customFormat="1" ht="291" customHeight="1" x14ac:dyDescent="0.2">
      <c r="A64" s="129">
        <f>IF(ISBLANK(D64),"",COUNTA($D$2:D64))</f>
        <v>55</v>
      </c>
      <c r="B64" s="130">
        <f t="shared" si="0"/>
        <v>63</v>
      </c>
      <c r="C64" s="131"/>
      <c r="D64" s="140" t="s">
        <v>2514</v>
      </c>
      <c r="E64" s="129" t="s">
        <v>968</v>
      </c>
      <c r="F64" s="147" t="s">
        <v>2635</v>
      </c>
      <c r="G64" s="147" t="s">
        <v>2636</v>
      </c>
      <c r="H64" s="145" t="s">
        <v>2637</v>
      </c>
      <c r="I64" s="145" t="s">
        <v>2638</v>
      </c>
      <c r="J64" s="139" t="s">
        <v>2639</v>
      </c>
      <c r="K64" s="139">
        <v>1</v>
      </c>
      <c r="L64" s="146">
        <v>45142</v>
      </c>
      <c r="M64" s="146">
        <v>45291</v>
      </c>
      <c r="N64" s="137">
        <f t="shared" si="1"/>
        <v>21.285714285714285</v>
      </c>
      <c r="O64" s="138" t="s">
        <v>1521</v>
      </c>
      <c r="P64" s="139" t="s">
        <v>2386</v>
      </c>
      <c r="Q64" s="140">
        <v>0</v>
      </c>
      <c r="R64" s="141"/>
      <c r="S64" s="85">
        <f>IF(Q64/K64&gt;1,100,+Q64/K64*100)</f>
        <v>0</v>
      </c>
      <c r="T64" s="142">
        <f>+N64*S64/100</f>
        <v>0</v>
      </c>
      <c r="U64" s="142">
        <f>IF(M64&lt;=$AH$1,T64,0)</f>
        <v>0</v>
      </c>
      <c r="V64" s="142">
        <f>IF($AH$1&gt;=M64,N64,0)</f>
        <v>21.285714285714285</v>
      </c>
      <c r="W64" s="143" t="str">
        <f>IF(S64=100,"CUMPLIDA",IF(M64-$AH$1&lt;0,"VENCIDA",IF(M64-$AH$1&lt;=30,"PRÓXIMA A VENCER",IF(S64&gt;0,"CON AVANCE","EN TERMINO"))))</f>
        <v>VENCIDA</v>
      </c>
      <c r="X64" s="143" t="str">
        <f>IF(A64&lt;&gt;"",IF(AD64=1,"VENCIDO",IF(AD64=2,"PRÓXIMO A VENCER",IF(AD64=3,"EN TERMINO",IF(AD64=4,"CON AVANCE",IF(AD64=5,"CUMPLIDO",))))),"")</f>
        <v>VENCIDO</v>
      </c>
      <c r="Y64" s="129" t="s">
        <v>2640</v>
      </c>
      <c r="Z64" s="129" t="str">
        <f t="shared" si="3"/>
        <v>H47ACPColombiaRural</v>
      </c>
      <c r="AA64" s="144">
        <f>IF(A64&lt;&gt;"",1,AA63+1)</f>
        <v>1</v>
      </c>
      <c r="AB64" s="144" t="str">
        <f t="shared" si="4"/>
        <v>H47ACPColombiaRural - 1</v>
      </c>
      <c r="AC64" s="82">
        <f t="shared" si="5"/>
        <v>1</v>
      </c>
      <c r="AD64" s="82">
        <f t="shared" si="6"/>
        <v>1</v>
      </c>
      <c r="AE64" s="82" t="str">
        <f>IF(A64&lt;&gt;"",MID(F64,1,FIND(" ",F64,1)-1),AE63)</f>
        <v>H47ACPColombiaRural.</v>
      </c>
      <c r="AF64" s="82" t="str">
        <f t="shared" si="7"/>
        <v>H47ACPColombiaRural</v>
      </c>
      <c r="AG64" s="86"/>
      <c r="AH64" s="87"/>
      <c r="AI64" s="88"/>
    </row>
    <row r="65" spans="1:35" s="11" customFormat="1" ht="291" customHeight="1" x14ac:dyDescent="0.2">
      <c r="A65" s="129">
        <f>IF(ISBLANK(D65),"",COUNTA($D$2:D65))</f>
        <v>56</v>
      </c>
      <c r="B65" s="130">
        <f t="shared" si="0"/>
        <v>64</v>
      </c>
      <c r="C65" s="131"/>
      <c r="D65" s="130" t="s">
        <v>646</v>
      </c>
      <c r="E65" s="129" t="s">
        <v>2087</v>
      </c>
      <c r="F65" s="148" t="s">
        <v>2327</v>
      </c>
      <c r="G65" s="148" t="s">
        <v>2328</v>
      </c>
      <c r="H65" s="141" t="s">
        <v>2329</v>
      </c>
      <c r="I65" s="141" t="s">
        <v>2330</v>
      </c>
      <c r="J65" s="149" t="s">
        <v>2331</v>
      </c>
      <c r="K65" s="149">
        <v>1</v>
      </c>
      <c r="L65" s="150">
        <v>45107</v>
      </c>
      <c r="M65" s="150">
        <v>45169</v>
      </c>
      <c r="N65" s="137">
        <f t="shared" si="1"/>
        <v>8.8571428571428577</v>
      </c>
      <c r="O65" s="138" t="s">
        <v>2332</v>
      </c>
      <c r="P65" s="138" t="s">
        <v>2333</v>
      </c>
      <c r="Q65" s="140">
        <v>1</v>
      </c>
      <c r="R65" s="141"/>
      <c r="S65" s="85">
        <f>IF(Q65/K65&gt;1,100,+Q65/K65*100)</f>
        <v>100</v>
      </c>
      <c r="T65" s="142">
        <f>+N65*S65/100</f>
        <v>8.8571428571428577</v>
      </c>
      <c r="U65" s="142">
        <f>IF(M65&lt;=$AH$1,T65,0)</f>
        <v>8.8571428571428577</v>
      </c>
      <c r="V65" s="142">
        <f>IF($AH$1&gt;=M65,N65,0)</f>
        <v>8.8571428571428577</v>
      </c>
      <c r="W65" s="143" t="str">
        <f>IF(S65=100,"CUMPLIDA",IF(M65-$AH$1&lt;0,"VENCIDA",IF(M65-$AH$1&lt;=30,"PRÓXIMA A VENCER",IF(S65&gt;0,"CON AVANCE","EN TERMINO"))))</f>
        <v>CUMPLIDA</v>
      </c>
      <c r="X65" s="143" t="str">
        <f>IF(A65&lt;&gt;"",IF(AD65=1,"VENCIDO",IF(AD65=2,"PRÓXIMO A VENCER",IF(AD65=3,"EN TERMINO",IF(AD65=4,"CON AVANCE",IF(AD65=5,"CUMPLIDO",))))),"")</f>
        <v>CUMPLIDO</v>
      </c>
      <c r="Y65" s="129" t="s">
        <v>2334</v>
      </c>
      <c r="Z65" s="129" t="str">
        <f t="shared" si="3"/>
        <v>H1AF2022</v>
      </c>
      <c r="AA65" s="144">
        <f>IF(A65&lt;&gt;"",1,AA64+1)</f>
        <v>1</v>
      </c>
      <c r="AB65" s="144" t="str">
        <f t="shared" si="4"/>
        <v>H1AF2022 - 1</v>
      </c>
      <c r="AC65" s="82">
        <f t="shared" si="5"/>
        <v>5</v>
      </c>
      <c r="AD65" s="82">
        <f t="shared" si="6"/>
        <v>5</v>
      </c>
      <c r="AE65" s="82" t="str">
        <f>IF(A65&lt;&gt;"",MID(F65,1,FIND(" ",F65,1)-1),AE64)</f>
        <v>H1AF2022.</v>
      </c>
      <c r="AF65" s="82" t="str">
        <f t="shared" si="7"/>
        <v>H1AF2022</v>
      </c>
      <c r="AG65" s="86"/>
      <c r="AH65" s="87"/>
      <c r="AI65" s="88"/>
    </row>
    <row r="66" spans="1:35" s="11" customFormat="1" ht="291" customHeight="1" x14ac:dyDescent="0.2">
      <c r="A66" s="129">
        <f>IF(ISBLANK(D66),"",COUNTA($D$2:D66))</f>
        <v>57</v>
      </c>
      <c r="B66" s="130">
        <f t="shared" si="0"/>
        <v>65</v>
      </c>
      <c r="C66" s="131"/>
      <c r="D66" s="130" t="s">
        <v>646</v>
      </c>
      <c r="E66" s="129" t="s">
        <v>2335</v>
      </c>
      <c r="F66" s="148" t="s">
        <v>2336</v>
      </c>
      <c r="G66" s="148" t="s">
        <v>2337</v>
      </c>
      <c r="H66" s="141" t="s">
        <v>2338</v>
      </c>
      <c r="I66" s="141" t="s">
        <v>2339</v>
      </c>
      <c r="J66" s="149" t="s">
        <v>2340</v>
      </c>
      <c r="K66" s="149">
        <v>1</v>
      </c>
      <c r="L66" s="150">
        <v>45107</v>
      </c>
      <c r="M66" s="150">
        <v>45260</v>
      </c>
      <c r="N66" s="137">
        <f t="shared" si="1"/>
        <v>21.857142857142858</v>
      </c>
      <c r="O66" s="138" t="s">
        <v>2332</v>
      </c>
      <c r="P66" s="138" t="s">
        <v>2333</v>
      </c>
      <c r="Q66" s="140">
        <v>0</v>
      </c>
      <c r="R66" s="141"/>
      <c r="S66" s="85">
        <f>IF(Q66/K66&gt;1,100,+Q66/K66*100)</f>
        <v>0</v>
      </c>
      <c r="T66" s="142">
        <f>+N66*S66/100</f>
        <v>0</v>
      </c>
      <c r="U66" s="142">
        <f>IF(M66&lt;=$AH$1,T66,0)</f>
        <v>0</v>
      </c>
      <c r="V66" s="142">
        <f>IF($AH$1&gt;=M66,N66,0)</f>
        <v>21.857142857142858</v>
      </c>
      <c r="W66" s="143" t="str">
        <f>IF(S66=100,"CUMPLIDA",IF(M66-$AH$1&lt;0,"VENCIDA",IF(M66-$AH$1&lt;=30,"PRÓXIMA A VENCER",IF(S66&gt;0,"CON AVANCE","EN TERMINO"))))</f>
        <v>VENCIDA</v>
      </c>
      <c r="X66" s="143" t="str">
        <f>IF(A66&lt;&gt;"",IF(AD66=1,"VENCIDO",IF(AD66=2,"PRÓXIMO A VENCER",IF(AD66=3,"EN TERMINO",IF(AD66=4,"CON AVANCE",IF(AD66=5,"CUMPLIDO",))))),"")</f>
        <v>VENCIDO</v>
      </c>
      <c r="Y66" s="129" t="s">
        <v>2334</v>
      </c>
      <c r="Z66" s="129" t="str">
        <f t="shared" si="3"/>
        <v>H2AF2022</v>
      </c>
      <c r="AA66" s="144">
        <f>IF(A66&lt;&gt;"",1,AA65+1)</f>
        <v>1</v>
      </c>
      <c r="AB66" s="144" t="str">
        <f t="shared" si="4"/>
        <v>H2AF2022 - 1</v>
      </c>
      <c r="AC66" s="82">
        <f t="shared" si="5"/>
        <v>1</v>
      </c>
      <c r="AD66" s="82">
        <f t="shared" si="6"/>
        <v>1</v>
      </c>
      <c r="AE66" s="82" t="str">
        <f>IF(A66&lt;&gt;"",MID(F66,1,FIND(" ",F66,1)-1),AE65)</f>
        <v>H2AF2022.</v>
      </c>
      <c r="AF66" s="82" t="str">
        <f t="shared" si="7"/>
        <v>H2AF2022</v>
      </c>
      <c r="AG66" s="86"/>
      <c r="AH66" s="87"/>
      <c r="AI66" s="88"/>
    </row>
    <row r="67" spans="1:35" s="11" customFormat="1" ht="291" customHeight="1" x14ac:dyDescent="0.2">
      <c r="A67" s="129">
        <f>IF(ISBLANK(D67),"",COUNTA($D$2:D67))</f>
        <v>58</v>
      </c>
      <c r="B67" s="130">
        <f t="shared" si="0"/>
        <v>66</v>
      </c>
      <c r="C67" s="131"/>
      <c r="D67" s="130" t="s">
        <v>645</v>
      </c>
      <c r="E67" s="129" t="s">
        <v>2335</v>
      </c>
      <c r="F67" s="148" t="s">
        <v>2341</v>
      </c>
      <c r="G67" s="148" t="s">
        <v>2342</v>
      </c>
      <c r="H67" s="141" t="s">
        <v>2343</v>
      </c>
      <c r="I67" s="141" t="s">
        <v>2344</v>
      </c>
      <c r="J67" s="149" t="s">
        <v>2331</v>
      </c>
      <c r="K67" s="149">
        <v>1</v>
      </c>
      <c r="L67" s="150">
        <v>45199</v>
      </c>
      <c r="M67" s="150">
        <v>45291</v>
      </c>
      <c r="N67" s="137">
        <f t="shared" si="1"/>
        <v>13.142857142857142</v>
      </c>
      <c r="O67" s="138" t="s">
        <v>2332</v>
      </c>
      <c r="P67" s="138" t="s">
        <v>2333</v>
      </c>
      <c r="Q67" s="140">
        <v>1</v>
      </c>
      <c r="R67" s="141"/>
      <c r="S67" s="85">
        <f>IF(Q67/K67&gt;1,100,+Q67/K67*100)</f>
        <v>100</v>
      </c>
      <c r="T67" s="142">
        <f>+N67*S67/100</f>
        <v>13.142857142857142</v>
      </c>
      <c r="U67" s="142">
        <f>IF(M67&lt;=$AH$1,T67,0)</f>
        <v>13.142857142857142</v>
      </c>
      <c r="V67" s="142">
        <f>IF($AH$1&gt;=M67,N67,0)</f>
        <v>13.142857142857142</v>
      </c>
      <c r="W67" s="143" t="str">
        <f>IF(S67=100,"CUMPLIDA",IF(M67-$AH$1&lt;0,"VENCIDA",IF(M67-$AH$1&lt;=30,"PRÓXIMA A VENCER",IF(S67&gt;0,"CON AVANCE","EN TERMINO"))))</f>
        <v>CUMPLIDA</v>
      </c>
      <c r="X67" s="143" t="str">
        <f>IF(A67&lt;&gt;"",IF(AD67=1,"VENCIDO",IF(AD67=2,"PRÓXIMO A VENCER",IF(AD67=3,"EN TERMINO",IF(AD67=4,"CON AVANCE",IF(AD67=5,"CUMPLIDO",))))),"")</f>
        <v>CUMPLIDO</v>
      </c>
      <c r="Y67" s="129" t="s">
        <v>2334</v>
      </c>
      <c r="Z67" s="129" t="str">
        <f t="shared" ref="Z67:Z130" si="9">AF67</f>
        <v>H3AF2022</v>
      </c>
      <c r="AA67" s="144">
        <f>IF(A67&lt;&gt;"",1,AA66+1)</f>
        <v>1</v>
      </c>
      <c r="AB67" s="144" t="str">
        <f t="shared" ref="AB67:AB130" si="10">CONCATENATE(Z67," - ",AA67)</f>
        <v>H3AF2022 - 1</v>
      </c>
      <c r="AC67" s="82">
        <f t="shared" ref="AC67:AC130" si="11">IF(W67="VENCIDA",1,IF(W67="PRÓXIMA A VENCER",2,IF(W67="EN TERMINO",3,IF(W67="CON AVANCE",4,IF(W67="CUMPLIDA",5,)))))</f>
        <v>5</v>
      </c>
      <c r="AD67" s="82">
        <f t="shared" ref="AD67:AD130" si="12">IF(AA68=AA67+1,MIN(AC67,AD68),AC67)</f>
        <v>5</v>
      </c>
      <c r="AE67" s="82" t="str">
        <f>IF(A67&lt;&gt;"",MID(F67,1,FIND(" ",F67,1)-1),AE66)</f>
        <v>H3AF2022.</v>
      </c>
      <c r="AF67" s="82" t="str">
        <f t="shared" ref="AF67:AF130" si="13">IFERROR(MID(AE67,1,FIND(".",AE67,1)-1),AE67)</f>
        <v>H3AF2022</v>
      </c>
      <c r="AG67" s="86"/>
      <c r="AH67" s="87"/>
      <c r="AI67" s="88"/>
    </row>
    <row r="68" spans="1:35" s="11" customFormat="1" ht="291" customHeight="1" x14ac:dyDescent="0.2">
      <c r="A68" s="129">
        <f>IF(ISBLANK(D68),"",COUNTA($D$2:D68))</f>
        <v>59</v>
      </c>
      <c r="B68" s="130">
        <f t="shared" si="0"/>
        <v>67</v>
      </c>
      <c r="C68" s="131"/>
      <c r="D68" s="130" t="s">
        <v>646</v>
      </c>
      <c r="E68" s="129" t="s">
        <v>2345</v>
      </c>
      <c r="F68" s="148" t="s">
        <v>2346</v>
      </c>
      <c r="G68" s="148" t="s">
        <v>2347</v>
      </c>
      <c r="H68" s="141" t="s">
        <v>2348</v>
      </c>
      <c r="I68" s="141" t="s">
        <v>2349</v>
      </c>
      <c r="J68" s="149" t="s">
        <v>2350</v>
      </c>
      <c r="K68" s="149">
        <v>1</v>
      </c>
      <c r="L68" s="150">
        <v>45107</v>
      </c>
      <c r="M68" s="150">
        <v>45350</v>
      </c>
      <c r="N68" s="137">
        <f t="shared" si="1"/>
        <v>34.714285714285715</v>
      </c>
      <c r="O68" s="138" t="s">
        <v>2332</v>
      </c>
      <c r="P68" s="138" t="s">
        <v>2333</v>
      </c>
      <c r="Q68" s="140">
        <v>0</v>
      </c>
      <c r="R68" s="141"/>
      <c r="S68" s="85">
        <f>IF(Q68/K68&gt;1,100,+Q68/K68*100)</f>
        <v>0</v>
      </c>
      <c r="T68" s="142">
        <f>+N68*S68/100</f>
        <v>0</v>
      </c>
      <c r="U68" s="142">
        <f>IF(M68&lt;=$AH$1,T68,0)</f>
        <v>0</v>
      </c>
      <c r="V68" s="142">
        <f>IF($AH$1&gt;=M68,N68,0)</f>
        <v>0</v>
      </c>
      <c r="W68" s="143" t="str">
        <f>IF(S68=100,"CUMPLIDA",IF(M68-$AH$1&lt;0,"VENCIDA",IF(M68-$AH$1&lt;=30,"PRÓXIMA A VENCER",IF(S68&gt;0,"CON AVANCE","EN TERMINO"))))</f>
        <v>EN TERMINO</v>
      </c>
      <c r="X68" s="143" t="str">
        <f>IF(A68&lt;&gt;"",IF(AD68=1,"VENCIDO",IF(AD68=2,"PRÓXIMO A VENCER",IF(AD68=3,"EN TERMINO",IF(AD68=4,"CON AVANCE",IF(AD68=5,"CUMPLIDO",))))),"")</f>
        <v>EN TERMINO</v>
      </c>
      <c r="Y68" s="129" t="s">
        <v>2334</v>
      </c>
      <c r="Z68" s="129" t="str">
        <f t="shared" si="9"/>
        <v>H4AF2022</v>
      </c>
      <c r="AA68" s="144">
        <f>IF(A68&lt;&gt;"",1,AA67+1)</f>
        <v>1</v>
      </c>
      <c r="AB68" s="144" t="str">
        <f t="shared" si="10"/>
        <v>H4AF2022 - 1</v>
      </c>
      <c r="AC68" s="82">
        <f t="shared" si="11"/>
        <v>3</v>
      </c>
      <c r="AD68" s="82">
        <f t="shared" si="12"/>
        <v>3</v>
      </c>
      <c r="AE68" s="82" t="str">
        <f>IF(A68&lt;&gt;"",MID(F68,1,FIND(" ",F68,1)-1),AE67)</f>
        <v>H4AF2022.</v>
      </c>
      <c r="AF68" s="82" t="str">
        <f t="shared" si="13"/>
        <v>H4AF2022</v>
      </c>
      <c r="AG68" s="86"/>
      <c r="AH68" s="87"/>
      <c r="AI68" s="88"/>
    </row>
    <row r="69" spans="1:35" s="11" customFormat="1" ht="291" customHeight="1" x14ac:dyDescent="0.2">
      <c r="A69" s="129">
        <f>IF(ISBLANK(D69),"",COUNTA($D$2:D69))</f>
        <v>60</v>
      </c>
      <c r="B69" s="130">
        <f t="shared" si="0"/>
        <v>68</v>
      </c>
      <c r="C69" s="131"/>
      <c r="D69" s="130" t="s">
        <v>645</v>
      </c>
      <c r="E69" s="129" t="s">
        <v>2088</v>
      </c>
      <c r="F69" s="148" t="s">
        <v>2351</v>
      </c>
      <c r="G69" s="148" t="s">
        <v>2352</v>
      </c>
      <c r="H69" s="141" t="s">
        <v>2353</v>
      </c>
      <c r="I69" s="141" t="s">
        <v>2354</v>
      </c>
      <c r="J69" s="149" t="s">
        <v>2355</v>
      </c>
      <c r="K69" s="149">
        <v>1</v>
      </c>
      <c r="L69" s="150">
        <v>45107</v>
      </c>
      <c r="M69" s="150">
        <v>45199</v>
      </c>
      <c r="N69" s="137">
        <f t="shared" si="1"/>
        <v>13.142857142857142</v>
      </c>
      <c r="O69" s="138" t="s">
        <v>2332</v>
      </c>
      <c r="P69" s="138" t="s">
        <v>2333</v>
      </c>
      <c r="Q69" s="140">
        <v>1</v>
      </c>
      <c r="R69" s="141"/>
      <c r="S69" s="85">
        <f>IF(Q69/K69&gt;1,100,+Q69/K69*100)</f>
        <v>100</v>
      </c>
      <c r="T69" s="142">
        <f>+N69*S69/100</f>
        <v>13.142857142857142</v>
      </c>
      <c r="U69" s="142">
        <f>IF(M69&lt;=$AH$1,T69,0)</f>
        <v>13.142857142857142</v>
      </c>
      <c r="V69" s="142">
        <f>IF($AH$1&gt;=M69,N69,0)</f>
        <v>13.142857142857142</v>
      </c>
      <c r="W69" s="143" t="str">
        <f>IF(S69=100,"CUMPLIDA",IF(M69-$AH$1&lt;0,"VENCIDA",IF(M69-$AH$1&lt;=30,"PRÓXIMA A VENCER",IF(S69&gt;0,"CON AVANCE","EN TERMINO"))))</f>
        <v>CUMPLIDA</v>
      </c>
      <c r="X69" s="143" t="str">
        <f>IF(A69&lt;&gt;"",IF(AD69=1,"VENCIDO",IF(AD69=2,"PRÓXIMO A VENCER",IF(AD69=3,"EN TERMINO",IF(AD69=4,"CON AVANCE",IF(AD69=5,"CUMPLIDO",))))),"")</f>
        <v>CUMPLIDO</v>
      </c>
      <c r="Y69" s="129" t="s">
        <v>2334</v>
      </c>
      <c r="Z69" s="129" t="str">
        <f t="shared" si="9"/>
        <v>H5AF2022</v>
      </c>
      <c r="AA69" s="144">
        <f>IF(A69&lt;&gt;"",1,AA68+1)</f>
        <v>1</v>
      </c>
      <c r="AB69" s="144" t="str">
        <f t="shared" si="10"/>
        <v>H5AF2022 - 1</v>
      </c>
      <c r="AC69" s="82">
        <f t="shared" si="11"/>
        <v>5</v>
      </c>
      <c r="AD69" s="82">
        <f t="shared" si="12"/>
        <v>5</v>
      </c>
      <c r="AE69" s="82" t="str">
        <f>IF(A69&lt;&gt;"",MID(F69,1,FIND(" ",F69,1)-1),AE68)</f>
        <v>H5AF2022.</v>
      </c>
      <c r="AF69" s="82" t="str">
        <f t="shared" si="13"/>
        <v>H5AF2022</v>
      </c>
      <c r="AG69" s="86"/>
      <c r="AH69" s="87"/>
      <c r="AI69" s="88"/>
    </row>
    <row r="70" spans="1:35" s="11" customFormat="1" ht="291" customHeight="1" x14ac:dyDescent="0.2">
      <c r="A70" s="129">
        <f>IF(ISBLANK(D70),"",COUNTA($D$2:D70))</f>
        <v>61</v>
      </c>
      <c r="B70" s="130">
        <f t="shared" si="0"/>
        <v>69</v>
      </c>
      <c r="C70" s="131"/>
      <c r="D70" s="130" t="s">
        <v>645</v>
      </c>
      <c r="E70" s="129" t="s">
        <v>2088</v>
      </c>
      <c r="F70" s="148" t="s">
        <v>2356</v>
      </c>
      <c r="G70" s="148" t="s">
        <v>2357</v>
      </c>
      <c r="H70" s="141" t="s">
        <v>2358</v>
      </c>
      <c r="I70" s="141" t="s">
        <v>2359</v>
      </c>
      <c r="J70" s="149" t="s">
        <v>2331</v>
      </c>
      <c r="K70" s="149">
        <v>1</v>
      </c>
      <c r="L70" s="150">
        <v>45107</v>
      </c>
      <c r="M70" s="150">
        <v>45199</v>
      </c>
      <c r="N70" s="137">
        <f t="shared" si="1"/>
        <v>13.142857142857142</v>
      </c>
      <c r="O70" s="138" t="s">
        <v>2360</v>
      </c>
      <c r="P70" s="138" t="s">
        <v>2361</v>
      </c>
      <c r="Q70" s="140">
        <v>1</v>
      </c>
      <c r="R70" s="141"/>
      <c r="S70" s="85">
        <f>IF(Q70/K70&gt;1,100,+Q70/K70*100)</f>
        <v>100</v>
      </c>
      <c r="T70" s="142">
        <f>+N70*S70/100</f>
        <v>13.142857142857142</v>
      </c>
      <c r="U70" s="142">
        <f>IF(M70&lt;=$AH$1,T70,0)</f>
        <v>13.142857142857142</v>
      </c>
      <c r="V70" s="142">
        <f>IF($AH$1&gt;=M70,N70,0)</f>
        <v>13.142857142857142</v>
      </c>
      <c r="W70" s="143" t="str">
        <f>IF(S70=100,"CUMPLIDA",IF(M70-$AH$1&lt;0,"VENCIDA",IF(M70-$AH$1&lt;=30,"PRÓXIMA A VENCER",IF(S70&gt;0,"CON AVANCE","EN TERMINO"))))</f>
        <v>CUMPLIDA</v>
      </c>
      <c r="X70" s="143" t="str">
        <f>IF(A70&lt;&gt;"",IF(AD70=1,"VENCIDO",IF(AD70=2,"PRÓXIMO A VENCER",IF(AD70=3,"EN TERMINO",IF(AD70=4,"CON AVANCE",IF(AD70=5,"CUMPLIDO",))))),"")</f>
        <v>EN TERMINO</v>
      </c>
      <c r="Y70" s="129" t="s">
        <v>2334</v>
      </c>
      <c r="Z70" s="129" t="str">
        <f t="shared" si="9"/>
        <v>H6AF2022</v>
      </c>
      <c r="AA70" s="144">
        <f>IF(A70&lt;&gt;"",1,AA69+1)</f>
        <v>1</v>
      </c>
      <c r="AB70" s="144" t="str">
        <f t="shared" si="10"/>
        <v>H6AF2022 - 1</v>
      </c>
      <c r="AC70" s="82">
        <f t="shared" si="11"/>
        <v>5</v>
      </c>
      <c r="AD70" s="82">
        <f t="shared" si="12"/>
        <v>3</v>
      </c>
      <c r="AE70" s="82" t="str">
        <f>IF(A70&lt;&gt;"",MID(F70,1,FIND(" ",F70,1)-1),AE69)</f>
        <v>H6AF2022.</v>
      </c>
      <c r="AF70" s="82" t="str">
        <f t="shared" si="13"/>
        <v>H6AF2022</v>
      </c>
      <c r="AG70" s="86"/>
      <c r="AH70" s="87"/>
      <c r="AI70" s="88"/>
    </row>
    <row r="71" spans="1:35" s="11" customFormat="1" ht="291" customHeight="1" x14ac:dyDescent="0.2">
      <c r="A71" s="129" t="str">
        <f>IF(ISBLANK(D71),"",COUNTA($D$2:D71))</f>
        <v/>
      </c>
      <c r="B71" s="130">
        <f t="shared" si="0"/>
        <v>70</v>
      </c>
      <c r="C71" s="131"/>
      <c r="D71" s="130"/>
      <c r="E71" s="129" t="s">
        <v>2088</v>
      </c>
      <c r="F71" s="148" t="s">
        <v>2362</v>
      </c>
      <c r="G71" s="148" t="s">
        <v>2357</v>
      </c>
      <c r="H71" s="141" t="s">
        <v>2363</v>
      </c>
      <c r="I71" s="141" t="s">
        <v>2364</v>
      </c>
      <c r="J71" s="149" t="s">
        <v>2365</v>
      </c>
      <c r="K71" s="149">
        <v>1</v>
      </c>
      <c r="L71" s="150">
        <v>45078</v>
      </c>
      <c r="M71" s="150">
        <v>45444</v>
      </c>
      <c r="N71" s="137">
        <f t="shared" si="1"/>
        <v>52.285714285714285</v>
      </c>
      <c r="O71" s="138" t="s">
        <v>1517</v>
      </c>
      <c r="P71" s="138" t="s">
        <v>2366</v>
      </c>
      <c r="Q71" s="140">
        <v>0</v>
      </c>
      <c r="R71" s="141"/>
      <c r="S71" s="85">
        <f>IF(Q71/K71&gt;1,100,+Q71/K71*100)</f>
        <v>0</v>
      </c>
      <c r="T71" s="142">
        <f>+N71*S71/100</f>
        <v>0</v>
      </c>
      <c r="U71" s="142">
        <f>IF(M71&lt;=$AH$1,T71,0)</f>
        <v>0</v>
      </c>
      <c r="V71" s="142">
        <f>IF($AH$1&gt;=M71,N71,0)</f>
        <v>0</v>
      </c>
      <c r="W71" s="143" t="str">
        <f>IF(S71=100,"CUMPLIDA",IF(M71-$AH$1&lt;0,"VENCIDA",IF(M71-$AH$1&lt;=30,"PRÓXIMA A VENCER",IF(S71&gt;0,"CON AVANCE","EN TERMINO"))))</f>
        <v>EN TERMINO</v>
      </c>
      <c r="X71" s="143" t="str">
        <f>IF(A71&lt;&gt;"",IF(AD71=1,"VENCIDO",IF(AD71=2,"PRÓXIMO A VENCER",IF(AD71=3,"EN TERMINO",IF(AD71=4,"CON AVANCE",IF(AD71=5,"CUMPLIDO",))))),"")</f>
        <v/>
      </c>
      <c r="Y71" s="129" t="s">
        <v>2334</v>
      </c>
      <c r="Z71" s="129" t="str">
        <f t="shared" si="9"/>
        <v>H6AF2022</v>
      </c>
      <c r="AA71" s="144">
        <f>IF(A71&lt;&gt;"",1,AA70+1)</f>
        <v>2</v>
      </c>
      <c r="AB71" s="144" t="str">
        <f t="shared" si="10"/>
        <v>H6AF2022 - 2</v>
      </c>
      <c r="AC71" s="82">
        <f t="shared" si="11"/>
        <v>3</v>
      </c>
      <c r="AD71" s="82">
        <f t="shared" si="12"/>
        <v>3</v>
      </c>
      <c r="AE71" s="82" t="str">
        <f>IF(A71&lt;&gt;"",MID(F71,1,FIND(" ",F71,1)-1),AE70)</f>
        <v>H6AF2022.</v>
      </c>
      <c r="AF71" s="82" t="str">
        <f t="shared" si="13"/>
        <v>H6AF2022</v>
      </c>
      <c r="AG71" s="86"/>
      <c r="AH71" s="87"/>
      <c r="AI71" s="88"/>
    </row>
    <row r="72" spans="1:35" s="11" customFormat="1" ht="291" customHeight="1" x14ac:dyDescent="0.2">
      <c r="A72" s="129">
        <f>IF(ISBLANK(D72),"",COUNTA($D$2:D72))</f>
        <v>62</v>
      </c>
      <c r="B72" s="130">
        <f t="shared" si="0"/>
        <v>71</v>
      </c>
      <c r="C72" s="131"/>
      <c r="D72" s="130" t="s">
        <v>646</v>
      </c>
      <c r="E72" s="129" t="s">
        <v>2087</v>
      </c>
      <c r="F72" s="148" t="s">
        <v>2367</v>
      </c>
      <c r="G72" s="148" t="s">
        <v>2368</v>
      </c>
      <c r="H72" s="141" t="s">
        <v>2329</v>
      </c>
      <c r="I72" s="141" t="s">
        <v>2330</v>
      </c>
      <c r="J72" s="149" t="s">
        <v>2331</v>
      </c>
      <c r="K72" s="149">
        <v>1</v>
      </c>
      <c r="L72" s="150">
        <v>45107</v>
      </c>
      <c r="M72" s="150">
        <v>45169</v>
      </c>
      <c r="N72" s="137">
        <f t="shared" si="1"/>
        <v>8.8571428571428577</v>
      </c>
      <c r="O72" s="138" t="s">
        <v>2332</v>
      </c>
      <c r="P72" s="138" t="s">
        <v>2333</v>
      </c>
      <c r="Q72" s="140">
        <v>1</v>
      </c>
      <c r="R72" s="141"/>
      <c r="S72" s="85">
        <f>IF(Q72/K72&gt;1,100,+Q72/K72*100)</f>
        <v>100</v>
      </c>
      <c r="T72" s="142">
        <f>+N72*S72/100</f>
        <v>8.8571428571428577</v>
      </c>
      <c r="U72" s="142">
        <f>IF(M72&lt;=$AH$1,T72,0)</f>
        <v>8.8571428571428577</v>
      </c>
      <c r="V72" s="142">
        <f>IF($AH$1&gt;=M72,N72,0)</f>
        <v>8.8571428571428577</v>
      </c>
      <c r="W72" s="143" t="str">
        <f>IF(S72=100,"CUMPLIDA",IF(M72-$AH$1&lt;0,"VENCIDA",IF(M72-$AH$1&lt;=30,"PRÓXIMA A VENCER",IF(S72&gt;0,"CON AVANCE","EN TERMINO"))))</f>
        <v>CUMPLIDA</v>
      </c>
      <c r="X72" s="143" t="str">
        <f>IF(A72&lt;&gt;"",IF(AD72=1,"VENCIDO",IF(AD72=2,"PRÓXIMO A VENCER",IF(AD72=3,"EN TERMINO",IF(AD72=4,"CON AVANCE",IF(AD72=5,"CUMPLIDO",))))),"")</f>
        <v>CUMPLIDO</v>
      </c>
      <c r="Y72" s="129" t="s">
        <v>2334</v>
      </c>
      <c r="Z72" s="129" t="str">
        <f t="shared" si="9"/>
        <v>H7AF2022</v>
      </c>
      <c r="AA72" s="144">
        <f>IF(A72&lt;&gt;"",1,AA71+1)</f>
        <v>1</v>
      </c>
      <c r="AB72" s="144" t="str">
        <f t="shared" si="10"/>
        <v>H7AF2022 - 1</v>
      </c>
      <c r="AC72" s="82">
        <f t="shared" si="11"/>
        <v>5</v>
      </c>
      <c r="AD72" s="82">
        <f t="shared" si="12"/>
        <v>5</v>
      </c>
      <c r="AE72" s="82" t="str">
        <f>IF(A72&lt;&gt;"",MID(F72,1,FIND(" ",F72,1)-1),AE71)</f>
        <v>H7AF2022.</v>
      </c>
      <c r="AF72" s="82" t="str">
        <f t="shared" si="13"/>
        <v>H7AF2022</v>
      </c>
      <c r="AG72" s="86"/>
      <c r="AH72" s="87"/>
      <c r="AI72" s="88"/>
    </row>
    <row r="73" spans="1:35" s="11" customFormat="1" ht="291" customHeight="1" x14ac:dyDescent="0.2">
      <c r="A73" s="129">
        <f>IF(ISBLANK(D73),"",COUNTA($D$2:D73))</f>
        <v>63</v>
      </c>
      <c r="B73" s="130">
        <f t="shared" si="0"/>
        <v>72</v>
      </c>
      <c r="C73" s="131"/>
      <c r="D73" s="130" t="s">
        <v>646</v>
      </c>
      <c r="E73" s="129" t="s">
        <v>2088</v>
      </c>
      <c r="F73" s="148" t="s">
        <v>2369</v>
      </c>
      <c r="G73" s="148" t="s">
        <v>2370</v>
      </c>
      <c r="H73" s="141" t="s">
        <v>2371</v>
      </c>
      <c r="I73" s="141" t="s">
        <v>2372</v>
      </c>
      <c r="J73" s="149" t="s">
        <v>2373</v>
      </c>
      <c r="K73" s="149">
        <v>1</v>
      </c>
      <c r="L73" s="150">
        <v>45107</v>
      </c>
      <c r="M73" s="150">
        <v>45169</v>
      </c>
      <c r="N73" s="137">
        <f t="shared" si="1"/>
        <v>8.8571428571428577</v>
      </c>
      <c r="O73" s="138" t="s">
        <v>2332</v>
      </c>
      <c r="P73" s="138" t="s">
        <v>2333</v>
      </c>
      <c r="Q73" s="140">
        <v>1</v>
      </c>
      <c r="R73" s="141"/>
      <c r="S73" s="85">
        <f>IF(Q73/K73&gt;1,100,+Q73/K73*100)</f>
        <v>100</v>
      </c>
      <c r="T73" s="142">
        <f>+N73*S73/100</f>
        <v>8.8571428571428577</v>
      </c>
      <c r="U73" s="142">
        <f>IF(M73&lt;=$AH$1,T73,0)</f>
        <v>8.8571428571428577</v>
      </c>
      <c r="V73" s="142">
        <f>IF($AH$1&gt;=M73,N73,0)</f>
        <v>8.8571428571428577</v>
      </c>
      <c r="W73" s="143" t="str">
        <f>IF(S73=100,"CUMPLIDA",IF(M73-$AH$1&lt;0,"VENCIDA",IF(M73-$AH$1&lt;=30,"PRÓXIMA A VENCER",IF(S73&gt;0,"CON AVANCE","EN TERMINO"))))</f>
        <v>CUMPLIDA</v>
      </c>
      <c r="X73" s="143" t="str">
        <f>IF(A73&lt;&gt;"",IF(AD73=1,"VENCIDO",IF(AD73=2,"PRÓXIMO A VENCER",IF(AD73=3,"EN TERMINO",IF(AD73=4,"CON AVANCE",IF(AD73=5,"CUMPLIDO",))))),"")</f>
        <v>CUMPLIDO</v>
      </c>
      <c r="Y73" s="129" t="s">
        <v>2334</v>
      </c>
      <c r="Z73" s="129" t="str">
        <f t="shared" si="9"/>
        <v>H8AF2022</v>
      </c>
      <c r="AA73" s="144">
        <f>IF(A73&lt;&gt;"",1,AA72+1)</f>
        <v>1</v>
      </c>
      <c r="AB73" s="144" t="str">
        <f t="shared" si="10"/>
        <v>H8AF2022 - 1</v>
      </c>
      <c r="AC73" s="82">
        <f t="shared" si="11"/>
        <v>5</v>
      </c>
      <c r="AD73" s="82">
        <f t="shared" si="12"/>
        <v>5</v>
      </c>
      <c r="AE73" s="82" t="str">
        <f>IF(A73&lt;&gt;"",MID(F73,1,FIND(" ",F73,1)-1),AE72)</f>
        <v>H8AF2022.</v>
      </c>
      <c r="AF73" s="82" t="str">
        <f t="shared" si="13"/>
        <v>H8AF2022</v>
      </c>
      <c r="AG73" s="86"/>
      <c r="AH73" s="87"/>
      <c r="AI73" s="88"/>
    </row>
    <row r="74" spans="1:35" s="11" customFormat="1" ht="291" customHeight="1" x14ac:dyDescent="0.2">
      <c r="A74" s="129">
        <f>IF(ISBLANK(D74),"",COUNTA($D$2:D74))</f>
        <v>64</v>
      </c>
      <c r="B74" s="130">
        <f t="shared" si="0"/>
        <v>73</v>
      </c>
      <c r="C74" s="131"/>
      <c r="D74" s="130" t="s">
        <v>645</v>
      </c>
      <c r="E74" s="129" t="s">
        <v>2374</v>
      </c>
      <c r="F74" s="148" t="s">
        <v>2752</v>
      </c>
      <c r="G74" s="148" t="s">
        <v>2375</v>
      </c>
      <c r="H74" s="141" t="s">
        <v>2376</v>
      </c>
      <c r="I74" s="141" t="s">
        <v>2376</v>
      </c>
      <c r="J74" s="149" t="s">
        <v>2377</v>
      </c>
      <c r="K74" s="149">
        <v>1</v>
      </c>
      <c r="L74" s="150">
        <v>45107</v>
      </c>
      <c r="M74" s="150">
        <v>45350</v>
      </c>
      <c r="N74" s="137">
        <f t="shared" ref="N74:N137" si="14">(+M74-L74)/7</f>
        <v>34.714285714285715</v>
      </c>
      <c r="O74" s="138" t="s">
        <v>2378</v>
      </c>
      <c r="P74" s="138" t="s">
        <v>2379</v>
      </c>
      <c r="Q74" s="140">
        <v>0</v>
      </c>
      <c r="R74" s="141"/>
      <c r="S74" s="85">
        <f>IF(Q74/K74&gt;1,100,+Q74/K74*100)</f>
        <v>0</v>
      </c>
      <c r="T74" s="142">
        <f>+N74*S74/100</f>
        <v>0</v>
      </c>
      <c r="U74" s="142">
        <f>IF(M74&lt;=$AH$1,T74,0)</f>
        <v>0</v>
      </c>
      <c r="V74" s="142">
        <f>IF($AH$1&gt;=M74,N74,0)</f>
        <v>0</v>
      </c>
      <c r="W74" s="143" t="str">
        <f>IF(S74=100,"CUMPLIDA",IF(M74-$AH$1&lt;0,"VENCIDA",IF(M74-$AH$1&lt;=30,"PRÓXIMA A VENCER",IF(S74&gt;0,"CON AVANCE","EN TERMINO"))))</f>
        <v>EN TERMINO</v>
      </c>
      <c r="X74" s="143" t="str">
        <f>IF(A74&lt;&gt;"",IF(AD74=1,"VENCIDO",IF(AD74=2,"PRÓXIMO A VENCER",IF(AD74=3,"EN TERMINO",IF(AD74=4,"CON AVANCE",IF(AD74=5,"CUMPLIDO",))))),"")</f>
        <v>EN TERMINO</v>
      </c>
      <c r="Y74" s="129" t="s">
        <v>2334</v>
      </c>
      <c r="Z74" s="129" t="str">
        <f t="shared" si="9"/>
        <v>H9AF2022</v>
      </c>
      <c r="AA74" s="144">
        <f>IF(A74&lt;&gt;"",1,AA73+1)</f>
        <v>1</v>
      </c>
      <c r="AB74" s="144" t="str">
        <f t="shared" si="10"/>
        <v>H9AF2022 - 1</v>
      </c>
      <c r="AC74" s="82">
        <f t="shared" si="11"/>
        <v>3</v>
      </c>
      <c r="AD74" s="82">
        <f t="shared" si="12"/>
        <v>3</v>
      </c>
      <c r="AE74" s="82" t="str">
        <f>IF(A74&lt;&gt;"",MID(F74,1,FIND(" ",F74,1)-1),AE73)</f>
        <v>H9AF2022.</v>
      </c>
      <c r="AF74" s="82" t="str">
        <f t="shared" si="13"/>
        <v>H9AF2022</v>
      </c>
      <c r="AG74" s="86"/>
      <c r="AH74" s="87"/>
      <c r="AI74" s="88"/>
    </row>
    <row r="75" spans="1:35" s="11" customFormat="1" ht="291" customHeight="1" x14ac:dyDescent="0.2">
      <c r="A75" s="129" t="str">
        <f>IF(ISBLANK(D75),"",COUNTA($D$2:D75))</f>
        <v/>
      </c>
      <c r="B75" s="130">
        <f t="shared" si="0"/>
        <v>74</v>
      </c>
      <c r="C75" s="131"/>
      <c r="D75" s="130"/>
      <c r="E75" s="129" t="s">
        <v>2374</v>
      </c>
      <c r="F75" s="148" t="s">
        <v>2753</v>
      </c>
      <c r="G75" s="148" t="s">
        <v>2375</v>
      </c>
      <c r="H75" s="141" t="s">
        <v>2754</v>
      </c>
      <c r="I75" s="141" t="s">
        <v>2755</v>
      </c>
      <c r="J75" s="149" t="s">
        <v>2756</v>
      </c>
      <c r="K75" s="149">
        <v>14</v>
      </c>
      <c r="L75" s="150">
        <v>45230</v>
      </c>
      <c r="M75" s="150">
        <v>45657</v>
      </c>
      <c r="N75" s="137">
        <f t="shared" si="14"/>
        <v>61</v>
      </c>
      <c r="O75" s="138" t="s">
        <v>701</v>
      </c>
      <c r="P75" s="138" t="s">
        <v>2480</v>
      </c>
      <c r="Q75" s="140">
        <v>0</v>
      </c>
      <c r="R75" s="141"/>
      <c r="S75" s="85">
        <f>IF(Q75/K75&gt;1,100,+Q75/K75*100)</f>
        <v>0</v>
      </c>
      <c r="T75" s="142">
        <f>+N75*S75/100</f>
        <v>0</v>
      </c>
      <c r="U75" s="142">
        <f>IF(M75&lt;=$AH$1,T75,0)</f>
        <v>0</v>
      </c>
      <c r="V75" s="142">
        <f>IF($AH$1&gt;=M75,N75,0)</f>
        <v>0</v>
      </c>
      <c r="W75" s="143" t="str">
        <f>IF(S75=100,"CUMPLIDA",IF(M75-$AH$1&lt;0,"VENCIDA",IF(M75-$AH$1&lt;=30,"PRÓXIMA A VENCER",IF(S75&gt;0,"CON AVANCE","EN TERMINO"))))</f>
        <v>EN TERMINO</v>
      </c>
      <c r="X75" s="143" t="str">
        <f>IF(A75&lt;&gt;"",IF(AD75=1,"VENCIDO",IF(AD75=2,"PRÓXIMO A VENCER",IF(AD75=3,"EN TERMINO",IF(AD75=4,"CON AVANCE",IF(AD75=5,"CUMPLIDO",))))),"")</f>
        <v/>
      </c>
      <c r="Y75" s="129" t="s">
        <v>2334</v>
      </c>
      <c r="Z75" s="129" t="str">
        <f t="shared" si="9"/>
        <v>H9AF2022</v>
      </c>
      <c r="AA75" s="144">
        <f>IF(A75&lt;&gt;"",1,AA74+1)</f>
        <v>2</v>
      </c>
      <c r="AB75" s="144" t="str">
        <f t="shared" si="10"/>
        <v>H9AF2022 - 2</v>
      </c>
      <c r="AC75" s="82">
        <f t="shared" si="11"/>
        <v>3</v>
      </c>
      <c r="AD75" s="82">
        <f t="shared" si="12"/>
        <v>3</v>
      </c>
      <c r="AE75" s="82" t="str">
        <f>IF(A75&lt;&gt;"",MID(F75,1,FIND(" ",F75,1)-1),AE74)</f>
        <v>H9AF2022.</v>
      </c>
      <c r="AF75" s="82" t="str">
        <f t="shared" si="13"/>
        <v>H9AF2022</v>
      </c>
      <c r="AG75" s="86"/>
      <c r="AH75" s="87"/>
      <c r="AI75" s="88"/>
    </row>
    <row r="76" spans="1:35" s="11" customFormat="1" ht="291" customHeight="1" x14ac:dyDescent="0.2">
      <c r="A76" s="129">
        <f>IF(ISBLANK(D76),"",COUNTA($D$2:D76))</f>
        <v>65</v>
      </c>
      <c r="B76" s="130">
        <f t="shared" si="0"/>
        <v>75</v>
      </c>
      <c r="C76" s="131"/>
      <c r="D76" s="130" t="s">
        <v>645</v>
      </c>
      <c r="E76" s="129" t="s">
        <v>2090</v>
      </c>
      <c r="F76" s="148" t="s">
        <v>2380</v>
      </c>
      <c r="G76" s="148" t="s">
        <v>2381</v>
      </c>
      <c r="H76" s="141" t="s">
        <v>2382</v>
      </c>
      <c r="I76" s="141" t="s">
        <v>2383</v>
      </c>
      <c r="J76" s="149" t="s">
        <v>2384</v>
      </c>
      <c r="K76" s="149">
        <v>2</v>
      </c>
      <c r="L76" s="150">
        <v>45139</v>
      </c>
      <c r="M76" s="150">
        <v>45230</v>
      </c>
      <c r="N76" s="137">
        <f t="shared" si="14"/>
        <v>13</v>
      </c>
      <c r="O76" s="138" t="s">
        <v>2385</v>
      </c>
      <c r="P76" s="138" t="s">
        <v>2386</v>
      </c>
      <c r="Q76" s="140">
        <v>0</v>
      </c>
      <c r="R76" s="141"/>
      <c r="S76" s="85">
        <f>IF(Q76/K76&gt;1,100,+Q76/K76*100)</f>
        <v>0</v>
      </c>
      <c r="T76" s="142">
        <f>+N76*S76/100</f>
        <v>0</v>
      </c>
      <c r="U76" s="142">
        <f>IF(M76&lt;=$AH$1,T76,0)</f>
        <v>0</v>
      </c>
      <c r="V76" s="142">
        <f>IF($AH$1&gt;=M76,N76,0)</f>
        <v>13</v>
      </c>
      <c r="W76" s="143" t="str">
        <f>IF(S76=100,"CUMPLIDA",IF(M76-$AH$1&lt;0,"VENCIDA",IF(M76-$AH$1&lt;=30,"PRÓXIMA A VENCER",IF(S76&gt;0,"CON AVANCE","EN TERMINO"))))</f>
        <v>VENCIDA</v>
      </c>
      <c r="X76" s="143" t="str">
        <f>IF(A76&lt;&gt;"",IF(AD76=1,"VENCIDO",IF(AD76=2,"PRÓXIMO A VENCER",IF(AD76=3,"EN TERMINO",IF(AD76=4,"CON AVANCE",IF(AD76=5,"CUMPLIDO",))))),"")</f>
        <v>VENCIDO</v>
      </c>
      <c r="Y76" s="129" t="s">
        <v>2334</v>
      </c>
      <c r="Z76" s="129" t="str">
        <f t="shared" si="9"/>
        <v>H10AF2022</v>
      </c>
      <c r="AA76" s="144">
        <f>IF(A76&lt;&gt;"",1,AA75+1)</f>
        <v>1</v>
      </c>
      <c r="AB76" s="144" t="str">
        <f t="shared" si="10"/>
        <v>H10AF2022 - 1</v>
      </c>
      <c r="AC76" s="82">
        <f t="shared" si="11"/>
        <v>1</v>
      </c>
      <c r="AD76" s="82">
        <f t="shared" si="12"/>
        <v>1</v>
      </c>
      <c r="AE76" s="82" t="str">
        <f>IF(A76&lt;&gt;"",MID(F76,1,FIND(" ",F76,1)-1),AE75)</f>
        <v>H10AF2022.</v>
      </c>
      <c r="AF76" s="82" t="str">
        <f t="shared" si="13"/>
        <v>H10AF2022</v>
      </c>
      <c r="AG76" s="86"/>
      <c r="AH76" s="87"/>
      <c r="AI76" s="88"/>
    </row>
    <row r="77" spans="1:35" s="11" customFormat="1" ht="291" customHeight="1" x14ac:dyDescent="0.2">
      <c r="A77" s="129">
        <f>IF(ISBLANK(D77),"",COUNTA($D$2:D77))</f>
        <v>66</v>
      </c>
      <c r="B77" s="130">
        <f t="shared" si="0"/>
        <v>76</v>
      </c>
      <c r="C77" s="131"/>
      <c r="D77" s="130" t="s">
        <v>645</v>
      </c>
      <c r="E77" s="129" t="s">
        <v>2090</v>
      </c>
      <c r="F77" s="148" t="s">
        <v>2387</v>
      </c>
      <c r="G77" s="148" t="s">
        <v>2388</v>
      </c>
      <c r="H77" s="141" t="s">
        <v>2382</v>
      </c>
      <c r="I77" s="141" t="s">
        <v>2383</v>
      </c>
      <c r="J77" s="149" t="s">
        <v>2384</v>
      </c>
      <c r="K77" s="149">
        <v>2</v>
      </c>
      <c r="L77" s="150">
        <v>45139</v>
      </c>
      <c r="M77" s="150">
        <v>45230</v>
      </c>
      <c r="N77" s="137">
        <f t="shared" si="14"/>
        <v>13</v>
      </c>
      <c r="O77" s="151" t="s">
        <v>416</v>
      </c>
      <c r="P77" s="138" t="s">
        <v>2386</v>
      </c>
      <c r="Q77" s="140">
        <v>0</v>
      </c>
      <c r="R77" s="141"/>
      <c r="S77" s="85">
        <f>IF(Q77/K77&gt;1,100,+Q77/K77*100)</f>
        <v>0</v>
      </c>
      <c r="T77" s="142">
        <f>+N77*S77/100</f>
        <v>0</v>
      </c>
      <c r="U77" s="142">
        <f>IF(M77&lt;=$AH$1,T77,0)</f>
        <v>0</v>
      </c>
      <c r="V77" s="142">
        <f>IF($AH$1&gt;=M77,N77,0)</f>
        <v>13</v>
      </c>
      <c r="W77" s="143" t="str">
        <f>IF(S77=100,"CUMPLIDA",IF(M77-$AH$1&lt;0,"VENCIDA",IF(M77-$AH$1&lt;=30,"PRÓXIMA A VENCER",IF(S77&gt;0,"CON AVANCE","EN TERMINO"))))</f>
        <v>VENCIDA</v>
      </c>
      <c r="X77" s="143" t="str">
        <f>IF(A77&lt;&gt;"",IF(AD77=1,"VENCIDO",IF(AD77=2,"PRÓXIMO A VENCER",IF(AD77=3,"EN TERMINO",IF(AD77=4,"CON AVANCE",IF(AD77=5,"CUMPLIDO",))))),"")</f>
        <v>VENCIDO</v>
      </c>
      <c r="Y77" s="129" t="s">
        <v>2334</v>
      </c>
      <c r="Z77" s="129" t="str">
        <f t="shared" si="9"/>
        <v>H11AF2022</v>
      </c>
      <c r="AA77" s="144">
        <f>IF(A77&lt;&gt;"",1,AA76+1)</f>
        <v>1</v>
      </c>
      <c r="AB77" s="144" t="str">
        <f t="shared" si="10"/>
        <v>H11AF2022 - 1</v>
      </c>
      <c r="AC77" s="82">
        <f t="shared" si="11"/>
        <v>1</v>
      </c>
      <c r="AD77" s="82">
        <f t="shared" si="12"/>
        <v>1</v>
      </c>
      <c r="AE77" s="82" t="str">
        <f>IF(A77&lt;&gt;"",MID(F77,1,FIND(" ",F77,1)-1),AE76)</f>
        <v>H11AF2022.</v>
      </c>
      <c r="AF77" s="82" t="str">
        <f t="shared" si="13"/>
        <v>H11AF2022</v>
      </c>
      <c r="AG77" s="86"/>
      <c r="AH77" s="87"/>
      <c r="AI77" s="88"/>
    </row>
    <row r="78" spans="1:35" s="11" customFormat="1" ht="291" customHeight="1" x14ac:dyDescent="0.2">
      <c r="A78" s="129">
        <f>IF(ISBLANK(D78),"",COUNTA($D$2:D78))</f>
        <v>67</v>
      </c>
      <c r="B78" s="130">
        <f t="shared" si="0"/>
        <v>77</v>
      </c>
      <c r="C78" s="131"/>
      <c r="D78" s="130" t="s">
        <v>645</v>
      </c>
      <c r="E78" s="129" t="s">
        <v>2090</v>
      </c>
      <c r="F78" s="148" t="s">
        <v>2389</v>
      </c>
      <c r="G78" s="148" t="s">
        <v>2390</v>
      </c>
      <c r="H78" s="141" t="s">
        <v>2391</v>
      </c>
      <c r="I78" s="141" t="s">
        <v>2392</v>
      </c>
      <c r="J78" s="149" t="s">
        <v>2384</v>
      </c>
      <c r="K78" s="149">
        <v>2</v>
      </c>
      <c r="L78" s="150">
        <v>45108</v>
      </c>
      <c r="M78" s="150">
        <v>45230</v>
      </c>
      <c r="N78" s="137">
        <f t="shared" si="14"/>
        <v>17.428571428571427</v>
      </c>
      <c r="O78" s="138" t="s">
        <v>1515</v>
      </c>
      <c r="P78" s="138" t="s">
        <v>2393</v>
      </c>
      <c r="Q78" s="140">
        <v>2</v>
      </c>
      <c r="R78" s="141"/>
      <c r="S78" s="85">
        <f>IF(Q78/K78&gt;1,100,+Q78/K78*100)</f>
        <v>100</v>
      </c>
      <c r="T78" s="142">
        <f>+N78*S78/100</f>
        <v>17.428571428571427</v>
      </c>
      <c r="U78" s="142">
        <f>IF(M78&lt;=$AH$1,T78,0)</f>
        <v>17.428571428571427</v>
      </c>
      <c r="V78" s="142">
        <f>IF($AH$1&gt;=M78,N78,0)</f>
        <v>17.428571428571427</v>
      </c>
      <c r="W78" s="143" t="str">
        <f>IF(S78=100,"CUMPLIDA",IF(M78-$AH$1&lt;0,"VENCIDA",IF(M78-$AH$1&lt;=30,"PRÓXIMA A VENCER",IF(S78&gt;0,"CON AVANCE","EN TERMINO"))))</f>
        <v>CUMPLIDA</v>
      </c>
      <c r="X78" s="143" t="str">
        <f>IF(A78&lt;&gt;"",IF(AD78=1,"VENCIDO",IF(AD78=2,"PRÓXIMO A VENCER",IF(AD78=3,"EN TERMINO",IF(AD78=4,"CON AVANCE",IF(AD78=5,"CUMPLIDO",))))),"")</f>
        <v>CUMPLIDO</v>
      </c>
      <c r="Y78" s="129" t="s">
        <v>2334</v>
      </c>
      <c r="Z78" s="129" t="str">
        <f t="shared" si="9"/>
        <v>H12AF2022</v>
      </c>
      <c r="AA78" s="144">
        <f>IF(A78&lt;&gt;"",1,AA77+1)</f>
        <v>1</v>
      </c>
      <c r="AB78" s="144" t="str">
        <f t="shared" si="10"/>
        <v>H12AF2022 - 1</v>
      </c>
      <c r="AC78" s="82">
        <f t="shared" si="11"/>
        <v>5</v>
      </c>
      <c r="AD78" s="82">
        <f t="shared" si="12"/>
        <v>5</v>
      </c>
      <c r="AE78" s="82" t="str">
        <f>IF(A78&lt;&gt;"",MID(F78,1,FIND(" ",F78,1)-1),AE77)</f>
        <v>H12AF2022.</v>
      </c>
      <c r="AF78" s="82" t="str">
        <f t="shared" si="13"/>
        <v>H12AF2022</v>
      </c>
      <c r="AG78" s="86"/>
      <c r="AH78" s="87"/>
      <c r="AI78" s="88"/>
    </row>
    <row r="79" spans="1:35" s="11" customFormat="1" ht="291" customHeight="1" x14ac:dyDescent="0.2">
      <c r="A79" s="129">
        <f>IF(ISBLANK(D79),"",COUNTA($D$2:D79))</f>
        <v>68</v>
      </c>
      <c r="B79" s="130">
        <f t="shared" si="0"/>
        <v>78</v>
      </c>
      <c r="C79" s="131"/>
      <c r="D79" s="130" t="s">
        <v>645</v>
      </c>
      <c r="E79" s="129" t="s">
        <v>2090</v>
      </c>
      <c r="F79" s="148" t="s">
        <v>2394</v>
      </c>
      <c r="G79" s="148" t="s">
        <v>2395</v>
      </c>
      <c r="H79" s="141" t="s">
        <v>2382</v>
      </c>
      <c r="I79" s="141" t="s">
        <v>2383</v>
      </c>
      <c r="J79" s="149" t="s">
        <v>2384</v>
      </c>
      <c r="K79" s="149">
        <v>2</v>
      </c>
      <c r="L79" s="150">
        <v>45139</v>
      </c>
      <c r="M79" s="150">
        <v>45230</v>
      </c>
      <c r="N79" s="137">
        <f t="shared" si="14"/>
        <v>13</v>
      </c>
      <c r="O79" s="138" t="s">
        <v>1975</v>
      </c>
      <c r="P79" s="138" t="s">
        <v>2386</v>
      </c>
      <c r="Q79" s="140">
        <v>0</v>
      </c>
      <c r="R79" s="141"/>
      <c r="S79" s="85">
        <f>IF(Q79/K79&gt;1,100,+Q79/K79*100)</f>
        <v>0</v>
      </c>
      <c r="T79" s="142">
        <f>+N79*S79/100</f>
        <v>0</v>
      </c>
      <c r="U79" s="142">
        <f>IF(M79&lt;=$AH$1,T79,0)</f>
        <v>0</v>
      </c>
      <c r="V79" s="142">
        <f>IF($AH$1&gt;=M79,N79,0)</f>
        <v>13</v>
      </c>
      <c r="W79" s="143" t="str">
        <f>IF(S79=100,"CUMPLIDA",IF(M79-$AH$1&lt;0,"VENCIDA",IF(M79-$AH$1&lt;=30,"PRÓXIMA A VENCER",IF(S79&gt;0,"CON AVANCE","EN TERMINO"))))</f>
        <v>VENCIDA</v>
      </c>
      <c r="X79" s="143" t="str">
        <f>IF(A79&lt;&gt;"",IF(AD79=1,"VENCIDO",IF(AD79=2,"PRÓXIMO A VENCER",IF(AD79=3,"EN TERMINO",IF(AD79=4,"CON AVANCE",IF(AD79=5,"CUMPLIDO",))))),"")</f>
        <v>VENCIDO</v>
      </c>
      <c r="Y79" s="129" t="s">
        <v>2334</v>
      </c>
      <c r="Z79" s="129" t="str">
        <f t="shared" si="9"/>
        <v>H13AF2022</v>
      </c>
      <c r="AA79" s="144">
        <f>IF(A79&lt;&gt;"",1,AA78+1)</f>
        <v>1</v>
      </c>
      <c r="AB79" s="144" t="str">
        <f t="shared" si="10"/>
        <v>H13AF2022 - 1</v>
      </c>
      <c r="AC79" s="82">
        <f t="shared" si="11"/>
        <v>1</v>
      </c>
      <c r="AD79" s="82">
        <f t="shared" si="12"/>
        <v>1</v>
      </c>
      <c r="AE79" s="82" t="str">
        <f>IF(A79&lt;&gt;"",MID(F79,1,FIND(" ",F79,1)-1),AE78)</f>
        <v>H13AF2022.</v>
      </c>
      <c r="AF79" s="82" t="str">
        <f t="shared" si="13"/>
        <v>H13AF2022</v>
      </c>
      <c r="AG79" s="86"/>
      <c r="AH79" s="87"/>
      <c r="AI79" s="88"/>
    </row>
    <row r="80" spans="1:35" s="11" customFormat="1" ht="291" customHeight="1" x14ac:dyDescent="0.2">
      <c r="A80" s="129">
        <f>IF(ISBLANK(D80),"",COUNTA($D$2:D80))</f>
        <v>69</v>
      </c>
      <c r="B80" s="130">
        <f t="shared" si="0"/>
        <v>79</v>
      </c>
      <c r="C80" s="131"/>
      <c r="D80" s="130" t="s">
        <v>645</v>
      </c>
      <c r="E80" s="130" t="s">
        <v>1112</v>
      </c>
      <c r="F80" s="148" t="s">
        <v>2396</v>
      </c>
      <c r="G80" s="148" t="s">
        <v>2397</v>
      </c>
      <c r="H80" s="141" t="s">
        <v>2382</v>
      </c>
      <c r="I80" s="141" t="s">
        <v>2383</v>
      </c>
      <c r="J80" s="149" t="s">
        <v>2384</v>
      </c>
      <c r="K80" s="149">
        <v>2</v>
      </c>
      <c r="L80" s="150">
        <v>45139</v>
      </c>
      <c r="M80" s="150">
        <v>45230</v>
      </c>
      <c r="N80" s="137">
        <f t="shared" si="14"/>
        <v>13</v>
      </c>
      <c r="O80" s="151" t="s">
        <v>2398</v>
      </c>
      <c r="P80" s="138" t="s">
        <v>2399</v>
      </c>
      <c r="Q80" s="140">
        <v>0</v>
      </c>
      <c r="R80" s="141"/>
      <c r="S80" s="85">
        <f>IF(Q80/K80&gt;1,100,+Q80/K80*100)</f>
        <v>0</v>
      </c>
      <c r="T80" s="142">
        <f>+N80*S80/100</f>
        <v>0</v>
      </c>
      <c r="U80" s="142">
        <f>IF(M80&lt;=$AH$1,T80,0)</f>
        <v>0</v>
      </c>
      <c r="V80" s="142">
        <f>IF($AH$1&gt;=M80,N80,0)</f>
        <v>13</v>
      </c>
      <c r="W80" s="143" t="str">
        <f>IF(S80=100,"CUMPLIDA",IF(M80-$AH$1&lt;0,"VENCIDA",IF(M80-$AH$1&lt;=30,"PRÓXIMA A VENCER",IF(S80&gt;0,"CON AVANCE","EN TERMINO"))))</f>
        <v>VENCIDA</v>
      </c>
      <c r="X80" s="143" t="str">
        <f>IF(A80&lt;&gt;"",IF(AD80=1,"VENCIDO",IF(AD80=2,"PRÓXIMO A VENCER",IF(AD80=3,"EN TERMINO",IF(AD80=4,"CON AVANCE",IF(AD80=5,"CUMPLIDO",))))),"")</f>
        <v>VENCIDO</v>
      </c>
      <c r="Y80" s="129" t="s">
        <v>2334</v>
      </c>
      <c r="Z80" s="129" t="str">
        <f t="shared" si="9"/>
        <v>H14AF2022</v>
      </c>
      <c r="AA80" s="144">
        <f>IF(A80&lt;&gt;"",1,AA79+1)</f>
        <v>1</v>
      </c>
      <c r="AB80" s="144" t="str">
        <f t="shared" si="10"/>
        <v>H14AF2022 - 1</v>
      </c>
      <c r="AC80" s="82">
        <f t="shared" si="11"/>
        <v>1</v>
      </c>
      <c r="AD80" s="82">
        <f t="shared" si="12"/>
        <v>1</v>
      </c>
      <c r="AE80" s="82" t="str">
        <f>IF(A80&lt;&gt;"",MID(F80,1,FIND(" ",F80,1)-1),AE79)</f>
        <v>H14AF2022.</v>
      </c>
      <c r="AF80" s="82" t="str">
        <f t="shared" si="13"/>
        <v>H14AF2022</v>
      </c>
      <c r="AG80" s="86"/>
      <c r="AH80" s="87"/>
      <c r="AI80" s="88"/>
    </row>
    <row r="81" spans="1:35" s="11" customFormat="1" ht="291" customHeight="1" x14ac:dyDescent="0.2">
      <c r="A81" s="129">
        <f>IF(ISBLANK(D81),"",COUNTA($D$2:D81))</f>
        <v>70</v>
      </c>
      <c r="B81" s="130">
        <f t="shared" si="0"/>
        <v>80</v>
      </c>
      <c r="C81" s="131"/>
      <c r="D81" s="130" t="s">
        <v>645</v>
      </c>
      <c r="E81" s="130" t="s">
        <v>1112</v>
      </c>
      <c r="F81" s="148" t="s">
        <v>2400</v>
      </c>
      <c r="G81" s="148" t="s">
        <v>2401</v>
      </c>
      <c r="H81" s="141" t="s">
        <v>2402</v>
      </c>
      <c r="I81" s="141" t="s">
        <v>2300</v>
      </c>
      <c r="J81" s="149" t="s">
        <v>2301</v>
      </c>
      <c r="K81" s="149">
        <v>3</v>
      </c>
      <c r="L81" s="150">
        <v>45139</v>
      </c>
      <c r="M81" s="150">
        <v>45230</v>
      </c>
      <c r="N81" s="137">
        <f t="shared" si="14"/>
        <v>13</v>
      </c>
      <c r="O81" s="138" t="s">
        <v>1781</v>
      </c>
      <c r="P81" s="138" t="s">
        <v>2393</v>
      </c>
      <c r="Q81" s="140">
        <v>0</v>
      </c>
      <c r="R81" s="141"/>
      <c r="S81" s="85">
        <f>IF(Q81/K81&gt;1,100,+Q81/K81*100)</f>
        <v>0</v>
      </c>
      <c r="T81" s="142">
        <f>+N81*S81/100</f>
        <v>0</v>
      </c>
      <c r="U81" s="142">
        <f>IF(M81&lt;=$AH$1,T81,0)</f>
        <v>0</v>
      </c>
      <c r="V81" s="142">
        <f>IF($AH$1&gt;=M81,N81,0)</f>
        <v>13</v>
      </c>
      <c r="W81" s="143" t="str">
        <f>IF(S81=100,"CUMPLIDA",IF(M81-$AH$1&lt;0,"VENCIDA",IF(M81-$AH$1&lt;=30,"PRÓXIMA A VENCER",IF(S81&gt;0,"CON AVANCE","EN TERMINO"))))</f>
        <v>VENCIDA</v>
      </c>
      <c r="X81" s="143" t="str">
        <f>IF(A81&lt;&gt;"",IF(AD81=1,"VENCIDO",IF(AD81=2,"PRÓXIMO A VENCER",IF(AD81=3,"EN TERMINO",IF(AD81=4,"CON AVANCE",IF(AD81=5,"CUMPLIDO",))))),"")</f>
        <v>VENCIDO</v>
      </c>
      <c r="Y81" s="129" t="s">
        <v>2334</v>
      </c>
      <c r="Z81" s="129" t="str">
        <f t="shared" si="9"/>
        <v>H15AF2022</v>
      </c>
      <c r="AA81" s="144">
        <f>IF(A81&lt;&gt;"",1,AA80+1)</f>
        <v>1</v>
      </c>
      <c r="AB81" s="144" t="str">
        <f t="shared" si="10"/>
        <v>H15AF2022 - 1</v>
      </c>
      <c r="AC81" s="82">
        <f t="shared" si="11"/>
        <v>1</v>
      </c>
      <c r="AD81" s="82">
        <f t="shared" si="12"/>
        <v>1</v>
      </c>
      <c r="AE81" s="82" t="str">
        <f>IF(A81&lt;&gt;"",MID(F81,1,FIND(" ",F81,1)-1),AE80)</f>
        <v>H15AF2022.</v>
      </c>
      <c r="AF81" s="82" t="str">
        <f t="shared" si="13"/>
        <v>H15AF2022</v>
      </c>
      <c r="AG81" s="86"/>
      <c r="AH81" s="87"/>
      <c r="AI81" s="88"/>
    </row>
    <row r="82" spans="1:35" s="11" customFormat="1" ht="291" customHeight="1" x14ac:dyDescent="0.2">
      <c r="A82" s="129" t="str">
        <f>IF(ISBLANK(D82),"",COUNTA($D$2:D82))</f>
        <v/>
      </c>
      <c r="B82" s="130">
        <f t="shared" si="0"/>
        <v>81</v>
      </c>
      <c r="C82" s="131"/>
      <c r="D82" s="130"/>
      <c r="E82" s="130" t="s">
        <v>1112</v>
      </c>
      <c r="F82" s="148" t="s">
        <v>2403</v>
      </c>
      <c r="G82" s="148" t="s">
        <v>2401</v>
      </c>
      <c r="H82" s="141" t="s">
        <v>2404</v>
      </c>
      <c r="I82" s="141" t="s">
        <v>2405</v>
      </c>
      <c r="J82" s="149" t="s">
        <v>2301</v>
      </c>
      <c r="K82" s="149">
        <v>2</v>
      </c>
      <c r="L82" s="150">
        <v>45139</v>
      </c>
      <c r="M82" s="150">
        <v>45230</v>
      </c>
      <c r="N82" s="137">
        <f t="shared" si="14"/>
        <v>13</v>
      </c>
      <c r="O82" s="138" t="s">
        <v>416</v>
      </c>
      <c r="P82" s="138" t="s">
        <v>2386</v>
      </c>
      <c r="Q82" s="140">
        <v>2</v>
      </c>
      <c r="R82" s="152"/>
      <c r="S82" s="85">
        <f>IF(Q82/K82&gt;1,100,+Q82/K82*100)</f>
        <v>100</v>
      </c>
      <c r="T82" s="142">
        <f>+N82*S82/100</f>
        <v>13</v>
      </c>
      <c r="U82" s="142">
        <f>IF(M82&lt;=$AH$1,T82,0)</f>
        <v>13</v>
      </c>
      <c r="V82" s="142">
        <f>IF($AH$1&gt;=M82,N82,0)</f>
        <v>13</v>
      </c>
      <c r="W82" s="143" t="str">
        <f>IF(S82=100,"CUMPLIDA",IF(M82-$AH$1&lt;0,"VENCIDA",IF(M82-$AH$1&lt;=30,"PRÓXIMA A VENCER",IF(S82&gt;0,"CON AVANCE","EN TERMINO"))))</f>
        <v>CUMPLIDA</v>
      </c>
      <c r="X82" s="143" t="str">
        <f>IF(A82&lt;&gt;"",IF(AD82=1,"VENCIDO",IF(AD82=2,"PRÓXIMO A VENCER",IF(AD82=3,"EN TERMINO",IF(AD82=4,"CON AVANCE",IF(AD82=5,"CUMPLIDO",))))),"")</f>
        <v/>
      </c>
      <c r="Y82" s="129" t="s">
        <v>2334</v>
      </c>
      <c r="Z82" s="129" t="str">
        <f t="shared" si="9"/>
        <v>H15AF2022</v>
      </c>
      <c r="AA82" s="144">
        <f>IF(A82&lt;&gt;"",1,AA81+1)</f>
        <v>2</v>
      </c>
      <c r="AB82" s="144" t="str">
        <f t="shared" si="10"/>
        <v>H15AF2022 - 2</v>
      </c>
      <c r="AC82" s="82">
        <f t="shared" si="11"/>
        <v>5</v>
      </c>
      <c r="AD82" s="82">
        <f t="shared" si="12"/>
        <v>5</v>
      </c>
      <c r="AE82" s="82" t="str">
        <f>IF(A82&lt;&gt;"",MID(F82,1,FIND(" ",F82,1)-1),AE81)</f>
        <v>H15AF2022.</v>
      </c>
      <c r="AF82" s="82" t="str">
        <f t="shared" si="13"/>
        <v>H15AF2022</v>
      </c>
      <c r="AG82" s="86"/>
      <c r="AH82" s="87"/>
      <c r="AI82" s="88"/>
    </row>
    <row r="83" spans="1:35" s="11" customFormat="1" ht="291" customHeight="1" x14ac:dyDescent="0.2">
      <c r="A83" s="129">
        <f>IF(ISBLANK(D83),"",COUNTA($D$2:D83))</f>
        <v>71</v>
      </c>
      <c r="B83" s="130">
        <f t="shared" si="0"/>
        <v>82</v>
      </c>
      <c r="C83" s="131"/>
      <c r="D83" s="130" t="s">
        <v>645</v>
      </c>
      <c r="E83" s="130" t="s">
        <v>968</v>
      </c>
      <c r="F83" s="148" t="s">
        <v>2406</v>
      </c>
      <c r="G83" s="148" t="s">
        <v>2407</v>
      </c>
      <c r="H83" s="141" t="s">
        <v>2408</v>
      </c>
      <c r="I83" s="141" t="s">
        <v>2405</v>
      </c>
      <c r="J83" s="149" t="s">
        <v>2301</v>
      </c>
      <c r="K83" s="149">
        <v>2</v>
      </c>
      <c r="L83" s="150">
        <v>45139</v>
      </c>
      <c r="M83" s="150">
        <v>45230</v>
      </c>
      <c r="N83" s="137">
        <f t="shared" si="14"/>
        <v>13</v>
      </c>
      <c r="O83" s="138" t="s">
        <v>416</v>
      </c>
      <c r="P83" s="138" t="s">
        <v>2386</v>
      </c>
      <c r="Q83" s="140">
        <v>2</v>
      </c>
      <c r="R83" s="152"/>
      <c r="S83" s="85">
        <f>IF(Q83/K83&gt;1,100,+Q83/K83*100)</f>
        <v>100</v>
      </c>
      <c r="T83" s="142">
        <f>+N83*S83/100</f>
        <v>13</v>
      </c>
      <c r="U83" s="142">
        <f>IF(M83&lt;=$AH$1,T83,0)</f>
        <v>13</v>
      </c>
      <c r="V83" s="142">
        <f>IF($AH$1&gt;=M83,N83,0)</f>
        <v>13</v>
      </c>
      <c r="W83" s="143" t="str">
        <f>IF(S83=100,"CUMPLIDA",IF(M83-$AH$1&lt;0,"VENCIDA",IF(M83-$AH$1&lt;=30,"PRÓXIMA A VENCER",IF(S83&gt;0,"CON AVANCE","EN TERMINO"))))</f>
        <v>CUMPLIDA</v>
      </c>
      <c r="X83" s="143" t="str">
        <f>IF(A83&lt;&gt;"",IF(AD83=1,"VENCIDO",IF(AD83=2,"PRÓXIMO A VENCER",IF(AD83=3,"EN TERMINO",IF(AD83=4,"CON AVANCE",IF(AD83=5,"CUMPLIDO",))))),"")</f>
        <v>VENCIDO</v>
      </c>
      <c r="Y83" s="129" t="s">
        <v>2334</v>
      </c>
      <c r="Z83" s="129" t="str">
        <f t="shared" si="9"/>
        <v>H16AF2022</v>
      </c>
      <c r="AA83" s="144">
        <f>IF(A83&lt;&gt;"",1,AA82+1)</f>
        <v>1</v>
      </c>
      <c r="AB83" s="144" t="str">
        <f t="shared" si="10"/>
        <v>H16AF2022 - 1</v>
      </c>
      <c r="AC83" s="82">
        <f t="shared" si="11"/>
        <v>5</v>
      </c>
      <c r="AD83" s="82">
        <f t="shared" si="12"/>
        <v>1</v>
      </c>
      <c r="AE83" s="82" t="str">
        <f>IF(A83&lt;&gt;"",MID(F83,1,FIND(" ",F83,1)-1),AE82)</f>
        <v>H16AF2022.</v>
      </c>
      <c r="AF83" s="82" t="str">
        <f t="shared" si="13"/>
        <v>H16AF2022</v>
      </c>
      <c r="AG83" s="86"/>
      <c r="AH83" s="87"/>
      <c r="AI83" s="88"/>
    </row>
    <row r="84" spans="1:35" s="11" customFormat="1" ht="291" customHeight="1" x14ac:dyDescent="0.2">
      <c r="A84" s="129" t="str">
        <f>IF(ISBLANK(D84),"",COUNTA($D$2:D84))</f>
        <v/>
      </c>
      <c r="B84" s="130">
        <f t="shared" si="0"/>
        <v>83</v>
      </c>
      <c r="C84" s="131"/>
      <c r="D84" s="130"/>
      <c r="E84" s="130" t="s">
        <v>968</v>
      </c>
      <c r="F84" s="148" t="s">
        <v>2409</v>
      </c>
      <c r="G84" s="148" t="s">
        <v>2407</v>
      </c>
      <c r="H84" s="141" t="s">
        <v>2410</v>
      </c>
      <c r="I84" s="141" t="s">
        <v>2411</v>
      </c>
      <c r="J84" s="149" t="s">
        <v>2412</v>
      </c>
      <c r="K84" s="149">
        <v>1</v>
      </c>
      <c r="L84" s="150">
        <v>45139</v>
      </c>
      <c r="M84" s="150">
        <v>45230</v>
      </c>
      <c r="N84" s="137">
        <f t="shared" si="14"/>
        <v>13</v>
      </c>
      <c r="O84" s="138" t="s">
        <v>416</v>
      </c>
      <c r="P84" s="138" t="s">
        <v>2386</v>
      </c>
      <c r="Q84" s="140">
        <v>0</v>
      </c>
      <c r="R84" s="141"/>
      <c r="S84" s="85">
        <f>IF(Q84/K84&gt;1,100,+Q84/K84*100)</f>
        <v>0</v>
      </c>
      <c r="T84" s="142">
        <f>+N84*S84/100</f>
        <v>0</v>
      </c>
      <c r="U84" s="142">
        <f>IF(M84&lt;=$AH$1,T84,0)</f>
        <v>0</v>
      </c>
      <c r="V84" s="142">
        <f>IF($AH$1&gt;=M84,N84,0)</f>
        <v>13</v>
      </c>
      <c r="W84" s="143" t="str">
        <f>IF(S84=100,"CUMPLIDA",IF(M84-$AH$1&lt;0,"VENCIDA",IF(M84-$AH$1&lt;=30,"PRÓXIMA A VENCER",IF(S84&gt;0,"CON AVANCE","EN TERMINO"))))</f>
        <v>VENCIDA</v>
      </c>
      <c r="X84" s="143" t="str">
        <f>IF(A84&lt;&gt;"",IF(AD84=1,"VENCIDO",IF(AD84=2,"PRÓXIMO A VENCER",IF(AD84=3,"EN TERMINO",IF(AD84=4,"CON AVANCE",IF(AD84=5,"CUMPLIDO",))))),"")</f>
        <v/>
      </c>
      <c r="Y84" s="129" t="s">
        <v>2334</v>
      </c>
      <c r="Z84" s="129" t="str">
        <f t="shared" si="9"/>
        <v>H16AF2022</v>
      </c>
      <c r="AA84" s="144">
        <f>IF(A84&lt;&gt;"",1,AA83+1)</f>
        <v>2</v>
      </c>
      <c r="AB84" s="144" t="str">
        <f t="shared" si="10"/>
        <v>H16AF2022 - 2</v>
      </c>
      <c r="AC84" s="82">
        <f t="shared" si="11"/>
        <v>1</v>
      </c>
      <c r="AD84" s="82">
        <f t="shared" si="12"/>
        <v>1</v>
      </c>
      <c r="AE84" s="82" t="str">
        <f>IF(A84&lt;&gt;"",MID(F84,1,FIND(" ",F84,1)-1),AE83)</f>
        <v>H16AF2022.</v>
      </c>
      <c r="AF84" s="82" t="str">
        <f t="shared" si="13"/>
        <v>H16AF2022</v>
      </c>
      <c r="AG84" s="86"/>
      <c r="AH84" s="87"/>
      <c r="AI84" s="88"/>
    </row>
    <row r="85" spans="1:35" s="11" customFormat="1" ht="291" customHeight="1" x14ac:dyDescent="0.2">
      <c r="A85" s="129">
        <f>IF(ISBLANK(D85),"",COUNTA($D$2:D85))</f>
        <v>72</v>
      </c>
      <c r="B85" s="130">
        <f t="shared" si="0"/>
        <v>84</v>
      </c>
      <c r="C85" s="131"/>
      <c r="D85" s="130" t="s">
        <v>2413</v>
      </c>
      <c r="E85" s="130" t="s">
        <v>1689</v>
      </c>
      <c r="F85" s="148" t="s">
        <v>2414</v>
      </c>
      <c r="G85" s="148" t="s">
        <v>2415</v>
      </c>
      <c r="H85" s="141" t="s">
        <v>2402</v>
      </c>
      <c r="I85" s="141" t="s">
        <v>2300</v>
      </c>
      <c r="J85" s="149" t="s">
        <v>2301</v>
      </c>
      <c r="K85" s="149">
        <v>3</v>
      </c>
      <c r="L85" s="150">
        <v>45139</v>
      </c>
      <c r="M85" s="150">
        <v>45230</v>
      </c>
      <c r="N85" s="137">
        <f t="shared" si="14"/>
        <v>13</v>
      </c>
      <c r="O85" s="138" t="s">
        <v>1781</v>
      </c>
      <c r="P85" s="138" t="s">
        <v>2393</v>
      </c>
      <c r="Q85" s="140">
        <v>0</v>
      </c>
      <c r="R85" s="141"/>
      <c r="S85" s="85">
        <f>IF(Q85/K85&gt;1,100,+Q85/K85*100)</f>
        <v>0</v>
      </c>
      <c r="T85" s="142">
        <f>+N85*S85/100</f>
        <v>0</v>
      </c>
      <c r="U85" s="142">
        <f>IF(M85&lt;=$AH$1,T85,0)</f>
        <v>0</v>
      </c>
      <c r="V85" s="142">
        <f>IF($AH$1&gt;=M85,N85,0)</f>
        <v>13</v>
      </c>
      <c r="W85" s="143" t="str">
        <f>IF(S85=100,"CUMPLIDA",IF(M85-$AH$1&lt;0,"VENCIDA",IF(M85-$AH$1&lt;=30,"PRÓXIMA A VENCER",IF(S85&gt;0,"CON AVANCE","EN TERMINO"))))</f>
        <v>VENCIDA</v>
      </c>
      <c r="X85" s="143" t="str">
        <f>IF(A85&lt;&gt;"",IF(AD85=1,"VENCIDO",IF(AD85=2,"PRÓXIMO A VENCER",IF(AD85=3,"EN TERMINO",IF(AD85=4,"CON AVANCE",IF(AD85=5,"CUMPLIDO",))))),"")</f>
        <v>VENCIDO</v>
      </c>
      <c r="Y85" s="129" t="s">
        <v>2334</v>
      </c>
      <c r="Z85" s="129" t="str">
        <f t="shared" si="9"/>
        <v>H17AF2022</v>
      </c>
      <c r="AA85" s="144">
        <f>IF(A85&lt;&gt;"",1,AA84+1)</f>
        <v>1</v>
      </c>
      <c r="AB85" s="144" t="str">
        <f t="shared" si="10"/>
        <v>H17AF2022 - 1</v>
      </c>
      <c r="AC85" s="82">
        <f t="shared" si="11"/>
        <v>1</v>
      </c>
      <c r="AD85" s="82">
        <f t="shared" si="12"/>
        <v>1</v>
      </c>
      <c r="AE85" s="82" t="str">
        <f>IF(A85&lt;&gt;"",MID(F85,1,FIND(" ",F85,1)-1),AE84)</f>
        <v>H17AF2022.</v>
      </c>
      <c r="AF85" s="82" t="str">
        <f t="shared" si="13"/>
        <v>H17AF2022</v>
      </c>
      <c r="AG85" s="86"/>
      <c r="AH85" s="87"/>
      <c r="AI85" s="88"/>
    </row>
    <row r="86" spans="1:35" s="11" customFormat="1" ht="291" customHeight="1" x14ac:dyDescent="0.2">
      <c r="A86" s="129" t="str">
        <f>IF(ISBLANK(D86),"",COUNTA($D$2:D86))</f>
        <v/>
      </c>
      <c r="B86" s="130">
        <f t="shared" si="0"/>
        <v>85</v>
      </c>
      <c r="C86" s="131"/>
      <c r="D86" s="130"/>
      <c r="E86" s="130" t="s">
        <v>1689</v>
      </c>
      <c r="F86" s="148" t="s">
        <v>2416</v>
      </c>
      <c r="G86" s="148" t="s">
        <v>2415</v>
      </c>
      <c r="H86" s="141" t="s">
        <v>2417</v>
      </c>
      <c r="I86" s="141" t="s">
        <v>2383</v>
      </c>
      <c r="J86" s="149" t="s">
        <v>2384</v>
      </c>
      <c r="K86" s="149">
        <v>2</v>
      </c>
      <c r="L86" s="150">
        <v>45139</v>
      </c>
      <c r="M86" s="150">
        <v>45230</v>
      </c>
      <c r="N86" s="137">
        <f t="shared" si="14"/>
        <v>13</v>
      </c>
      <c r="O86" s="138" t="s">
        <v>1975</v>
      </c>
      <c r="P86" s="138" t="s">
        <v>2386</v>
      </c>
      <c r="Q86" s="140">
        <v>2</v>
      </c>
      <c r="R86" s="141"/>
      <c r="S86" s="85">
        <f>IF(Q86/K86&gt;1,100,+Q86/K86*100)</f>
        <v>100</v>
      </c>
      <c r="T86" s="142">
        <f>+N86*S86/100</f>
        <v>13</v>
      </c>
      <c r="U86" s="142">
        <f>IF(M86&lt;=$AH$1,T86,0)</f>
        <v>13</v>
      </c>
      <c r="V86" s="142">
        <f>IF($AH$1&gt;=M86,N86,0)</f>
        <v>13</v>
      </c>
      <c r="W86" s="143" t="str">
        <f>IF(S86=100,"CUMPLIDA",IF(M86-$AH$1&lt;0,"VENCIDA",IF(M86-$AH$1&lt;=30,"PRÓXIMA A VENCER",IF(S86&gt;0,"CON AVANCE","EN TERMINO"))))</f>
        <v>CUMPLIDA</v>
      </c>
      <c r="X86" s="143" t="str">
        <f>IF(A86&lt;&gt;"",IF(AD86=1,"VENCIDO",IF(AD86=2,"PRÓXIMO A VENCER",IF(AD86=3,"EN TERMINO",IF(AD86=4,"CON AVANCE",IF(AD86=5,"CUMPLIDO",))))),"")</f>
        <v/>
      </c>
      <c r="Y86" s="129" t="s">
        <v>2334</v>
      </c>
      <c r="Z86" s="129" t="str">
        <f t="shared" si="9"/>
        <v>H17AF2022</v>
      </c>
      <c r="AA86" s="144">
        <f>IF(A86&lt;&gt;"",1,AA85+1)</f>
        <v>2</v>
      </c>
      <c r="AB86" s="144" t="str">
        <f t="shared" si="10"/>
        <v>H17AF2022 - 2</v>
      </c>
      <c r="AC86" s="82">
        <f t="shared" si="11"/>
        <v>5</v>
      </c>
      <c r="AD86" s="82">
        <f t="shared" si="12"/>
        <v>5</v>
      </c>
      <c r="AE86" s="82" t="str">
        <f>IF(A86&lt;&gt;"",MID(F86,1,FIND(" ",F86,1)-1),AE85)</f>
        <v>H17AF2022.</v>
      </c>
      <c r="AF86" s="82" t="str">
        <f t="shared" si="13"/>
        <v>H17AF2022</v>
      </c>
      <c r="AG86" s="86"/>
      <c r="AH86" s="87"/>
      <c r="AI86" s="88"/>
    </row>
    <row r="87" spans="1:35" s="11" customFormat="1" ht="291" customHeight="1" x14ac:dyDescent="0.2">
      <c r="A87" s="129" t="str">
        <f>IF(ISBLANK(D87),"",COUNTA($D$2:D87))</f>
        <v/>
      </c>
      <c r="B87" s="130">
        <f t="shared" si="0"/>
        <v>86</v>
      </c>
      <c r="C87" s="131"/>
      <c r="D87" s="130"/>
      <c r="E87" s="130" t="s">
        <v>1689</v>
      </c>
      <c r="F87" s="148" t="s">
        <v>2418</v>
      </c>
      <c r="G87" s="148" t="s">
        <v>2415</v>
      </c>
      <c r="H87" s="141" t="s">
        <v>2419</v>
      </c>
      <c r="I87" s="141" t="s">
        <v>2405</v>
      </c>
      <c r="J87" s="149" t="s">
        <v>2301</v>
      </c>
      <c r="K87" s="149">
        <v>2</v>
      </c>
      <c r="L87" s="150">
        <v>45139</v>
      </c>
      <c r="M87" s="150">
        <v>45230</v>
      </c>
      <c r="N87" s="137">
        <f t="shared" si="14"/>
        <v>13</v>
      </c>
      <c r="O87" s="138" t="s">
        <v>1975</v>
      </c>
      <c r="P87" s="138" t="s">
        <v>2386</v>
      </c>
      <c r="Q87" s="140">
        <v>2</v>
      </c>
      <c r="R87" s="152"/>
      <c r="S87" s="85">
        <f>IF(Q87/K87&gt;1,100,+Q87/K87*100)</f>
        <v>100</v>
      </c>
      <c r="T87" s="142">
        <f>+N87*S87/100</f>
        <v>13</v>
      </c>
      <c r="U87" s="142">
        <f>IF(M87&lt;=$AH$1,T87,0)</f>
        <v>13</v>
      </c>
      <c r="V87" s="142">
        <f>IF($AH$1&gt;=M87,N87,0)</f>
        <v>13</v>
      </c>
      <c r="W87" s="143" t="str">
        <f>IF(S87=100,"CUMPLIDA",IF(M87-$AH$1&lt;0,"VENCIDA",IF(M87-$AH$1&lt;=30,"PRÓXIMA A VENCER",IF(S87&gt;0,"CON AVANCE","EN TERMINO"))))</f>
        <v>CUMPLIDA</v>
      </c>
      <c r="X87" s="143" t="str">
        <f>IF(A87&lt;&gt;"",IF(AD87=1,"VENCIDO",IF(AD87=2,"PRÓXIMO A VENCER",IF(AD87=3,"EN TERMINO",IF(AD87=4,"CON AVANCE",IF(AD87=5,"CUMPLIDO",))))),"")</f>
        <v/>
      </c>
      <c r="Y87" s="129" t="s">
        <v>2334</v>
      </c>
      <c r="Z87" s="129" t="str">
        <f t="shared" si="9"/>
        <v>H17AF2022</v>
      </c>
      <c r="AA87" s="144">
        <f>IF(A87&lt;&gt;"",1,AA86+1)</f>
        <v>3</v>
      </c>
      <c r="AB87" s="144" t="str">
        <f t="shared" si="10"/>
        <v>H17AF2022 - 3</v>
      </c>
      <c r="AC87" s="82">
        <f t="shared" si="11"/>
        <v>5</v>
      </c>
      <c r="AD87" s="82">
        <f t="shared" si="12"/>
        <v>5</v>
      </c>
      <c r="AE87" s="82" t="str">
        <f>IF(A87&lt;&gt;"",MID(F87,1,FIND(" ",F87,1)-1),AE86)</f>
        <v>H17AF2022.</v>
      </c>
      <c r="AF87" s="82" t="str">
        <f t="shared" si="13"/>
        <v>H17AF2022</v>
      </c>
      <c r="AG87" s="86"/>
      <c r="AH87" s="87"/>
      <c r="AI87" s="88"/>
    </row>
    <row r="88" spans="1:35" s="11" customFormat="1" ht="291" customHeight="1" x14ac:dyDescent="0.2">
      <c r="A88" s="129">
        <f>IF(ISBLANK(D88),"",COUNTA($D$2:D88))</f>
        <v>73</v>
      </c>
      <c r="B88" s="130">
        <f t="shared" si="0"/>
        <v>87</v>
      </c>
      <c r="C88" s="131"/>
      <c r="D88" s="130" t="s">
        <v>646</v>
      </c>
      <c r="E88" s="130" t="s">
        <v>968</v>
      </c>
      <c r="F88" s="148" t="s">
        <v>2420</v>
      </c>
      <c r="G88" s="148" t="s">
        <v>2421</v>
      </c>
      <c r="H88" s="141" t="s">
        <v>2422</v>
      </c>
      <c r="I88" s="141" t="s">
        <v>2300</v>
      </c>
      <c r="J88" s="149" t="s">
        <v>2301</v>
      </c>
      <c r="K88" s="149">
        <v>3</v>
      </c>
      <c r="L88" s="150">
        <v>45139</v>
      </c>
      <c r="M88" s="150">
        <v>45230</v>
      </c>
      <c r="N88" s="137">
        <f t="shared" si="14"/>
        <v>13</v>
      </c>
      <c r="O88" s="138" t="s">
        <v>1781</v>
      </c>
      <c r="P88" s="138" t="s">
        <v>2393</v>
      </c>
      <c r="Q88" s="140">
        <v>0</v>
      </c>
      <c r="R88" s="141"/>
      <c r="S88" s="85">
        <f>IF(Q88/K88&gt;1,100,+Q88/K88*100)</f>
        <v>0</v>
      </c>
      <c r="T88" s="142">
        <f>+N88*S88/100</f>
        <v>0</v>
      </c>
      <c r="U88" s="142">
        <f>IF(M88&lt;=$AH$1,T88,0)</f>
        <v>0</v>
      </c>
      <c r="V88" s="142">
        <f>IF($AH$1&gt;=M88,N88,0)</f>
        <v>13</v>
      </c>
      <c r="W88" s="143" t="str">
        <f>IF(S88=100,"CUMPLIDA",IF(M88-$AH$1&lt;0,"VENCIDA",IF(M88-$AH$1&lt;=30,"PRÓXIMA A VENCER",IF(S88&gt;0,"CON AVANCE","EN TERMINO"))))</f>
        <v>VENCIDA</v>
      </c>
      <c r="X88" s="143" t="str">
        <f>IF(A88&lt;&gt;"",IF(AD88=1,"VENCIDO",IF(AD88=2,"PRÓXIMO A VENCER",IF(AD88=3,"EN TERMINO",IF(AD88=4,"CON AVANCE",IF(AD88=5,"CUMPLIDO",))))),"")</f>
        <v>VENCIDO</v>
      </c>
      <c r="Y88" s="129" t="s">
        <v>2334</v>
      </c>
      <c r="Z88" s="129" t="str">
        <f t="shared" si="9"/>
        <v>H18AF2022</v>
      </c>
      <c r="AA88" s="144">
        <f>IF(A88&lt;&gt;"",1,AA87+1)</f>
        <v>1</v>
      </c>
      <c r="AB88" s="144" t="str">
        <f t="shared" si="10"/>
        <v>H18AF2022 - 1</v>
      </c>
      <c r="AC88" s="82">
        <f t="shared" si="11"/>
        <v>1</v>
      </c>
      <c r="AD88" s="82">
        <f t="shared" si="12"/>
        <v>1</v>
      </c>
      <c r="AE88" s="82" t="str">
        <f>IF(A88&lt;&gt;"",MID(F88,1,FIND(" ",F88,1)-1),AE87)</f>
        <v>H18AF2022.</v>
      </c>
      <c r="AF88" s="82" t="str">
        <f t="shared" si="13"/>
        <v>H18AF2022</v>
      </c>
      <c r="AG88" s="86"/>
      <c r="AH88" s="87"/>
      <c r="AI88" s="88"/>
    </row>
    <row r="89" spans="1:35" s="11" customFormat="1" ht="291" customHeight="1" x14ac:dyDescent="0.2">
      <c r="A89" s="129">
        <f>IF(ISBLANK(D89),"",COUNTA($D$2:D89))</f>
        <v>74</v>
      </c>
      <c r="B89" s="130">
        <f t="shared" si="0"/>
        <v>88</v>
      </c>
      <c r="C89" s="131"/>
      <c r="D89" s="130" t="s">
        <v>645</v>
      </c>
      <c r="E89" s="130" t="s">
        <v>968</v>
      </c>
      <c r="F89" s="148" t="s">
        <v>2423</v>
      </c>
      <c r="G89" s="148" t="s">
        <v>2424</v>
      </c>
      <c r="H89" s="141" t="s">
        <v>2422</v>
      </c>
      <c r="I89" s="141" t="s">
        <v>2300</v>
      </c>
      <c r="J89" s="149" t="s">
        <v>2301</v>
      </c>
      <c r="K89" s="149">
        <v>3</v>
      </c>
      <c r="L89" s="150">
        <v>45139</v>
      </c>
      <c r="M89" s="150">
        <v>45230</v>
      </c>
      <c r="N89" s="137">
        <f t="shared" si="14"/>
        <v>13</v>
      </c>
      <c r="O89" s="138" t="s">
        <v>1781</v>
      </c>
      <c r="P89" s="138" t="s">
        <v>2393</v>
      </c>
      <c r="Q89" s="140">
        <v>0</v>
      </c>
      <c r="R89" s="141"/>
      <c r="S89" s="85">
        <f>IF(Q89/K89&gt;1,100,+Q89/K89*100)</f>
        <v>0</v>
      </c>
      <c r="T89" s="142">
        <f>+N89*S89/100</f>
        <v>0</v>
      </c>
      <c r="U89" s="142">
        <f>IF(M89&lt;=$AH$1,T89,0)</f>
        <v>0</v>
      </c>
      <c r="V89" s="142">
        <f>IF($AH$1&gt;=M89,N89,0)</f>
        <v>13</v>
      </c>
      <c r="W89" s="143" t="str">
        <f>IF(S89=100,"CUMPLIDA",IF(M89-$AH$1&lt;0,"VENCIDA",IF(M89-$AH$1&lt;=30,"PRÓXIMA A VENCER",IF(S89&gt;0,"CON AVANCE","EN TERMINO"))))</f>
        <v>VENCIDA</v>
      </c>
      <c r="X89" s="143" t="str">
        <f>IF(A89&lt;&gt;"",IF(AD89=1,"VENCIDO",IF(AD89=2,"PRÓXIMO A VENCER",IF(AD89=3,"EN TERMINO",IF(AD89=4,"CON AVANCE",IF(AD89=5,"CUMPLIDO",))))),"")</f>
        <v>VENCIDO</v>
      </c>
      <c r="Y89" s="129" t="s">
        <v>2334</v>
      </c>
      <c r="Z89" s="129" t="str">
        <f t="shared" si="9"/>
        <v>H19AF2022</v>
      </c>
      <c r="AA89" s="144">
        <f>IF(A89&lt;&gt;"",1,AA88+1)</f>
        <v>1</v>
      </c>
      <c r="AB89" s="144" t="str">
        <f t="shared" si="10"/>
        <v>H19AF2022 - 1</v>
      </c>
      <c r="AC89" s="82">
        <f t="shared" si="11"/>
        <v>1</v>
      </c>
      <c r="AD89" s="82">
        <f t="shared" si="12"/>
        <v>1</v>
      </c>
      <c r="AE89" s="82" t="str">
        <f>IF(A89&lt;&gt;"",MID(F89,1,FIND(" ",F89,1)-1),AE88)</f>
        <v>H19AF2022.</v>
      </c>
      <c r="AF89" s="82" t="str">
        <f t="shared" si="13"/>
        <v>H19AF2022</v>
      </c>
      <c r="AG89" s="86"/>
      <c r="AH89" s="87"/>
      <c r="AI89" s="88"/>
    </row>
    <row r="90" spans="1:35" s="11" customFormat="1" ht="291" customHeight="1" x14ac:dyDescent="0.2">
      <c r="A90" s="129">
        <f>IF(ISBLANK(D90),"",COUNTA($D$2:D90))</f>
        <v>75</v>
      </c>
      <c r="B90" s="130">
        <f t="shared" si="0"/>
        <v>89</v>
      </c>
      <c r="C90" s="131"/>
      <c r="D90" s="130" t="s">
        <v>645</v>
      </c>
      <c r="E90" s="130" t="s">
        <v>1689</v>
      </c>
      <c r="F90" s="148" t="s">
        <v>2425</v>
      </c>
      <c r="G90" s="148" t="s">
        <v>2426</v>
      </c>
      <c r="H90" s="141" t="s">
        <v>2427</v>
      </c>
      <c r="I90" s="141" t="s">
        <v>2405</v>
      </c>
      <c r="J90" s="149" t="s">
        <v>2301</v>
      </c>
      <c r="K90" s="149">
        <v>2</v>
      </c>
      <c r="L90" s="150">
        <v>45139</v>
      </c>
      <c r="M90" s="150">
        <v>45230</v>
      </c>
      <c r="N90" s="137">
        <f t="shared" si="14"/>
        <v>13</v>
      </c>
      <c r="O90" s="138" t="s">
        <v>1975</v>
      </c>
      <c r="P90" s="138" t="s">
        <v>2386</v>
      </c>
      <c r="Q90" s="140">
        <v>2</v>
      </c>
      <c r="R90" s="141"/>
      <c r="S90" s="85">
        <f>IF(Q90/K90&gt;1,100,+Q90/K90*100)</f>
        <v>100</v>
      </c>
      <c r="T90" s="142">
        <f>+N90*S90/100</f>
        <v>13</v>
      </c>
      <c r="U90" s="142">
        <f>IF(M90&lt;=$AH$1,T90,0)</f>
        <v>13</v>
      </c>
      <c r="V90" s="142">
        <f>IF($AH$1&gt;=M90,N90,0)</f>
        <v>13</v>
      </c>
      <c r="W90" s="143" t="str">
        <f>IF(S90=100,"CUMPLIDA",IF(M90-$AH$1&lt;0,"VENCIDA",IF(M90-$AH$1&lt;=30,"PRÓXIMA A VENCER",IF(S90&gt;0,"CON AVANCE","EN TERMINO"))))</f>
        <v>CUMPLIDA</v>
      </c>
      <c r="X90" s="143" t="str">
        <f>IF(A90&lt;&gt;"",IF(AD90=1,"VENCIDO",IF(AD90=2,"PRÓXIMO A VENCER",IF(AD90=3,"EN TERMINO",IF(AD90=4,"CON AVANCE",IF(AD90=5,"CUMPLIDO",))))),"")</f>
        <v>CUMPLIDO</v>
      </c>
      <c r="Y90" s="129" t="s">
        <v>2334</v>
      </c>
      <c r="Z90" s="129" t="str">
        <f t="shared" si="9"/>
        <v>H20AF2022</v>
      </c>
      <c r="AA90" s="144">
        <f>IF(A90&lt;&gt;"",1,AA89+1)</f>
        <v>1</v>
      </c>
      <c r="AB90" s="144" t="str">
        <f t="shared" si="10"/>
        <v>H20AF2022 - 1</v>
      </c>
      <c r="AC90" s="82">
        <f t="shared" si="11"/>
        <v>5</v>
      </c>
      <c r="AD90" s="82">
        <f t="shared" si="12"/>
        <v>5</v>
      </c>
      <c r="AE90" s="82" t="str">
        <f>IF(A90&lt;&gt;"",MID(F90,1,FIND(" ",F90,1)-1),AE89)</f>
        <v>H20AF2022.</v>
      </c>
      <c r="AF90" s="82" t="str">
        <f t="shared" si="13"/>
        <v>H20AF2022</v>
      </c>
      <c r="AG90" s="86"/>
      <c r="AH90" s="87"/>
      <c r="AI90" s="88"/>
    </row>
    <row r="91" spans="1:35" s="11" customFormat="1" ht="291" customHeight="1" x14ac:dyDescent="0.2">
      <c r="A91" s="129">
        <f>IF(ISBLANK(D91),"",COUNTA($D$2:D91))</f>
        <v>76</v>
      </c>
      <c r="B91" s="130">
        <f t="shared" si="0"/>
        <v>90</v>
      </c>
      <c r="C91" s="131"/>
      <c r="D91" s="130" t="s">
        <v>1138</v>
      </c>
      <c r="E91" s="130" t="s">
        <v>1708</v>
      </c>
      <c r="F91" s="148" t="s">
        <v>2428</v>
      </c>
      <c r="G91" s="148" t="s">
        <v>2429</v>
      </c>
      <c r="H91" s="141" t="s">
        <v>2430</v>
      </c>
      <c r="I91" s="141" t="s">
        <v>2431</v>
      </c>
      <c r="J91" s="149" t="s">
        <v>2432</v>
      </c>
      <c r="K91" s="149">
        <v>6</v>
      </c>
      <c r="L91" s="150">
        <v>45136</v>
      </c>
      <c r="M91" s="150">
        <v>45275</v>
      </c>
      <c r="N91" s="137">
        <f t="shared" si="14"/>
        <v>19.857142857142858</v>
      </c>
      <c r="O91" s="138" t="s">
        <v>2158</v>
      </c>
      <c r="P91" s="138" t="s">
        <v>2333</v>
      </c>
      <c r="Q91" s="140">
        <v>2</v>
      </c>
      <c r="R91" s="141"/>
      <c r="S91" s="85">
        <f>IF(Q91/K91&gt;1,100,+Q91/K91*100)</f>
        <v>33.333333333333329</v>
      </c>
      <c r="T91" s="142">
        <f>+N91*S91/100</f>
        <v>6.6190476190476177</v>
      </c>
      <c r="U91" s="142">
        <f>IF(M91&lt;=$AH$1,T91,0)</f>
        <v>6.6190476190476177</v>
      </c>
      <c r="V91" s="142">
        <f>IF($AH$1&gt;=M91,N91,0)</f>
        <v>19.857142857142858</v>
      </c>
      <c r="W91" s="143" t="str">
        <f>IF(S91=100,"CUMPLIDA",IF(M91-$AH$1&lt;0,"VENCIDA",IF(M91-$AH$1&lt;=30,"PRÓXIMA A VENCER",IF(S91&gt;0,"CON AVANCE","EN TERMINO"))))</f>
        <v>VENCIDA</v>
      </c>
      <c r="X91" s="143" t="str">
        <f>IF(A91&lt;&gt;"",IF(AD91=1,"VENCIDO",IF(AD91=2,"PRÓXIMO A VENCER",IF(AD91=3,"EN TERMINO",IF(AD91=4,"CON AVANCE",IF(AD91=5,"CUMPLIDO",))))),"")</f>
        <v>VENCIDO</v>
      </c>
      <c r="Y91" s="129" t="s">
        <v>2334</v>
      </c>
      <c r="Z91" s="129" t="str">
        <f t="shared" si="9"/>
        <v>H21AF2022</v>
      </c>
      <c r="AA91" s="144">
        <f>IF(A91&lt;&gt;"",1,AA90+1)</f>
        <v>1</v>
      </c>
      <c r="AB91" s="144" t="str">
        <f t="shared" si="10"/>
        <v>H21AF2022 - 1</v>
      </c>
      <c r="AC91" s="82">
        <f t="shared" si="11"/>
        <v>1</v>
      </c>
      <c r="AD91" s="82">
        <f t="shared" si="12"/>
        <v>1</v>
      </c>
      <c r="AE91" s="82" t="str">
        <f>IF(A91&lt;&gt;"",MID(F91,1,FIND(" ",F91,1)-1),AE90)</f>
        <v>H21AF2022.</v>
      </c>
      <c r="AF91" s="82" t="str">
        <f t="shared" si="13"/>
        <v>H21AF2022</v>
      </c>
      <c r="AG91" s="86"/>
      <c r="AH91" s="87"/>
      <c r="AI91" s="88"/>
    </row>
    <row r="92" spans="1:35" s="11" customFormat="1" ht="291" customHeight="1" x14ac:dyDescent="0.2">
      <c r="A92" s="129" t="str">
        <f>IF(ISBLANK(D92),"",COUNTA($D$2:D92))</f>
        <v/>
      </c>
      <c r="B92" s="130">
        <f t="shared" si="0"/>
        <v>91</v>
      </c>
      <c r="C92" s="131"/>
      <c r="D92" s="130"/>
      <c r="E92" s="130" t="s">
        <v>1708</v>
      </c>
      <c r="F92" s="148" t="s">
        <v>2433</v>
      </c>
      <c r="G92" s="148" t="s">
        <v>2429</v>
      </c>
      <c r="H92" s="141" t="s">
        <v>2430</v>
      </c>
      <c r="I92" s="141" t="s">
        <v>2434</v>
      </c>
      <c r="J92" s="149" t="s">
        <v>315</v>
      </c>
      <c r="K92" s="149">
        <v>1</v>
      </c>
      <c r="L92" s="150">
        <v>45136</v>
      </c>
      <c r="M92" s="150">
        <v>45275</v>
      </c>
      <c r="N92" s="137">
        <f t="shared" si="14"/>
        <v>19.857142857142858</v>
      </c>
      <c r="O92" s="138" t="s">
        <v>2158</v>
      </c>
      <c r="P92" s="138" t="s">
        <v>2333</v>
      </c>
      <c r="Q92" s="140">
        <v>0.17</v>
      </c>
      <c r="R92" s="141"/>
      <c r="S92" s="85">
        <f>IF(Q92/K92&gt;1,100,+Q92/K92*100)</f>
        <v>17</v>
      </c>
      <c r="T92" s="142">
        <f>+N92*S92/100</f>
        <v>3.3757142857142854</v>
      </c>
      <c r="U92" s="142">
        <f>IF(M92&lt;=$AH$1,T92,0)</f>
        <v>3.3757142857142854</v>
      </c>
      <c r="V92" s="142">
        <f>IF($AH$1&gt;=M92,N92,0)</f>
        <v>19.857142857142858</v>
      </c>
      <c r="W92" s="143" t="str">
        <f>IF(S92=100,"CUMPLIDA",IF(M92-$AH$1&lt;0,"VENCIDA",IF(M92-$AH$1&lt;=30,"PRÓXIMA A VENCER",IF(S92&gt;0,"CON AVANCE","EN TERMINO"))))</f>
        <v>VENCIDA</v>
      </c>
      <c r="X92" s="143" t="str">
        <f>IF(A92&lt;&gt;"",IF(AD92=1,"VENCIDO",IF(AD92=2,"PRÓXIMO A VENCER",IF(AD92=3,"EN TERMINO",IF(AD92=4,"CON AVANCE",IF(AD92=5,"CUMPLIDO",))))),"")</f>
        <v/>
      </c>
      <c r="Y92" s="129" t="s">
        <v>2334</v>
      </c>
      <c r="Z92" s="129" t="str">
        <f t="shared" si="9"/>
        <v>H21AF2022</v>
      </c>
      <c r="AA92" s="144">
        <f>IF(A92&lt;&gt;"",1,AA91+1)</f>
        <v>2</v>
      </c>
      <c r="AB92" s="144" t="str">
        <f t="shared" si="10"/>
        <v>H21AF2022 - 2</v>
      </c>
      <c r="AC92" s="82">
        <f t="shared" si="11"/>
        <v>1</v>
      </c>
      <c r="AD92" s="82">
        <f t="shared" si="12"/>
        <v>1</v>
      </c>
      <c r="AE92" s="82" t="str">
        <f>IF(A92&lt;&gt;"",MID(F92,1,FIND(" ",F92,1)-1),AE91)</f>
        <v>H21AF2022.</v>
      </c>
      <c r="AF92" s="82" t="str">
        <f t="shared" si="13"/>
        <v>H21AF2022</v>
      </c>
      <c r="AG92" s="86"/>
      <c r="AH92" s="87"/>
      <c r="AI92" s="88"/>
    </row>
    <row r="93" spans="1:35" s="11" customFormat="1" ht="291" customHeight="1" x14ac:dyDescent="0.2">
      <c r="A93" s="129" t="str">
        <f>IF(ISBLANK(D93),"",COUNTA($D$2:D93))</f>
        <v/>
      </c>
      <c r="B93" s="130">
        <f t="shared" si="0"/>
        <v>92</v>
      </c>
      <c r="C93" s="131"/>
      <c r="D93" s="130"/>
      <c r="E93" s="130" t="s">
        <v>1708</v>
      </c>
      <c r="F93" s="148" t="s">
        <v>2435</v>
      </c>
      <c r="G93" s="148" t="s">
        <v>2429</v>
      </c>
      <c r="H93" s="141" t="s">
        <v>2430</v>
      </c>
      <c r="I93" s="141" t="s">
        <v>2436</v>
      </c>
      <c r="J93" s="149" t="s">
        <v>40</v>
      </c>
      <c r="K93" s="149">
        <v>2</v>
      </c>
      <c r="L93" s="150">
        <v>45136</v>
      </c>
      <c r="M93" s="150">
        <v>45275</v>
      </c>
      <c r="N93" s="137">
        <f t="shared" si="14"/>
        <v>19.857142857142858</v>
      </c>
      <c r="O93" s="138" t="s">
        <v>2158</v>
      </c>
      <c r="P93" s="138" t="s">
        <v>2333</v>
      </c>
      <c r="Q93" s="140">
        <v>0</v>
      </c>
      <c r="R93" s="141"/>
      <c r="S93" s="85">
        <f>IF(Q93/K93&gt;1,100,+Q93/K93*100)</f>
        <v>0</v>
      </c>
      <c r="T93" s="142">
        <f>+N93*S93/100</f>
        <v>0</v>
      </c>
      <c r="U93" s="142">
        <f>IF(M93&lt;=$AH$1,T93,0)</f>
        <v>0</v>
      </c>
      <c r="V93" s="142">
        <f>IF($AH$1&gt;=M93,N93,0)</f>
        <v>19.857142857142858</v>
      </c>
      <c r="W93" s="143" t="str">
        <f>IF(S93=100,"CUMPLIDA",IF(M93-$AH$1&lt;0,"VENCIDA",IF(M93-$AH$1&lt;=30,"PRÓXIMA A VENCER",IF(S93&gt;0,"CON AVANCE","EN TERMINO"))))</f>
        <v>VENCIDA</v>
      </c>
      <c r="X93" s="143" t="str">
        <f>IF(A93&lt;&gt;"",IF(AD93=1,"VENCIDO",IF(AD93=2,"PRÓXIMO A VENCER",IF(AD93=3,"EN TERMINO",IF(AD93=4,"CON AVANCE",IF(AD93=5,"CUMPLIDO",))))),"")</f>
        <v/>
      </c>
      <c r="Y93" s="129" t="s">
        <v>2334</v>
      </c>
      <c r="Z93" s="129" t="str">
        <f t="shared" si="9"/>
        <v>H21AF2022</v>
      </c>
      <c r="AA93" s="144">
        <f>IF(A93&lt;&gt;"",1,AA92+1)</f>
        <v>3</v>
      </c>
      <c r="AB93" s="144" t="str">
        <f t="shared" si="10"/>
        <v>H21AF2022 - 3</v>
      </c>
      <c r="AC93" s="82">
        <f t="shared" si="11"/>
        <v>1</v>
      </c>
      <c r="AD93" s="82">
        <f t="shared" si="12"/>
        <v>1</v>
      </c>
      <c r="AE93" s="82" t="str">
        <f>IF(A93&lt;&gt;"",MID(F93,1,FIND(" ",F93,1)-1),AE92)</f>
        <v>H21AF2022.</v>
      </c>
      <c r="AF93" s="82" t="str">
        <f t="shared" si="13"/>
        <v>H21AF2022</v>
      </c>
      <c r="AG93" s="86"/>
      <c r="AH93" s="87"/>
      <c r="AI93" s="88"/>
    </row>
    <row r="94" spans="1:35" s="11" customFormat="1" ht="291" customHeight="1" x14ac:dyDescent="0.2">
      <c r="A94" s="129">
        <f>IF(ISBLANK(D94),"",COUNTA($D$2:D94))</f>
        <v>77</v>
      </c>
      <c r="B94" s="130">
        <f t="shared" si="0"/>
        <v>93</v>
      </c>
      <c r="C94" s="131"/>
      <c r="D94" s="130" t="s">
        <v>646</v>
      </c>
      <c r="E94" s="130" t="s">
        <v>1708</v>
      </c>
      <c r="F94" s="148" t="s">
        <v>2437</v>
      </c>
      <c r="G94" s="148" t="s">
        <v>2438</v>
      </c>
      <c r="H94" s="141" t="s">
        <v>2439</v>
      </c>
      <c r="I94" s="141" t="s">
        <v>2440</v>
      </c>
      <c r="J94" s="149" t="s">
        <v>2441</v>
      </c>
      <c r="K94" s="149">
        <v>1</v>
      </c>
      <c r="L94" s="150">
        <v>45136</v>
      </c>
      <c r="M94" s="150">
        <v>45145</v>
      </c>
      <c r="N94" s="137">
        <f t="shared" si="14"/>
        <v>1.2857142857142858</v>
      </c>
      <c r="O94" s="138" t="s">
        <v>2158</v>
      </c>
      <c r="P94" s="138" t="s">
        <v>2333</v>
      </c>
      <c r="Q94" s="140">
        <v>0</v>
      </c>
      <c r="R94" s="141"/>
      <c r="S94" s="85">
        <f>IF(Q94/K94&gt;1,100,+Q94/K94*100)</f>
        <v>0</v>
      </c>
      <c r="T94" s="142">
        <f>+N94*S94/100</f>
        <v>0</v>
      </c>
      <c r="U94" s="142">
        <f>IF(M94&lt;=$AH$1,T94,0)</f>
        <v>0</v>
      </c>
      <c r="V94" s="142">
        <f>IF($AH$1&gt;=M94,N94,0)</f>
        <v>1.2857142857142858</v>
      </c>
      <c r="W94" s="143" t="str">
        <f>IF(S94=100,"CUMPLIDA",IF(M94-$AH$1&lt;0,"VENCIDA",IF(M94-$AH$1&lt;=30,"PRÓXIMA A VENCER",IF(S94&gt;0,"CON AVANCE","EN TERMINO"))))</f>
        <v>VENCIDA</v>
      </c>
      <c r="X94" s="143" t="str">
        <f>IF(A94&lt;&gt;"",IF(AD94=1,"VENCIDO",IF(AD94=2,"PRÓXIMO A VENCER",IF(AD94=3,"EN TERMINO",IF(AD94=4,"CON AVANCE",IF(AD94=5,"CUMPLIDO",))))),"")</f>
        <v>VENCIDO</v>
      </c>
      <c r="Y94" s="129" t="s">
        <v>2334</v>
      </c>
      <c r="Z94" s="129" t="str">
        <f t="shared" si="9"/>
        <v>H22AF2022</v>
      </c>
      <c r="AA94" s="144">
        <f>IF(A94&lt;&gt;"",1,AA93+1)</f>
        <v>1</v>
      </c>
      <c r="AB94" s="144" t="str">
        <f t="shared" si="10"/>
        <v>H22AF2022 - 1</v>
      </c>
      <c r="AC94" s="82">
        <f t="shared" si="11"/>
        <v>1</v>
      </c>
      <c r="AD94" s="82">
        <f t="shared" si="12"/>
        <v>1</v>
      </c>
      <c r="AE94" s="82" t="str">
        <f>IF(A94&lt;&gt;"",MID(F94,1,FIND(" ",F94,1)-1),AE93)</f>
        <v>H22AF2022.</v>
      </c>
      <c r="AF94" s="82" t="str">
        <f t="shared" si="13"/>
        <v>H22AF2022</v>
      </c>
      <c r="AG94" s="86"/>
      <c r="AH94" s="87"/>
      <c r="AI94" s="88"/>
    </row>
    <row r="95" spans="1:35" s="11" customFormat="1" ht="291" customHeight="1" x14ac:dyDescent="0.2">
      <c r="A95" s="129" t="str">
        <f>IF(ISBLANK(D95),"",COUNTA($D$2:D95))</f>
        <v/>
      </c>
      <c r="B95" s="130">
        <f t="shared" si="0"/>
        <v>94</v>
      </c>
      <c r="C95" s="131"/>
      <c r="D95" s="130"/>
      <c r="E95" s="130" t="s">
        <v>1708</v>
      </c>
      <c r="F95" s="148" t="s">
        <v>2442</v>
      </c>
      <c r="G95" s="148" t="s">
        <v>2438</v>
      </c>
      <c r="H95" s="141" t="s">
        <v>2443</v>
      </c>
      <c r="I95" s="141" t="s">
        <v>2444</v>
      </c>
      <c r="J95" s="149" t="s">
        <v>40</v>
      </c>
      <c r="K95" s="149">
        <v>2</v>
      </c>
      <c r="L95" s="150">
        <v>45136</v>
      </c>
      <c r="M95" s="150">
        <v>45290</v>
      </c>
      <c r="N95" s="137">
        <f t="shared" si="14"/>
        <v>22</v>
      </c>
      <c r="O95" s="138" t="s">
        <v>2158</v>
      </c>
      <c r="P95" s="138" t="s">
        <v>2333</v>
      </c>
      <c r="Q95" s="140">
        <v>0</v>
      </c>
      <c r="R95" s="141"/>
      <c r="S95" s="85">
        <f>IF(Q95/K95&gt;1,100,+Q95/K95*100)</f>
        <v>0</v>
      </c>
      <c r="T95" s="142">
        <f>+N95*S95/100</f>
        <v>0</v>
      </c>
      <c r="U95" s="142">
        <f>IF(M95&lt;=$AH$1,T95,0)</f>
        <v>0</v>
      </c>
      <c r="V95" s="142">
        <f>IF($AH$1&gt;=M95,N95,0)</f>
        <v>22</v>
      </c>
      <c r="W95" s="143" t="str">
        <f>IF(S95=100,"CUMPLIDA",IF(M95-$AH$1&lt;0,"VENCIDA",IF(M95-$AH$1&lt;=30,"PRÓXIMA A VENCER",IF(S95&gt;0,"CON AVANCE","EN TERMINO"))))</f>
        <v>VENCIDA</v>
      </c>
      <c r="X95" s="143" t="str">
        <f>IF(A95&lt;&gt;"",IF(AD95=1,"VENCIDO",IF(AD95=2,"PRÓXIMO A VENCER",IF(AD95=3,"EN TERMINO",IF(AD95=4,"CON AVANCE",IF(AD95=5,"CUMPLIDO",))))),"")</f>
        <v/>
      </c>
      <c r="Y95" s="129" t="s">
        <v>2334</v>
      </c>
      <c r="Z95" s="129" t="str">
        <f t="shared" si="9"/>
        <v>H22AF2022</v>
      </c>
      <c r="AA95" s="144">
        <f>IF(A95&lt;&gt;"",1,AA94+1)</f>
        <v>2</v>
      </c>
      <c r="AB95" s="144" t="str">
        <f t="shared" si="10"/>
        <v>H22AF2022 - 2</v>
      </c>
      <c r="AC95" s="82">
        <f t="shared" si="11"/>
        <v>1</v>
      </c>
      <c r="AD95" s="82">
        <f t="shared" si="12"/>
        <v>1</v>
      </c>
      <c r="AE95" s="82" t="str">
        <f>IF(A95&lt;&gt;"",MID(F95,1,FIND(" ",F95,1)-1),AE94)</f>
        <v>H22AF2022.</v>
      </c>
      <c r="AF95" s="82" t="str">
        <f t="shared" si="13"/>
        <v>H22AF2022</v>
      </c>
      <c r="AG95" s="86"/>
      <c r="AH95" s="87"/>
      <c r="AI95" s="88"/>
    </row>
    <row r="96" spans="1:35" s="11" customFormat="1" ht="291" customHeight="1" x14ac:dyDescent="0.2">
      <c r="A96" s="129">
        <f>IF(ISBLANK(D96),"",COUNTA($D$2:D96))</f>
        <v>78</v>
      </c>
      <c r="B96" s="130">
        <f t="shared" si="0"/>
        <v>95</v>
      </c>
      <c r="C96" s="131"/>
      <c r="D96" s="140" t="s">
        <v>2445</v>
      </c>
      <c r="E96" s="140" t="s">
        <v>2446</v>
      </c>
      <c r="F96" s="147" t="s">
        <v>2447</v>
      </c>
      <c r="G96" s="147" t="s">
        <v>2448</v>
      </c>
      <c r="H96" s="153" t="s">
        <v>2449</v>
      </c>
      <c r="I96" s="153" t="s">
        <v>2450</v>
      </c>
      <c r="J96" s="151" t="s">
        <v>1102</v>
      </c>
      <c r="K96" s="151">
        <v>1</v>
      </c>
      <c r="L96" s="154">
        <v>45139</v>
      </c>
      <c r="M96" s="154">
        <v>45290</v>
      </c>
      <c r="N96" s="137">
        <f t="shared" si="14"/>
        <v>21.571428571428573</v>
      </c>
      <c r="O96" s="139" t="s">
        <v>2451</v>
      </c>
      <c r="P96" s="139" t="s">
        <v>2452</v>
      </c>
      <c r="Q96" s="140">
        <v>0</v>
      </c>
      <c r="R96" s="141"/>
      <c r="S96" s="85">
        <f>IF(Q96/K96&gt;1,100,+Q96/K96*100)</f>
        <v>0</v>
      </c>
      <c r="T96" s="142">
        <f>+N96*S96/100</f>
        <v>0</v>
      </c>
      <c r="U96" s="142">
        <f>IF(M96&lt;=$AH$1,T96,0)</f>
        <v>0</v>
      </c>
      <c r="V96" s="142">
        <f>IF($AH$1&gt;=M96,N96,0)</f>
        <v>21.571428571428573</v>
      </c>
      <c r="W96" s="143" t="str">
        <f>IF(S96=100,"CUMPLIDA",IF(M96-$AH$1&lt;0,"VENCIDA",IF(M96-$AH$1&lt;=30,"PRÓXIMA A VENCER",IF(S96&gt;0,"CON AVANCE","EN TERMINO"))))</f>
        <v>VENCIDA</v>
      </c>
      <c r="X96" s="143" t="str">
        <f>IF(A96&lt;&gt;"",IF(AD96=1,"VENCIDO",IF(AD96=2,"PRÓXIMO A VENCER",IF(AD96=3,"EN TERMINO",IF(AD96=4,"CON AVANCE",IF(AD96=5,"CUMPLIDO",))))),"")</f>
        <v>VENCIDO</v>
      </c>
      <c r="Y96" s="129" t="s">
        <v>2334</v>
      </c>
      <c r="Z96" s="129" t="str">
        <f t="shared" si="9"/>
        <v>H23AF2022</v>
      </c>
      <c r="AA96" s="144">
        <f>IF(A96&lt;&gt;"",1,AA95+1)</f>
        <v>1</v>
      </c>
      <c r="AB96" s="144" t="str">
        <f t="shared" si="10"/>
        <v>H23AF2022 - 1</v>
      </c>
      <c r="AC96" s="82">
        <f t="shared" si="11"/>
        <v>1</v>
      </c>
      <c r="AD96" s="82">
        <f t="shared" si="12"/>
        <v>1</v>
      </c>
      <c r="AE96" s="82" t="str">
        <f>IF(A96&lt;&gt;"",MID(F96,1,FIND(" ",F96,1)-1),AE95)</f>
        <v>H23AF2022.</v>
      </c>
      <c r="AF96" s="82" t="str">
        <f t="shared" si="13"/>
        <v>H23AF2022</v>
      </c>
      <c r="AG96" s="86"/>
      <c r="AH96" s="87"/>
      <c r="AI96" s="88"/>
    </row>
    <row r="97" spans="1:35" s="11" customFormat="1" ht="291" customHeight="1" x14ac:dyDescent="0.2">
      <c r="A97" s="129">
        <f>IF(ISBLANK(D97),"",COUNTA($D$2:D97))</f>
        <v>79</v>
      </c>
      <c r="B97" s="130">
        <f t="shared" ref="B97:B161" si="15">ROW()-1</f>
        <v>96</v>
      </c>
      <c r="C97" s="131"/>
      <c r="D97" s="130" t="s">
        <v>1277</v>
      </c>
      <c r="E97" s="129" t="s">
        <v>874</v>
      </c>
      <c r="F97" s="148" t="s">
        <v>2453</v>
      </c>
      <c r="G97" s="148" t="s">
        <v>2454</v>
      </c>
      <c r="H97" s="155" t="s">
        <v>2455</v>
      </c>
      <c r="I97" s="155" t="s">
        <v>2456</v>
      </c>
      <c r="J97" s="155" t="s">
        <v>2457</v>
      </c>
      <c r="K97" s="140">
        <v>4</v>
      </c>
      <c r="L97" s="156">
        <v>45139</v>
      </c>
      <c r="M97" s="156">
        <v>45291</v>
      </c>
      <c r="N97" s="137">
        <f t="shared" si="14"/>
        <v>21.714285714285715</v>
      </c>
      <c r="O97" s="138" t="s">
        <v>1519</v>
      </c>
      <c r="P97" s="138" t="s">
        <v>2386</v>
      </c>
      <c r="Q97" s="140">
        <v>0</v>
      </c>
      <c r="R97" s="141"/>
      <c r="S97" s="85">
        <f>IF(Q97/K97&gt;1,100,+Q97/K97*100)</f>
        <v>0</v>
      </c>
      <c r="T97" s="142">
        <f>+N97*S97/100</f>
        <v>0</v>
      </c>
      <c r="U97" s="142">
        <f>IF(M97&lt;=$AH$1,T97,0)</f>
        <v>0</v>
      </c>
      <c r="V97" s="142">
        <f>IF($AH$1&gt;=M97,N97,0)</f>
        <v>21.714285714285715</v>
      </c>
      <c r="W97" s="143" t="str">
        <f>IF(S97=100,"CUMPLIDA",IF(M97-$AH$1&lt;0,"VENCIDA",IF(M97-$AH$1&lt;=30,"PRÓXIMA A VENCER",IF(S97&gt;0,"CON AVANCE","EN TERMINO"))))</f>
        <v>VENCIDA</v>
      </c>
      <c r="X97" s="143" t="str">
        <f>IF(A97&lt;&gt;"",IF(AD97=1,"VENCIDO",IF(AD97=2,"PRÓXIMO A VENCER",IF(AD97=3,"EN TERMINO",IF(AD97=4,"CON AVANCE",IF(AD97=5,"CUMPLIDO",))))),"")</f>
        <v>VENCIDO</v>
      </c>
      <c r="Y97" s="129" t="s">
        <v>2458</v>
      </c>
      <c r="Z97" s="129" t="str">
        <f t="shared" si="9"/>
        <v>H1AEFJUANCHITO</v>
      </c>
      <c r="AA97" s="144">
        <f>IF(A97&lt;&gt;"",1,AA96+1)</f>
        <v>1</v>
      </c>
      <c r="AB97" s="144" t="str">
        <f t="shared" si="10"/>
        <v>H1AEFJUANCHITO - 1</v>
      </c>
      <c r="AC97" s="82">
        <f t="shared" si="11"/>
        <v>1</v>
      </c>
      <c r="AD97" s="82">
        <f t="shared" si="12"/>
        <v>1</v>
      </c>
      <c r="AE97" s="82" t="str">
        <f>IF(A97&lt;&gt;"",MID(F97,1,FIND(" ",F97,1)-1),AE96)</f>
        <v>H1AEFJUANCHITO.</v>
      </c>
      <c r="AF97" s="82" t="str">
        <f t="shared" si="13"/>
        <v>H1AEFJUANCHITO</v>
      </c>
      <c r="AG97" s="86"/>
      <c r="AH97" s="87"/>
      <c r="AI97" s="88"/>
    </row>
    <row r="98" spans="1:35" s="11" customFormat="1" ht="291" customHeight="1" x14ac:dyDescent="0.2">
      <c r="A98" s="129" t="str">
        <f>IF(ISBLANK(D98),"",COUNTA($D$2:D98))</f>
        <v/>
      </c>
      <c r="B98" s="130">
        <f t="shared" si="15"/>
        <v>97</v>
      </c>
      <c r="C98" s="131"/>
      <c r="D98" s="130"/>
      <c r="E98" s="129" t="s">
        <v>874</v>
      </c>
      <c r="F98" s="148" t="s">
        <v>2459</v>
      </c>
      <c r="G98" s="148" t="s">
        <v>2454</v>
      </c>
      <c r="H98" s="155" t="s">
        <v>2460</v>
      </c>
      <c r="I98" s="155" t="s">
        <v>2383</v>
      </c>
      <c r="J98" s="140" t="s">
        <v>2301</v>
      </c>
      <c r="K98" s="140">
        <v>2</v>
      </c>
      <c r="L98" s="156">
        <v>45139</v>
      </c>
      <c r="M98" s="156">
        <v>45230</v>
      </c>
      <c r="N98" s="137">
        <f t="shared" si="14"/>
        <v>13</v>
      </c>
      <c r="O98" s="138" t="s">
        <v>1519</v>
      </c>
      <c r="P98" s="138" t="s">
        <v>2386</v>
      </c>
      <c r="Q98" s="140">
        <v>0</v>
      </c>
      <c r="R98" s="141"/>
      <c r="S98" s="85">
        <f>IF(Q98/K98&gt;1,100,+Q98/K98*100)</f>
        <v>0</v>
      </c>
      <c r="T98" s="142">
        <f>+N98*S98/100</f>
        <v>0</v>
      </c>
      <c r="U98" s="142">
        <f>IF(M98&lt;=$AH$1,T98,0)</f>
        <v>0</v>
      </c>
      <c r="V98" s="142">
        <f>IF($AH$1&gt;=M98,N98,0)</f>
        <v>13</v>
      </c>
      <c r="W98" s="143" t="str">
        <f>IF(S98=100,"CUMPLIDA",IF(M98-$AH$1&lt;0,"VENCIDA",IF(M98-$AH$1&lt;=30,"PRÓXIMA A VENCER",IF(S98&gt;0,"CON AVANCE","EN TERMINO"))))</f>
        <v>VENCIDA</v>
      </c>
      <c r="X98" s="143" t="str">
        <f>IF(A98&lt;&gt;"",IF(AD98=1,"VENCIDO",IF(AD98=2,"PRÓXIMO A VENCER",IF(AD98=3,"EN TERMINO",IF(AD98=4,"CON AVANCE",IF(AD98=5,"CUMPLIDO",))))),"")</f>
        <v/>
      </c>
      <c r="Y98" s="129" t="s">
        <v>2458</v>
      </c>
      <c r="Z98" s="129" t="str">
        <f t="shared" si="9"/>
        <v>H1AEFJUANCHITO</v>
      </c>
      <c r="AA98" s="144">
        <f>IF(A98&lt;&gt;"",1,AA97+1)</f>
        <v>2</v>
      </c>
      <c r="AB98" s="144" t="str">
        <f t="shared" si="10"/>
        <v>H1AEFJUANCHITO - 2</v>
      </c>
      <c r="AC98" s="82">
        <f t="shared" si="11"/>
        <v>1</v>
      </c>
      <c r="AD98" s="82">
        <f t="shared" si="12"/>
        <v>1</v>
      </c>
      <c r="AE98" s="82" t="str">
        <f>IF(A98&lt;&gt;"",MID(F98,1,FIND(" ",F98,1)-1),AE97)</f>
        <v>H1AEFJUANCHITO.</v>
      </c>
      <c r="AF98" s="82" t="str">
        <f t="shared" si="13"/>
        <v>H1AEFJUANCHITO</v>
      </c>
      <c r="AG98" s="86"/>
      <c r="AH98" s="87"/>
      <c r="AI98" s="88"/>
    </row>
    <row r="99" spans="1:35" s="11" customFormat="1" ht="291" customHeight="1" x14ac:dyDescent="0.2">
      <c r="A99" s="129">
        <f>IF(ISBLANK(D99),"",COUNTA($D$2:D99))</f>
        <v>80</v>
      </c>
      <c r="B99" s="130">
        <f t="shared" si="15"/>
        <v>98</v>
      </c>
      <c r="C99" s="131"/>
      <c r="D99" s="130" t="s">
        <v>647</v>
      </c>
      <c r="E99" s="129" t="s">
        <v>874</v>
      </c>
      <c r="F99" s="148" t="s">
        <v>2461</v>
      </c>
      <c r="G99" s="148" t="s">
        <v>2462</v>
      </c>
      <c r="H99" s="155" t="s">
        <v>2382</v>
      </c>
      <c r="I99" s="155" t="s">
        <v>2383</v>
      </c>
      <c r="J99" s="140" t="s">
        <v>2384</v>
      </c>
      <c r="K99" s="140">
        <v>2</v>
      </c>
      <c r="L99" s="156">
        <v>45139</v>
      </c>
      <c r="M99" s="156">
        <v>45230</v>
      </c>
      <c r="N99" s="137">
        <f t="shared" si="14"/>
        <v>13</v>
      </c>
      <c r="O99" s="138" t="s">
        <v>1519</v>
      </c>
      <c r="P99" s="138" t="s">
        <v>2386</v>
      </c>
      <c r="Q99" s="140">
        <v>0</v>
      </c>
      <c r="R99" s="141"/>
      <c r="S99" s="85">
        <f>IF(Q99/K99&gt;1,100,+Q99/K99*100)</f>
        <v>0</v>
      </c>
      <c r="T99" s="142">
        <f>+N99*S99/100</f>
        <v>0</v>
      </c>
      <c r="U99" s="142">
        <f>IF(M99&lt;=$AH$1,T99,0)</f>
        <v>0</v>
      </c>
      <c r="V99" s="142">
        <f>IF($AH$1&gt;=M99,N99,0)</f>
        <v>13</v>
      </c>
      <c r="W99" s="143" t="str">
        <f>IF(S99=100,"CUMPLIDA",IF(M99-$AH$1&lt;0,"VENCIDA",IF(M99-$AH$1&lt;=30,"PRÓXIMA A VENCER",IF(S99&gt;0,"CON AVANCE","EN TERMINO"))))</f>
        <v>VENCIDA</v>
      </c>
      <c r="X99" s="143" t="str">
        <f>IF(A99&lt;&gt;"",IF(AD99=1,"VENCIDO",IF(AD99=2,"PRÓXIMO A VENCER",IF(AD99=3,"EN TERMINO",IF(AD99=4,"CON AVANCE",IF(AD99=5,"CUMPLIDO",))))),"")</f>
        <v>VENCIDO</v>
      </c>
      <c r="Y99" s="129" t="s">
        <v>2458</v>
      </c>
      <c r="Z99" s="129" t="str">
        <f t="shared" si="9"/>
        <v>H2AEFJUANCHITO</v>
      </c>
      <c r="AA99" s="144">
        <f>IF(A99&lt;&gt;"",1,AA98+1)</f>
        <v>1</v>
      </c>
      <c r="AB99" s="144" t="str">
        <f t="shared" si="10"/>
        <v>H2AEFJUANCHITO - 1</v>
      </c>
      <c r="AC99" s="82">
        <f t="shared" si="11"/>
        <v>1</v>
      </c>
      <c r="AD99" s="82">
        <f t="shared" si="12"/>
        <v>1</v>
      </c>
      <c r="AE99" s="82" t="str">
        <f>IF(A99&lt;&gt;"",MID(F99,1,FIND(" ",F99,1)-1),AE98)</f>
        <v>H2AEFJUANCHITO.</v>
      </c>
      <c r="AF99" s="82" t="str">
        <f t="shared" si="13"/>
        <v>H2AEFJUANCHITO</v>
      </c>
      <c r="AG99" s="86"/>
      <c r="AH99" s="87"/>
      <c r="AI99" s="88"/>
    </row>
    <row r="100" spans="1:35" s="11" customFormat="1" ht="291" customHeight="1" x14ac:dyDescent="0.2">
      <c r="A100" s="129">
        <f>IF(ISBLANK(D100),"",COUNTA($D$2:D100))</f>
        <v>81</v>
      </c>
      <c r="B100" s="130">
        <f t="shared" si="15"/>
        <v>99</v>
      </c>
      <c r="C100" s="131"/>
      <c r="D100" s="130" t="s">
        <v>646</v>
      </c>
      <c r="E100" s="129" t="s">
        <v>1140</v>
      </c>
      <c r="F100" s="148" t="s">
        <v>2463</v>
      </c>
      <c r="G100" s="148" t="s">
        <v>2464</v>
      </c>
      <c r="H100" s="155" t="s">
        <v>2465</v>
      </c>
      <c r="I100" s="155" t="s">
        <v>2405</v>
      </c>
      <c r="J100" s="140" t="s">
        <v>2301</v>
      </c>
      <c r="K100" s="140">
        <v>2</v>
      </c>
      <c r="L100" s="156">
        <v>45139</v>
      </c>
      <c r="M100" s="156">
        <v>45230</v>
      </c>
      <c r="N100" s="137">
        <f t="shared" si="14"/>
        <v>13</v>
      </c>
      <c r="O100" s="138" t="s">
        <v>1519</v>
      </c>
      <c r="P100" s="138" t="s">
        <v>2386</v>
      </c>
      <c r="Q100" s="140">
        <v>2</v>
      </c>
      <c r="R100" s="141"/>
      <c r="S100" s="85">
        <f>IF(Q100/K100&gt;1,100,+Q100/K100*100)</f>
        <v>100</v>
      </c>
      <c r="T100" s="142">
        <f>+N100*S100/100</f>
        <v>13</v>
      </c>
      <c r="U100" s="142">
        <f>IF(M100&lt;=$AH$1,T100,0)</f>
        <v>13</v>
      </c>
      <c r="V100" s="142">
        <f>IF($AH$1&gt;=M100,N100,0)</f>
        <v>13</v>
      </c>
      <c r="W100" s="143" t="str">
        <f>IF(S100=100,"CUMPLIDA",IF(M100-$AH$1&lt;0,"VENCIDA",IF(M100-$AH$1&lt;=30,"PRÓXIMA A VENCER",IF(S100&gt;0,"CON AVANCE","EN TERMINO"))))</f>
        <v>CUMPLIDA</v>
      </c>
      <c r="X100" s="143" t="str">
        <f>IF(A100&lt;&gt;"",IF(AD100=1,"VENCIDO",IF(AD100=2,"PRÓXIMO A VENCER",IF(AD100=3,"EN TERMINO",IF(AD100=4,"CON AVANCE",IF(AD100=5,"CUMPLIDO",))))),"")</f>
        <v>CUMPLIDO</v>
      </c>
      <c r="Y100" s="129" t="s">
        <v>2458</v>
      </c>
      <c r="Z100" s="129" t="str">
        <f t="shared" si="9"/>
        <v>H3AEFJUANCHITO</v>
      </c>
      <c r="AA100" s="144">
        <f>IF(A100&lt;&gt;"",1,AA99+1)</f>
        <v>1</v>
      </c>
      <c r="AB100" s="144" t="str">
        <f t="shared" si="10"/>
        <v>H3AEFJUANCHITO - 1</v>
      </c>
      <c r="AC100" s="82">
        <f t="shared" si="11"/>
        <v>5</v>
      </c>
      <c r="AD100" s="82">
        <f t="shared" si="12"/>
        <v>5</v>
      </c>
      <c r="AE100" s="82" t="str">
        <f>IF(A100&lt;&gt;"",MID(F100,1,FIND(" ",F100,1)-1),AE99)</f>
        <v>H3AEFJUANCHITO.</v>
      </c>
      <c r="AF100" s="82" t="str">
        <f t="shared" si="13"/>
        <v>H3AEFJUANCHITO</v>
      </c>
      <c r="AG100" s="86"/>
      <c r="AH100" s="87"/>
      <c r="AI100" s="88"/>
    </row>
    <row r="101" spans="1:35" s="11" customFormat="1" ht="291" customHeight="1" x14ac:dyDescent="0.2">
      <c r="A101" s="129">
        <f>IF(ISBLANK(D101),"",COUNTA($D$2:D101))</f>
        <v>82</v>
      </c>
      <c r="B101" s="130">
        <f t="shared" si="15"/>
        <v>100</v>
      </c>
      <c r="C101" s="131"/>
      <c r="D101" s="137" t="s">
        <v>1474</v>
      </c>
      <c r="E101" s="137" t="s">
        <v>1140</v>
      </c>
      <c r="F101" s="157" t="s">
        <v>2466</v>
      </c>
      <c r="G101" s="157" t="s">
        <v>2467</v>
      </c>
      <c r="H101" s="155" t="s">
        <v>2465</v>
      </c>
      <c r="I101" s="155" t="s">
        <v>2405</v>
      </c>
      <c r="J101" s="140" t="s">
        <v>2301</v>
      </c>
      <c r="K101" s="140">
        <v>2</v>
      </c>
      <c r="L101" s="156">
        <v>45139</v>
      </c>
      <c r="M101" s="156">
        <v>45230</v>
      </c>
      <c r="N101" s="137">
        <f t="shared" si="14"/>
        <v>13</v>
      </c>
      <c r="O101" s="140" t="s">
        <v>1519</v>
      </c>
      <c r="P101" s="138" t="s">
        <v>2386</v>
      </c>
      <c r="Q101" s="140">
        <v>2</v>
      </c>
      <c r="R101" s="141"/>
      <c r="S101" s="85">
        <f>IF(Q101/K101&gt;1,100,+Q101/K101*100)</f>
        <v>100</v>
      </c>
      <c r="T101" s="142">
        <f>+N101*S101/100</f>
        <v>13</v>
      </c>
      <c r="U101" s="142">
        <f>IF(M101&lt;=$AH$1,T101,0)</f>
        <v>13</v>
      </c>
      <c r="V101" s="142">
        <f>IF($AH$1&gt;=M101,N101,0)</f>
        <v>13</v>
      </c>
      <c r="W101" s="143" t="str">
        <f>IF(S101=100,"CUMPLIDA",IF(M101-$AH$1&lt;0,"VENCIDA",IF(M101-$AH$1&lt;=30,"PRÓXIMA A VENCER",IF(S101&gt;0,"CON AVANCE","EN TERMINO"))))</f>
        <v>CUMPLIDA</v>
      </c>
      <c r="X101" s="143" t="str">
        <f>IF(A101&lt;&gt;"",IF(AD101=1,"VENCIDO",IF(AD101=2,"PRÓXIMO A VENCER",IF(AD101=3,"EN TERMINO",IF(AD101=4,"CON AVANCE",IF(AD101=5,"CUMPLIDO",))))),"")</f>
        <v>CUMPLIDO</v>
      </c>
      <c r="Y101" s="129" t="s">
        <v>2458</v>
      </c>
      <c r="Z101" s="129" t="str">
        <f t="shared" si="9"/>
        <v>H4AEFJUANCHITO</v>
      </c>
      <c r="AA101" s="144">
        <f>IF(A101&lt;&gt;"",1,AA100+1)</f>
        <v>1</v>
      </c>
      <c r="AB101" s="144" t="str">
        <f t="shared" si="10"/>
        <v>H4AEFJUANCHITO - 1</v>
      </c>
      <c r="AC101" s="82">
        <f t="shared" si="11"/>
        <v>5</v>
      </c>
      <c r="AD101" s="82">
        <f t="shared" si="12"/>
        <v>5</v>
      </c>
      <c r="AE101" s="82" t="str">
        <f>IF(A101&lt;&gt;"",MID(F101,1,FIND(" ",F101,1)-1),AE100)</f>
        <v>H4AEFJUANCHITO.</v>
      </c>
      <c r="AF101" s="82" t="str">
        <f t="shared" si="13"/>
        <v>H4AEFJUANCHITO</v>
      </c>
      <c r="AG101" s="86"/>
      <c r="AH101" s="87"/>
      <c r="AI101" s="88"/>
    </row>
    <row r="102" spans="1:35" s="11" customFormat="1" ht="291" customHeight="1" x14ac:dyDescent="0.2">
      <c r="A102" s="129">
        <f>IF(ISBLANK(D102),"",COUNTA($D$2:D102))</f>
        <v>83</v>
      </c>
      <c r="B102" s="130">
        <f t="shared" si="15"/>
        <v>101</v>
      </c>
      <c r="C102" s="131"/>
      <c r="D102" s="130" t="s">
        <v>2309</v>
      </c>
      <c r="E102" s="158" t="s">
        <v>1282</v>
      </c>
      <c r="F102" s="148" t="s">
        <v>2320</v>
      </c>
      <c r="G102" s="148" t="s">
        <v>2310</v>
      </c>
      <c r="H102" s="141" t="s">
        <v>2311</v>
      </c>
      <c r="I102" s="141" t="s">
        <v>2300</v>
      </c>
      <c r="J102" s="149" t="s">
        <v>2301</v>
      </c>
      <c r="K102" s="149">
        <v>3</v>
      </c>
      <c r="L102" s="150">
        <v>45108</v>
      </c>
      <c r="M102" s="150">
        <v>45230</v>
      </c>
      <c r="N102" s="137">
        <f t="shared" si="14"/>
        <v>17.428571428571427</v>
      </c>
      <c r="O102" s="138" t="s">
        <v>1781</v>
      </c>
      <c r="P102" s="138" t="s">
        <v>2393</v>
      </c>
      <c r="Q102" s="140">
        <v>0</v>
      </c>
      <c r="R102" s="141"/>
      <c r="S102" s="85">
        <f>IF(Q102/K102&gt;1,100,+Q102/K102*100)</f>
        <v>0</v>
      </c>
      <c r="T102" s="142">
        <f>+N102*S102/100</f>
        <v>0</v>
      </c>
      <c r="U102" s="142">
        <f>IF(M102&lt;=$AH$1,T102,0)</f>
        <v>0</v>
      </c>
      <c r="V102" s="142">
        <f>IF($AH$1&gt;=M102,N102,0)</f>
        <v>17.428571428571427</v>
      </c>
      <c r="W102" s="143" t="str">
        <f>IF(S102=100,"CUMPLIDA",IF(M102-$AH$1&lt;0,"VENCIDA",IF(M102-$AH$1&lt;=30,"PRÓXIMA A VENCER",IF(S102&gt;0,"CON AVANCE","EN TERMINO"))))</f>
        <v>VENCIDA</v>
      </c>
      <c r="X102" s="143" t="str">
        <f>IF(A102&lt;&gt;"",IF(AD102=1,"VENCIDO",IF(AD102=2,"PRÓXIMO A VENCER",IF(AD102=3,"EN TERMINO",IF(AD102=4,"CON AVANCE",IF(AD102=5,"CUMPLIDO",))))),"")</f>
        <v>VENCIDO</v>
      </c>
      <c r="Y102" s="129" t="s">
        <v>2325</v>
      </c>
      <c r="Z102" s="129" t="str">
        <f t="shared" si="9"/>
        <v>H1AEF-Armenia-Montenegro-Quimbaya</v>
      </c>
      <c r="AA102" s="144">
        <f>IF(A102&lt;&gt;"",1,AA101+1)</f>
        <v>1</v>
      </c>
      <c r="AB102" s="144" t="str">
        <f t="shared" si="10"/>
        <v>H1AEF-Armenia-Montenegro-Quimbaya - 1</v>
      </c>
      <c r="AC102" s="82">
        <f t="shared" si="11"/>
        <v>1</v>
      </c>
      <c r="AD102" s="82">
        <f t="shared" si="12"/>
        <v>1</v>
      </c>
      <c r="AE102" s="82" t="str">
        <f>IF(A102&lt;&gt;"",MID(F102,1,FIND(" ",F102,1)-1),AE101)</f>
        <v>H1AEF-Armenia-Montenegro-Quimbaya.</v>
      </c>
      <c r="AF102" s="82" t="str">
        <f t="shared" si="13"/>
        <v>H1AEF-Armenia-Montenegro-Quimbaya</v>
      </c>
      <c r="AG102" s="86"/>
      <c r="AH102" s="87"/>
      <c r="AI102" s="88"/>
    </row>
    <row r="103" spans="1:35" s="11" customFormat="1" ht="291" customHeight="1" x14ac:dyDescent="0.2">
      <c r="A103" s="129">
        <f>IF(ISBLANK(D103),"",COUNTA($D$2:D103))</f>
        <v>84</v>
      </c>
      <c r="B103" s="130">
        <f t="shared" si="15"/>
        <v>102</v>
      </c>
      <c r="C103" s="131"/>
      <c r="D103" s="130" t="s">
        <v>645</v>
      </c>
      <c r="E103" s="129" t="s">
        <v>1140</v>
      </c>
      <c r="F103" s="148" t="s">
        <v>2321</v>
      </c>
      <c r="G103" s="148" t="s">
        <v>2312</v>
      </c>
      <c r="H103" s="141" t="s">
        <v>2313</v>
      </c>
      <c r="I103" s="141" t="s">
        <v>2300</v>
      </c>
      <c r="J103" s="149" t="s">
        <v>2301</v>
      </c>
      <c r="K103" s="149">
        <v>3</v>
      </c>
      <c r="L103" s="150">
        <v>45108</v>
      </c>
      <c r="M103" s="150">
        <v>45230</v>
      </c>
      <c r="N103" s="137">
        <f t="shared" si="14"/>
        <v>17.428571428571427</v>
      </c>
      <c r="O103" s="138" t="s">
        <v>1781</v>
      </c>
      <c r="P103" s="138" t="s">
        <v>2393</v>
      </c>
      <c r="Q103" s="140">
        <v>0</v>
      </c>
      <c r="R103" s="141"/>
      <c r="S103" s="85">
        <f>IF(Q103/K103&gt;1,100,+Q103/K103*100)</f>
        <v>0</v>
      </c>
      <c r="T103" s="142">
        <f>+N103*S103/100</f>
        <v>0</v>
      </c>
      <c r="U103" s="142">
        <f>IF(M103&lt;=$AH$1,T103,0)</f>
        <v>0</v>
      </c>
      <c r="V103" s="142">
        <f>IF($AH$1&gt;=M103,N103,0)</f>
        <v>17.428571428571427</v>
      </c>
      <c r="W103" s="143" t="str">
        <f>IF(S103=100,"CUMPLIDA",IF(M103-$AH$1&lt;0,"VENCIDA",IF(M103-$AH$1&lt;=30,"PRÓXIMA A VENCER",IF(S103&gt;0,"CON AVANCE","EN TERMINO"))))</f>
        <v>VENCIDA</v>
      </c>
      <c r="X103" s="143" t="str">
        <f>IF(A103&lt;&gt;"",IF(AD103=1,"VENCIDO",IF(AD103=2,"PRÓXIMO A VENCER",IF(AD103=3,"EN TERMINO",IF(AD103=4,"CON AVANCE",IF(AD103=5,"CUMPLIDO",))))),"")</f>
        <v>VENCIDO</v>
      </c>
      <c r="Y103" s="129" t="s">
        <v>2325</v>
      </c>
      <c r="Z103" s="129" t="str">
        <f t="shared" si="9"/>
        <v>H2AEF-Armenia-Montenegro-Quimbaya</v>
      </c>
      <c r="AA103" s="144">
        <f>IF(A103&lt;&gt;"",1,AA102+1)</f>
        <v>1</v>
      </c>
      <c r="AB103" s="144" t="str">
        <f t="shared" si="10"/>
        <v>H2AEF-Armenia-Montenegro-Quimbaya - 1</v>
      </c>
      <c r="AC103" s="82">
        <f t="shared" si="11"/>
        <v>1</v>
      </c>
      <c r="AD103" s="82">
        <f t="shared" si="12"/>
        <v>1</v>
      </c>
      <c r="AE103" s="82" t="str">
        <f>IF(A103&lt;&gt;"",MID(F103,1,FIND(" ",F103,1)-1),AE102)</f>
        <v>H2AEF-Armenia-Montenegro-Quimbaya.</v>
      </c>
      <c r="AF103" s="82" t="str">
        <f t="shared" si="13"/>
        <v>H2AEF-Armenia-Montenegro-Quimbaya</v>
      </c>
      <c r="AG103" s="86"/>
      <c r="AH103" s="87"/>
      <c r="AI103" s="88"/>
    </row>
    <row r="104" spans="1:35" s="11" customFormat="1" ht="291" customHeight="1" x14ac:dyDescent="0.2">
      <c r="A104" s="129" t="str">
        <f>IF(ISBLANK(D104),"",COUNTA($D$2:D104))</f>
        <v/>
      </c>
      <c r="B104" s="130">
        <f t="shared" si="15"/>
        <v>103</v>
      </c>
      <c r="C104" s="131"/>
      <c r="D104" s="130"/>
      <c r="E104" s="129" t="s">
        <v>1140</v>
      </c>
      <c r="F104" s="148" t="s">
        <v>2322</v>
      </c>
      <c r="G104" s="148" t="s">
        <v>2312</v>
      </c>
      <c r="H104" s="141" t="s">
        <v>2314</v>
      </c>
      <c r="I104" s="141" t="s">
        <v>2300</v>
      </c>
      <c r="J104" s="149" t="s">
        <v>2301</v>
      </c>
      <c r="K104" s="149">
        <v>3</v>
      </c>
      <c r="L104" s="150">
        <v>45108</v>
      </c>
      <c r="M104" s="150">
        <v>45230</v>
      </c>
      <c r="N104" s="137">
        <f t="shared" si="14"/>
        <v>17.428571428571427</v>
      </c>
      <c r="O104" s="138" t="s">
        <v>1975</v>
      </c>
      <c r="P104" s="138" t="s">
        <v>2386</v>
      </c>
      <c r="Q104" s="140">
        <v>2</v>
      </c>
      <c r="R104" s="141"/>
      <c r="S104" s="85">
        <f>IF(Q104/K104&gt;1,100,+Q104/K104*100)</f>
        <v>66.666666666666657</v>
      </c>
      <c r="T104" s="142">
        <f>+N104*S104/100</f>
        <v>11.619047619047617</v>
      </c>
      <c r="U104" s="142">
        <f>IF(M104&lt;=$AH$1,T104,0)</f>
        <v>11.619047619047617</v>
      </c>
      <c r="V104" s="142">
        <f>IF($AH$1&gt;=M104,N104,0)</f>
        <v>17.428571428571427</v>
      </c>
      <c r="W104" s="143" t="str">
        <f>IF(S104=100,"CUMPLIDA",IF(M104-$AH$1&lt;0,"VENCIDA",IF(M104-$AH$1&lt;=30,"PRÓXIMA A VENCER",IF(S104&gt;0,"CON AVANCE","EN TERMINO"))))</f>
        <v>VENCIDA</v>
      </c>
      <c r="X104" s="143" t="str">
        <f>IF(A104&lt;&gt;"",IF(AD104=1,"VENCIDO",IF(AD104=2,"PRÓXIMO A VENCER",IF(AD104=3,"EN TERMINO",IF(AD104=4,"CON AVANCE",IF(AD104=5,"CUMPLIDO",))))),"")</f>
        <v/>
      </c>
      <c r="Y104" s="129" t="s">
        <v>2325</v>
      </c>
      <c r="Z104" s="129" t="str">
        <f t="shared" si="9"/>
        <v>H2AEF-Armenia-Montenegro-Quimbaya</v>
      </c>
      <c r="AA104" s="144">
        <f>IF(A104&lt;&gt;"",1,AA103+1)</f>
        <v>2</v>
      </c>
      <c r="AB104" s="144" t="str">
        <f t="shared" si="10"/>
        <v>H2AEF-Armenia-Montenegro-Quimbaya - 2</v>
      </c>
      <c r="AC104" s="82">
        <f t="shared" si="11"/>
        <v>1</v>
      </c>
      <c r="AD104" s="82">
        <f t="shared" si="12"/>
        <v>1</v>
      </c>
      <c r="AE104" s="82" t="str">
        <f>IF(A104&lt;&gt;"",MID(F104,1,FIND(" ",F104,1)-1),AE103)</f>
        <v>H2AEF-Armenia-Montenegro-Quimbaya.</v>
      </c>
      <c r="AF104" s="82" t="str">
        <f t="shared" si="13"/>
        <v>H2AEF-Armenia-Montenegro-Quimbaya</v>
      </c>
      <c r="AG104" s="86"/>
      <c r="AH104" s="87"/>
      <c r="AI104" s="88"/>
    </row>
    <row r="105" spans="1:35" s="11" customFormat="1" ht="291" customHeight="1" x14ac:dyDescent="0.2">
      <c r="A105" s="129">
        <f>IF(ISBLANK(D105),"",COUNTA($D$2:D105))</f>
        <v>85</v>
      </c>
      <c r="B105" s="130">
        <f t="shared" si="15"/>
        <v>104</v>
      </c>
      <c r="C105" s="131"/>
      <c r="D105" s="130" t="s">
        <v>1474</v>
      </c>
      <c r="E105" s="129" t="s">
        <v>874</v>
      </c>
      <c r="F105" s="148" t="s">
        <v>2323</v>
      </c>
      <c r="G105" s="148" t="s">
        <v>2315</v>
      </c>
      <c r="H105" s="141" t="s">
        <v>2316</v>
      </c>
      <c r="I105" s="141" t="s">
        <v>2317</v>
      </c>
      <c r="J105" s="149" t="s">
        <v>2318</v>
      </c>
      <c r="K105" s="149">
        <v>6</v>
      </c>
      <c r="L105" s="150">
        <v>45108</v>
      </c>
      <c r="M105" s="150">
        <v>45291</v>
      </c>
      <c r="N105" s="137">
        <f t="shared" si="14"/>
        <v>26.142857142857142</v>
      </c>
      <c r="O105" s="138" t="s">
        <v>1975</v>
      </c>
      <c r="P105" s="138" t="s">
        <v>2386</v>
      </c>
      <c r="Q105" s="140">
        <v>4</v>
      </c>
      <c r="R105" s="141"/>
      <c r="S105" s="85">
        <f>IF(Q105/K105&gt;1,100,+Q105/K105*100)</f>
        <v>66.666666666666657</v>
      </c>
      <c r="T105" s="142">
        <f>+N105*S105/100</f>
        <v>17.428571428571427</v>
      </c>
      <c r="U105" s="142">
        <f>IF(M105&lt;=$AH$1,T105,0)</f>
        <v>17.428571428571427</v>
      </c>
      <c r="V105" s="142">
        <f>IF($AH$1&gt;=M105,N105,0)</f>
        <v>26.142857142857142</v>
      </c>
      <c r="W105" s="143" t="str">
        <f>IF(S105=100,"CUMPLIDA",IF(M105-$AH$1&lt;0,"VENCIDA",IF(M105-$AH$1&lt;=30,"PRÓXIMA A VENCER",IF(S105&gt;0,"CON AVANCE","EN TERMINO"))))</f>
        <v>VENCIDA</v>
      </c>
      <c r="X105" s="143" t="str">
        <f>IF(A105&lt;&gt;"",IF(AD105=1,"VENCIDO",IF(AD105=2,"PRÓXIMO A VENCER",IF(AD105=3,"EN TERMINO",IF(AD105=4,"CON AVANCE",IF(AD105=5,"CUMPLIDO",))))),"")</f>
        <v>VENCIDO</v>
      </c>
      <c r="Y105" s="129" t="s">
        <v>2325</v>
      </c>
      <c r="Z105" s="129" t="str">
        <f t="shared" si="9"/>
        <v>H3AEF-Armenia-Montenegro-Quimbaya</v>
      </c>
      <c r="AA105" s="144">
        <f>IF(A105&lt;&gt;"",1,AA104+1)</f>
        <v>1</v>
      </c>
      <c r="AB105" s="144" t="str">
        <f t="shared" si="10"/>
        <v>H3AEF-Armenia-Montenegro-Quimbaya - 1</v>
      </c>
      <c r="AC105" s="82">
        <f t="shared" si="11"/>
        <v>1</v>
      </c>
      <c r="AD105" s="82">
        <f t="shared" si="12"/>
        <v>1</v>
      </c>
      <c r="AE105" s="82" t="str">
        <f>IF(A105&lt;&gt;"",MID(F105,1,FIND(" ",F105,1)-1),AE104)</f>
        <v>H3AEF-Armenia-Montenegro-Quimbaya.</v>
      </c>
      <c r="AF105" s="82" t="str">
        <f t="shared" si="13"/>
        <v>H3AEF-Armenia-Montenegro-Quimbaya</v>
      </c>
      <c r="AG105" s="86"/>
      <c r="AH105" s="87"/>
      <c r="AI105" s="88"/>
    </row>
    <row r="106" spans="1:35" s="11" customFormat="1" ht="291" customHeight="1" x14ac:dyDescent="0.2">
      <c r="A106" s="129" t="str">
        <f>IF(ISBLANK(D106),"",COUNTA($D$2:D106))</f>
        <v/>
      </c>
      <c r="B106" s="130">
        <f t="shared" si="15"/>
        <v>105</v>
      </c>
      <c r="C106" s="131"/>
      <c r="D106" s="130"/>
      <c r="E106" s="129" t="s">
        <v>874</v>
      </c>
      <c r="F106" s="148" t="s">
        <v>2324</v>
      </c>
      <c r="G106" s="148" t="s">
        <v>2315</v>
      </c>
      <c r="H106" s="141" t="s">
        <v>2319</v>
      </c>
      <c r="I106" s="141" t="s">
        <v>2300</v>
      </c>
      <c r="J106" s="149" t="s">
        <v>2301</v>
      </c>
      <c r="K106" s="149">
        <v>3</v>
      </c>
      <c r="L106" s="150">
        <v>45092</v>
      </c>
      <c r="M106" s="150">
        <v>45199</v>
      </c>
      <c r="N106" s="137">
        <f t="shared" si="14"/>
        <v>15.285714285714286</v>
      </c>
      <c r="O106" s="138" t="s">
        <v>1975</v>
      </c>
      <c r="P106" s="138" t="s">
        <v>2386</v>
      </c>
      <c r="Q106" s="140">
        <v>2</v>
      </c>
      <c r="R106" s="141"/>
      <c r="S106" s="85">
        <f>IF(Q106/K106&gt;1,100,+Q106/K106*100)</f>
        <v>66.666666666666657</v>
      </c>
      <c r="T106" s="142">
        <f>+N106*S106/100</f>
        <v>10.19047619047619</v>
      </c>
      <c r="U106" s="142">
        <f>IF(M106&lt;=$AH$1,T106,0)</f>
        <v>10.19047619047619</v>
      </c>
      <c r="V106" s="142">
        <f>IF($AH$1&gt;=M106,N106,0)</f>
        <v>15.285714285714286</v>
      </c>
      <c r="W106" s="143" t="str">
        <f>IF(S106=100,"CUMPLIDA",IF(M106-$AH$1&lt;0,"VENCIDA",IF(M106-$AH$1&lt;=30,"PRÓXIMA A VENCER",IF(S106&gt;0,"CON AVANCE","EN TERMINO"))))</f>
        <v>VENCIDA</v>
      </c>
      <c r="X106" s="143" t="str">
        <f>IF(A106&lt;&gt;"",IF(AD106=1,"VENCIDO",IF(AD106=2,"PRÓXIMO A VENCER",IF(AD106=3,"EN TERMINO",IF(AD106=4,"CON AVANCE",IF(AD106=5,"CUMPLIDO",))))),"")</f>
        <v/>
      </c>
      <c r="Y106" s="129" t="s">
        <v>2325</v>
      </c>
      <c r="Z106" s="129" t="str">
        <f t="shared" si="9"/>
        <v>H3AEF-Armenia-Montenegro-Quimbaya</v>
      </c>
      <c r="AA106" s="144">
        <f>IF(A106&lt;&gt;"",1,AA105+1)</f>
        <v>2</v>
      </c>
      <c r="AB106" s="144" t="str">
        <f t="shared" si="10"/>
        <v>H3AEF-Armenia-Montenegro-Quimbaya - 2</v>
      </c>
      <c r="AC106" s="82">
        <f t="shared" si="11"/>
        <v>1</v>
      </c>
      <c r="AD106" s="82">
        <f t="shared" si="12"/>
        <v>1</v>
      </c>
      <c r="AE106" s="82" t="str">
        <f>IF(A106&lt;&gt;"",MID(F106,1,FIND(" ",F106,1)-1),AE105)</f>
        <v>H3AEF-Armenia-Montenegro-Quimbaya.</v>
      </c>
      <c r="AF106" s="82" t="str">
        <f t="shared" si="13"/>
        <v>H3AEF-Armenia-Montenegro-Quimbaya</v>
      </c>
      <c r="AG106" s="86"/>
      <c r="AH106" s="87"/>
      <c r="AI106" s="88"/>
    </row>
    <row r="107" spans="1:35" s="11" customFormat="1" ht="291" customHeight="1" x14ac:dyDescent="0.2">
      <c r="A107" s="129">
        <f>IF(ISBLANK(D107),"",COUNTA($D$2:D107))</f>
        <v>86</v>
      </c>
      <c r="B107" s="130">
        <f t="shared" si="15"/>
        <v>106</v>
      </c>
      <c r="C107" s="131"/>
      <c r="D107" s="130" t="s">
        <v>2292</v>
      </c>
      <c r="E107" s="129" t="s">
        <v>15</v>
      </c>
      <c r="F107" s="148" t="s">
        <v>2293</v>
      </c>
      <c r="G107" s="148" t="s">
        <v>2294</v>
      </c>
      <c r="H107" s="141" t="s">
        <v>2295</v>
      </c>
      <c r="I107" s="141" t="s">
        <v>2296</v>
      </c>
      <c r="J107" s="149" t="s">
        <v>2297</v>
      </c>
      <c r="K107" s="149">
        <v>1</v>
      </c>
      <c r="L107" s="150">
        <v>45092</v>
      </c>
      <c r="M107" s="150">
        <v>45199</v>
      </c>
      <c r="N107" s="137">
        <f t="shared" si="14"/>
        <v>15.285714285714286</v>
      </c>
      <c r="O107" s="138" t="s">
        <v>1975</v>
      </c>
      <c r="P107" s="138" t="s">
        <v>2386</v>
      </c>
      <c r="Q107" s="140">
        <v>0</v>
      </c>
      <c r="R107" s="141"/>
      <c r="S107" s="85">
        <f>IF(Q107/K107&gt;1,100,+Q107/K107*100)</f>
        <v>0</v>
      </c>
      <c r="T107" s="142">
        <f>+N107*S107/100</f>
        <v>0</v>
      </c>
      <c r="U107" s="142">
        <f>IF(M107&lt;=$AH$1,T107,0)</f>
        <v>0</v>
      </c>
      <c r="V107" s="142">
        <f>IF($AH$1&gt;=M107,N107,0)</f>
        <v>15.285714285714286</v>
      </c>
      <c r="W107" s="143" t="str">
        <f>IF(S107=100,"CUMPLIDA",IF(M107-$AH$1&lt;0,"VENCIDA",IF(M107-$AH$1&lt;=30,"PRÓXIMA A VENCER",IF(S107&gt;0,"CON AVANCE","EN TERMINO"))))</f>
        <v>VENCIDA</v>
      </c>
      <c r="X107" s="143" t="str">
        <f>IF(A107&lt;&gt;"",IF(AD107=1,"VENCIDO",IF(AD107=2,"PRÓXIMO A VENCER",IF(AD107=3,"EN TERMINO",IF(AD107=4,"CON AVANCE",IF(AD107=5,"CUMPLIDO",))))),"")</f>
        <v>VENCIDO</v>
      </c>
      <c r="Y107" s="129" t="s">
        <v>2307</v>
      </c>
      <c r="Z107" s="129" t="str">
        <f t="shared" si="9"/>
        <v>H1DenunciasTransCarare</v>
      </c>
      <c r="AA107" s="144">
        <f>IF(A107&lt;&gt;"",1,AA106+1)</f>
        <v>1</v>
      </c>
      <c r="AB107" s="144" t="str">
        <f t="shared" si="10"/>
        <v>H1DenunciasTransCarare - 1</v>
      </c>
      <c r="AC107" s="82">
        <f t="shared" si="11"/>
        <v>1</v>
      </c>
      <c r="AD107" s="82">
        <f t="shared" si="12"/>
        <v>1</v>
      </c>
      <c r="AE107" s="82" t="str">
        <f>IF(A107&lt;&gt;"",MID(F107,1,FIND(" ",F107,1)-1),AE106)</f>
        <v>H1DenunciasTransCarare.</v>
      </c>
      <c r="AF107" s="82" t="str">
        <f t="shared" si="13"/>
        <v>H1DenunciasTransCarare</v>
      </c>
      <c r="AG107" s="86"/>
      <c r="AH107" s="87"/>
      <c r="AI107" s="88"/>
    </row>
    <row r="108" spans="1:35" s="11" customFormat="1" ht="291" customHeight="1" x14ac:dyDescent="0.2">
      <c r="A108" s="129" t="str">
        <f>IF(ISBLANK(D108),"",COUNTA($D$2:D108))</f>
        <v/>
      </c>
      <c r="B108" s="130">
        <f t="shared" si="15"/>
        <v>107</v>
      </c>
      <c r="C108" s="131"/>
      <c r="D108" s="130"/>
      <c r="E108" s="129" t="s">
        <v>15</v>
      </c>
      <c r="F108" s="148" t="s">
        <v>2298</v>
      </c>
      <c r="G108" s="148" t="s">
        <v>2294</v>
      </c>
      <c r="H108" s="141" t="s">
        <v>2299</v>
      </c>
      <c r="I108" s="149" t="s">
        <v>2300</v>
      </c>
      <c r="J108" s="149" t="s">
        <v>2301</v>
      </c>
      <c r="K108" s="149">
        <v>3</v>
      </c>
      <c r="L108" s="150">
        <v>45092</v>
      </c>
      <c r="M108" s="150">
        <v>45199</v>
      </c>
      <c r="N108" s="137">
        <f t="shared" si="14"/>
        <v>15.285714285714286</v>
      </c>
      <c r="O108" s="138" t="s">
        <v>1975</v>
      </c>
      <c r="P108" s="138" t="s">
        <v>2386</v>
      </c>
      <c r="Q108" s="140">
        <v>2</v>
      </c>
      <c r="R108" s="141"/>
      <c r="S108" s="85">
        <f>IF(Q108/K108&gt;1,100,+Q108/K108*100)</f>
        <v>66.666666666666657</v>
      </c>
      <c r="T108" s="142">
        <f>+N108*S108/100</f>
        <v>10.19047619047619</v>
      </c>
      <c r="U108" s="142">
        <f>IF(M108&lt;=$AH$1,T108,0)</f>
        <v>10.19047619047619</v>
      </c>
      <c r="V108" s="142">
        <f>IF($AH$1&gt;=M108,N108,0)</f>
        <v>15.285714285714286</v>
      </c>
      <c r="W108" s="143" t="str">
        <f>IF(S108=100,"CUMPLIDA",IF(M108-$AH$1&lt;0,"VENCIDA",IF(M108-$AH$1&lt;=30,"PRÓXIMA A VENCER",IF(S108&gt;0,"CON AVANCE","EN TERMINO"))))</f>
        <v>VENCIDA</v>
      </c>
      <c r="X108" s="143" t="str">
        <f>IF(A108&lt;&gt;"",IF(AD108=1,"VENCIDO",IF(AD108=2,"PRÓXIMO A VENCER",IF(AD108=3,"EN TERMINO",IF(AD108=4,"CON AVANCE",IF(AD108=5,"CUMPLIDO",))))),"")</f>
        <v/>
      </c>
      <c r="Y108" s="129" t="s">
        <v>2307</v>
      </c>
      <c r="Z108" s="129" t="str">
        <f t="shared" si="9"/>
        <v>H1DenunciasTransCarare</v>
      </c>
      <c r="AA108" s="144">
        <f>IF(A108&lt;&gt;"",1,AA107+1)</f>
        <v>2</v>
      </c>
      <c r="AB108" s="144" t="str">
        <f t="shared" si="10"/>
        <v>H1DenunciasTransCarare - 2</v>
      </c>
      <c r="AC108" s="82">
        <f t="shared" si="11"/>
        <v>1</v>
      </c>
      <c r="AD108" s="82">
        <f t="shared" si="12"/>
        <v>1</v>
      </c>
      <c r="AE108" s="82" t="str">
        <f>IF(A108&lt;&gt;"",MID(F108,1,FIND(" ",F108,1)-1),AE107)</f>
        <v>H1DenunciasTransCarare.</v>
      </c>
      <c r="AF108" s="82" t="str">
        <f t="shared" si="13"/>
        <v>H1DenunciasTransCarare</v>
      </c>
      <c r="AG108" s="86"/>
      <c r="AH108" s="87"/>
      <c r="AI108" s="88"/>
    </row>
    <row r="109" spans="1:35" s="11" customFormat="1" ht="291" customHeight="1" x14ac:dyDescent="0.2">
      <c r="A109" s="129">
        <f>IF(ISBLANK(D109),"",COUNTA($D$2:D109))</f>
        <v>87</v>
      </c>
      <c r="B109" s="130">
        <f t="shared" si="15"/>
        <v>108</v>
      </c>
      <c r="C109" s="131"/>
      <c r="D109" s="130" t="s">
        <v>2292</v>
      </c>
      <c r="E109" s="129" t="s">
        <v>15</v>
      </c>
      <c r="F109" s="148" t="s">
        <v>2302</v>
      </c>
      <c r="G109" s="148" t="s">
        <v>2303</v>
      </c>
      <c r="H109" s="141" t="s">
        <v>2304</v>
      </c>
      <c r="I109" s="141" t="s">
        <v>2305</v>
      </c>
      <c r="J109" s="149" t="s">
        <v>2232</v>
      </c>
      <c r="K109" s="149">
        <v>1</v>
      </c>
      <c r="L109" s="150">
        <v>45092</v>
      </c>
      <c r="M109" s="150">
        <v>45199</v>
      </c>
      <c r="N109" s="137">
        <f t="shared" si="14"/>
        <v>15.285714285714286</v>
      </c>
      <c r="O109" s="138" t="s">
        <v>1975</v>
      </c>
      <c r="P109" s="138" t="s">
        <v>2386</v>
      </c>
      <c r="Q109" s="140">
        <v>0</v>
      </c>
      <c r="R109" s="141"/>
      <c r="S109" s="85">
        <f>IF(Q109/K109&gt;1,100,+Q109/K109*100)</f>
        <v>0</v>
      </c>
      <c r="T109" s="142">
        <f>+N109*S109/100</f>
        <v>0</v>
      </c>
      <c r="U109" s="142">
        <f>IF(M109&lt;=$AH$1,T109,0)</f>
        <v>0</v>
      </c>
      <c r="V109" s="142">
        <f>IF($AH$1&gt;=M109,N109,0)</f>
        <v>15.285714285714286</v>
      </c>
      <c r="W109" s="143" t="str">
        <f>IF(S109=100,"CUMPLIDA",IF(M109-$AH$1&lt;0,"VENCIDA",IF(M109-$AH$1&lt;=30,"PRÓXIMA A VENCER",IF(S109&gt;0,"CON AVANCE","EN TERMINO"))))</f>
        <v>VENCIDA</v>
      </c>
      <c r="X109" s="143" t="str">
        <f>IF(A109&lt;&gt;"",IF(AD109=1,"VENCIDO",IF(AD109=2,"PRÓXIMO A VENCER",IF(AD109=3,"EN TERMINO",IF(AD109=4,"CON AVANCE",IF(AD109=5,"CUMPLIDO",))))),"")</f>
        <v>VENCIDO</v>
      </c>
      <c r="Y109" s="129" t="s">
        <v>2307</v>
      </c>
      <c r="Z109" s="129" t="str">
        <f t="shared" si="9"/>
        <v>H2DenunciasTransCarare</v>
      </c>
      <c r="AA109" s="144">
        <f>IF(A109&lt;&gt;"",1,AA108+1)</f>
        <v>1</v>
      </c>
      <c r="AB109" s="144" t="str">
        <f t="shared" si="10"/>
        <v>H2DenunciasTransCarare - 1</v>
      </c>
      <c r="AC109" s="82">
        <f t="shared" si="11"/>
        <v>1</v>
      </c>
      <c r="AD109" s="82">
        <f t="shared" si="12"/>
        <v>1</v>
      </c>
      <c r="AE109" s="82" t="str">
        <f>IF(A109&lt;&gt;"",MID(F109,1,FIND(" ",F109,1)-1),AE108)</f>
        <v>H2DenunciasTransCarare.</v>
      </c>
      <c r="AF109" s="82" t="str">
        <f t="shared" si="13"/>
        <v>H2DenunciasTransCarare</v>
      </c>
      <c r="AG109" s="86"/>
      <c r="AH109" s="87"/>
      <c r="AI109" s="88"/>
    </row>
    <row r="110" spans="1:35" s="11" customFormat="1" ht="291" customHeight="1" x14ac:dyDescent="0.2">
      <c r="A110" s="129" t="str">
        <f>IF(ISBLANK(D110),"",COUNTA($D$2:D110))</f>
        <v/>
      </c>
      <c r="B110" s="130">
        <f t="shared" si="15"/>
        <v>109</v>
      </c>
      <c r="C110" s="131"/>
      <c r="D110" s="137"/>
      <c r="E110" s="137" t="s">
        <v>15</v>
      </c>
      <c r="F110" s="157" t="s">
        <v>2306</v>
      </c>
      <c r="G110" s="157" t="s">
        <v>2303</v>
      </c>
      <c r="H110" s="157" t="s">
        <v>2299</v>
      </c>
      <c r="I110" s="137" t="s">
        <v>2300</v>
      </c>
      <c r="J110" s="137" t="s">
        <v>2301</v>
      </c>
      <c r="K110" s="137">
        <v>3</v>
      </c>
      <c r="L110" s="156">
        <v>45092</v>
      </c>
      <c r="M110" s="156">
        <v>45199</v>
      </c>
      <c r="N110" s="137">
        <f t="shared" si="14"/>
        <v>15.285714285714286</v>
      </c>
      <c r="O110" s="138" t="s">
        <v>1975</v>
      </c>
      <c r="P110" s="138" t="s">
        <v>2386</v>
      </c>
      <c r="Q110" s="140">
        <v>2</v>
      </c>
      <c r="R110" s="141"/>
      <c r="S110" s="85">
        <f>IF(Q110/K110&gt;1,100,+Q110/K110*100)</f>
        <v>66.666666666666657</v>
      </c>
      <c r="T110" s="142">
        <f>+N110*S110/100</f>
        <v>10.19047619047619</v>
      </c>
      <c r="U110" s="142">
        <f>IF(M110&lt;=$AH$1,T110,0)</f>
        <v>10.19047619047619</v>
      </c>
      <c r="V110" s="142">
        <f>IF($AH$1&gt;=M110,N110,0)</f>
        <v>15.285714285714286</v>
      </c>
      <c r="W110" s="143" t="str">
        <f>IF(S110=100,"CUMPLIDA",IF(M110-$AH$1&lt;0,"VENCIDA",IF(M110-$AH$1&lt;=30,"PRÓXIMA A VENCER",IF(S110&gt;0,"CON AVANCE","EN TERMINO"))))</f>
        <v>VENCIDA</v>
      </c>
      <c r="X110" s="143" t="str">
        <f>IF(A110&lt;&gt;"",IF(AD110=1,"VENCIDO",IF(AD110=2,"PRÓXIMO A VENCER",IF(AD110=3,"EN TERMINO",IF(AD110=4,"CON AVANCE",IF(AD110=5,"CUMPLIDO",))))),"")</f>
        <v/>
      </c>
      <c r="Y110" s="129" t="s">
        <v>2307</v>
      </c>
      <c r="Z110" s="129" t="str">
        <f t="shared" si="9"/>
        <v>H2DenunciasTransCarare</v>
      </c>
      <c r="AA110" s="144">
        <f>IF(A110&lt;&gt;"",1,AA109+1)</f>
        <v>2</v>
      </c>
      <c r="AB110" s="144" t="str">
        <f t="shared" si="10"/>
        <v>H2DenunciasTransCarare - 2</v>
      </c>
      <c r="AC110" s="82">
        <f t="shared" si="11"/>
        <v>1</v>
      </c>
      <c r="AD110" s="82">
        <f t="shared" si="12"/>
        <v>1</v>
      </c>
      <c r="AE110" s="82" t="str">
        <f>IF(A110&lt;&gt;"",MID(F110,1,FIND(" ",F110,1)-1),AE109)</f>
        <v>H2DenunciasTransCarare.</v>
      </c>
      <c r="AF110" s="82" t="str">
        <f t="shared" si="13"/>
        <v>H2DenunciasTransCarare</v>
      </c>
      <c r="AG110" s="86"/>
      <c r="AH110" s="87"/>
      <c r="AI110" s="88"/>
    </row>
    <row r="111" spans="1:35" s="11" customFormat="1" ht="291" customHeight="1" x14ac:dyDescent="0.2">
      <c r="A111" s="129">
        <f>IF(ISBLANK(D111),"",COUNTA($D$2:D111))</f>
        <v>88</v>
      </c>
      <c r="B111" s="130">
        <f t="shared" si="15"/>
        <v>110</v>
      </c>
      <c r="C111" s="131"/>
      <c r="D111" s="130" t="s">
        <v>645</v>
      </c>
      <c r="E111" s="129" t="s">
        <v>1640</v>
      </c>
      <c r="F111" s="148" t="s">
        <v>2272</v>
      </c>
      <c r="G111" s="148" t="s">
        <v>2273</v>
      </c>
      <c r="H111" s="155" t="s">
        <v>2672</v>
      </c>
      <c r="I111" s="155" t="s">
        <v>2673</v>
      </c>
      <c r="J111" s="140" t="s">
        <v>2674</v>
      </c>
      <c r="K111" s="140">
        <v>1</v>
      </c>
      <c r="L111" s="156">
        <v>45177</v>
      </c>
      <c r="M111" s="156">
        <v>45230</v>
      </c>
      <c r="N111" s="137">
        <f t="shared" si="14"/>
        <v>7.5714285714285712</v>
      </c>
      <c r="O111" s="140" t="s">
        <v>1521</v>
      </c>
      <c r="P111" s="140" t="s">
        <v>2386</v>
      </c>
      <c r="Q111" s="140">
        <v>0</v>
      </c>
      <c r="R111" s="141"/>
      <c r="S111" s="85">
        <f>IF(Q111/K111&gt;1,100,+Q111/K111*100)</f>
        <v>0</v>
      </c>
      <c r="T111" s="142">
        <f>+N111*S111/100</f>
        <v>0</v>
      </c>
      <c r="U111" s="142">
        <f>IF(M111&lt;=$AH$1,T111,0)</f>
        <v>0</v>
      </c>
      <c r="V111" s="142">
        <f>IF($AH$1&gt;=M111,N111,0)</f>
        <v>7.5714285714285712</v>
      </c>
      <c r="W111" s="143" t="str">
        <f>IF(S111=100,"CUMPLIDA",IF(M111-$AH$1&lt;0,"VENCIDA",IF(M111-$AH$1&lt;=30,"PRÓXIMA A VENCER",IF(S111&gt;0,"CON AVANCE","EN TERMINO"))))</f>
        <v>VENCIDA</v>
      </c>
      <c r="X111" s="143" t="str">
        <f>IF(A111&lt;&gt;"",IF(AD111=1,"VENCIDO",IF(AD111=2,"PRÓXIMO A VENCER",IF(AD111=3,"EN TERMINO",IF(AD111=4,"CON AVANCE",IF(AD111=5,"CUMPLIDO",))))),"")</f>
        <v>VENCIDO</v>
      </c>
      <c r="Y111" s="129" t="s">
        <v>2282</v>
      </c>
      <c r="Z111" s="129" t="str">
        <f t="shared" si="9"/>
        <v>H1Denuncia2022-243507-82111</v>
      </c>
      <c r="AA111" s="144">
        <f>IF(A111&lt;&gt;"",1,AA110+1)</f>
        <v>1</v>
      </c>
      <c r="AB111" s="144" t="str">
        <f t="shared" si="10"/>
        <v>H1Denuncia2022-243507-82111 - 1</v>
      </c>
      <c r="AC111" s="82">
        <f t="shared" si="11"/>
        <v>1</v>
      </c>
      <c r="AD111" s="82">
        <f t="shared" si="12"/>
        <v>1</v>
      </c>
      <c r="AE111" s="82" t="str">
        <f>IF(A111&lt;&gt;"",MID(F111,1,FIND(" ",F111,1)-1),AE110)</f>
        <v>H1Denuncia2022-243507-82111.</v>
      </c>
      <c r="AF111" s="82" t="str">
        <f t="shared" si="13"/>
        <v>H1Denuncia2022-243507-82111</v>
      </c>
      <c r="AG111" s="86"/>
      <c r="AH111" s="87"/>
      <c r="AI111" s="88"/>
    </row>
    <row r="112" spans="1:35" s="11" customFormat="1" ht="291" customHeight="1" x14ac:dyDescent="0.2">
      <c r="A112" s="129">
        <f>IF(ISBLANK(D112),"",COUNTA($D$2:D112))</f>
        <v>89</v>
      </c>
      <c r="B112" s="130">
        <f t="shared" si="15"/>
        <v>111</v>
      </c>
      <c r="C112" s="131"/>
      <c r="D112" s="130" t="s">
        <v>645</v>
      </c>
      <c r="E112" s="129" t="s">
        <v>1689</v>
      </c>
      <c r="F112" s="148" t="s">
        <v>2274</v>
      </c>
      <c r="G112" s="148" t="s">
        <v>2275</v>
      </c>
      <c r="H112" s="148" t="s">
        <v>2276</v>
      </c>
      <c r="I112" s="141" t="s">
        <v>2290</v>
      </c>
      <c r="J112" s="141" t="s">
        <v>2277</v>
      </c>
      <c r="K112" s="138">
        <v>1</v>
      </c>
      <c r="L112" s="159">
        <v>44957</v>
      </c>
      <c r="M112" s="159">
        <v>45000</v>
      </c>
      <c r="N112" s="137">
        <f t="shared" si="14"/>
        <v>6.1428571428571432</v>
      </c>
      <c r="O112" s="138" t="s">
        <v>1521</v>
      </c>
      <c r="P112" s="138" t="s">
        <v>2386</v>
      </c>
      <c r="Q112" s="140">
        <v>1</v>
      </c>
      <c r="R112" s="141"/>
      <c r="S112" s="85">
        <f>IF(Q112/K112&gt;1,100,+Q112/K112*100)</f>
        <v>100</v>
      </c>
      <c r="T112" s="142">
        <f>+N112*S112/100</f>
        <v>6.1428571428571432</v>
      </c>
      <c r="U112" s="142">
        <f>IF(M112&lt;=$AH$1,T112,0)</f>
        <v>6.1428571428571432</v>
      </c>
      <c r="V112" s="142">
        <f>IF($AH$1&gt;=M112,N112,0)</f>
        <v>6.1428571428571432</v>
      </c>
      <c r="W112" s="143" t="str">
        <f>IF(S112=100,"CUMPLIDA",IF(M112-$AH$1&lt;0,"VENCIDA",IF(M112-$AH$1&lt;=30,"PRÓXIMA A VENCER",IF(S112&gt;0,"CON AVANCE","EN TERMINO"))))</f>
        <v>CUMPLIDA</v>
      </c>
      <c r="X112" s="143" t="str">
        <f>IF(A112&lt;&gt;"",IF(AD112=1,"VENCIDO",IF(AD112=2,"PRÓXIMO A VENCER",IF(AD112=3,"EN TERMINO",IF(AD112=4,"CON AVANCE",IF(AD112=5,"CUMPLIDO",))))),"")</f>
        <v>CUMPLIDO</v>
      </c>
      <c r="Y112" s="129" t="s">
        <v>2282</v>
      </c>
      <c r="Z112" s="129" t="str">
        <f t="shared" si="9"/>
        <v>H2Denuncia2022-243507-82111</v>
      </c>
      <c r="AA112" s="144">
        <f>IF(A112&lt;&gt;"",1,AA111+1)</f>
        <v>1</v>
      </c>
      <c r="AB112" s="144" t="str">
        <f t="shared" si="10"/>
        <v>H2Denuncia2022-243507-82111 - 1</v>
      </c>
      <c r="AC112" s="82">
        <f t="shared" si="11"/>
        <v>5</v>
      </c>
      <c r="AD112" s="82">
        <f t="shared" si="12"/>
        <v>5</v>
      </c>
      <c r="AE112" s="82" t="str">
        <f>IF(A112&lt;&gt;"",MID(F112,1,FIND(" ",F112,1)-1),AE111)</f>
        <v>H2Denuncia2022-243507-82111.</v>
      </c>
      <c r="AF112" s="82" t="str">
        <f t="shared" si="13"/>
        <v>H2Denuncia2022-243507-82111</v>
      </c>
      <c r="AG112" s="86"/>
      <c r="AH112" s="87"/>
      <c r="AI112" s="88"/>
    </row>
    <row r="113" spans="1:35" s="11" customFormat="1" ht="291" customHeight="1" x14ac:dyDescent="0.2">
      <c r="A113" s="129">
        <f>IF(ISBLANK(D113),"",COUNTA($D$2:D113))</f>
        <v>90</v>
      </c>
      <c r="B113" s="130">
        <f t="shared" si="15"/>
        <v>112</v>
      </c>
      <c r="C113" s="131"/>
      <c r="D113" s="140" t="s">
        <v>645</v>
      </c>
      <c r="E113" s="160" t="s">
        <v>1245</v>
      </c>
      <c r="F113" s="147" t="s">
        <v>2278</v>
      </c>
      <c r="G113" s="147" t="s">
        <v>2279</v>
      </c>
      <c r="H113" s="153" t="s">
        <v>2280</v>
      </c>
      <c r="I113" s="153" t="s">
        <v>2281</v>
      </c>
      <c r="J113" s="151" t="s">
        <v>325</v>
      </c>
      <c r="K113" s="151">
        <v>1</v>
      </c>
      <c r="L113" s="161">
        <v>44953</v>
      </c>
      <c r="M113" s="161">
        <v>45016</v>
      </c>
      <c r="N113" s="137">
        <f t="shared" si="14"/>
        <v>9</v>
      </c>
      <c r="O113" s="138" t="s">
        <v>1521</v>
      </c>
      <c r="P113" s="138" t="s">
        <v>2386</v>
      </c>
      <c r="Q113" s="140">
        <v>1</v>
      </c>
      <c r="R113" s="141"/>
      <c r="S113" s="85">
        <f>IF(Q113/K113&gt;1,100,+Q113/K113*100)</f>
        <v>100</v>
      </c>
      <c r="T113" s="142">
        <f>+N113*S113/100</f>
        <v>9</v>
      </c>
      <c r="U113" s="142">
        <f>IF(M113&lt;=$AH$1,T113,0)</f>
        <v>9</v>
      </c>
      <c r="V113" s="142">
        <f>IF($AH$1&gt;=M113,N113,0)</f>
        <v>9</v>
      </c>
      <c r="W113" s="143" t="str">
        <f>IF(S113=100,"CUMPLIDA",IF(M113-$AH$1&lt;0,"VENCIDA",IF(M113-$AH$1&lt;=30,"PRÓXIMA A VENCER",IF(S113&gt;0,"CON AVANCE","EN TERMINO"))))</f>
        <v>CUMPLIDA</v>
      </c>
      <c r="X113" s="143" t="str">
        <f>IF(A113&lt;&gt;"",IF(AD113=1,"VENCIDO",IF(AD113=2,"PRÓXIMO A VENCER",IF(AD113=3,"EN TERMINO",IF(AD113=4,"CON AVANCE",IF(AD113=5,"CUMPLIDO",))))),"")</f>
        <v>CUMPLIDO</v>
      </c>
      <c r="Y113" s="129" t="s">
        <v>2282</v>
      </c>
      <c r="Z113" s="129" t="str">
        <f t="shared" si="9"/>
        <v>H3Denuncia2022-243507-82111</v>
      </c>
      <c r="AA113" s="144">
        <f>IF(A113&lt;&gt;"",1,AA112+1)</f>
        <v>1</v>
      </c>
      <c r="AB113" s="144" t="str">
        <f t="shared" si="10"/>
        <v>H3Denuncia2022-243507-82111 - 1</v>
      </c>
      <c r="AC113" s="82">
        <f t="shared" si="11"/>
        <v>5</v>
      </c>
      <c r="AD113" s="82">
        <f t="shared" si="12"/>
        <v>5</v>
      </c>
      <c r="AE113" s="82" t="str">
        <f>IF(A113&lt;&gt;"",MID(F113,1,FIND(" ",F113,1)-1),AE112)</f>
        <v>H3Denuncia2022-243507-82111.</v>
      </c>
      <c r="AF113" s="82" t="str">
        <f t="shared" si="13"/>
        <v>H3Denuncia2022-243507-82111</v>
      </c>
      <c r="AG113" s="86"/>
      <c r="AH113" s="87"/>
      <c r="AI113" s="88"/>
    </row>
    <row r="114" spans="1:35" s="11" customFormat="1" ht="291" customHeight="1" x14ac:dyDescent="0.2">
      <c r="A114" s="129">
        <f>IF(ISBLANK(D114),"",COUNTA($D$2:D114))</f>
        <v>91</v>
      </c>
      <c r="B114" s="130">
        <f t="shared" si="15"/>
        <v>113</v>
      </c>
      <c r="C114" s="131"/>
      <c r="D114" s="130" t="s">
        <v>2264</v>
      </c>
      <c r="E114" s="129" t="s">
        <v>1640</v>
      </c>
      <c r="F114" s="148" t="s">
        <v>2265</v>
      </c>
      <c r="G114" s="148" t="s">
        <v>2266</v>
      </c>
      <c r="H114" s="155" t="s">
        <v>2675</v>
      </c>
      <c r="I114" s="155" t="s">
        <v>2676</v>
      </c>
      <c r="J114" s="140" t="s">
        <v>2677</v>
      </c>
      <c r="K114" s="140">
        <v>1</v>
      </c>
      <c r="L114" s="156">
        <v>45177</v>
      </c>
      <c r="M114" s="156">
        <v>45229</v>
      </c>
      <c r="N114" s="137">
        <f t="shared" si="14"/>
        <v>7.4285714285714288</v>
      </c>
      <c r="O114" s="140" t="s">
        <v>1521</v>
      </c>
      <c r="P114" s="140" t="s">
        <v>2386</v>
      </c>
      <c r="Q114" s="140">
        <v>0</v>
      </c>
      <c r="R114" s="141"/>
      <c r="S114" s="85">
        <f>IF(Q114/K114&gt;1,100,+Q114/K114*100)</f>
        <v>0</v>
      </c>
      <c r="T114" s="142">
        <f>+N114*S114/100</f>
        <v>0</v>
      </c>
      <c r="U114" s="142">
        <f>IF(M114&lt;=$AH$1,T114,0)</f>
        <v>0</v>
      </c>
      <c r="V114" s="142">
        <f>IF($AH$1&gt;=M114,N114,0)</f>
        <v>7.4285714285714288</v>
      </c>
      <c r="W114" s="143" t="str">
        <f>IF(S114=100,"CUMPLIDA",IF(M114-$AH$1&lt;0,"VENCIDA",IF(M114-$AH$1&lt;=30,"PRÓXIMA A VENCER",IF(S114&gt;0,"CON AVANCE","EN TERMINO"))))</f>
        <v>VENCIDA</v>
      </c>
      <c r="X114" s="143" t="str">
        <f>IF(A114&lt;&gt;"",IF(AD114=1,"VENCIDO",IF(AD114=2,"PRÓXIMO A VENCER",IF(AD114=3,"EN TERMINO",IF(AD114=4,"CON AVANCE",IF(AD114=5,"CUMPLIDO",))))),"")</f>
        <v>VENCIDO</v>
      </c>
      <c r="Y114" s="129" t="s">
        <v>2283</v>
      </c>
      <c r="Z114" s="129" t="str">
        <f t="shared" si="9"/>
        <v>H1Denuncia2022-238372-82111</v>
      </c>
      <c r="AA114" s="144">
        <f>IF(A114&lt;&gt;"",1,AA113+1)</f>
        <v>1</v>
      </c>
      <c r="AB114" s="144" t="str">
        <f t="shared" si="10"/>
        <v>H1Denuncia2022-238372-82111 - 1</v>
      </c>
      <c r="AC114" s="82">
        <f t="shared" si="11"/>
        <v>1</v>
      </c>
      <c r="AD114" s="82">
        <f t="shared" si="12"/>
        <v>1</v>
      </c>
      <c r="AE114" s="82" t="str">
        <f>IF(A114&lt;&gt;"",MID(F114,1,FIND(" ",F114,1)-1),AE113)</f>
        <v>H1Denuncia2022-238372-82111.</v>
      </c>
      <c r="AF114" s="82" t="str">
        <f t="shared" si="13"/>
        <v>H1Denuncia2022-238372-82111</v>
      </c>
      <c r="AG114" s="86"/>
      <c r="AH114" s="87"/>
      <c r="AI114" s="88"/>
    </row>
    <row r="115" spans="1:35" s="11" customFormat="1" ht="291" customHeight="1" x14ac:dyDescent="0.2">
      <c r="A115" s="129">
        <f>IF(ISBLANK(D115),"",COUNTA($D$2:D115))</f>
        <v>92</v>
      </c>
      <c r="B115" s="130">
        <f t="shared" si="15"/>
        <v>114</v>
      </c>
      <c r="C115" s="131"/>
      <c r="D115" s="140" t="s">
        <v>645</v>
      </c>
      <c r="E115" s="160" t="s">
        <v>1689</v>
      </c>
      <c r="F115" s="147" t="s">
        <v>2268</v>
      </c>
      <c r="G115" s="147" t="s">
        <v>2269</v>
      </c>
      <c r="H115" s="153" t="s">
        <v>2270</v>
      </c>
      <c r="I115" s="153" t="s">
        <v>2271</v>
      </c>
      <c r="J115" s="151" t="s">
        <v>2267</v>
      </c>
      <c r="K115" s="151">
        <v>3</v>
      </c>
      <c r="L115" s="154">
        <v>44995</v>
      </c>
      <c r="M115" s="154">
        <v>45026</v>
      </c>
      <c r="N115" s="137">
        <f t="shared" si="14"/>
        <v>4.4285714285714288</v>
      </c>
      <c r="O115" s="138" t="s">
        <v>1521</v>
      </c>
      <c r="P115" s="138" t="s">
        <v>2386</v>
      </c>
      <c r="Q115" s="140">
        <v>3</v>
      </c>
      <c r="R115" s="153"/>
      <c r="S115" s="85">
        <f>IF(Q115/K115&gt;1,100,+Q115/K115*100)</f>
        <v>100</v>
      </c>
      <c r="T115" s="142">
        <f>+N115*S115/100</f>
        <v>4.4285714285714288</v>
      </c>
      <c r="U115" s="142">
        <f>IF(M115&lt;=$AH$1,T115,0)</f>
        <v>4.4285714285714288</v>
      </c>
      <c r="V115" s="142">
        <f>IF($AH$1&gt;=M115,N115,0)</f>
        <v>4.4285714285714288</v>
      </c>
      <c r="W115" s="143" t="str">
        <f>IF(S115=100,"CUMPLIDA",IF(M115-$AH$1&lt;0,"VENCIDA",IF(M115-$AH$1&lt;=30,"PRÓXIMA A VENCER",IF(S115&gt;0,"CON AVANCE","EN TERMINO"))))</f>
        <v>CUMPLIDA</v>
      </c>
      <c r="X115" s="143" t="str">
        <f>IF(A115&lt;&gt;"",IF(AD115=1,"VENCIDO",IF(AD115=2,"PRÓXIMO A VENCER",IF(AD115=3,"EN TERMINO",IF(AD115=4,"CON AVANCE",IF(AD115=5,"CUMPLIDO",))))),"")</f>
        <v>CUMPLIDO</v>
      </c>
      <c r="Y115" s="129" t="s">
        <v>2283</v>
      </c>
      <c r="Z115" s="129" t="str">
        <f t="shared" si="9"/>
        <v>H2Denuncia2022-238372-82111</v>
      </c>
      <c r="AA115" s="144">
        <f>IF(A115&lt;&gt;"",1,AA114+1)</f>
        <v>1</v>
      </c>
      <c r="AB115" s="144" t="str">
        <f t="shared" si="10"/>
        <v>H2Denuncia2022-238372-82111 - 1</v>
      </c>
      <c r="AC115" s="82">
        <f t="shared" si="11"/>
        <v>5</v>
      </c>
      <c r="AD115" s="82">
        <f t="shared" si="12"/>
        <v>5</v>
      </c>
      <c r="AE115" s="82" t="str">
        <f>IF(A115&lt;&gt;"",MID(F115,1,FIND(" ",F115,1)-1),AE114)</f>
        <v>H2Denuncia2022-238372-82111.</v>
      </c>
      <c r="AF115" s="82" t="str">
        <f t="shared" si="13"/>
        <v>H2Denuncia2022-238372-82111</v>
      </c>
      <c r="AG115" s="86"/>
      <c r="AH115" s="87"/>
      <c r="AI115" s="88"/>
    </row>
    <row r="116" spans="1:35" s="11" customFormat="1" ht="291" customHeight="1" x14ac:dyDescent="0.2">
      <c r="A116" s="129">
        <f>IF(ISBLANK(D116),"",COUNTA($D$2:D116))</f>
        <v>93</v>
      </c>
      <c r="B116" s="130">
        <f t="shared" si="15"/>
        <v>115</v>
      </c>
      <c r="C116" s="131"/>
      <c r="D116" s="140" t="s">
        <v>2254</v>
      </c>
      <c r="E116" s="160" t="s">
        <v>2255</v>
      </c>
      <c r="F116" s="147" t="s">
        <v>2285</v>
      </c>
      <c r="G116" s="147" t="s">
        <v>2256</v>
      </c>
      <c r="H116" s="147" t="s">
        <v>2257</v>
      </c>
      <c r="I116" s="147" t="s">
        <v>2258</v>
      </c>
      <c r="J116" s="151" t="s">
        <v>2259</v>
      </c>
      <c r="K116" s="151">
        <v>1</v>
      </c>
      <c r="L116" s="162">
        <v>45082</v>
      </c>
      <c r="M116" s="162">
        <v>45142</v>
      </c>
      <c r="N116" s="137">
        <f t="shared" si="14"/>
        <v>8.5714285714285712</v>
      </c>
      <c r="O116" s="138" t="s">
        <v>2263</v>
      </c>
      <c r="P116" s="138" t="s">
        <v>2333</v>
      </c>
      <c r="Q116" s="140">
        <v>0</v>
      </c>
      <c r="R116" s="149"/>
      <c r="S116" s="85">
        <f>IF(Q116/K116&gt;1,100,+Q116/K116*100)</f>
        <v>0</v>
      </c>
      <c r="T116" s="142">
        <f>+N116*S116/100</f>
        <v>0</v>
      </c>
      <c r="U116" s="142">
        <f>IF(M116&lt;=$AH$1,T116,0)</f>
        <v>0</v>
      </c>
      <c r="V116" s="142">
        <f>IF($AH$1&gt;=M116,N116,0)</f>
        <v>8.5714285714285712</v>
      </c>
      <c r="W116" s="143" t="str">
        <f>IF(S116=100,"CUMPLIDA",IF(M116-$AH$1&lt;0,"VENCIDA",IF(M116-$AH$1&lt;=30,"PRÓXIMA A VENCER",IF(S116&gt;0,"CON AVANCE","EN TERMINO"))))</f>
        <v>VENCIDA</v>
      </c>
      <c r="X116" s="143" t="str">
        <f>IF(A116&lt;&gt;"",IF(AD116=1,"VENCIDO",IF(AD116=2,"PRÓXIMO A VENCER",IF(AD116=3,"EN TERMINO",IF(AD116=4,"CON AVANCE",IF(AD116=5,"CUMPLIDO",))))),"")</f>
        <v>VENCIDO</v>
      </c>
      <c r="Y116" s="129" t="s">
        <v>2284</v>
      </c>
      <c r="Z116" s="129" t="str">
        <f t="shared" si="9"/>
        <v>H8ACEstampillaUNAL</v>
      </c>
      <c r="AA116" s="144">
        <f>IF(A116&lt;&gt;"",1,AA115+1)</f>
        <v>1</v>
      </c>
      <c r="AB116" s="144" t="str">
        <f t="shared" si="10"/>
        <v>H8ACEstampillaUNAL - 1</v>
      </c>
      <c r="AC116" s="82">
        <f t="shared" si="11"/>
        <v>1</v>
      </c>
      <c r="AD116" s="82">
        <f t="shared" si="12"/>
        <v>1</v>
      </c>
      <c r="AE116" s="82" t="str">
        <f>IF(A116&lt;&gt;"",MID(F116,1,FIND(" ",F116,1)-1),AE115)</f>
        <v>H8ACEstampillaUNAL.</v>
      </c>
      <c r="AF116" s="82" t="str">
        <f t="shared" si="13"/>
        <v>H8ACEstampillaUNAL</v>
      </c>
      <c r="AG116" s="86"/>
      <c r="AH116" s="87"/>
      <c r="AI116" s="88"/>
    </row>
    <row r="117" spans="1:35" s="11" customFormat="1" ht="291" customHeight="1" x14ac:dyDescent="0.2">
      <c r="A117" s="129" t="str">
        <f>IF(ISBLANK(D117),"",COUNTA($D$2:D117))</f>
        <v/>
      </c>
      <c r="B117" s="130">
        <f t="shared" si="15"/>
        <v>116</v>
      </c>
      <c r="C117" s="131"/>
      <c r="D117" s="140"/>
      <c r="E117" s="160" t="s">
        <v>2255</v>
      </c>
      <c r="F117" s="147" t="s">
        <v>2286</v>
      </c>
      <c r="G117" s="147" t="s">
        <v>2256</v>
      </c>
      <c r="H117" s="147" t="s">
        <v>2260</v>
      </c>
      <c r="I117" s="153" t="s">
        <v>2261</v>
      </c>
      <c r="J117" s="151" t="s">
        <v>2262</v>
      </c>
      <c r="K117" s="151">
        <v>1</v>
      </c>
      <c r="L117" s="162">
        <v>45143</v>
      </c>
      <c r="M117" s="162">
        <v>45169</v>
      </c>
      <c r="N117" s="137">
        <f t="shared" si="14"/>
        <v>3.7142857142857144</v>
      </c>
      <c r="O117" s="138" t="s">
        <v>2263</v>
      </c>
      <c r="P117" s="138" t="s">
        <v>2333</v>
      </c>
      <c r="Q117" s="140">
        <v>0</v>
      </c>
      <c r="R117" s="149"/>
      <c r="S117" s="85">
        <f>IF(Q117/K117&gt;1,100,+Q117/K117*100)</f>
        <v>0</v>
      </c>
      <c r="T117" s="142">
        <f>+N117*S117/100</f>
        <v>0</v>
      </c>
      <c r="U117" s="142">
        <f>IF(M117&lt;=$AH$1,T117,0)</f>
        <v>0</v>
      </c>
      <c r="V117" s="142">
        <f>IF($AH$1&gt;=M117,N117,0)</f>
        <v>3.7142857142857144</v>
      </c>
      <c r="W117" s="143" t="str">
        <f>IF(S117=100,"CUMPLIDA",IF(M117-$AH$1&lt;0,"VENCIDA",IF(M117-$AH$1&lt;=30,"PRÓXIMA A VENCER",IF(S117&gt;0,"CON AVANCE","EN TERMINO"))))</f>
        <v>VENCIDA</v>
      </c>
      <c r="X117" s="143" t="str">
        <f>IF(A117&lt;&gt;"",IF(AD117=1,"VENCIDO",IF(AD117=2,"PRÓXIMO A VENCER",IF(AD117=3,"EN TERMINO",IF(AD117=4,"CON AVANCE",IF(AD117=5,"CUMPLIDO",))))),"")</f>
        <v/>
      </c>
      <c r="Y117" s="129" t="s">
        <v>2284</v>
      </c>
      <c r="Z117" s="129" t="str">
        <f t="shared" si="9"/>
        <v>H8ACEstampillaUNAL</v>
      </c>
      <c r="AA117" s="144">
        <f>IF(A117&lt;&gt;"",1,AA116+1)</f>
        <v>2</v>
      </c>
      <c r="AB117" s="144" t="str">
        <f t="shared" si="10"/>
        <v>H8ACEstampillaUNAL - 2</v>
      </c>
      <c r="AC117" s="82">
        <f t="shared" si="11"/>
        <v>1</v>
      </c>
      <c r="AD117" s="82">
        <f t="shared" si="12"/>
        <v>1</v>
      </c>
      <c r="AE117" s="82" t="str">
        <f>IF(A117&lt;&gt;"",MID(F117,1,FIND(" ",F117,1)-1),AE116)</f>
        <v>H8ACEstampillaUNAL.</v>
      </c>
      <c r="AF117" s="82" t="str">
        <f t="shared" si="13"/>
        <v>H8ACEstampillaUNAL</v>
      </c>
      <c r="AG117" s="86"/>
      <c r="AH117" s="87"/>
      <c r="AI117" s="88"/>
    </row>
    <row r="118" spans="1:35" s="11" customFormat="1" ht="291" customHeight="1" x14ac:dyDescent="0.2">
      <c r="A118" s="129">
        <f>IF(ISBLANK(D118),"",COUNTA($D$2:D118))</f>
        <v>94</v>
      </c>
      <c r="B118" s="130">
        <f t="shared" si="15"/>
        <v>117</v>
      </c>
      <c r="C118" s="131"/>
      <c r="D118" s="130" t="s">
        <v>645</v>
      </c>
      <c r="E118" s="129" t="s">
        <v>2235</v>
      </c>
      <c r="F118" s="148" t="s">
        <v>2204</v>
      </c>
      <c r="G118" s="148" t="s">
        <v>2205</v>
      </c>
      <c r="H118" s="148" t="s">
        <v>2206</v>
      </c>
      <c r="I118" s="149" t="s">
        <v>2207</v>
      </c>
      <c r="J118" s="149" t="s">
        <v>2208</v>
      </c>
      <c r="K118" s="149">
        <v>1</v>
      </c>
      <c r="L118" s="159">
        <v>44927</v>
      </c>
      <c r="M118" s="159">
        <v>45291</v>
      </c>
      <c r="N118" s="137">
        <f t="shared" si="14"/>
        <v>52</v>
      </c>
      <c r="O118" s="138" t="s">
        <v>1975</v>
      </c>
      <c r="P118" s="138" t="s">
        <v>2386</v>
      </c>
      <c r="Q118" s="140">
        <v>0.99</v>
      </c>
      <c r="R118" s="149"/>
      <c r="S118" s="85">
        <f>IF(Q118/K118&gt;1,100,+Q118/K118*100)</f>
        <v>99</v>
      </c>
      <c r="T118" s="142">
        <f>+N118*S118/100</f>
        <v>51.48</v>
      </c>
      <c r="U118" s="142">
        <f>IF(M118&lt;=$AH$1,T118,0)</f>
        <v>51.48</v>
      </c>
      <c r="V118" s="142">
        <f>IF($AH$1&gt;=M118,N118,0)</f>
        <v>52</v>
      </c>
      <c r="W118" s="143" t="str">
        <f>IF(S118=100,"CUMPLIDA",IF(M118-$AH$1&lt;0,"VENCIDA",IF(M118-$AH$1&lt;=30,"PRÓXIMA A VENCER",IF(S118&gt;0,"CON AVANCE","EN TERMINO"))))</f>
        <v>VENCIDA</v>
      </c>
      <c r="X118" s="143" t="str">
        <f>IF(A118&lt;&gt;"",IF(AD118=1,"VENCIDO",IF(AD118=2,"PRÓXIMO A VENCER",IF(AD118=3,"EN TERMINO",IF(AD118=4,"CON AVANCE",IF(AD118=5,"CUMPLIDO",))))),"")</f>
        <v>VENCIDO</v>
      </c>
      <c r="Y118" s="129" t="s">
        <v>2233</v>
      </c>
      <c r="Z118" s="129" t="str">
        <f t="shared" si="9"/>
        <v>H1ACQuibdó-Medellín</v>
      </c>
      <c r="AA118" s="144">
        <f>IF(A118&lt;&gt;"",1,AA117+1)</f>
        <v>1</v>
      </c>
      <c r="AB118" s="144" t="str">
        <f t="shared" si="10"/>
        <v>H1ACQuibdó-Medellín - 1</v>
      </c>
      <c r="AC118" s="82">
        <f t="shared" si="11"/>
        <v>1</v>
      </c>
      <c r="AD118" s="82">
        <f t="shared" si="12"/>
        <v>1</v>
      </c>
      <c r="AE118" s="82" t="str">
        <f>IF(A118&lt;&gt;"",MID(F118,1,FIND(" ",F118,1)-1),AE117)</f>
        <v>H1ACQuibdó-Medellín.</v>
      </c>
      <c r="AF118" s="82" t="str">
        <f t="shared" si="13"/>
        <v>H1ACQuibdó-Medellín</v>
      </c>
      <c r="AG118" s="86"/>
      <c r="AH118" s="87"/>
      <c r="AI118" s="88"/>
    </row>
    <row r="119" spans="1:35" s="11" customFormat="1" ht="291" customHeight="1" x14ac:dyDescent="0.2">
      <c r="A119" s="129">
        <f>IF(ISBLANK(D119),"",COUNTA($D$2:D119))</f>
        <v>95</v>
      </c>
      <c r="B119" s="130">
        <f t="shared" si="15"/>
        <v>118</v>
      </c>
      <c r="C119" s="131"/>
      <c r="D119" s="130" t="s">
        <v>2209</v>
      </c>
      <c r="E119" s="129" t="s">
        <v>1689</v>
      </c>
      <c r="F119" s="148" t="s">
        <v>2250</v>
      </c>
      <c r="G119" s="148" t="s">
        <v>2210</v>
      </c>
      <c r="H119" s="148" t="s">
        <v>2237</v>
      </c>
      <c r="I119" s="149" t="s">
        <v>2211</v>
      </c>
      <c r="J119" s="149" t="s">
        <v>2238</v>
      </c>
      <c r="K119" s="149">
        <v>1</v>
      </c>
      <c r="L119" s="159">
        <v>44927</v>
      </c>
      <c r="M119" s="159">
        <v>45087</v>
      </c>
      <c r="N119" s="137">
        <f t="shared" si="14"/>
        <v>22.857142857142858</v>
      </c>
      <c r="O119" s="138" t="s">
        <v>1975</v>
      </c>
      <c r="P119" s="138" t="s">
        <v>2386</v>
      </c>
      <c r="Q119" s="140">
        <v>0.62</v>
      </c>
      <c r="R119" s="141"/>
      <c r="S119" s="85">
        <f>IF(Q119/K119&gt;1,100,+Q119/K119*100)</f>
        <v>62</v>
      </c>
      <c r="T119" s="142">
        <f>+N119*S119/100</f>
        <v>14.171428571428571</v>
      </c>
      <c r="U119" s="142">
        <f>IF(M119&lt;=$AH$1,T119,0)</f>
        <v>14.171428571428571</v>
      </c>
      <c r="V119" s="142">
        <f>IF($AH$1&gt;=M119,N119,0)</f>
        <v>22.857142857142858</v>
      </c>
      <c r="W119" s="143" t="str">
        <f>IF(S119=100,"CUMPLIDA",IF(M119-$AH$1&lt;0,"VENCIDA",IF(M119-$AH$1&lt;=30,"PRÓXIMA A VENCER",IF(S119&gt;0,"CON AVANCE","EN TERMINO"))))</f>
        <v>VENCIDA</v>
      </c>
      <c r="X119" s="143" t="str">
        <f>IF(A119&lt;&gt;"",IF(AD119=1,"VENCIDO",IF(AD119=2,"PRÓXIMO A VENCER",IF(AD119=3,"EN TERMINO",IF(AD119=4,"CON AVANCE",IF(AD119=5,"CUMPLIDO",))))),"")</f>
        <v>VENCIDO</v>
      </c>
      <c r="Y119" s="129" t="s">
        <v>2233</v>
      </c>
      <c r="Z119" s="129" t="str">
        <f t="shared" si="9"/>
        <v>H2ACQuibdó-Medellín</v>
      </c>
      <c r="AA119" s="144">
        <f>IF(A119&lt;&gt;"",1,AA118+1)</f>
        <v>1</v>
      </c>
      <c r="AB119" s="144" t="str">
        <f t="shared" si="10"/>
        <v>H2ACQuibdó-Medellín - 1</v>
      </c>
      <c r="AC119" s="82">
        <f t="shared" si="11"/>
        <v>1</v>
      </c>
      <c r="AD119" s="82">
        <f t="shared" si="12"/>
        <v>1</v>
      </c>
      <c r="AE119" s="82" t="str">
        <f>IF(A119&lt;&gt;"",MID(F119,1,FIND(" ",F119,1)-1),AE118)</f>
        <v>H2ACQuibdó-Medellín.</v>
      </c>
      <c r="AF119" s="82" t="str">
        <f t="shared" si="13"/>
        <v>H2ACQuibdó-Medellín</v>
      </c>
      <c r="AG119" s="86"/>
      <c r="AH119" s="87"/>
      <c r="AI119" s="88"/>
    </row>
    <row r="120" spans="1:35" s="11" customFormat="1" ht="291" customHeight="1" x14ac:dyDescent="0.2">
      <c r="A120" s="129">
        <f>IF(ISBLANK(D120),"",COUNTA($D$2:D120))</f>
        <v>96</v>
      </c>
      <c r="B120" s="130">
        <f t="shared" si="15"/>
        <v>119</v>
      </c>
      <c r="C120" s="131"/>
      <c r="D120" s="130" t="s">
        <v>645</v>
      </c>
      <c r="E120" s="129" t="s">
        <v>2236</v>
      </c>
      <c r="F120" s="148" t="s">
        <v>2212</v>
      </c>
      <c r="G120" s="148" t="s">
        <v>2213</v>
      </c>
      <c r="H120" s="141" t="s">
        <v>2251</v>
      </c>
      <c r="I120" s="141" t="s">
        <v>2239</v>
      </c>
      <c r="J120" s="149" t="s">
        <v>2252</v>
      </c>
      <c r="K120" s="149">
        <v>2</v>
      </c>
      <c r="L120" s="159">
        <v>44927</v>
      </c>
      <c r="M120" s="159">
        <v>45087</v>
      </c>
      <c r="N120" s="137">
        <f t="shared" si="14"/>
        <v>22.857142857142858</v>
      </c>
      <c r="O120" s="138" t="s">
        <v>1975</v>
      </c>
      <c r="P120" s="138" t="s">
        <v>2386</v>
      </c>
      <c r="Q120" s="140">
        <v>0</v>
      </c>
      <c r="R120" s="149"/>
      <c r="S120" s="85">
        <f>IF(Q120/K120&gt;1,100,+Q120/K120*100)</f>
        <v>0</v>
      </c>
      <c r="T120" s="142">
        <f>+N120*S120/100</f>
        <v>0</v>
      </c>
      <c r="U120" s="142">
        <f>IF(M120&lt;=$AH$1,T120,0)</f>
        <v>0</v>
      </c>
      <c r="V120" s="142">
        <f>IF($AH$1&gt;=M120,N120,0)</f>
        <v>22.857142857142858</v>
      </c>
      <c r="W120" s="143" t="str">
        <f>IF(S120=100,"CUMPLIDA",IF(M120-$AH$1&lt;0,"VENCIDA",IF(M120-$AH$1&lt;=30,"PRÓXIMA A VENCER",IF(S120&gt;0,"CON AVANCE","EN TERMINO"))))</f>
        <v>VENCIDA</v>
      </c>
      <c r="X120" s="143" t="str">
        <f>IF(A120&lt;&gt;"",IF(AD120=1,"VENCIDO",IF(AD120=2,"PRÓXIMO A VENCER",IF(AD120=3,"EN TERMINO",IF(AD120=4,"CON AVANCE",IF(AD120=5,"CUMPLIDO",))))),"")</f>
        <v>VENCIDO</v>
      </c>
      <c r="Y120" s="129" t="s">
        <v>2233</v>
      </c>
      <c r="Z120" s="129" t="str">
        <f t="shared" si="9"/>
        <v>H3ACQuibdó-Medellín</v>
      </c>
      <c r="AA120" s="144">
        <f>IF(A120&lt;&gt;"",1,AA119+1)</f>
        <v>1</v>
      </c>
      <c r="AB120" s="144" t="str">
        <f t="shared" si="10"/>
        <v>H3ACQuibdó-Medellín - 1</v>
      </c>
      <c r="AC120" s="82">
        <f t="shared" si="11"/>
        <v>1</v>
      </c>
      <c r="AD120" s="82">
        <f t="shared" si="12"/>
        <v>1</v>
      </c>
      <c r="AE120" s="82" t="str">
        <f>IF(A120&lt;&gt;"",MID(F120,1,FIND(" ",F120,1)-1),AE119)</f>
        <v>H3ACQuibdó-Medellín.</v>
      </c>
      <c r="AF120" s="82" t="str">
        <f t="shared" si="13"/>
        <v>H3ACQuibdó-Medellín</v>
      </c>
      <c r="AG120" s="86"/>
      <c r="AH120" s="87"/>
      <c r="AI120" s="88"/>
    </row>
    <row r="121" spans="1:35" s="11" customFormat="1" ht="291" customHeight="1" x14ac:dyDescent="0.2">
      <c r="A121" s="129">
        <f>IF(ISBLANK(D121),"",COUNTA($D$2:D121))</f>
        <v>97</v>
      </c>
      <c r="B121" s="130">
        <f t="shared" si="15"/>
        <v>120</v>
      </c>
      <c r="C121" s="131"/>
      <c r="D121" s="130" t="s">
        <v>645</v>
      </c>
      <c r="E121" s="129" t="s">
        <v>1640</v>
      </c>
      <c r="F121" s="148" t="s">
        <v>2214</v>
      </c>
      <c r="G121" s="148" t="s">
        <v>2215</v>
      </c>
      <c r="H121" s="145" t="s">
        <v>2253</v>
      </c>
      <c r="I121" s="145" t="s">
        <v>2239</v>
      </c>
      <c r="J121" s="145" t="s">
        <v>2252</v>
      </c>
      <c r="K121" s="149">
        <v>2</v>
      </c>
      <c r="L121" s="159">
        <v>44927</v>
      </c>
      <c r="M121" s="159">
        <v>45087</v>
      </c>
      <c r="N121" s="137">
        <f t="shared" si="14"/>
        <v>22.857142857142858</v>
      </c>
      <c r="O121" s="138" t="s">
        <v>1975</v>
      </c>
      <c r="P121" s="138" t="s">
        <v>2386</v>
      </c>
      <c r="Q121" s="140">
        <v>1</v>
      </c>
      <c r="R121" s="149"/>
      <c r="S121" s="85">
        <f>IF(Q121/K121&gt;1,100,+Q121/K121*100)</f>
        <v>50</v>
      </c>
      <c r="T121" s="142">
        <f>+N121*S121/100</f>
        <v>11.428571428571429</v>
      </c>
      <c r="U121" s="142">
        <f>IF(M121&lt;=$AH$1,T121,0)</f>
        <v>11.428571428571429</v>
      </c>
      <c r="V121" s="142">
        <f>IF($AH$1&gt;=M121,N121,0)</f>
        <v>22.857142857142858</v>
      </c>
      <c r="W121" s="143" t="str">
        <f>IF(S121=100,"CUMPLIDA",IF(M121-$AH$1&lt;0,"VENCIDA",IF(M121-$AH$1&lt;=30,"PRÓXIMA A VENCER",IF(S121&gt;0,"CON AVANCE","EN TERMINO"))))</f>
        <v>VENCIDA</v>
      </c>
      <c r="X121" s="143" t="str">
        <f>IF(A121&lt;&gt;"",IF(AD121=1,"VENCIDO",IF(AD121=2,"PRÓXIMO A VENCER",IF(AD121=3,"EN TERMINO",IF(AD121=4,"CON AVANCE",IF(AD121=5,"CUMPLIDO",))))),"")</f>
        <v>VENCIDO</v>
      </c>
      <c r="Y121" s="129" t="s">
        <v>2233</v>
      </c>
      <c r="Z121" s="129" t="str">
        <f t="shared" si="9"/>
        <v>H4ACQuibdó-Medellín</v>
      </c>
      <c r="AA121" s="144">
        <f>IF(A121&lt;&gt;"",1,AA120+1)</f>
        <v>1</v>
      </c>
      <c r="AB121" s="144" t="str">
        <f t="shared" si="10"/>
        <v>H4ACQuibdó-Medellín - 1</v>
      </c>
      <c r="AC121" s="82">
        <f t="shared" si="11"/>
        <v>1</v>
      </c>
      <c r="AD121" s="82">
        <f t="shared" si="12"/>
        <v>1</v>
      </c>
      <c r="AE121" s="82" t="str">
        <f>IF(A121&lt;&gt;"",MID(F121,1,FIND(" ",F121,1)-1),AE120)</f>
        <v>H4ACQuibdó-Medellín.</v>
      </c>
      <c r="AF121" s="82" t="str">
        <f t="shared" si="13"/>
        <v>H4ACQuibdó-Medellín</v>
      </c>
      <c r="AG121" s="86"/>
      <c r="AH121" s="87"/>
      <c r="AI121" s="88"/>
    </row>
    <row r="122" spans="1:35" s="11" customFormat="1" ht="291" customHeight="1" x14ac:dyDescent="0.2">
      <c r="A122" s="129">
        <f>IF(ISBLANK(D122),"",COUNTA($D$2:D122))</f>
        <v>98</v>
      </c>
      <c r="B122" s="130">
        <f t="shared" si="15"/>
        <v>121</v>
      </c>
      <c r="C122" s="131"/>
      <c r="D122" s="129" t="s">
        <v>2216</v>
      </c>
      <c r="E122" s="129" t="s">
        <v>1689</v>
      </c>
      <c r="F122" s="148" t="s">
        <v>2217</v>
      </c>
      <c r="G122" s="148" t="s">
        <v>2218</v>
      </c>
      <c r="H122" s="148" t="s">
        <v>2240</v>
      </c>
      <c r="I122" s="149" t="s">
        <v>2219</v>
      </c>
      <c r="J122" s="149" t="s">
        <v>2220</v>
      </c>
      <c r="K122" s="149">
        <v>1</v>
      </c>
      <c r="L122" s="159">
        <v>44927</v>
      </c>
      <c r="M122" s="159">
        <v>45291</v>
      </c>
      <c r="N122" s="137">
        <f t="shared" si="14"/>
        <v>52</v>
      </c>
      <c r="O122" s="138" t="s">
        <v>1975</v>
      </c>
      <c r="P122" s="138" t="s">
        <v>2386</v>
      </c>
      <c r="Q122" s="140">
        <v>1</v>
      </c>
      <c r="R122" s="141"/>
      <c r="S122" s="85">
        <f>IF(Q122/K122&gt;1,100,+Q122/K122*100)</f>
        <v>100</v>
      </c>
      <c r="T122" s="142">
        <f>+N122*S122/100</f>
        <v>52</v>
      </c>
      <c r="U122" s="142">
        <f>IF(M122&lt;=$AH$1,T122,0)</f>
        <v>52</v>
      </c>
      <c r="V122" s="142">
        <f>IF($AH$1&gt;=M122,N122,0)</f>
        <v>52</v>
      </c>
      <c r="W122" s="143" t="str">
        <f>IF(S122=100,"CUMPLIDA",IF(M122-$AH$1&lt;0,"VENCIDA",IF(M122-$AH$1&lt;=30,"PRÓXIMA A VENCER",IF(S122&gt;0,"CON AVANCE","EN TERMINO"))))</f>
        <v>CUMPLIDA</v>
      </c>
      <c r="X122" s="143" t="str">
        <f>IF(A122&lt;&gt;"",IF(AD122=1,"VENCIDO",IF(AD122=2,"PRÓXIMO A VENCER",IF(AD122=3,"EN TERMINO",IF(AD122=4,"CON AVANCE",IF(AD122=5,"CUMPLIDO",))))),"")</f>
        <v>CUMPLIDO</v>
      </c>
      <c r="Y122" s="129" t="s">
        <v>2233</v>
      </c>
      <c r="Z122" s="129" t="str">
        <f t="shared" si="9"/>
        <v>H5ACQuibdó-Medellín</v>
      </c>
      <c r="AA122" s="144">
        <f>IF(A122&lt;&gt;"",1,AA121+1)</f>
        <v>1</v>
      </c>
      <c r="AB122" s="144" t="str">
        <f t="shared" si="10"/>
        <v>H5ACQuibdó-Medellín - 1</v>
      </c>
      <c r="AC122" s="82">
        <f t="shared" si="11"/>
        <v>5</v>
      </c>
      <c r="AD122" s="82">
        <f t="shared" si="12"/>
        <v>5</v>
      </c>
      <c r="AE122" s="82" t="str">
        <f>IF(A122&lt;&gt;"",MID(F122,1,FIND(" ",F122,1)-1),AE121)</f>
        <v>H5ACQuibdó-Medellín.</v>
      </c>
      <c r="AF122" s="82" t="str">
        <f t="shared" si="13"/>
        <v>H5ACQuibdó-Medellín</v>
      </c>
      <c r="AG122" s="86"/>
      <c r="AH122" s="87"/>
      <c r="AI122" s="88"/>
    </row>
    <row r="123" spans="1:35" s="11" customFormat="1" ht="291" customHeight="1" x14ac:dyDescent="0.2">
      <c r="A123" s="129">
        <f>IF(ISBLANK(D123),"",COUNTA($D$2:D123))</f>
        <v>99</v>
      </c>
      <c r="B123" s="130">
        <f t="shared" si="15"/>
        <v>122</v>
      </c>
      <c r="C123" s="131"/>
      <c r="D123" s="130" t="s">
        <v>645</v>
      </c>
      <c r="E123" s="129" t="s">
        <v>1689</v>
      </c>
      <c r="F123" s="148" t="s">
        <v>2221</v>
      </c>
      <c r="G123" s="148" t="s">
        <v>2222</v>
      </c>
      <c r="H123" s="141" t="s">
        <v>2223</v>
      </c>
      <c r="I123" s="141" t="s">
        <v>2224</v>
      </c>
      <c r="J123" s="149" t="s">
        <v>2225</v>
      </c>
      <c r="K123" s="149">
        <v>1</v>
      </c>
      <c r="L123" s="161">
        <v>44927</v>
      </c>
      <c r="M123" s="162">
        <v>45107</v>
      </c>
      <c r="N123" s="137">
        <f t="shared" si="14"/>
        <v>25.714285714285715</v>
      </c>
      <c r="O123" s="138" t="s">
        <v>1975</v>
      </c>
      <c r="P123" s="138" t="s">
        <v>2386</v>
      </c>
      <c r="Q123" s="140">
        <v>1</v>
      </c>
      <c r="R123" s="149"/>
      <c r="S123" s="85">
        <f>IF(Q123/K123&gt;1,100,+Q123/K123*100)</f>
        <v>100</v>
      </c>
      <c r="T123" s="142">
        <f>+N123*S123/100</f>
        <v>25.714285714285715</v>
      </c>
      <c r="U123" s="142">
        <f>IF(M123&lt;=$AH$1,T123,0)</f>
        <v>25.714285714285715</v>
      </c>
      <c r="V123" s="142">
        <f>IF($AH$1&gt;=M123,N123,0)</f>
        <v>25.714285714285715</v>
      </c>
      <c r="W123" s="143" t="str">
        <f>IF(S123=100,"CUMPLIDA",IF(M123-$AH$1&lt;0,"VENCIDA",IF(M123-$AH$1&lt;=30,"PRÓXIMA A VENCER",IF(S123&gt;0,"CON AVANCE","EN TERMINO"))))</f>
        <v>CUMPLIDA</v>
      </c>
      <c r="X123" s="143" t="str">
        <f>IF(A123&lt;&gt;"",IF(AD123=1,"VENCIDO",IF(AD123=2,"PRÓXIMO A VENCER",IF(AD123=3,"EN TERMINO",IF(AD123=4,"CON AVANCE",IF(AD123=5,"CUMPLIDO",))))),"")</f>
        <v>CUMPLIDO</v>
      </c>
      <c r="Y123" s="129" t="s">
        <v>2233</v>
      </c>
      <c r="Z123" s="129" t="str">
        <f t="shared" si="9"/>
        <v>H6ACQuibdó-Medellín</v>
      </c>
      <c r="AA123" s="144">
        <f>IF(A123&lt;&gt;"",1,AA122+1)</f>
        <v>1</v>
      </c>
      <c r="AB123" s="144" t="str">
        <f t="shared" si="10"/>
        <v>H6ACQuibdó-Medellín - 1</v>
      </c>
      <c r="AC123" s="82">
        <f t="shared" si="11"/>
        <v>5</v>
      </c>
      <c r="AD123" s="82">
        <f t="shared" si="12"/>
        <v>5</v>
      </c>
      <c r="AE123" s="82" t="str">
        <f>IF(A123&lt;&gt;"",MID(F123,1,FIND(" ",F123,1)-1),AE122)</f>
        <v>H6ACQuibdó-Medellín.</v>
      </c>
      <c r="AF123" s="82" t="str">
        <f t="shared" si="13"/>
        <v>H6ACQuibdó-Medellín</v>
      </c>
      <c r="AG123" s="86"/>
      <c r="AH123" s="87"/>
      <c r="AI123" s="88"/>
    </row>
    <row r="124" spans="1:35" s="11" customFormat="1" ht="291" customHeight="1" x14ac:dyDescent="0.2">
      <c r="A124" s="129">
        <f>IF(ISBLANK(D124),"",COUNTA($D$2:D124))</f>
        <v>100</v>
      </c>
      <c r="B124" s="130">
        <f t="shared" si="15"/>
        <v>123</v>
      </c>
      <c r="C124" s="131"/>
      <c r="D124" s="130" t="s">
        <v>645</v>
      </c>
      <c r="E124" s="129" t="s">
        <v>1640</v>
      </c>
      <c r="F124" s="148" t="s">
        <v>2226</v>
      </c>
      <c r="G124" s="148" t="s">
        <v>2227</v>
      </c>
      <c r="H124" s="141" t="s">
        <v>2251</v>
      </c>
      <c r="I124" s="141" t="s">
        <v>2239</v>
      </c>
      <c r="J124" s="149" t="s">
        <v>2252</v>
      </c>
      <c r="K124" s="149">
        <v>2</v>
      </c>
      <c r="L124" s="161">
        <v>44927</v>
      </c>
      <c r="M124" s="162">
        <v>45291</v>
      </c>
      <c r="N124" s="137">
        <f t="shared" si="14"/>
        <v>52</v>
      </c>
      <c r="O124" s="138" t="s">
        <v>1975</v>
      </c>
      <c r="P124" s="138" t="s">
        <v>2386</v>
      </c>
      <c r="Q124" s="140">
        <v>0</v>
      </c>
      <c r="R124" s="149"/>
      <c r="S124" s="85">
        <f>IF(Q124/K124&gt;1,100,+Q124/K124*100)</f>
        <v>0</v>
      </c>
      <c r="T124" s="142">
        <f>+N124*S124/100</f>
        <v>0</v>
      </c>
      <c r="U124" s="142">
        <f>IF(M124&lt;=$AH$1,T124,0)</f>
        <v>0</v>
      </c>
      <c r="V124" s="142">
        <f>IF($AH$1&gt;=M124,N124,0)</f>
        <v>52</v>
      </c>
      <c r="W124" s="143" t="str">
        <f>IF(S124=100,"CUMPLIDA",IF(M124-$AH$1&lt;0,"VENCIDA",IF(M124-$AH$1&lt;=30,"PRÓXIMA A VENCER",IF(S124&gt;0,"CON AVANCE","EN TERMINO"))))</f>
        <v>VENCIDA</v>
      </c>
      <c r="X124" s="143" t="str">
        <f>IF(A124&lt;&gt;"",IF(AD124=1,"VENCIDO",IF(AD124=2,"PRÓXIMO A VENCER",IF(AD124=3,"EN TERMINO",IF(AD124=4,"CON AVANCE",IF(AD124=5,"CUMPLIDO",))))),"")</f>
        <v>VENCIDO</v>
      </c>
      <c r="Y124" s="129" t="s">
        <v>2233</v>
      </c>
      <c r="Z124" s="129" t="str">
        <f t="shared" si="9"/>
        <v>H7ACQuibdó-Medellín</v>
      </c>
      <c r="AA124" s="144">
        <f>IF(A124&lt;&gt;"",1,AA123+1)</f>
        <v>1</v>
      </c>
      <c r="AB124" s="144" t="str">
        <f t="shared" si="10"/>
        <v>H7ACQuibdó-Medellín - 1</v>
      </c>
      <c r="AC124" s="82">
        <f t="shared" si="11"/>
        <v>1</v>
      </c>
      <c r="AD124" s="82">
        <f t="shared" si="12"/>
        <v>1</v>
      </c>
      <c r="AE124" s="82" t="str">
        <f>IF(A124&lt;&gt;"",MID(F124,1,FIND(" ",F124,1)-1),AE123)</f>
        <v>H7ACQuibdó-Medellín.</v>
      </c>
      <c r="AF124" s="82" t="str">
        <f t="shared" si="13"/>
        <v>H7ACQuibdó-Medellín</v>
      </c>
      <c r="AG124" s="86"/>
      <c r="AH124" s="87"/>
      <c r="AI124" s="88"/>
    </row>
    <row r="125" spans="1:35" s="11" customFormat="1" ht="291" customHeight="1" x14ac:dyDescent="0.2">
      <c r="A125" s="129">
        <f>IF(ISBLANK(D125),"",COUNTA($D$2:D125))</f>
        <v>101</v>
      </c>
      <c r="B125" s="130">
        <f t="shared" si="15"/>
        <v>124</v>
      </c>
      <c r="C125" s="131"/>
      <c r="D125" s="140" t="s">
        <v>2228</v>
      </c>
      <c r="E125" s="160" t="s">
        <v>1689</v>
      </c>
      <c r="F125" s="147" t="s">
        <v>2229</v>
      </c>
      <c r="G125" s="147" t="s">
        <v>2230</v>
      </c>
      <c r="H125" s="153" t="s">
        <v>2231</v>
      </c>
      <c r="I125" s="153" t="s">
        <v>2241</v>
      </c>
      <c r="J125" s="151" t="s">
        <v>2232</v>
      </c>
      <c r="K125" s="151">
        <v>2</v>
      </c>
      <c r="L125" s="161">
        <v>45047</v>
      </c>
      <c r="M125" s="162">
        <v>45291</v>
      </c>
      <c r="N125" s="137">
        <f t="shared" si="14"/>
        <v>34.857142857142854</v>
      </c>
      <c r="O125" s="139" t="s">
        <v>1975</v>
      </c>
      <c r="P125" s="138" t="s">
        <v>2386</v>
      </c>
      <c r="Q125" s="140">
        <v>0</v>
      </c>
      <c r="R125" s="151"/>
      <c r="S125" s="85">
        <f>IF(Q125/K125&gt;1,100,+Q125/K125*100)</f>
        <v>0</v>
      </c>
      <c r="T125" s="142">
        <f>+N125*S125/100</f>
        <v>0</v>
      </c>
      <c r="U125" s="142">
        <f>IF(M125&lt;=$AH$1,T125,0)</f>
        <v>0</v>
      </c>
      <c r="V125" s="142">
        <f>IF($AH$1&gt;=M125,N125,0)</f>
        <v>34.857142857142854</v>
      </c>
      <c r="W125" s="143" t="str">
        <f>IF(S125=100,"CUMPLIDA",IF(M125-$AH$1&lt;0,"VENCIDA",IF(M125-$AH$1&lt;=30,"PRÓXIMA A VENCER",IF(S125&gt;0,"CON AVANCE","EN TERMINO"))))</f>
        <v>VENCIDA</v>
      </c>
      <c r="X125" s="143" t="str">
        <f>IF(A125&lt;&gt;"",IF(AD125=1,"VENCIDO",IF(AD125=2,"PRÓXIMO A VENCER",IF(AD125=3,"EN TERMINO",IF(AD125=4,"CON AVANCE",IF(AD125=5,"CUMPLIDO",))))),"")</f>
        <v>VENCIDO</v>
      </c>
      <c r="Y125" s="129" t="s">
        <v>2233</v>
      </c>
      <c r="Z125" s="129" t="str">
        <f t="shared" si="9"/>
        <v>H8ACQuibdó-Medellín</v>
      </c>
      <c r="AA125" s="144">
        <f>IF(A125&lt;&gt;"",1,AA124+1)</f>
        <v>1</v>
      </c>
      <c r="AB125" s="144" t="str">
        <f t="shared" si="10"/>
        <v>H8ACQuibdó-Medellín - 1</v>
      </c>
      <c r="AC125" s="82">
        <f t="shared" si="11"/>
        <v>1</v>
      </c>
      <c r="AD125" s="82">
        <f t="shared" si="12"/>
        <v>1</v>
      </c>
      <c r="AE125" s="82" t="str">
        <f>IF(A125&lt;&gt;"",MID(F125,1,FIND(" ",F125,1)-1),AE124)</f>
        <v>H8ACQuibdó-Medellín.</v>
      </c>
      <c r="AF125" s="82" t="str">
        <f t="shared" si="13"/>
        <v>H8ACQuibdó-Medellín</v>
      </c>
      <c r="AG125" s="86"/>
      <c r="AH125" s="87"/>
      <c r="AI125" s="88"/>
    </row>
    <row r="126" spans="1:35" s="11" customFormat="1" ht="291" customHeight="1" x14ac:dyDescent="0.2">
      <c r="A126" s="129">
        <f>IF(ISBLANK(D126),"",COUNTA($D$2:D126))</f>
        <v>102</v>
      </c>
      <c r="B126" s="130">
        <f t="shared" si="15"/>
        <v>125</v>
      </c>
      <c r="C126" s="131"/>
      <c r="D126" s="130" t="s">
        <v>2193</v>
      </c>
      <c r="E126" s="129" t="s">
        <v>1689</v>
      </c>
      <c r="F126" s="155" t="s">
        <v>2194</v>
      </c>
      <c r="G126" s="155" t="s">
        <v>2179</v>
      </c>
      <c r="H126" s="155" t="s">
        <v>2751</v>
      </c>
      <c r="I126" s="155" t="s">
        <v>2685</v>
      </c>
      <c r="J126" s="140" t="s">
        <v>2679</v>
      </c>
      <c r="K126" s="140">
        <v>1</v>
      </c>
      <c r="L126" s="156">
        <v>45177</v>
      </c>
      <c r="M126" s="156">
        <v>45229</v>
      </c>
      <c r="N126" s="137">
        <f t="shared" si="14"/>
        <v>7.4285714285714288</v>
      </c>
      <c r="O126" s="140" t="s">
        <v>1521</v>
      </c>
      <c r="P126" s="140" t="s">
        <v>2386</v>
      </c>
      <c r="Q126" s="140">
        <v>0</v>
      </c>
      <c r="R126" s="148"/>
      <c r="S126" s="85">
        <f>IF(Q126/K126&gt;1,100,+Q126/K126*100)</f>
        <v>0</v>
      </c>
      <c r="T126" s="142">
        <f>+N126*S126/100</f>
        <v>0</v>
      </c>
      <c r="U126" s="142">
        <f>IF(M126&lt;=$AH$1,T126,0)</f>
        <v>0</v>
      </c>
      <c r="V126" s="142">
        <f>IF($AH$1&gt;=M126,N126,0)</f>
        <v>7.4285714285714288</v>
      </c>
      <c r="W126" s="143" t="str">
        <f>IF(S126=100,"CUMPLIDA",IF(M126-$AH$1&lt;0,"VENCIDA",IF(M126-$AH$1&lt;=30,"PRÓXIMA A VENCER",IF(S126&gt;0,"CON AVANCE","EN TERMINO"))))</f>
        <v>VENCIDA</v>
      </c>
      <c r="X126" s="143" t="str">
        <f>IF(A126&lt;&gt;"",IF(AD126=1,"VENCIDO",IF(AD126=2,"PRÓXIMO A VENCER",IF(AD126=3,"EN TERMINO",IF(AD126=4,"CON AVANCE",IF(AD126=5,"CUMPLIDO",))))),"")</f>
        <v>VENCIDO</v>
      </c>
      <c r="Y126" s="129" t="s">
        <v>2198</v>
      </c>
      <c r="Z126" s="129" t="str">
        <f t="shared" si="9"/>
        <v>H3PDET-ANTyCAU</v>
      </c>
      <c r="AA126" s="144">
        <f>IF(A126&lt;&gt;"",1,AA125+1)</f>
        <v>1</v>
      </c>
      <c r="AB126" s="144" t="str">
        <f t="shared" si="10"/>
        <v>H3PDET-ANTyCAU - 1</v>
      </c>
      <c r="AC126" s="82">
        <f t="shared" si="11"/>
        <v>1</v>
      </c>
      <c r="AD126" s="82">
        <f t="shared" si="12"/>
        <v>1</v>
      </c>
      <c r="AE126" s="82" t="str">
        <f>IF(A126&lt;&gt;"",MID(F126,1,FIND(" ",F126,1)-1),AE125)</f>
        <v>H3PDET-ANTyCAU.</v>
      </c>
      <c r="AF126" s="82" t="str">
        <f t="shared" si="13"/>
        <v>H3PDET-ANTyCAU</v>
      </c>
      <c r="AG126" s="86"/>
      <c r="AH126" s="87"/>
      <c r="AI126" s="88"/>
    </row>
    <row r="127" spans="1:35" s="11" customFormat="1" ht="291" customHeight="1" x14ac:dyDescent="0.2">
      <c r="A127" s="129">
        <f>IF(ISBLANK(D127),"",COUNTA($D$2:D127))</f>
        <v>103</v>
      </c>
      <c r="B127" s="130">
        <f t="shared" si="15"/>
        <v>126</v>
      </c>
      <c r="C127" s="131"/>
      <c r="D127" s="130" t="s">
        <v>2193</v>
      </c>
      <c r="E127" s="129" t="s">
        <v>1689</v>
      </c>
      <c r="F127" s="155" t="s">
        <v>2195</v>
      </c>
      <c r="G127" s="155" t="s">
        <v>2180</v>
      </c>
      <c r="H127" s="155" t="s">
        <v>2181</v>
      </c>
      <c r="I127" s="155" t="s">
        <v>2182</v>
      </c>
      <c r="J127" s="140" t="s">
        <v>2183</v>
      </c>
      <c r="K127" s="140">
        <v>2</v>
      </c>
      <c r="L127" s="161">
        <v>44849</v>
      </c>
      <c r="M127" s="161">
        <v>44926</v>
      </c>
      <c r="N127" s="137">
        <f t="shared" si="14"/>
        <v>11</v>
      </c>
      <c r="O127" s="140" t="s">
        <v>1521</v>
      </c>
      <c r="P127" s="138" t="s">
        <v>2386</v>
      </c>
      <c r="Q127" s="140">
        <v>2</v>
      </c>
      <c r="R127" s="148"/>
      <c r="S127" s="85">
        <f>IF(Q127/K127&gt;1,100,+Q127/K127*100)</f>
        <v>100</v>
      </c>
      <c r="T127" s="142">
        <f>+N127*S127/100</f>
        <v>11</v>
      </c>
      <c r="U127" s="142">
        <f>IF(M127&lt;=$AH$1,T127,0)</f>
        <v>11</v>
      </c>
      <c r="V127" s="142">
        <f>IF($AH$1&gt;=M127,N127,0)</f>
        <v>11</v>
      </c>
      <c r="W127" s="143" t="str">
        <f>IF(S127=100,"CUMPLIDA",IF(M127-$AH$1&lt;0,"VENCIDA",IF(M127-$AH$1&lt;=30,"PRÓXIMA A VENCER",IF(S127&gt;0,"CON AVANCE","EN TERMINO"))))</f>
        <v>CUMPLIDA</v>
      </c>
      <c r="X127" s="143" t="str">
        <f>IF(A127&lt;&gt;"",IF(AD127=1,"VENCIDO",IF(AD127=2,"PRÓXIMO A VENCER",IF(AD127=3,"EN TERMINO",IF(AD127=4,"CON AVANCE",IF(AD127=5,"CUMPLIDO",))))),"")</f>
        <v>CUMPLIDO</v>
      </c>
      <c r="Y127" s="129" t="s">
        <v>2198</v>
      </c>
      <c r="Z127" s="129" t="str">
        <f t="shared" si="9"/>
        <v>H4PDET-ANTyCAU</v>
      </c>
      <c r="AA127" s="144">
        <f>IF(A127&lt;&gt;"",1,AA126+1)</f>
        <v>1</v>
      </c>
      <c r="AB127" s="144" t="str">
        <f t="shared" si="10"/>
        <v>H4PDET-ANTyCAU - 1</v>
      </c>
      <c r="AC127" s="82">
        <f t="shared" si="11"/>
        <v>5</v>
      </c>
      <c r="AD127" s="82">
        <f t="shared" si="12"/>
        <v>5</v>
      </c>
      <c r="AE127" s="82" t="str">
        <f>IF(A127&lt;&gt;"",MID(F127,1,FIND(" ",F127,1)-1),AE126)</f>
        <v>H4PDET-ANTyCAU.</v>
      </c>
      <c r="AF127" s="82" t="str">
        <f t="shared" si="13"/>
        <v>H4PDET-ANTyCAU</v>
      </c>
      <c r="AG127" s="86"/>
      <c r="AH127" s="87"/>
      <c r="AI127" s="88"/>
    </row>
    <row r="128" spans="1:35" s="11" customFormat="1" ht="291" customHeight="1" x14ac:dyDescent="0.2">
      <c r="A128" s="129">
        <f>IF(ISBLANK(D128),"",COUNTA($D$2:D128))</f>
        <v>104</v>
      </c>
      <c r="B128" s="130">
        <f t="shared" si="15"/>
        <v>127</v>
      </c>
      <c r="C128" s="131"/>
      <c r="D128" s="130" t="s">
        <v>2184</v>
      </c>
      <c r="E128" s="129" t="s">
        <v>874</v>
      </c>
      <c r="F128" s="155" t="s">
        <v>2763</v>
      </c>
      <c r="G128" s="155" t="s">
        <v>2185</v>
      </c>
      <c r="H128" s="155" t="s">
        <v>2186</v>
      </c>
      <c r="I128" s="155" t="s">
        <v>2188</v>
      </c>
      <c r="J128" s="140" t="s">
        <v>2187</v>
      </c>
      <c r="K128" s="140">
        <v>2</v>
      </c>
      <c r="L128" s="161">
        <v>44849</v>
      </c>
      <c r="M128" s="161">
        <v>44926</v>
      </c>
      <c r="N128" s="137">
        <f t="shared" si="14"/>
        <v>11</v>
      </c>
      <c r="O128" s="140" t="s">
        <v>1521</v>
      </c>
      <c r="P128" s="138" t="s">
        <v>2386</v>
      </c>
      <c r="Q128" s="140">
        <v>2</v>
      </c>
      <c r="R128" s="148"/>
      <c r="S128" s="85">
        <f>IF(Q128/K128&gt;1,100,+Q128/K128*100)</f>
        <v>100</v>
      </c>
      <c r="T128" s="142">
        <f>+N128*S128/100</f>
        <v>11</v>
      </c>
      <c r="U128" s="142">
        <f>IF(M128&lt;=$AH$1,T128,0)</f>
        <v>11</v>
      </c>
      <c r="V128" s="142">
        <f>IF($AH$1&gt;=M128,N128,0)</f>
        <v>11</v>
      </c>
      <c r="W128" s="143" t="str">
        <f>IF(S128=100,"CUMPLIDA",IF(M128-$AH$1&lt;0,"VENCIDA",IF(M128-$AH$1&lt;=30,"PRÓXIMA A VENCER",IF(S128&gt;0,"CON AVANCE","EN TERMINO"))))</f>
        <v>CUMPLIDA</v>
      </c>
      <c r="X128" s="143" t="str">
        <f>IF(A128&lt;&gt;"",IF(AD128=1,"VENCIDO",IF(AD128=2,"PRÓXIMO A VENCER",IF(AD128=3,"EN TERMINO",IF(AD128=4,"CON AVANCE",IF(AD128=5,"CUMPLIDO",))))),"")</f>
        <v>CUMPLIDO</v>
      </c>
      <c r="Y128" s="129" t="s">
        <v>2198</v>
      </c>
      <c r="Z128" s="129" t="str">
        <f t="shared" si="9"/>
        <v>H9PDET-ANTyCAU</v>
      </c>
      <c r="AA128" s="144">
        <f>IF(A128&lt;&gt;"",1,AA127+1)</f>
        <v>1</v>
      </c>
      <c r="AB128" s="144" t="str">
        <f t="shared" si="10"/>
        <v>H9PDET-ANTyCAU - 1</v>
      </c>
      <c r="AC128" s="82">
        <f t="shared" si="11"/>
        <v>5</v>
      </c>
      <c r="AD128" s="82">
        <f t="shared" si="12"/>
        <v>5</v>
      </c>
      <c r="AE128" s="82" t="str">
        <f>IF(A128&lt;&gt;"",MID(F128,1,FIND(" ",F128,1)-1),AE127)</f>
        <v>H9PDET-ANTyCAU.</v>
      </c>
      <c r="AF128" s="82" t="str">
        <f t="shared" si="13"/>
        <v>H9PDET-ANTyCAU</v>
      </c>
      <c r="AG128" s="86"/>
      <c r="AH128" s="87"/>
      <c r="AI128" s="88"/>
    </row>
    <row r="129" spans="1:35" s="11" customFormat="1" ht="291" customHeight="1" x14ac:dyDescent="0.2">
      <c r="A129" s="129">
        <f>IF(ISBLANK(D129),"",COUNTA($D$2:D129))</f>
        <v>105</v>
      </c>
      <c r="B129" s="130">
        <f t="shared" si="15"/>
        <v>128</v>
      </c>
      <c r="C129" s="131"/>
      <c r="D129" s="139" t="s">
        <v>2197</v>
      </c>
      <c r="E129" s="129" t="s">
        <v>874</v>
      </c>
      <c r="F129" s="155" t="s">
        <v>2196</v>
      </c>
      <c r="G129" s="155" t="s">
        <v>2189</v>
      </c>
      <c r="H129" s="155" t="s">
        <v>2190</v>
      </c>
      <c r="I129" s="155" t="s">
        <v>2191</v>
      </c>
      <c r="J129" s="140" t="s">
        <v>2192</v>
      </c>
      <c r="K129" s="140">
        <v>2</v>
      </c>
      <c r="L129" s="161">
        <v>44834</v>
      </c>
      <c r="M129" s="161">
        <v>44926</v>
      </c>
      <c r="N129" s="137">
        <f t="shared" si="14"/>
        <v>13.142857142857142</v>
      </c>
      <c r="O129" s="140" t="s">
        <v>1521</v>
      </c>
      <c r="P129" s="138" t="s">
        <v>2386</v>
      </c>
      <c r="Q129" s="140">
        <v>2</v>
      </c>
      <c r="R129" s="163"/>
      <c r="S129" s="85">
        <f>IF(Q129/K129&gt;1,100,+Q129/K129*100)</f>
        <v>100</v>
      </c>
      <c r="T129" s="142">
        <f>+N129*S129/100</f>
        <v>13.142857142857142</v>
      </c>
      <c r="U129" s="142">
        <f>IF(M129&lt;=$AH$1,T129,0)</f>
        <v>13.142857142857142</v>
      </c>
      <c r="V129" s="142">
        <f>IF($AH$1&gt;=M129,N129,0)</f>
        <v>13.142857142857142</v>
      </c>
      <c r="W129" s="143" t="str">
        <f>IF(S129=100,"CUMPLIDA",IF(M129-$AH$1&lt;0,"VENCIDA",IF(M129-$AH$1&lt;=30,"PRÓXIMA A VENCER",IF(S129&gt;0,"CON AVANCE","EN TERMINO"))))</f>
        <v>CUMPLIDA</v>
      </c>
      <c r="X129" s="143" t="str">
        <f>IF(A129&lt;&gt;"",IF(AD129=1,"VENCIDO",IF(AD129=2,"PRÓXIMO A VENCER",IF(AD129=3,"EN TERMINO",IF(AD129=4,"CON AVANCE",IF(AD129=5,"CUMPLIDO",))))),"")</f>
        <v>CUMPLIDO</v>
      </c>
      <c r="Y129" s="129" t="s">
        <v>2198</v>
      </c>
      <c r="Z129" s="129" t="str">
        <f t="shared" si="9"/>
        <v>H10PDET-ANTyCAU</v>
      </c>
      <c r="AA129" s="144">
        <f>IF(A129&lt;&gt;"",1,AA128+1)</f>
        <v>1</v>
      </c>
      <c r="AB129" s="144" t="str">
        <f t="shared" si="10"/>
        <v>H10PDET-ANTyCAU - 1</v>
      </c>
      <c r="AC129" s="82">
        <f t="shared" si="11"/>
        <v>5</v>
      </c>
      <c r="AD129" s="82">
        <f t="shared" si="12"/>
        <v>5</v>
      </c>
      <c r="AE129" s="82" t="str">
        <f>IF(A129&lt;&gt;"",MID(F129,1,FIND(" ",F129,1)-1),AE128)</f>
        <v>H10PDET-ANTyCAU.</v>
      </c>
      <c r="AF129" s="82" t="str">
        <f t="shared" si="13"/>
        <v>H10PDET-ANTyCAU</v>
      </c>
      <c r="AG129" s="86"/>
      <c r="AH129" s="87"/>
      <c r="AI129" s="88"/>
    </row>
    <row r="130" spans="1:35" s="11" customFormat="1" ht="291" customHeight="1" x14ac:dyDescent="0.2">
      <c r="A130" s="129">
        <f>IF(ISBLANK(D130),"",COUNTA($D$2:D130))</f>
        <v>106</v>
      </c>
      <c r="B130" s="130">
        <f t="shared" si="15"/>
        <v>129</v>
      </c>
      <c r="C130" s="131"/>
      <c r="D130" s="130" t="s">
        <v>2138</v>
      </c>
      <c r="E130" s="129" t="s">
        <v>2093</v>
      </c>
      <c r="F130" s="155" t="s">
        <v>2143</v>
      </c>
      <c r="G130" s="155" t="s">
        <v>2139</v>
      </c>
      <c r="H130" s="155" t="s">
        <v>2176</v>
      </c>
      <c r="I130" s="155" t="s">
        <v>2177</v>
      </c>
      <c r="J130" s="140" t="s">
        <v>2178</v>
      </c>
      <c r="K130" s="140">
        <v>1</v>
      </c>
      <c r="L130" s="161">
        <v>44835</v>
      </c>
      <c r="M130" s="161">
        <v>45016</v>
      </c>
      <c r="N130" s="137">
        <f t="shared" si="14"/>
        <v>25.857142857142858</v>
      </c>
      <c r="O130" s="140" t="s">
        <v>416</v>
      </c>
      <c r="P130" s="138" t="s">
        <v>2386</v>
      </c>
      <c r="Q130" s="140">
        <v>1</v>
      </c>
      <c r="R130" s="148"/>
      <c r="S130" s="85">
        <f>IF(Q130/K130&gt;1,100,+Q130/K130*100)</f>
        <v>100</v>
      </c>
      <c r="T130" s="142">
        <f>+N130*S130/100</f>
        <v>25.857142857142858</v>
      </c>
      <c r="U130" s="142">
        <f>IF(M130&lt;=$AH$1,T130,0)</f>
        <v>25.857142857142858</v>
      </c>
      <c r="V130" s="142">
        <f>IF($AH$1&gt;=M130,N130,0)</f>
        <v>25.857142857142858</v>
      </c>
      <c r="W130" s="143" t="str">
        <f>IF(S130=100,"CUMPLIDA",IF(M130-$AH$1&lt;0,"VENCIDA",IF(M130-$AH$1&lt;=30,"PRÓXIMA A VENCER",IF(S130&gt;0,"CON AVANCE","EN TERMINO"))))</f>
        <v>CUMPLIDA</v>
      </c>
      <c r="X130" s="143" t="str">
        <f>IF(A130&lt;&gt;"",IF(AD130=1,"VENCIDO",IF(AD130=2,"PRÓXIMO A VENCER",IF(AD130=3,"EN TERMINO",IF(AD130=4,"CON AVANCE",IF(AD130=5,"CUMPLIDO",))))),"")</f>
        <v>VENCIDO</v>
      </c>
      <c r="Y130" s="129" t="s">
        <v>2142</v>
      </c>
      <c r="Z130" s="129" t="str">
        <f t="shared" si="9"/>
        <v>H1AT72</v>
      </c>
      <c r="AA130" s="144">
        <f>IF(A130&lt;&gt;"",1,AA129+1)</f>
        <v>1</v>
      </c>
      <c r="AB130" s="144" t="str">
        <f t="shared" si="10"/>
        <v>H1AT72 - 1</v>
      </c>
      <c r="AC130" s="82">
        <f t="shared" si="11"/>
        <v>5</v>
      </c>
      <c r="AD130" s="82">
        <f t="shared" si="12"/>
        <v>1</v>
      </c>
      <c r="AE130" s="82" t="str">
        <f>IF(A130&lt;&gt;"",MID(F130,1,FIND(" ",F130,1)-1),AE129)</f>
        <v>H1AT72.</v>
      </c>
      <c r="AF130" s="82" t="str">
        <f t="shared" si="13"/>
        <v>H1AT72</v>
      </c>
      <c r="AG130" s="86"/>
      <c r="AH130" s="87"/>
      <c r="AI130" s="88"/>
    </row>
    <row r="131" spans="1:35" s="11" customFormat="1" ht="291" customHeight="1" x14ac:dyDescent="0.2">
      <c r="A131" s="129" t="str">
        <f>IF(ISBLANK(D131),"",COUNTA($D$2:D131))</f>
        <v/>
      </c>
      <c r="B131" s="130">
        <f t="shared" si="15"/>
        <v>130</v>
      </c>
      <c r="C131" s="131"/>
      <c r="D131" s="130"/>
      <c r="E131" s="129" t="s">
        <v>2093</v>
      </c>
      <c r="F131" s="155" t="s">
        <v>2144</v>
      </c>
      <c r="G131" s="155" t="s">
        <v>2139</v>
      </c>
      <c r="H131" s="155" t="s">
        <v>2140</v>
      </c>
      <c r="I131" s="155" t="s">
        <v>2141</v>
      </c>
      <c r="J131" s="140" t="s">
        <v>1502</v>
      </c>
      <c r="K131" s="140">
        <v>1</v>
      </c>
      <c r="L131" s="161">
        <v>44835</v>
      </c>
      <c r="M131" s="161">
        <v>45016</v>
      </c>
      <c r="N131" s="137">
        <f t="shared" si="14"/>
        <v>25.857142857142858</v>
      </c>
      <c r="O131" s="140" t="s">
        <v>416</v>
      </c>
      <c r="P131" s="138" t="s">
        <v>2386</v>
      </c>
      <c r="Q131" s="140">
        <v>0</v>
      </c>
      <c r="R131" s="148"/>
      <c r="S131" s="85">
        <f>IF(Q131/K131&gt;1,100,+Q131/K131*100)</f>
        <v>0</v>
      </c>
      <c r="T131" s="142">
        <f>+N131*S131/100</f>
        <v>0</v>
      </c>
      <c r="U131" s="142">
        <f>IF(M131&lt;=$AH$1,T131,0)</f>
        <v>0</v>
      </c>
      <c r="V131" s="142">
        <f>IF($AH$1&gt;=M131,N131,0)</f>
        <v>25.857142857142858</v>
      </c>
      <c r="W131" s="143" t="str">
        <f>IF(S131=100,"CUMPLIDA",IF(M131-$AH$1&lt;0,"VENCIDA",IF(M131-$AH$1&lt;=30,"PRÓXIMA A VENCER",IF(S131&gt;0,"CON AVANCE","EN TERMINO"))))</f>
        <v>VENCIDA</v>
      </c>
      <c r="X131" s="143" t="str">
        <f>IF(A131&lt;&gt;"",IF(AD131=1,"VENCIDO",IF(AD131=2,"PRÓXIMO A VENCER",IF(AD131=3,"EN TERMINO",IF(AD131=4,"CON AVANCE",IF(AD131=5,"CUMPLIDO",))))),"")</f>
        <v/>
      </c>
      <c r="Y131" s="129" t="s">
        <v>2142</v>
      </c>
      <c r="Z131" s="129" t="str">
        <f t="shared" ref="Z131:Z194" si="16">AF131</f>
        <v>H1AT72</v>
      </c>
      <c r="AA131" s="144">
        <f>IF(A131&lt;&gt;"",1,AA130+1)</f>
        <v>2</v>
      </c>
      <c r="AB131" s="144" t="str">
        <f t="shared" ref="AB131:AB194" si="17">CONCATENATE(Z131," - ",AA131)</f>
        <v>H1AT72 - 2</v>
      </c>
      <c r="AC131" s="82">
        <f t="shared" ref="AC131:AC194" si="18">IF(W131="VENCIDA",1,IF(W131="PRÓXIMA A VENCER",2,IF(W131="EN TERMINO",3,IF(W131="CON AVANCE",4,IF(W131="CUMPLIDA",5,)))))</f>
        <v>1</v>
      </c>
      <c r="AD131" s="82">
        <f t="shared" ref="AD131:AD194" si="19">IF(AA132=AA131+1,MIN(AC131,AD132),AC131)</f>
        <v>1</v>
      </c>
      <c r="AE131" s="82" t="str">
        <f>IF(A131&lt;&gt;"",MID(F131,1,FIND(" ",F131,1)-1),AE130)</f>
        <v>H1AT72.</v>
      </c>
      <c r="AF131" s="82" t="str">
        <f t="shared" ref="AF131:AF194" si="20">IFERROR(MID(AE131,1,FIND(".",AE131,1)-1),AE131)</f>
        <v>H1AT72</v>
      </c>
      <c r="AG131" s="86"/>
      <c r="AH131" s="87"/>
      <c r="AI131" s="88"/>
    </row>
    <row r="132" spans="1:35" s="11" customFormat="1" ht="291" customHeight="1" x14ac:dyDescent="0.2">
      <c r="A132" s="129">
        <f>IF(ISBLANK(D132),"",COUNTA($D$2:D132))</f>
        <v>107</v>
      </c>
      <c r="B132" s="130">
        <f t="shared" si="15"/>
        <v>131</v>
      </c>
      <c r="C132" s="131"/>
      <c r="D132" s="130" t="s">
        <v>2125</v>
      </c>
      <c r="E132" s="129" t="s">
        <v>15</v>
      </c>
      <c r="F132" s="148" t="s">
        <v>2127</v>
      </c>
      <c r="G132" s="148" t="s">
        <v>2128</v>
      </c>
      <c r="H132" s="155" t="s">
        <v>2680</v>
      </c>
      <c r="I132" s="155" t="s">
        <v>2681</v>
      </c>
      <c r="J132" s="140" t="s">
        <v>2682</v>
      </c>
      <c r="K132" s="140">
        <v>4</v>
      </c>
      <c r="L132" s="156">
        <v>45177</v>
      </c>
      <c r="M132" s="156">
        <v>45199</v>
      </c>
      <c r="N132" s="137">
        <f t="shared" si="14"/>
        <v>3.1428571428571428</v>
      </c>
      <c r="O132" s="140" t="s">
        <v>1521</v>
      </c>
      <c r="P132" s="140" t="s">
        <v>2386</v>
      </c>
      <c r="Q132" s="140">
        <v>0</v>
      </c>
      <c r="R132" s="141"/>
      <c r="S132" s="85">
        <f>IF(Q132/K132&gt;1,100,+Q132/K132*100)</f>
        <v>0</v>
      </c>
      <c r="T132" s="142">
        <f>+N132*S132/100</f>
        <v>0</v>
      </c>
      <c r="U132" s="142">
        <f>IF(M132&lt;=$AH$1,T132,0)</f>
        <v>0</v>
      </c>
      <c r="V132" s="142">
        <f>IF($AH$1&gt;=M132,N132,0)</f>
        <v>3.1428571428571428</v>
      </c>
      <c r="W132" s="143" t="str">
        <f>IF(S132=100,"CUMPLIDA",IF(M132-$AH$1&lt;0,"VENCIDA",IF(M132-$AH$1&lt;=30,"PRÓXIMA A VENCER",IF(S132&gt;0,"CON AVANCE","EN TERMINO"))))</f>
        <v>VENCIDA</v>
      </c>
      <c r="X132" s="143" t="str">
        <f>IF(A132&lt;&gt;"",IF(AD132=1,"VENCIDO",IF(AD132=2,"PRÓXIMO A VENCER",IF(AD132=3,"EN TERMINO",IF(AD132=4,"CON AVANCE",IF(AD132=5,"CUMPLIDO",))))),"")</f>
        <v>VENCIDO</v>
      </c>
      <c r="Y132" s="129" t="s">
        <v>2134</v>
      </c>
      <c r="Z132" s="129" t="str">
        <f t="shared" si="16"/>
        <v>H28AT019</v>
      </c>
      <c r="AA132" s="144">
        <f>IF(A132&lt;&gt;"",1,AA131+1)</f>
        <v>1</v>
      </c>
      <c r="AB132" s="144" t="str">
        <f t="shared" si="17"/>
        <v>H28AT019 - 1</v>
      </c>
      <c r="AC132" s="82">
        <f t="shared" si="18"/>
        <v>1</v>
      </c>
      <c r="AD132" s="82">
        <f t="shared" si="19"/>
        <v>1</v>
      </c>
      <c r="AE132" s="82" t="str">
        <f>IF(A132&lt;&gt;"",MID(F132,1,FIND(" ",F132,1)-1),AE131)</f>
        <v>H28AT019.</v>
      </c>
      <c r="AF132" s="82" t="str">
        <f t="shared" si="20"/>
        <v>H28AT019</v>
      </c>
      <c r="AG132" s="86"/>
      <c r="AH132" s="87"/>
      <c r="AI132" s="88"/>
    </row>
    <row r="133" spans="1:35" s="11" customFormat="1" ht="291" customHeight="1" x14ac:dyDescent="0.2">
      <c r="A133" s="129">
        <f>IF(ISBLANK(D133),"",COUNTA($D$2:D133))</f>
        <v>108</v>
      </c>
      <c r="B133" s="130">
        <f t="shared" si="15"/>
        <v>132</v>
      </c>
      <c r="C133" s="131"/>
      <c r="D133" s="130" t="s">
        <v>645</v>
      </c>
      <c r="E133" s="129" t="s">
        <v>2126</v>
      </c>
      <c r="F133" s="148" t="s">
        <v>2129</v>
      </c>
      <c r="G133" s="148" t="s">
        <v>2130</v>
      </c>
      <c r="H133" s="145" t="s">
        <v>2131</v>
      </c>
      <c r="I133" s="139" t="s">
        <v>2132</v>
      </c>
      <c r="J133" s="139" t="s">
        <v>2133</v>
      </c>
      <c r="K133" s="149">
        <v>1</v>
      </c>
      <c r="L133" s="161">
        <v>44795</v>
      </c>
      <c r="M133" s="161">
        <v>44979</v>
      </c>
      <c r="N133" s="137">
        <f t="shared" si="14"/>
        <v>26.285714285714285</v>
      </c>
      <c r="O133" s="140" t="s">
        <v>1521</v>
      </c>
      <c r="P133" s="138" t="s">
        <v>2386</v>
      </c>
      <c r="Q133" s="140">
        <v>0</v>
      </c>
      <c r="R133" s="148"/>
      <c r="S133" s="85">
        <f>IF(Q133/K133&gt;1,100,+Q133/K133*100)</f>
        <v>0</v>
      </c>
      <c r="T133" s="142">
        <f>+N133*S133/100</f>
        <v>0</v>
      </c>
      <c r="U133" s="142">
        <f>IF(M133&lt;=$AH$1,T133,0)</f>
        <v>0</v>
      </c>
      <c r="V133" s="142">
        <f>IF($AH$1&gt;=M133,N133,0)</f>
        <v>26.285714285714285</v>
      </c>
      <c r="W133" s="143" t="str">
        <f>IF(S133=100,"CUMPLIDA",IF(M133-$AH$1&lt;0,"VENCIDA",IF(M133-$AH$1&lt;=30,"PRÓXIMA A VENCER",IF(S133&gt;0,"CON AVANCE","EN TERMINO"))))</f>
        <v>VENCIDA</v>
      </c>
      <c r="X133" s="143" t="str">
        <f>IF(A133&lt;&gt;"",IF(AD133=1,"VENCIDO",IF(AD133=2,"PRÓXIMO A VENCER",IF(AD133=3,"EN TERMINO",IF(AD133=4,"CON AVANCE",IF(AD133=5,"CUMPLIDO",))))),"")</f>
        <v>VENCIDO</v>
      </c>
      <c r="Y133" s="129" t="s">
        <v>2134</v>
      </c>
      <c r="Z133" s="129" t="str">
        <f t="shared" si="16"/>
        <v xml:space="preserve">
H29AT019</v>
      </c>
      <c r="AA133" s="144">
        <f>IF(A133&lt;&gt;"",1,AA132+1)</f>
        <v>1</v>
      </c>
      <c r="AB133" s="144" t="str">
        <f t="shared" si="17"/>
        <v xml:space="preserve">
H29AT019 - 1</v>
      </c>
      <c r="AC133" s="82">
        <f t="shared" si="18"/>
        <v>1</v>
      </c>
      <c r="AD133" s="82">
        <f t="shared" si="19"/>
        <v>1</v>
      </c>
      <c r="AE133" s="82" t="str">
        <f>IF(A133&lt;&gt;"",MID(F133,1,FIND(" ",F133,1)-1),AE132)</f>
        <v xml:space="preserve">
H29AT019.</v>
      </c>
      <c r="AF133" s="82" t="str">
        <f t="shared" si="20"/>
        <v xml:space="preserve">
H29AT019</v>
      </c>
      <c r="AG133" s="86"/>
      <c r="AH133" s="87"/>
      <c r="AI133" s="88"/>
    </row>
    <row r="134" spans="1:35" s="11" customFormat="1" ht="291" customHeight="1" x14ac:dyDescent="0.2">
      <c r="A134" s="129">
        <f>IF(ISBLANK(D134),"",COUNTA($D$2:D134))</f>
        <v>109</v>
      </c>
      <c r="B134" s="130">
        <f t="shared" si="15"/>
        <v>133</v>
      </c>
      <c r="C134" s="131"/>
      <c r="D134" s="130" t="s">
        <v>2095</v>
      </c>
      <c r="E134" s="129" t="s">
        <v>2096</v>
      </c>
      <c r="F134" s="148" t="s">
        <v>2097</v>
      </c>
      <c r="G134" s="148" t="s">
        <v>2098</v>
      </c>
      <c r="H134" s="145" t="s">
        <v>2115</v>
      </c>
      <c r="I134" s="139" t="s">
        <v>2116</v>
      </c>
      <c r="J134" s="139" t="s">
        <v>2117</v>
      </c>
      <c r="K134" s="149">
        <v>1</v>
      </c>
      <c r="L134" s="161">
        <v>44805</v>
      </c>
      <c r="M134" s="161">
        <v>44895</v>
      </c>
      <c r="N134" s="137">
        <f t="shared" si="14"/>
        <v>12.857142857142858</v>
      </c>
      <c r="O134" s="140" t="s">
        <v>1520</v>
      </c>
      <c r="P134" s="140" t="s">
        <v>2393</v>
      </c>
      <c r="Q134" s="140">
        <v>0</v>
      </c>
      <c r="R134" s="148"/>
      <c r="S134" s="85">
        <f>IF(Q134/K134&gt;1,100,+Q134/K134*100)</f>
        <v>0</v>
      </c>
      <c r="T134" s="142">
        <f>+N134*S134/100</f>
        <v>0</v>
      </c>
      <c r="U134" s="142">
        <f>IF(M134&lt;=$AH$1,T134,0)</f>
        <v>0</v>
      </c>
      <c r="V134" s="142">
        <f>IF($AH$1&gt;=M134,N134,0)</f>
        <v>12.857142857142858</v>
      </c>
      <c r="W134" s="143" t="str">
        <f>IF(S134=100,"CUMPLIDA",IF(M134-$AH$1&lt;0,"VENCIDA",IF(M134-$AH$1&lt;=30,"PRÓXIMA A VENCER",IF(S134&gt;0,"CON AVANCE","EN TERMINO"))))</f>
        <v>VENCIDA</v>
      </c>
      <c r="X134" s="143" t="str">
        <f>IF(A134&lt;&gt;"",IF(AD134=1,"VENCIDO",IF(AD134=2,"PRÓXIMO A VENCER",IF(AD134=3,"EN TERMINO",IF(AD134=4,"CON AVANCE",IF(AD134=5,"CUMPLIDO",))))),"")</f>
        <v>VENCIDO</v>
      </c>
      <c r="Y134" s="129" t="s">
        <v>2114</v>
      </c>
      <c r="Z134" s="129" t="str">
        <f t="shared" si="16"/>
        <v>H12AEFI-PROVIDENCIA</v>
      </c>
      <c r="AA134" s="144">
        <f>IF(A134&lt;&gt;"",1,AA133+1)</f>
        <v>1</v>
      </c>
      <c r="AB134" s="144" t="str">
        <f t="shared" si="17"/>
        <v>H12AEFI-PROVIDENCIA - 1</v>
      </c>
      <c r="AC134" s="82">
        <f t="shared" si="18"/>
        <v>1</v>
      </c>
      <c r="AD134" s="82">
        <f t="shared" si="19"/>
        <v>1</v>
      </c>
      <c r="AE134" s="82" t="str">
        <f>IF(A134&lt;&gt;"",MID(F134,1,FIND(" ",F134,1)-1),AE133)</f>
        <v>H12AEFI-PROVIDENCIA.</v>
      </c>
      <c r="AF134" s="82" t="str">
        <f t="shared" si="20"/>
        <v>H12AEFI-PROVIDENCIA</v>
      </c>
      <c r="AG134" s="86"/>
      <c r="AH134" s="87"/>
      <c r="AI134" s="88"/>
    </row>
    <row r="135" spans="1:35" s="11" customFormat="1" ht="291" customHeight="1" x14ac:dyDescent="0.2">
      <c r="A135" s="129">
        <f>IF(ISBLANK(D135),"",COUNTA($D$2:D135))</f>
        <v>110</v>
      </c>
      <c r="B135" s="130">
        <f t="shared" si="15"/>
        <v>134</v>
      </c>
      <c r="C135" s="131"/>
      <c r="D135" s="130" t="s">
        <v>2099</v>
      </c>
      <c r="E135" s="129" t="s">
        <v>2100</v>
      </c>
      <c r="F135" s="148" t="s">
        <v>2101</v>
      </c>
      <c r="G135" s="148" t="s">
        <v>2102</v>
      </c>
      <c r="H135" s="145" t="s">
        <v>2118</v>
      </c>
      <c r="I135" s="139" t="s">
        <v>2119</v>
      </c>
      <c r="J135" s="139" t="s">
        <v>2120</v>
      </c>
      <c r="K135" s="149">
        <v>1</v>
      </c>
      <c r="L135" s="161">
        <v>44805</v>
      </c>
      <c r="M135" s="161">
        <v>44895</v>
      </c>
      <c r="N135" s="137">
        <f t="shared" si="14"/>
        <v>12.857142857142858</v>
      </c>
      <c r="O135" s="140" t="s">
        <v>1520</v>
      </c>
      <c r="P135" s="140" t="s">
        <v>2393</v>
      </c>
      <c r="Q135" s="140">
        <v>0</v>
      </c>
      <c r="R135" s="148"/>
      <c r="S135" s="85">
        <f>IF(Q135/K135&gt;1,100,+Q135/K135*100)</f>
        <v>0</v>
      </c>
      <c r="T135" s="142">
        <f>+N135*S135/100</f>
        <v>0</v>
      </c>
      <c r="U135" s="142">
        <f>IF(M135&lt;=$AH$1,T135,0)</f>
        <v>0</v>
      </c>
      <c r="V135" s="142">
        <f>IF($AH$1&gt;=M135,N135,0)</f>
        <v>12.857142857142858</v>
      </c>
      <c r="W135" s="143" t="str">
        <f>IF(S135=100,"CUMPLIDA",IF(M135-$AH$1&lt;0,"VENCIDA",IF(M135-$AH$1&lt;=30,"PRÓXIMA A VENCER",IF(S135&gt;0,"CON AVANCE","EN TERMINO"))))</f>
        <v>VENCIDA</v>
      </c>
      <c r="X135" s="143" t="str">
        <f>IF(A135&lt;&gt;"",IF(AD135=1,"VENCIDO",IF(AD135=2,"PRÓXIMO A VENCER",IF(AD135=3,"EN TERMINO",IF(AD135=4,"CON AVANCE",IF(AD135=5,"CUMPLIDO",))))),"")</f>
        <v>VENCIDO</v>
      </c>
      <c r="Y135" s="129" t="s">
        <v>2114</v>
      </c>
      <c r="Z135" s="129" t="str">
        <f t="shared" si="16"/>
        <v>H13AEFI-PROVIDENCIA</v>
      </c>
      <c r="AA135" s="144">
        <f>IF(A135&lt;&gt;"",1,AA134+1)</f>
        <v>1</v>
      </c>
      <c r="AB135" s="144" t="str">
        <f t="shared" si="17"/>
        <v>H13AEFI-PROVIDENCIA - 1</v>
      </c>
      <c r="AC135" s="82">
        <f t="shared" si="18"/>
        <v>1</v>
      </c>
      <c r="AD135" s="82">
        <f t="shared" si="19"/>
        <v>1</v>
      </c>
      <c r="AE135" s="82" t="str">
        <f>IF(A135&lt;&gt;"",MID(F135,1,FIND(" ",F135,1)-1),AE134)</f>
        <v>H13AEFI-PROVIDENCIA.</v>
      </c>
      <c r="AF135" s="82" t="str">
        <f t="shared" si="20"/>
        <v>H13AEFI-PROVIDENCIA</v>
      </c>
      <c r="AG135" s="86"/>
      <c r="AH135" s="87"/>
      <c r="AI135" s="88"/>
    </row>
    <row r="136" spans="1:35" s="11" customFormat="1" ht="291" customHeight="1" x14ac:dyDescent="0.2">
      <c r="A136" s="129">
        <f>IF(ISBLANK(D136),"",COUNTA($D$2:D136))</f>
        <v>111</v>
      </c>
      <c r="B136" s="130">
        <f t="shared" si="15"/>
        <v>135</v>
      </c>
      <c r="C136" s="131"/>
      <c r="D136" s="130" t="s">
        <v>646</v>
      </c>
      <c r="E136" s="129" t="s">
        <v>2100</v>
      </c>
      <c r="F136" s="148" t="s">
        <v>2103</v>
      </c>
      <c r="G136" s="148" t="s">
        <v>2104</v>
      </c>
      <c r="H136" s="145" t="s">
        <v>2121</v>
      </c>
      <c r="I136" s="139" t="s">
        <v>2122</v>
      </c>
      <c r="J136" s="139" t="s">
        <v>2123</v>
      </c>
      <c r="K136" s="149">
        <v>1</v>
      </c>
      <c r="L136" s="161">
        <v>44805</v>
      </c>
      <c r="M136" s="161">
        <v>44895</v>
      </c>
      <c r="N136" s="137">
        <f t="shared" si="14"/>
        <v>12.857142857142858</v>
      </c>
      <c r="O136" s="140" t="s">
        <v>1520</v>
      </c>
      <c r="P136" s="140" t="s">
        <v>2393</v>
      </c>
      <c r="Q136" s="140">
        <v>0</v>
      </c>
      <c r="R136" s="148"/>
      <c r="S136" s="85">
        <f>IF(Q136/K136&gt;1,100,+Q136/K136*100)</f>
        <v>0</v>
      </c>
      <c r="T136" s="142">
        <f>+N136*S136/100</f>
        <v>0</v>
      </c>
      <c r="U136" s="142">
        <f>IF(M136&lt;=$AH$1,T136,0)</f>
        <v>0</v>
      </c>
      <c r="V136" s="142">
        <f>IF($AH$1&gt;=M136,N136,0)</f>
        <v>12.857142857142858</v>
      </c>
      <c r="W136" s="143" t="str">
        <f>IF(S136=100,"CUMPLIDA",IF(M136-$AH$1&lt;0,"VENCIDA",IF(M136-$AH$1&lt;=30,"PRÓXIMA A VENCER",IF(S136&gt;0,"CON AVANCE","EN TERMINO"))))</f>
        <v>VENCIDA</v>
      </c>
      <c r="X136" s="143" t="str">
        <f>IF(A136&lt;&gt;"",IF(AD136=1,"VENCIDO",IF(AD136=2,"PRÓXIMO A VENCER",IF(AD136=3,"EN TERMINO",IF(AD136=4,"CON AVANCE",IF(AD136=5,"CUMPLIDO",))))),"")</f>
        <v>VENCIDO</v>
      </c>
      <c r="Y136" s="129" t="s">
        <v>2114</v>
      </c>
      <c r="Z136" s="129" t="str">
        <f t="shared" si="16"/>
        <v>H14AEFI-PROVIDENCIA</v>
      </c>
      <c r="AA136" s="144">
        <f>IF(A136&lt;&gt;"",1,AA135+1)</f>
        <v>1</v>
      </c>
      <c r="AB136" s="144" t="str">
        <f t="shared" si="17"/>
        <v>H14AEFI-PROVIDENCIA - 1</v>
      </c>
      <c r="AC136" s="82">
        <f t="shared" si="18"/>
        <v>1</v>
      </c>
      <c r="AD136" s="82">
        <f t="shared" si="19"/>
        <v>1</v>
      </c>
      <c r="AE136" s="82" t="str">
        <f>IF(A136&lt;&gt;"",MID(F136,1,FIND(" ",F136,1)-1),AE135)</f>
        <v>H14AEFI-PROVIDENCIA.</v>
      </c>
      <c r="AF136" s="82" t="str">
        <f t="shared" si="20"/>
        <v>H14AEFI-PROVIDENCIA</v>
      </c>
      <c r="AG136" s="86"/>
      <c r="AH136" s="87"/>
      <c r="AI136" s="88"/>
    </row>
    <row r="137" spans="1:35" s="11" customFormat="1" ht="291" customHeight="1" x14ac:dyDescent="0.2">
      <c r="A137" s="129">
        <f>IF(ISBLANK(D137),"",COUNTA($D$2:D137))</f>
        <v>112</v>
      </c>
      <c r="B137" s="130">
        <f t="shared" si="15"/>
        <v>136</v>
      </c>
      <c r="C137" s="131"/>
      <c r="D137" s="130" t="s">
        <v>2105</v>
      </c>
      <c r="E137" s="129" t="s">
        <v>15</v>
      </c>
      <c r="F137" s="148" t="s">
        <v>2107</v>
      </c>
      <c r="G137" s="148" t="s">
        <v>2106</v>
      </c>
      <c r="H137" s="145" t="s">
        <v>2109</v>
      </c>
      <c r="I137" s="145" t="s">
        <v>2110</v>
      </c>
      <c r="J137" s="139" t="s">
        <v>8</v>
      </c>
      <c r="K137" s="149">
        <v>2</v>
      </c>
      <c r="L137" s="161">
        <v>44819</v>
      </c>
      <c r="M137" s="161">
        <v>44926</v>
      </c>
      <c r="N137" s="137">
        <f t="shared" si="14"/>
        <v>15.285714285714286</v>
      </c>
      <c r="O137" s="140" t="s">
        <v>416</v>
      </c>
      <c r="P137" s="140" t="s">
        <v>2386</v>
      </c>
      <c r="Q137" s="140">
        <v>2</v>
      </c>
      <c r="R137" s="148"/>
      <c r="S137" s="85">
        <f>IF(Q137/K137&gt;1,100,+Q137/K137*100)</f>
        <v>100</v>
      </c>
      <c r="T137" s="142">
        <f>+N137*S137/100</f>
        <v>15.285714285714286</v>
      </c>
      <c r="U137" s="142">
        <f>IF(M137&lt;=$AH$1,T137,0)</f>
        <v>15.285714285714286</v>
      </c>
      <c r="V137" s="142">
        <f>IF($AH$1&gt;=M137,N137,0)</f>
        <v>15.285714285714286</v>
      </c>
      <c r="W137" s="143" t="str">
        <f>IF(S137=100,"CUMPLIDA",IF(M137-$AH$1&lt;0,"VENCIDA",IF(M137-$AH$1&lt;=30,"PRÓXIMA A VENCER",IF(S137&gt;0,"CON AVANCE","EN TERMINO"))))</f>
        <v>CUMPLIDA</v>
      </c>
      <c r="X137" s="143" t="str">
        <f>IF(A137&lt;&gt;"",IF(AD137=1,"VENCIDO",IF(AD137=2,"PRÓXIMO A VENCER",IF(AD137=3,"EN TERMINO",IF(AD137=4,"CON AVANCE",IF(AD137=5,"CUMPLIDO",))))),"")</f>
        <v>CUMPLIDO</v>
      </c>
      <c r="Y137" s="129" t="s">
        <v>2114</v>
      </c>
      <c r="Z137" s="129" t="str">
        <f t="shared" si="16"/>
        <v>H15AEFI-PROVIDENCIA</v>
      </c>
      <c r="AA137" s="144">
        <f>IF(A137&lt;&gt;"",1,AA136+1)</f>
        <v>1</v>
      </c>
      <c r="AB137" s="144" t="str">
        <f t="shared" si="17"/>
        <v>H15AEFI-PROVIDENCIA - 1</v>
      </c>
      <c r="AC137" s="82">
        <f t="shared" si="18"/>
        <v>5</v>
      </c>
      <c r="AD137" s="82">
        <f t="shared" si="19"/>
        <v>5</v>
      </c>
      <c r="AE137" s="82" t="str">
        <f>IF(A137&lt;&gt;"",MID(F137,1,FIND(" ",F137,1)-1),AE136)</f>
        <v>H15AEFI-PROVIDENCIA.</v>
      </c>
      <c r="AF137" s="82" t="str">
        <f t="shared" si="20"/>
        <v>H15AEFI-PROVIDENCIA</v>
      </c>
      <c r="AG137" s="86"/>
      <c r="AH137" s="87"/>
      <c r="AI137" s="88"/>
    </row>
    <row r="138" spans="1:35" s="11" customFormat="1" ht="291" customHeight="1" x14ac:dyDescent="0.2">
      <c r="A138" s="129" t="str">
        <f>IF(ISBLANK(D138),"",COUNTA($D$2:D138))</f>
        <v/>
      </c>
      <c r="B138" s="130">
        <f t="shared" si="15"/>
        <v>137</v>
      </c>
      <c r="C138" s="131"/>
      <c r="D138" s="130"/>
      <c r="E138" s="129" t="s">
        <v>15</v>
      </c>
      <c r="F138" s="148" t="s">
        <v>2108</v>
      </c>
      <c r="G138" s="148" t="s">
        <v>2106</v>
      </c>
      <c r="H138" s="145" t="s">
        <v>2111</v>
      </c>
      <c r="I138" s="145" t="s">
        <v>2112</v>
      </c>
      <c r="J138" s="139" t="s">
        <v>2113</v>
      </c>
      <c r="K138" s="149">
        <v>2</v>
      </c>
      <c r="L138" s="161">
        <v>44819</v>
      </c>
      <c r="M138" s="161">
        <v>44926</v>
      </c>
      <c r="N138" s="137">
        <f t="shared" ref="N138:N202" si="21">(+M138-L138)/7</f>
        <v>15.285714285714286</v>
      </c>
      <c r="O138" s="140" t="s">
        <v>416</v>
      </c>
      <c r="P138" s="140" t="s">
        <v>2386</v>
      </c>
      <c r="Q138" s="140">
        <v>2</v>
      </c>
      <c r="R138" s="148"/>
      <c r="S138" s="85">
        <f>IF(Q138/K138&gt;1,100,+Q138/K138*100)</f>
        <v>100</v>
      </c>
      <c r="T138" s="142">
        <f>+N138*S138/100</f>
        <v>15.285714285714286</v>
      </c>
      <c r="U138" s="142">
        <f>IF(M138&lt;=$AH$1,T138,0)</f>
        <v>15.285714285714286</v>
      </c>
      <c r="V138" s="142">
        <f>IF($AH$1&gt;=M138,N138,0)</f>
        <v>15.285714285714286</v>
      </c>
      <c r="W138" s="143" t="str">
        <f>IF(S138=100,"CUMPLIDA",IF(M138-$AH$1&lt;0,"VENCIDA",IF(M138-$AH$1&lt;=30,"PRÓXIMA A VENCER",IF(S138&gt;0,"CON AVANCE","EN TERMINO"))))</f>
        <v>CUMPLIDA</v>
      </c>
      <c r="X138" s="143" t="str">
        <f>IF(A138&lt;&gt;"",IF(AD138=1,"VENCIDO",IF(AD138=2,"PRÓXIMO A VENCER",IF(AD138=3,"EN TERMINO",IF(AD138=4,"CON AVANCE",IF(AD138=5,"CUMPLIDO",))))),"")</f>
        <v/>
      </c>
      <c r="Y138" s="129" t="s">
        <v>2114</v>
      </c>
      <c r="Z138" s="129" t="str">
        <f t="shared" si="16"/>
        <v>H15AEFI-PROVIDENCIA</v>
      </c>
      <c r="AA138" s="144">
        <f>IF(A138&lt;&gt;"",1,AA137+1)</f>
        <v>2</v>
      </c>
      <c r="AB138" s="144" t="str">
        <f t="shared" si="17"/>
        <v>H15AEFI-PROVIDENCIA - 2</v>
      </c>
      <c r="AC138" s="82">
        <f t="shared" si="18"/>
        <v>5</v>
      </c>
      <c r="AD138" s="82">
        <f t="shared" si="19"/>
        <v>5</v>
      </c>
      <c r="AE138" s="82" t="str">
        <f>IF(A138&lt;&gt;"",MID(F138,1,FIND(" ",F138,1)-1),AE137)</f>
        <v>H15AEFI-PROVIDENCIA.</v>
      </c>
      <c r="AF138" s="82" t="str">
        <f t="shared" si="20"/>
        <v>H15AEFI-PROVIDENCIA</v>
      </c>
      <c r="AG138" s="86"/>
      <c r="AH138" s="87"/>
      <c r="AI138" s="88"/>
    </row>
    <row r="139" spans="1:35" s="11" customFormat="1" ht="291" customHeight="1" x14ac:dyDescent="0.2">
      <c r="A139" s="129">
        <f>IF(ISBLANK(D139),"",COUNTA($D$2:D139))</f>
        <v>113</v>
      </c>
      <c r="B139" s="130">
        <f t="shared" si="15"/>
        <v>138</v>
      </c>
      <c r="C139" s="131"/>
      <c r="D139" s="130" t="s">
        <v>645</v>
      </c>
      <c r="E139" s="129" t="s">
        <v>2087</v>
      </c>
      <c r="F139" s="148" t="s">
        <v>1987</v>
      </c>
      <c r="G139" s="148" t="s">
        <v>1988</v>
      </c>
      <c r="H139" s="145" t="s">
        <v>1989</v>
      </c>
      <c r="I139" s="139" t="s">
        <v>1990</v>
      </c>
      <c r="J139" s="139" t="s">
        <v>1991</v>
      </c>
      <c r="K139" s="149">
        <v>1</v>
      </c>
      <c r="L139" s="161">
        <v>44757</v>
      </c>
      <c r="M139" s="161">
        <v>44803</v>
      </c>
      <c r="N139" s="137">
        <f t="shared" si="21"/>
        <v>6.5714285714285712</v>
      </c>
      <c r="O139" s="140" t="s">
        <v>314</v>
      </c>
      <c r="P139" s="140" t="s">
        <v>2333</v>
      </c>
      <c r="Q139" s="140">
        <v>0</v>
      </c>
      <c r="R139" s="148"/>
      <c r="S139" s="85">
        <f>IF(Q139/K139&gt;1,100,+Q139/K139*100)</f>
        <v>0</v>
      </c>
      <c r="T139" s="142">
        <f>+N139*S139/100</f>
        <v>0</v>
      </c>
      <c r="U139" s="142">
        <f>IF(M139&lt;=$AH$1,T139,0)</f>
        <v>0</v>
      </c>
      <c r="V139" s="142">
        <f>IF($AH$1&gt;=M139,N139,0)</f>
        <v>6.5714285714285712</v>
      </c>
      <c r="W139" s="143" t="str">
        <f>IF(S139=100,"CUMPLIDA",IF(M139-$AH$1&lt;0,"VENCIDA",IF(M139-$AH$1&lt;=30,"PRÓXIMA A VENCER",IF(S139&gt;0,"CON AVANCE","EN TERMINO"))))</f>
        <v>VENCIDA</v>
      </c>
      <c r="X139" s="143" t="str">
        <f>IF(A139&lt;&gt;"",IF(AD139=1,"VENCIDO",IF(AD139=2,"PRÓXIMO A VENCER",IF(AD139=3,"EN TERMINO",IF(AD139=4,"CON AVANCE",IF(AD139=5,"CUMPLIDO",))))),"")</f>
        <v>VENCIDO</v>
      </c>
      <c r="Y139" s="129" t="s">
        <v>2085</v>
      </c>
      <c r="Z139" s="129" t="str">
        <f t="shared" si="16"/>
        <v>H1AF2021</v>
      </c>
      <c r="AA139" s="144">
        <f>IF(A139&lt;&gt;"",1,AA138+1)</f>
        <v>1</v>
      </c>
      <c r="AB139" s="144" t="str">
        <f t="shared" si="17"/>
        <v>H1AF2021 - 1</v>
      </c>
      <c r="AC139" s="82">
        <f t="shared" si="18"/>
        <v>1</v>
      </c>
      <c r="AD139" s="82">
        <f t="shared" si="19"/>
        <v>1</v>
      </c>
      <c r="AE139" s="82" t="str">
        <f>IF(A139&lt;&gt;"",MID(F139,1,FIND(" ",F139,1)-1),AE138)</f>
        <v>H1AF2021.</v>
      </c>
      <c r="AF139" s="82" t="str">
        <f t="shared" si="20"/>
        <v>H1AF2021</v>
      </c>
      <c r="AG139" s="86"/>
      <c r="AH139" s="87"/>
      <c r="AI139" s="88"/>
    </row>
    <row r="140" spans="1:35" s="11" customFormat="1" ht="291" customHeight="1" x14ac:dyDescent="0.2">
      <c r="A140" s="129" t="str">
        <f>IF(ISBLANK(D140),"",COUNTA($D$2:D140))</f>
        <v/>
      </c>
      <c r="B140" s="130">
        <f t="shared" si="15"/>
        <v>139</v>
      </c>
      <c r="C140" s="131"/>
      <c r="D140" s="130"/>
      <c r="E140" s="129" t="s">
        <v>2087</v>
      </c>
      <c r="F140" s="148" t="s">
        <v>1992</v>
      </c>
      <c r="G140" s="148" t="s">
        <v>1988</v>
      </c>
      <c r="H140" s="145" t="s">
        <v>1993</v>
      </c>
      <c r="I140" s="139" t="s">
        <v>1994</v>
      </c>
      <c r="J140" s="139" t="s">
        <v>1995</v>
      </c>
      <c r="K140" s="149">
        <v>2</v>
      </c>
      <c r="L140" s="161">
        <v>44757</v>
      </c>
      <c r="M140" s="161">
        <v>44895</v>
      </c>
      <c r="N140" s="137">
        <f t="shared" si="21"/>
        <v>19.714285714285715</v>
      </c>
      <c r="O140" s="140" t="s">
        <v>314</v>
      </c>
      <c r="P140" s="140" t="s">
        <v>2333</v>
      </c>
      <c r="Q140" s="140">
        <v>2</v>
      </c>
      <c r="R140" s="148"/>
      <c r="S140" s="85">
        <f>IF(Q140/K140&gt;1,100,+Q140/K140*100)</f>
        <v>100</v>
      </c>
      <c r="T140" s="142">
        <f>+N140*S140/100</f>
        <v>19.714285714285715</v>
      </c>
      <c r="U140" s="142">
        <f>IF(M140&lt;=$AH$1,T140,0)</f>
        <v>19.714285714285715</v>
      </c>
      <c r="V140" s="142">
        <f>IF($AH$1&gt;=M140,N140,0)</f>
        <v>19.714285714285715</v>
      </c>
      <c r="W140" s="143" t="str">
        <f>IF(S140=100,"CUMPLIDA",IF(M140-$AH$1&lt;0,"VENCIDA",IF(M140-$AH$1&lt;=30,"PRÓXIMA A VENCER",IF(S140&gt;0,"CON AVANCE","EN TERMINO"))))</f>
        <v>CUMPLIDA</v>
      </c>
      <c r="X140" s="143" t="str">
        <f>IF(A140&lt;&gt;"",IF(AD140=1,"VENCIDO",IF(AD140=2,"PRÓXIMO A VENCER",IF(AD140=3,"EN TERMINO",IF(AD140=4,"CON AVANCE",IF(AD140=5,"CUMPLIDO",))))),"")</f>
        <v/>
      </c>
      <c r="Y140" s="129" t="s">
        <v>2085</v>
      </c>
      <c r="Z140" s="129" t="str">
        <f t="shared" si="16"/>
        <v>H1AF2021</v>
      </c>
      <c r="AA140" s="144">
        <f>IF(A140&lt;&gt;"",1,AA139+1)</f>
        <v>2</v>
      </c>
      <c r="AB140" s="144" t="str">
        <f t="shared" si="17"/>
        <v>H1AF2021 - 2</v>
      </c>
      <c r="AC140" s="82">
        <f t="shared" si="18"/>
        <v>5</v>
      </c>
      <c r="AD140" s="82">
        <f t="shared" si="19"/>
        <v>5</v>
      </c>
      <c r="AE140" s="82" t="str">
        <f>IF(A140&lt;&gt;"",MID(F140,1,FIND(" ",F140,1)-1),AE139)</f>
        <v>H1AF2021.</v>
      </c>
      <c r="AF140" s="82" t="str">
        <f t="shared" si="20"/>
        <v>H1AF2021</v>
      </c>
      <c r="AG140" s="86"/>
      <c r="AH140" s="87"/>
      <c r="AI140" s="88"/>
    </row>
    <row r="141" spans="1:35" s="11" customFormat="1" ht="291" customHeight="1" x14ac:dyDescent="0.2">
      <c r="A141" s="129" t="str">
        <f>IF(ISBLANK(D141),"",COUNTA($D$2:D141))</f>
        <v/>
      </c>
      <c r="B141" s="130">
        <f t="shared" si="15"/>
        <v>140</v>
      </c>
      <c r="C141" s="131"/>
      <c r="D141" s="130"/>
      <c r="E141" s="129" t="s">
        <v>2087</v>
      </c>
      <c r="F141" s="148" t="s">
        <v>1996</v>
      </c>
      <c r="G141" s="148" t="s">
        <v>1988</v>
      </c>
      <c r="H141" s="145" t="s">
        <v>1997</v>
      </c>
      <c r="I141" s="139" t="s">
        <v>1998</v>
      </c>
      <c r="J141" s="139" t="s">
        <v>1999</v>
      </c>
      <c r="K141" s="149">
        <v>1</v>
      </c>
      <c r="L141" s="161">
        <v>44757</v>
      </c>
      <c r="M141" s="161">
        <v>44925</v>
      </c>
      <c r="N141" s="137">
        <f t="shared" si="21"/>
        <v>24</v>
      </c>
      <c r="O141" s="140" t="s">
        <v>314</v>
      </c>
      <c r="P141" s="140" t="s">
        <v>2333</v>
      </c>
      <c r="Q141" s="140">
        <v>1</v>
      </c>
      <c r="R141" s="148"/>
      <c r="S141" s="85">
        <f>IF(Q141/K141&gt;1,100,+Q141/K141*100)</f>
        <v>100</v>
      </c>
      <c r="T141" s="142">
        <f>+N141*S141/100</f>
        <v>24</v>
      </c>
      <c r="U141" s="142">
        <f>IF(M141&lt;=$AH$1,T141,0)</f>
        <v>24</v>
      </c>
      <c r="V141" s="142">
        <f>IF($AH$1&gt;=M141,N141,0)</f>
        <v>24</v>
      </c>
      <c r="W141" s="143" t="str">
        <f>IF(S141=100,"CUMPLIDA",IF(M141-$AH$1&lt;0,"VENCIDA",IF(M141-$AH$1&lt;=30,"PRÓXIMA A VENCER",IF(S141&gt;0,"CON AVANCE","EN TERMINO"))))</f>
        <v>CUMPLIDA</v>
      </c>
      <c r="X141" s="143" t="str">
        <f>IF(A141&lt;&gt;"",IF(AD141=1,"VENCIDO",IF(AD141=2,"PRÓXIMO A VENCER",IF(AD141=3,"EN TERMINO",IF(AD141=4,"CON AVANCE",IF(AD141=5,"CUMPLIDO",))))),"")</f>
        <v/>
      </c>
      <c r="Y141" s="129" t="s">
        <v>2085</v>
      </c>
      <c r="Z141" s="129" t="str">
        <f t="shared" si="16"/>
        <v>H1AF2021</v>
      </c>
      <c r="AA141" s="144">
        <f>IF(A141&lt;&gt;"",1,AA140+1)</f>
        <v>3</v>
      </c>
      <c r="AB141" s="144" t="str">
        <f t="shared" si="17"/>
        <v>H1AF2021 - 3</v>
      </c>
      <c r="AC141" s="82">
        <f t="shared" si="18"/>
        <v>5</v>
      </c>
      <c r="AD141" s="82">
        <f t="shared" si="19"/>
        <v>5</v>
      </c>
      <c r="AE141" s="82" t="str">
        <f>IF(A141&lt;&gt;"",MID(F141,1,FIND(" ",F141,1)-1),AE140)</f>
        <v>H1AF2021.</v>
      </c>
      <c r="AF141" s="82" t="str">
        <f t="shared" si="20"/>
        <v>H1AF2021</v>
      </c>
      <c r="AG141" s="86"/>
      <c r="AH141" s="87"/>
      <c r="AI141" s="88"/>
    </row>
    <row r="142" spans="1:35" s="11" customFormat="1" ht="291" customHeight="1" x14ac:dyDescent="0.2">
      <c r="A142" s="129">
        <f>IF(ISBLANK(D142),"",COUNTA($D$2:D142))</f>
        <v>114</v>
      </c>
      <c r="B142" s="130">
        <f t="shared" si="15"/>
        <v>141</v>
      </c>
      <c r="C142" s="131"/>
      <c r="D142" s="130" t="s">
        <v>646</v>
      </c>
      <c r="E142" s="129" t="s">
        <v>2087</v>
      </c>
      <c r="F142" s="148" t="s">
        <v>2001</v>
      </c>
      <c r="G142" s="148" t="s">
        <v>2000</v>
      </c>
      <c r="H142" s="164" t="s">
        <v>2002</v>
      </c>
      <c r="I142" s="164" t="s">
        <v>2003</v>
      </c>
      <c r="J142" s="149" t="s">
        <v>2004</v>
      </c>
      <c r="K142" s="149">
        <v>1</v>
      </c>
      <c r="L142" s="161">
        <v>44757</v>
      </c>
      <c r="M142" s="161">
        <v>44925</v>
      </c>
      <c r="N142" s="137">
        <f t="shared" si="21"/>
        <v>24</v>
      </c>
      <c r="O142" s="140" t="s">
        <v>314</v>
      </c>
      <c r="P142" s="140" t="s">
        <v>2333</v>
      </c>
      <c r="Q142" s="140">
        <v>1</v>
      </c>
      <c r="R142" s="148"/>
      <c r="S142" s="85">
        <f>IF(Q142/K142&gt;1,100,+Q142/K142*100)</f>
        <v>100</v>
      </c>
      <c r="T142" s="142">
        <f>+N142*S142/100</f>
        <v>24</v>
      </c>
      <c r="U142" s="142">
        <f>IF(M142&lt;=$AH$1,T142,0)</f>
        <v>24</v>
      </c>
      <c r="V142" s="142">
        <f>IF($AH$1&gt;=M142,N142,0)</f>
        <v>24</v>
      </c>
      <c r="W142" s="143" t="str">
        <f>IF(S142=100,"CUMPLIDA",IF(M142-$AH$1&lt;0,"VENCIDA",IF(M142-$AH$1&lt;=30,"PRÓXIMA A VENCER",IF(S142&gt;0,"CON AVANCE","EN TERMINO"))))</f>
        <v>CUMPLIDA</v>
      </c>
      <c r="X142" s="143" t="str">
        <f>IF(A142&lt;&gt;"",IF(AD142=1,"VENCIDO",IF(AD142=2,"PRÓXIMO A VENCER",IF(AD142=3,"EN TERMINO",IF(AD142=4,"CON AVANCE",IF(AD142=5,"CUMPLIDO",))))),"")</f>
        <v>CUMPLIDO</v>
      </c>
      <c r="Y142" s="129" t="s">
        <v>2085</v>
      </c>
      <c r="Z142" s="129" t="str">
        <f t="shared" si="16"/>
        <v>H2AF2021</v>
      </c>
      <c r="AA142" s="144">
        <f>IF(A142&lt;&gt;"",1,AA141+1)</f>
        <v>1</v>
      </c>
      <c r="AB142" s="144" t="str">
        <f t="shared" si="17"/>
        <v>H2AF2021 - 1</v>
      </c>
      <c r="AC142" s="82">
        <f t="shared" si="18"/>
        <v>5</v>
      </c>
      <c r="AD142" s="82">
        <f t="shared" si="19"/>
        <v>5</v>
      </c>
      <c r="AE142" s="82" t="str">
        <f>IF(A142&lt;&gt;"",MID(F142,1,FIND(" ",F142,1)-1),AE141)</f>
        <v>H2AF2021.</v>
      </c>
      <c r="AF142" s="82" t="str">
        <f t="shared" si="20"/>
        <v>H2AF2021</v>
      </c>
      <c r="AG142" s="86"/>
      <c r="AH142" s="87"/>
      <c r="AI142" s="88"/>
    </row>
    <row r="143" spans="1:35" s="11" customFormat="1" ht="291" customHeight="1" x14ac:dyDescent="0.2">
      <c r="A143" s="129">
        <f>IF(ISBLANK(D143),"",COUNTA($D$2:D143))</f>
        <v>115</v>
      </c>
      <c r="B143" s="130">
        <f t="shared" si="15"/>
        <v>142</v>
      </c>
      <c r="C143" s="131"/>
      <c r="D143" s="130" t="s">
        <v>645</v>
      </c>
      <c r="E143" s="129" t="s">
        <v>2088</v>
      </c>
      <c r="F143" s="148" t="s">
        <v>2005</v>
      </c>
      <c r="G143" s="148" t="s">
        <v>2006</v>
      </c>
      <c r="H143" s="141" t="s">
        <v>2007</v>
      </c>
      <c r="I143" s="141" t="s">
        <v>2008</v>
      </c>
      <c r="J143" s="149" t="s">
        <v>2004</v>
      </c>
      <c r="K143" s="149">
        <v>1</v>
      </c>
      <c r="L143" s="161">
        <v>44757</v>
      </c>
      <c r="M143" s="162">
        <v>44925</v>
      </c>
      <c r="N143" s="137">
        <f t="shared" si="21"/>
        <v>24</v>
      </c>
      <c r="O143" s="140" t="s">
        <v>314</v>
      </c>
      <c r="P143" s="140" t="s">
        <v>2333</v>
      </c>
      <c r="Q143" s="140">
        <v>1</v>
      </c>
      <c r="R143" s="148"/>
      <c r="S143" s="85">
        <f>IF(Q143/K143&gt;1,100,+Q143/K143*100)</f>
        <v>100</v>
      </c>
      <c r="T143" s="142">
        <f>+N143*S143/100</f>
        <v>24</v>
      </c>
      <c r="U143" s="142">
        <f>IF(M143&lt;=$AH$1,T143,0)</f>
        <v>24</v>
      </c>
      <c r="V143" s="142">
        <f>IF($AH$1&gt;=M143,N143,0)</f>
        <v>24</v>
      </c>
      <c r="W143" s="143" t="str">
        <f>IF(S143=100,"CUMPLIDA",IF(M143-$AH$1&lt;0,"VENCIDA",IF(M143-$AH$1&lt;=30,"PRÓXIMA A VENCER",IF(S143&gt;0,"CON AVANCE","EN TERMINO"))))</f>
        <v>CUMPLIDA</v>
      </c>
      <c r="X143" s="143" t="str">
        <f>IF(A143&lt;&gt;"",IF(AD143=1,"VENCIDO",IF(AD143=2,"PRÓXIMO A VENCER",IF(AD143=3,"EN TERMINO",IF(AD143=4,"CON AVANCE",IF(AD143=5,"CUMPLIDO",))))),"")</f>
        <v>CUMPLIDO</v>
      </c>
      <c r="Y143" s="129" t="s">
        <v>2085</v>
      </c>
      <c r="Z143" s="129" t="str">
        <f t="shared" si="16"/>
        <v>H3AF2021</v>
      </c>
      <c r="AA143" s="144">
        <f>IF(A143&lt;&gt;"",1,AA142+1)</f>
        <v>1</v>
      </c>
      <c r="AB143" s="144" t="str">
        <f t="shared" si="17"/>
        <v>H3AF2021 - 1</v>
      </c>
      <c r="AC143" s="82">
        <f t="shared" si="18"/>
        <v>5</v>
      </c>
      <c r="AD143" s="82">
        <f t="shared" si="19"/>
        <v>5</v>
      </c>
      <c r="AE143" s="82" t="str">
        <f>IF(A143&lt;&gt;"",MID(F143,1,FIND(" ",F143,1)-1),AE142)</f>
        <v>H3AF2021.</v>
      </c>
      <c r="AF143" s="82" t="str">
        <f t="shared" si="20"/>
        <v>H3AF2021</v>
      </c>
      <c r="AG143" s="86"/>
      <c r="AH143" s="87"/>
      <c r="AI143" s="88"/>
    </row>
    <row r="144" spans="1:35" s="11" customFormat="1" ht="291" customHeight="1" x14ac:dyDescent="0.2">
      <c r="A144" s="129" t="str">
        <f>IF(ISBLANK(D144),"",COUNTA($D$2:D144))</f>
        <v/>
      </c>
      <c r="B144" s="130">
        <f t="shared" si="15"/>
        <v>143</v>
      </c>
      <c r="C144" s="131"/>
      <c r="D144" s="130"/>
      <c r="E144" s="129" t="s">
        <v>2088</v>
      </c>
      <c r="F144" s="148" t="s">
        <v>2009</v>
      </c>
      <c r="G144" s="148" t="s">
        <v>2006</v>
      </c>
      <c r="H144" s="141" t="s">
        <v>2010</v>
      </c>
      <c r="I144" s="141" t="s">
        <v>2011</v>
      </c>
      <c r="J144" s="149" t="s">
        <v>2012</v>
      </c>
      <c r="K144" s="149">
        <v>2</v>
      </c>
      <c r="L144" s="161">
        <v>44772</v>
      </c>
      <c r="M144" s="162">
        <v>44926</v>
      </c>
      <c r="N144" s="137">
        <f t="shared" si="21"/>
        <v>22</v>
      </c>
      <c r="O144" s="140" t="s">
        <v>2079</v>
      </c>
      <c r="P144" s="140" t="s">
        <v>2468</v>
      </c>
      <c r="Q144" s="140">
        <v>2</v>
      </c>
      <c r="R144" s="148"/>
      <c r="S144" s="85">
        <f>IF(Q144/K144&gt;1,100,+Q144/K144*100)</f>
        <v>100</v>
      </c>
      <c r="T144" s="142">
        <f>+N144*S144/100</f>
        <v>22</v>
      </c>
      <c r="U144" s="142">
        <f>IF(M144&lt;=$AH$1,T144,0)</f>
        <v>22</v>
      </c>
      <c r="V144" s="142">
        <f>IF($AH$1&gt;=M144,N144,0)</f>
        <v>22</v>
      </c>
      <c r="W144" s="143" t="str">
        <f>IF(S144=100,"CUMPLIDA",IF(M144-$AH$1&lt;0,"VENCIDA",IF(M144-$AH$1&lt;=30,"PRÓXIMA A VENCER",IF(S144&gt;0,"CON AVANCE","EN TERMINO"))))</f>
        <v>CUMPLIDA</v>
      </c>
      <c r="X144" s="143" t="str">
        <f>IF(A144&lt;&gt;"",IF(AD144=1,"VENCIDO",IF(AD144=2,"PRÓXIMO A VENCER",IF(AD144=3,"EN TERMINO",IF(AD144=4,"CON AVANCE",IF(AD144=5,"CUMPLIDO",))))),"")</f>
        <v/>
      </c>
      <c r="Y144" s="129" t="s">
        <v>2085</v>
      </c>
      <c r="Z144" s="129" t="str">
        <f t="shared" si="16"/>
        <v>H3AF2021</v>
      </c>
      <c r="AA144" s="144">
        <f>IF(A144&lt;&gt;"",1,AA143+1)</f>
        <v>2</v>
      </c>
      <c r="AB144" s="144" t="str">
        <f t="shared" si="17"/>
        <v>H3AF2021 - 2</v>
      </c>
      <c r="AC144" s="82">
        <f t="shared" si="18"/>
        <v>5</v>
      </c>
      <c r="AD144" s="82">
        <f t="shared" si="19"/>
        <v>5</v>
      </c>
      <c r="AE144" s="82" t="str">
        <f>IF(A144&lt;&gt;"",MID(F144,1,FIND(" ",F144,1)-1),AE143)</f>
        <v>H3AF2021.</v>
      </c>
      <c r="AF144" s="82" t="str">
        <f t="shared" si="20"/>
        <v>H3AF2021</v>
      </c>
      <c r="AG144" s="86"/>
      <c r="AH144" s="87"/>
      <c r="AI144" s="88"/>
    </row>
    <row r="145" spans="1:35" s="11" customFormat="1" ht="291" customHeight="1" x14ac:dyDescent="0.2">
      <c r="A145" s="129">
        <f>IF(ISBLANK(D145),"",COUNTA($D$2:D145))</f>
        <v>116</v>
      </c>
      <c r="B145" s="130">
        <f t="shared" si="15"/>
        <v>144</v>
      </c>
      <c r="C145" s="131"/>
      <c r="D145" s="130" t="s">
        <v>645</v>
      </c>
      <c r="E145" s="129" t="s">
        <v>2087</v>
      </c>
      <c r="F145" s="148" t="s">
        <v>2013</v>
      </c>
      <c r="G145" s="148" t="s">
        <v>2014</v>
      </c>
      <c r="H145" s="141" t="s">
        <v>2015</v>
      </c>
      <c r="I145" s="141" t="s">
        <v>2016</v>
      </c>
      <c r="J145" s="149" t="s">
        <v>2004</v>
      </c>
      <c r="K145" s="149">
        <v>1</v>
      </c>
      <c r="L145" s="161">
        <v>44757</v>
      </c>
      <c r="M145" s="162">
        <v>44925</v>
      </c>
      <c r="N145" s="137">
        <f t="shared" si="21"/>
        <v>24</v>
      </c>
      <c r="O145" s="140" t="s">
        <v>314</v>
      </c>
      <c r="P145" s="140" t="s">
        <v>2333</v>
      </c>
      <c r="Q145" s="140">
        <v>1</v>
      </c>
      <c r="R145" s="148"/>
      <c r="S145" s="85">
        <f>IF(Q145/K145&gt;1,100,+Q145/K145*100)</f>
        <v>100</v>
      </c>
      <c r="T145" s="142">
        <f>+N145*S145/100</f>
        <v>24</v>
      </c>
      <c r="U145" s="142">
        <f>IF(M145&lt;=$AH$1,T145,0)</f>
        <v>24</v>
      </c>
      <c r="V145" s="142">
        <f>IF($AH$1&gt;=M145,N145,0)</f>
        <v>24</v>
      </c>
      <c r="W145" s="143" t="str">
        <f>IF(S145=100,"CUMPLIDA",IF(M145-$AH$1&lt;0,"VENCIDA",IF(M145-$AH$1&lt;=30,"PRÓXIMA A VENCER",IF(S145&gt;0,"CON AVANCE","EN TERMINO"))))</f>
        <v>CUMPLIDA</v>
      </c>
      <c r="X145" s="143" t="str">
        <f>IF(A145&lt;&gt;"",IF(AD145=1,"VENCIDO",IF(AD145=2,"PRÓXIMO A VENCER",IF(AD145=3,"EN TERMINO",IF(AD145=4,"CON AVANCE",IF(AD145=5,"CUMPLIDO",))))),"")</f>
        <v>CUMPLIDO</v>
      </c>
      <c r="Y145" s="129" t="s">
        <v>2085</v>
      </c>
      <c r="Z145" s="129" t="str">
        <f t="shared" si="16"/>
        <v>H4AF2021</v>
      </c>
      <c r="AA145" s="144">
        <f>IF(A145&lt;&gt;"",1,AA144+1)</f>
        <v>1</v>
      </c>
      <c r="AB145" s="144" t="str">
        <f t="shared" si="17"/>
        <v>H4AF2021 - 1</v>
      </c>
      <c r="AC145" s="82">
        <f t="shared" si="18"/>
        <v>5</v>
      </c>
      <c r="AD145" s="82">
        <f t="shared" si="19"/>
        <v>5</v>
      </c>
      <c r="AE145" s="82" t="str">
        <f>IF(A145&lt;&gt;"",MID(F145,1,FIND(" ",F145,1)-1),AE144)</f>
        <v>H4AF2021.</v>
      </c>
      <c r="AF145" s="82" t="str">
        <f t="shared" si="20"/>
        <v>H4AF2021</v>
      </c>
      <c r="AG145" s="86"/>
      <c r="AH145" s="87"/>
      <c r="AI145" s="88"/>
    </row>
    <row r="146" spans="1:35" s="11" customFormat="1" ht="291" customHeight="1" x14ac:dyDescent="0.2">
      <c r="A146" s="129">
        <f>IF(ISBLANK(D146),"",COUNTA($D$2:D146))</f>
        <v>117</v>
      </c>
      <c r="B146" s="130">
        <f t="shared" si="15"/>
        <v>145</v>
      </c>
      <c r="C146" s="131"/>
      <c r="D146" s="130" t="s">
        <v>646</v>
      </c>
      <c r="E146" s="129" t="s">
        <v>86</v>
      </c>
      <c r="F146" s="148" t="s">
        <v>2017</v>
      </c>
      <c r="G146" s="148" t="s">
        <v>2018</v>
      </c>
      <c r="H146" s="141" t="s">
        <v>2019</v>
      </c>
      <c r="I146" s="141" t="s">
        <v>2020</v>
      </c>
      <c r="J146" s="149" t="s">
        <v>1999</v>
      </c>
      <c r="K146" s="149">
        <v>1</v>
      </c>
      <c r="L146" s="161">
        <v>44757</v>
      </c>
      <c r="M146" s="162">
        <v>44925</v>
      </c>
      <c r="N146" s="137">
        <f t="shared" si="21"/>
        <v>24</v>
      </c>
      <c r="O146" s="140" t="s">
        <v>314</v>
      </c>
      <c r="P146" s="140" t="s">
        <v>2333</v>
      </c>
      <c r="Q146" s="140">
        <v>1</v>
      </c>
      <c r="R146" s="148"/>
      <c r="S146" s="85">
        <f>IF(Q146/K146&gt;1,100,+Q146/K146*100)</f>
        <v>100</v>
      </c>
      <c r="T146" s="142">
        <f>+N146*S146/100</f>
        <v>24</v>
      </c>
      <c r="U146" s="142">
        <f>IF(M146&lt;=$AH$1,T146,0)</f>
        <v>24</v>
      </c>
      <c r="V146" s="142">
        <f>IF($AH$1&gt;=M146,N146,0)</f>
        <v>24</v>
      </c>
      <c r="W146" s="143" t="str">
        <f>IF(S146=100,"CUMPLIDA",IF(M146-$AH$1&lt;0,"VENCIDA",IF(M146-$AH$1&lt;=30,"PRÓXIMA A VENCER",IF(S146&gt;0,"CON AVANCE","EN TERMINO"))))</f>
        <v>CUMPLIDA</v>
      </c>
      <c r="X146" s="143" t="str">
        <f>IF(A146&lt;&gt;"",IF(AD146=1,"VENCIDO",IF(AD146=2,"PRÓXIMO A VENCER",IF(AD146=3,"EN TERMINO",IF(AD146=4,"CON AVANCE",IF(AD146=5,"CUMPLIDO",))))),"")</f>
        <v>CUMPLIDO</v>
      </c>
      <c r="Y146" s="129" t="s">
        <v>2085</v>
      </c>
      <c r="Z146" s="129" t="str">
        <f t="shared" si="16"/>
        <v>H5AF2021</v>
      </c>
      <c r="AA146" s="144">
        <f>IF(A146&lt;&gt;"",1,AA145+1)</f>
        <v>1</v>
      </c>
      <c r="AB146" s="144" t="str">
        <f t="shared" si="17"/>
        <v>H5AF2021 - 1</v>
      </c>
      <c r="AC146" s="82">
        <f t="shared" si="18"/>
        <v>5</v>
      </c>
      <c r="AD146" s="82">
        <f t="shared" si="19"/>
        <v>5</v>
      </c>
      <c r="AE146" s="82" t="str">
        <f>IF(A146&lt;&gt;"",MID(F146,1,FIND(" ",F146,1)-1),AE145)</f>
        <v>H5AF2021.</v>
      </c>
      <c r="AF146" s="82" t="str">
        <f t="shared" si="20"/>
        <v>H5AF2021</v>
      </c>
      <c r="AG146" s="86"/>
      <c r="AH146" s="87"/>
      <c r="AI146" s="88"/>
    </row>
    <row r="147" spans="1:35" s="11" customFormat="1" ht="291" customHeight="1" x14ac:dyDescent="0.2">
      <c r="A147" s="129">
        <f>IF(ISBLANK(D147),"",COUNTA($D$2:D147))</f>
        <v>118</v>
      </c>
      <c r="B147" s="130">
        <f t="shared" si="15"/>
        <v>146</v>
      </c>
      <c r="C147" s="131"/>
      <c r="D147" s="130" t="s">
        <v>646</v>
      </c>
      <c r="E147" s="129" t="s">
        <v>2089</v>
      </c>
      <c r="F147" s="148" t="s">
        <v>2021</v>
      </c>
      <c r="G147" s="148" t="s">
        <v>2022</v>
      </c>
      <c r="H147" s="141" t="s">
        <v>2023</v>
      </c>
      <c r="I147" s="141" t="s">
        <v>2023</v>
      </c>
      <c r="J147" s="149" t="s">
        <v>1999</v>
      </c>
      <c r="K147" s="149">
        <v>1</v>
      </c>
      <c r="L147" s="161">
        <v>44757</v>
      </c>
      <c r="M147" s="162">
        <v>44925</v>
      </c>
      <c r="N147" s="137">
        <f t="shared" si="21"/>
        <v>24</v>
      </c>
      <c r="O147" s="140" t="s">
        <v>314</v>
      </c>
      <c r="P147" s="140" t="s">
        <v>2333</v>
      </c>
      <c r="Q147" s="140">
        <v>1</v>
      </c>
      <c r="R147" s="148"/>
      <c r="S147" s="85">
        <f>IF(Q147/K147&gt;1,100,+Q147/K147*100)</f>
        <v>100</v>
      </c>
      <c r="T147" s="142">
        <f>+N147*S147/100</f>
        <v>24</v>
      </c>
      <c r="U147" s="142">
        <f>IF(M147&lt;=$AH$1,T147,0)</f>
        <v>24</v>
      </c>
      <c r="V147" s="142">
        <f>IF($AH$1&gt;=M147,N147,0)</f>
        <v>24</v>
      </c>
      <c r="W147" s="143" t="str">
        <f>IF(S147=100,"CUMPLIDA",IF(M147-$AH$1&lt;0,"VENCIDA",IF(M147-$AH$1&lt;=30,"PRÓXIMA A VENCER",IF(S147&gt;0,"CON AVANCE","EN TERMINO"))))</f>
        <v>CUMPLIDA</v>
      </c>
      <c r="X147" s="143" t="str">
        <f>IF(A147&lt;&gt;"",IF(AD147=1,"VENCIDO",IF(AD147=2,"PRÓXIMO A VENCER",IF(AD147=3,"EN TERMINO",IF(AD147=4,"CON AVANCE",IF(AD147=5,"CUMPLIDO",))))),"")</f>
        <v>VENCIDO</v>
      </c>
      <c r="Y147" s="129" t="s">
        <v>2085</v>
      </c>
      <c r="Z147" s="129" t="str">
        <f t="shared" si="16"/>
        <v>H6AF2021</v>
      </c>
      <c r="AA147" s="144">
        <f>IF(A147&lt;&gt;"",1,AA146+1)</f>
        <v>1</v>
      </c>
      <c r="AB147" s="144" t="str">
        <f t="shared" si="17"/>
        <v>H6AF2021 - 1</v>
      </c>
      <c r="AC147" s="82">
        <f t="shared" si="18"/>
        <v>5</v>
      </c>
      <c r="AD147" s="82">
        <f t="shared" si="19"/>
        <v>1</v>
      </c>
      <c r="AE147" s="82" t="str">
        <f>IF(A147&lt;&gt;"",MID(F147,1,FIND(" ",F147,1)-1),AE146)</f>
        <v>H6AF2021.</v>
      </c>
      <c r="AF147" s="82" t="str">
        <f t="shared" si="20"/>
        <v>H6AF2021</v>
      </c>
      <c r="AG147" s="86"/>
      <c r="AH147" s="87"/>
      <c r="AI147" s="88"/>
    </row>
    <row r="148" spans="1:35" s="11" customFormat="1" ht="291" customHeight="1" x14ac:dyDescent="0.2">
      <c r="A148" s="129" t="str">
        <f>IF(ISBLANK(D148),"",COUNTA($D$2:D148))</f>
        <v/>
      </c>
      <c r="B148" s="130">
        <f t="shared" si="15"/>
        <v>147</v>
      </c>
      <c r="C148" s="131"/>
      <c r="D148" s="130"/>
      <c r="E148" s="129" t="s">
        <v>2089</v>
      </c>
      <c r="F148" s="148" t="s">
        <v>2024</v>
      </c>
      <c r="G148" s="148" t="s">
        <v>2022</v>
      </c>
      <c r="H148" s="141" t="s">
        <v>2025</v>
      </c>
      <c r="I148" s="141" t="s">
        <v>2025</v>
      </c>
      <c r="J148" s="149" t="s">
        <v>2026</v>
      </c>
      <c r="K148" s="149">
        <v>2</v>
      </c>
      <c r="L148" s="161">
        <v>44757</v>
      </c>
      <c r="M148" s="162">
        <v>44925</v>
      </c>
      <c r="N148" s="137">
        <f t="shared" si="21"/>
        <v>24</v>
      </c>
      <c r="O148" s="140" t="s">
        <v>314</v>
      </c>
      <c r="P148" s="140" t="s">
        <v>2333</v>
      </c>
      <c r="Q148" s="140">
        <v>0</v>
      </c>
      <c r="R148" s="148"/>
      <c r="S148" s="85">
        <f>IF(Q148/K148&gt;1,100,+Q148/K148*100)</f>
        <v>0</v>
      </c>
      <c r="T148" s="142">
        <f>+N148*S148/100</f>
        <v>0</v>
      </c>
      <c r="U148" s="142">
        <f>IF(M148&lt;=$AH$1,T148,0)</f>
        <v>0</v>
      </c>
      <c r="V148" s="142">
        <f>IF($AH$1&gt;=M148,N148,0)</f>
        <v>24</v>
      </c>
      <c r="W148" s="143" t="str">
        <f>IF(S148=100,"CUMPLIDA",IF(M148-$AH$1&lt;0,"VENCIDA",IF(M148-$AH$1&lt;=30,"PRÓXIMA A VENCER",IF(S148&gt;0,"CON AVANCE","EN TERMINO"))))</f>
        <v>VENCIDA</v>
      </c>
      <c r="X148" s="143" t="str">
        <f>IF(A148&lt;&gt;"",IF(AD148=1,"VENCIDO",IF(AD148=2,"PRÓXIMO A VENCER",IF(AD148=3,"EN TERMINO",IF(AD148=4,"CON AVANCE",IF(AD148=5,"CUMPLIDO",))))),"")</f>
        <v/>
      </c>
      <c r="Y148" s="129" t="s">
        <v>2085</v>
      </c>
      <c r="Z148" s="129" t="str">
        <f t="shared" si="16"/>
        <v>H6AF2021</v>
      </c>
      <c r="AA148" s="144">
        <f>IF(A148&lt;&gt;"",1,AA147+1)</f>
        <v>2</v>
      </c>
      <c r="AB148" s="144" t="str">
        <f t="shared" si="17"/>
        <v>H6AF2021 - 2</v>
      </c>
      <c r="AC148" s="82">
        <f t="shared" si="18"/>
        <v>1</v>
      </c>
      <c r="AD148" s="82">
        <f t="shared" si="19"/>
        <v>1</v>
      </c>
      <c r="AE148" s="82" t="str">
        <f>IF(A148&lt;&gt;"",MID(F148,1,FIND(" ",F148,1)-1),AE147)</f>
        <v>H6AF2021.</v>
      </c>
      <c r="AF148" s="82" t="str">
        <f t="shared" si="20"/>
        <v>H6AF2021</v>
      </c>
      <c r="AG148" s="86"/>
      <c r="AH148" s="87"/>
      <c r="AI148" s="88"/>
    </row>
    <row r="149" spans="1:35" s="11" customFormat="1" ht="291" customHeight="1" x14ac:dyDescent="0.2">
      <c r="A149" s="129">
        <f>IF(ISBLANK(D149),"",COUNTA($D$2:D149))</f>
        <v>119</v>
      </c>
      <c r="B149" s="130">
        <f t="shared" si="15"/>
        <v>148</v>
      </c>
      <c r="C149" s="131"/>
      <c r="D149" s="130" t="s">
        <v>645</v>
      </c>
      <c r="E149" s="129" t="s">
        <v>2088</v>
      </c>
      <c r="F149" s="148" t="s">
        <v>2027</v>
      </c>
      <c r="G149" s="148" t="s">
        <v>2028</v>
      </c>
      <c r="H149" s="141" t="s">
        <v>2029</v>
      </c>
      <c r="I149" s="141" t="s">
        <v>2030</v>
      </c>
      <c r="J149" s="149" t="s">
        <v>2031</v>
      </c>
      <c r="K149" s="149">
        <v>1</v>
      </c>
      <c r="L149" s="161">
        <v>44757</v>
      </c>
      <c r="M149" s="162">
        <v>44925</v>
      </c>
      <c r="N149" s="137">
        <f t="shared" si="21"/>
        <v>24</v>
      </c>
      <c r="O149" s="140" t="s">
        <v>314</v>
      </c>
      <c r="P149" s="140" t="s">
        <v>2333</v>
      </c>
      <c r="Q149" s="140">
        <v>1</v>
      </c>
      <c r="R149" s="148"/>
      <c r="S149" s="85">
        <f>IF(Q149/K149&gt;1,100,+Q149/K149*100)</f>
        <v>100</v>
      </c>
      <c r="T149" s="142">
        <f>+N149*S149/100</f>
        <v>24</v>
      </c>
      <c r="U149" s="142">
        <f>IF(M149&lt;=$AH$1,T149,0)</f>
        <v>24</v>
      </c>
      <c r="V149" s="142">
        <f>IF($AH$1&gt;=M149,N149,0)</f>
        <v>24</v>
      </c>
      <c r="W149" s="143" t="str">
        <f>IF(S149=100,"CUMPLIDA",IF(M149-$AH$1&lt;0,"VENCIDA",IF(M149-$AH$1&lt;=30,"PRÓXIMA A VENCER",IF(S149&gt;0,"CON AVANCE","EN TERMINO"))))</f>
        <v>CUMPLIDA</v>
      </c>
      <c r="X149" s="143" t="str">
        <f>IF(A149&lt;&gt;"",IF(AD149=1,"VENCIDO",IF(AD149=2,"PRÓXIMO A VENCER",IF(AD149=3,"EN TERMINO",IF(AD149=4,"CON AVANCE",IF(AD149=5,"CUMPLIDO",))))),"")</f>
        <v>CUMPLIDO</v>
      </c>
      <c r="Y149" s="129" t="s">
        <v>2085</v>
      </c>
      <c r="Z149" s="129" t="str">
        <f t="shared" si="16"/>
        <v>H7AF2021</v>
      </c>
      <c r="AA149" s="144">
        <f>IF(A149&lt;&gt;"",1,AA148+1)</f>
        <v>1</v>
      </c>
      <c r="AB149" s="144" t="str">
        <f t="shared" si="17"/>
        <v>H7AF2021 - 1</v>
      </c>
      <c r="AC149" s="82">
        <f t="shared" si="18"/>
        <v>5</v>
      </c>
      <c r="AD149" s="82">
        <f t="shared" si="19"/>
        <v>5</v>
      </c>
      <c r="AE149" s="82" t="str">
        <f>IF(A149&lt;&gt;"",MID(F149,1,FIND(" ",F149,1)-1),AE148)</f>
        <v>H7AF2021.</v>
      </c>
      <c r="AF149" s="82" t="str">
        <f t="shared" si="20"/>
        <v>H7AF2021</v>
      </c>
      <c r="AG149" s="86"/>
      <c r="AH149" s="87"/>
      <c r="AI149" s="88"/>
    </row>
    <row r="150" spans="1:35" s="11" customFormat="1" ht="291" customHeight="1" x14ac:dyDescent="0.2">
      <c r="A150" s="129">
        <f>IF(ISBLANK(D150),"",COUNTA($D$2:D150))</f>
        <v>120</v>
      </c>
      <c r="B150" s="130">
        <f t="shared" si="15"/>
        <v>149</v>
      </c>
      <c r="C150" s="131"/>
      <c r="D150" s="130" t="s">
        <v>645</v>
      </c>
      <c r="E150" s="129" t="s">
        <v>2090</v>
      </c>
      <c r="F150" s="148" t="s">
        <v>2469</v>
      </c>
      <c r="G150" s="148" t="s">
        <v>2032</v>
      </c>
      <c r="H150" s="141" t="s">
        <v>2382</v>
      </c>
      <c r="I150" s="141" t="s">
        <v>2383</v>
      </c>
      <c r="J150" s="149" t="s">
        <v>2384</v>
      </c>
      <c r="K150" s="149">
        <v>2</v>
      </c>
      <c r="L150" s="161">
        <v>45139</v>
      </c>
      <c r="M150" s="161">
        <v>45230</v>
      </c>
      <c r="N150" s="137">
        <f t="shared" si="21"/>
        <v>13</v>
      </c>
      <c r="O150" s="140" t="s">
        <v>2470</v>
      </c>
      <c r="P150" s="140" t="s">
        <v>2386</v>
      </c>
      <c r="Q150" s="140">
        <v>2</v>
      </c>
      <c r="R150" s="148"/>
      <c r="S150" s="85">
        <f>IF(Q150/K150&gt;1,100,+Q150/K150*100)</f>
        <v>100</v>
      </c>
      <c r="T150" s="142">
        <f>+N150*S150/100</f>
        <v>13</v>
      </c>
      <c r="U150" s="142">
        <f>IF(M150&lt;=$AH$1,T150,0)</f>
        <v>13</v>
      </c>
      <c r="V150" s="142">
        <f>IF($AH$1&gt;=M150,N150,0)</f>
        <v>13</v>
      </c>
      <c r="W150" s="143" t="str">
        <f>IF(S150=100,"CUMPLIDA",IF(M150-$AH$1&lt;0,"VENCIDA",IF(M150-$AH$1&lt;=30,"PRÓXIMA A VENCER",IF(S150&gt;0,"CON AVANCE","EN TERMINO"))))</f>
        <v>CUMPLIDA</v>
      </c>
      <c r="X150" s="143" t="str">
        <f>IF(A150&lt;&gt;"",IF(AD150=1,"VENCIDO",IF(AD150=2,"PRÓXIMO A VENCER",IF(AD150=3,"EN TERMINO",IF(AD150=4,"CON AVANCE",IF(AD150=5,"CUMPLIDO",))))),"")</f>
        <v>CUMPLIDO</v>
      </c>
      <c r="Y150" s="129" t="s">
        <v>2085</v>
      </c>
      <c r="Z150" s="129" t="str">
        <f t="shared" si="16"/>
        <v>H8AF2021</v>
      </c>
      <c r="AA150" s="144">
        <f>IF(A150&lt;&gt;"",1,AA149+1)</f>
        <v>1</v>
      </c>
      <c r="AB150" s="144" t="str">
        <f t="shared" si="17"/>
        <v>H8AF2021 - 1</v>
      </c>
      <c r="AC150" s="82">
        <f t="shared" si="18"/>
        <v>5</v>
      </c>
      <c r="AD150" s="82">
        <f t="shared" si="19"/>
        <v>5</v>
      </c>
      <c r="AE150" s="82" t="str">
        <f>IF(A150&lt;&gt;"",MID(F150,1,FIND(" ",F150,1)-1),AE149)</f>
        <v>H8AF2021.</v>
      </c>
      <c r="AF150" s="82" t="str">
        <f t="shared" si="20"/>
        <v>H8AF2021</v>
      </c>
      <c r="AG150" s="86"/>
      <c r="AH150" s="87"/>
      <c r="AI150" s="88"/>
    </row>
    <row r="151" spans="1:35" s="11" customFormat="1" ht="291" customHeight="1" x14ac:dyDescent="0.2">
      <c r="A151" s="129">
        <f>IF(ISBLANK(D151),"",COUNTA($D$2:D151))</f>
        <v>121</v>
      </c>
      <c r="B151" s="130">
        <f t="shared" si="15"/>
        <v>150</v>
      </c>
      <c r="C151" s="131"/>
      <c r="D151" s="130" t="s">
        <v>645</v>
      </c>
      <c r="E151" s="129" t="s">
        <v>2090</v>
      </c>
      <c r="F151" s="147" t="s">
        <v>2800</v>
      </c>
      <c r="G151" s="147" t="s">
        <v>2035</v>
      </c>
      <c r="H151" s="145" t="s">
        <v>2036</v>
      </c>
      <c r="I151" s="145" t="s">
        <v>2037</v>
      </c>
      <c r="J151" s="139" t="s">
        <v>2038</v>
      </c>
      <c r="K151" s="139">
        <v>1</v>
      </c>
      <c r="L151" s="161">
        <v>44767</v>
      </c>
      <c r="M151" s="162">
        <v>44834</v>
      </c>
      <c r="N151" s="137">
        <f t="shared" si="21"/>
        <v>9.5714285714285712</v>
      </c>
      <c r="O151" s="140" t="s">
        <v>2080</v>
      </c>
      <c r="P151" s="140" t="s">
        <v>2333</v>
      </c>
      <c r="Q151" s="140">
        <v>1</v>
      </c>
      <c r="R151" s="148"/>
      <c r="S151" s="85">
        <f>IF(Q151/K151&gt;1,100,+Q151/K151*100)</f>
        <v>100</v>
      </c>
      <c r="T151" s="142">
        <f>+N151*S151/100</f>
        <v>9.5714285714285712</v>
      </c>
      <c r="U151" s="142">
        <f>IF(M151&lt;=$AH$1,T151,0)</f>
        <v>9.5714285714285712</v>
      </c>
      <c r="V151" s="142">
        <f>IF($AH$1&gt;=M151,N151,0)</f>
        <v>9.5714285714285712</v>
      </c>
      <c r="W151" s="143" t="str">
        <f>IF(S151=100,"CUMPLIDA",IF(M151-$AH$1&lt;0,"VENCIDA",IF(M151-$AH$1&lt;=30,"PRÓXIMA A VENCER",IF(S151&gt;0,"CON AVANCE","EN TERMINO"))))</f>
        <v>CUMPLIDA</v>
      </c>
      <c r="X151" s="143" t="str">
        <f>IF(A151&lt;&gt;"",IF(AD151=1,"VENCIDO",IF(AD151=2,"PRÓXIMO A VENCER",IF(AD151=3,"EN TERMINO",IF(AD151=4,"CON AVANCE",IF(AD151=5,"CUMPLIDO",))))),"")</f>
        <v>EN TERMINO</v>
      </c>
      <c r="Y151" s="129" t="s">
        <v>2085</v>
      </c>
      <c r="Z151" s="129" t="str">
        <f t="shared" si="16"/>
        <v>H9AF2021</v>
      </c>
      <c r="AA151" s="144">
        <f>IF(A151&lt;&gt;"",1,AA150+1)</f>
        <v>1</v>
      </c>
      <c r="AB151" s="144" t="str">
        <f t="shared" si="17"/>
        <v>H9AF2021 - 1</v>
      </c>
      <c r="AC151" s="82">
        <f t="shared" si="18"/>
        <v>5</v>
      </c>
      <c r="AD151" s="82">
        <f t="shared" si="19"/>
        <v>3</v>
      </c>
      <c r="AE151" s="82" t="str">
        <f>IF(A151&lt;&gt;"",MID(F151,1,FIND(" ",F151,1)-1),AE150)</f>
        <v>H9AF2021.</v>
      </c>
      <c r="AF151" s="82" t="str">
        <f t="shared" si="20"/>
        <v>H9AF2021</v>
      </c>
      <c r="AG151" s="86"/>
      <c r="AH151" s="87"/>
      <c r="AI151" s="88"/>
    </row>
    <row r="152" spans="1:35" s="11" customFormat="1" ht="291" customHeight="1" x14ac:dyDescent="0.2">
      <c r="A152" s="129" t="str">
        <f>IF(ISBLANK(D152),"",COUNTA($D$2:D152))</f>
        <v/>
      </c>
      <c r="B152" s="130">
        <f t="shared" si="15"/>
        <v>151</v>
      </c>
      <c r="C152" s="131"/>
      <c r="D152" s="130"/>
      <c r="E152" s="165" t="s">
        <v>2090</v>
      </c>
      <c r="F152" s="166" t="s">
        <v>2798</v>
      </c>
      <c r="G152" s="166" t="s">
        <v>2035</v>
      </c>
      <c r="H152" s="167" t="s">
        <v>2799</v>
      </c>
      <c r="I152" s="167" t="s">
        <v>2802</v>
      </c>
      <c r="J152" s="167" t="s">
        <v>2803</v>
      </c>
      <c r="K152" s="168">
        <v>4</v>
      </c>
      <c r="L152" s="169">
        <v>45261</v>
      </c>
      <c r="M152" s="170">
        <v>45596</v>
      </c>
      <c r="N152" s="171">
        <f t="shared" si="21"/>
        <v>47.857142857142854</v>
      </c>
      <c r="O152" s="143" t="s">
        <v>2080</v>
      </c>
      <c r="P152" s="143" t="s">
        <v>2333</v>
      </c>
      <c r="Q152" s="143">
        <v>0</v>
      </c>
      <c r="R152" s="166"/>
      <c r="S152" s="85">
        <f>IF(Q152/K152&gt;1,100,+Q152/K152*100)</f>
        <v>0</v>
      </c>
      <c r="T152" s="142">
        <f>+N152*S152/100</f>
        <v>0</v>
      </c>
      <c r="U152" s="142">
        <f>IF(M152&lt;=$AH$1,T152,0)</f>
        <v>0</v>
      </c>
      <c r="V152" s="142">
        <f>IF($AH$1&gt;=M152,N152,0)</f>
        <v>0</v>
      </c>
      <c r="W152" s="143" t="str">
        <f>IF(S152=100,"CUMPLIDA",IF(M152-$AH$1&lt;0,"VENCIDA",IF(M152-$AH$1&lt;=30,"PRÓXIMA A VENCER",IF(S152&gt;0,"CON AVANCE","EN TERMINO"))))</f>
        <v>EN TERMINO</v>
      </c>
      <c r="X152" s="143" t="str">
        <f>IF(A152&lt;&gt;"",IF(AD152=1,"VENCIDO",IF(AD152=2,"PRÓXIMO A VENCER",IF(AD152=3,"EN TERMINO",IF(AD152=4,"CON AVANCE",IF(AD152=5,"CUMPLIDO",))))),"")</f>
        <v/>
      </c>
      <c r="Y152" s="160" t="s">
        <v>2085</v>
      </c>
      <c r="Z152" s="129" t="str">
        <f t="shared" si="16"/>
        <v>H9AF2021</v>
      </c>
      <c r="AA152" s="144">
        <f>IF(A152&lt;&gt;"",1,AA151+1)</f>
        <v>2</v>
      </c>
      <c r="AB152" s="144" t="str">
        <f t="shared" si="17"/>
        <v>H9AF2021 - 2</v>
      </c>
      <c r="AC152" s="82">
        <f t="shared" si="18"/>
        <v>3</v>
      </c>
      <c r="AD152" s="82">
        <f t="shared" si="19"/>
        <v>3</v>
      </c>
      <c r="AE152" s="82" t="str">
        <f>IF(A152&lt;&gt;"",MID(F152,1,FIND(" ",F152,1)-1),AE151)</f>
        <v>H9AF2021.</v>
      </c>
      <c r="AF152" s="82" t="str">
        <f t="shared" si="20"/>
        <v>H9AF2021</v>
      </c>
      <c r="AG152" s="86"/>
      <c r="AH152" s="87"/>
      <c r="AI152" s="88"/>
    </row>
    <row r="153" spans="1:35" s="11" customFormat="1" ht="291" customHeight="1" x14ac:dyDescent="0.2">
      <c r="A153" s="129">
        <f>IF(ISBLANK(D153),"",COUNTA($D$2:D153))</f>
        <v>122</v>
      </c>
      <c r="B153" s="130">
        <f t="shared" si="15"/>
        <v>152</v>
      </c>
      <c r="C153" s="131"/>
      <c r="D153" s="130" t="s">
        <v>645</v>
      </c>
      <c r="E153" s="129" t="s">
        <v>2090</v>
      </c>
      <c r="F153" s="147" t="s">
        <v>2039</v>
      </c>
      <c r="G153" s="147" t="s">
        <v>2040</v>
      </c>
      <c r="H153" s="145" t="s">
        <v>2382</v>
      </c>
      <c r="I153" s="145" t="s">
        <v>2383</v>
      </c>
      <c r="J153" s="149" t="s">
        <v>2384</v>
      </c>
      <c r="K153" s="139">
        <v>2</v>
      </c>
      <c r="L153" s="161">
        <v>45139</v>
      </c>
      <c r="M153" s="162">
        <v>45230</v>
      </c>
      <c r="N153" s="137">
        <f t="shared" si="21"/>
        <v>13</v>
      </c>
      <c r="O153" s="140" t="s">
        <v>1975</v>
      </c>
      <c r="P153" s="140" t="s">
        <v>2386</v>
      </c>
      <c r="Q153" s="140">
        <v>0</v>
      </c>
      <c r="R153" s="148"/>
      <c r="S153" s="85">
        <f>IF(Q153/K153&gt;1,100,+Q153/K153*100)</f>
        <v>0</v>
      </c>
      <c r="T153" s="142">
        <f>+N153*S153/100</f>
        <v>0</v>
      </c>
      <c r="U153" s="142">
        <f>IF(M153&lt;=$AH$1,T153,0)</f>
        <v>0</v>
      </c>
      <c r="V153" s="142">
        <f>IF($AH$1&gt;=M153,N153,0)</f>
        <v>13</v>
      </c>
      <c r="W153" s="143" t="str">
        <f>IF(S153=100,"CUMPLIDA",IF(M153-$AH$1&lt;0,"VENCIDA",IF(M153-$AH$1&lt;=30,"PRÓXIMA A VENCER",IF(S153&gt;0,"CON AVANCE","EN TERMINO"))))</f>
        <v>VENCIDA</v>
      </c>
      <c r="X153" s="143" t="str">
        <f>IF(A153&lt;&gt;"",IF(AD153=1,"VENCIDO",IF(AD153=2,"PRÓXIMO A VENCER",IF(AD153=3,"EN TERMINO",IF(AD153=4,"CON AVANCE",IF(AD153=5,"CUMPLIDO",))))),"")</f>
        <v>VENCIDO</v>
      </c>
      <c r="Y153" s="129" t="s">
        <v>2085</v>
      </c>
      <c r="Z153" s="129" t="str">
        <f t="shared" si="16"/>
        <v>H10AF2021</v>
      </c>
      <c r="AA153" s="144">
        <f>IF(A153&lt;&gt;"",1,AA152+1)</f>
        <v>1</v>
      </c>
      <c r="AB153" s="144" t="str">
        <f t="shared" si="17"/>
        <v>H10AF2021 - 1</v>
      </c>
      <c r="AC153" s="82">
        <f t="shared" si="18"/>
        <v>1</v>
      </c>
      <c r="AD153" s="82">
        <f t="shared" si="19"/>
        <v>1</v>
      </c>
      <c r="AE153" s="82" t="str">
        <f>IF(A153&lt;&gt;"",MID(F153,1,FIND(" ",F153,1)-1),AE152)</f>
        <v>H10AF2021.</v>
      </c>
      <c r="AF153" s="82" t="str">
        <f t="shared" si="20"/>
        <v>H10AF2021</v>
      </c>
      <c r="AG153" s="86"/>
      <c r="AH153" s="87"/>
      <c r="AI153" s="88"/>
    </row>
    <row r="154" spans="1:35" s="11" customFormat="1" ht="291" customHeight="1" x14ac:dyDescent="0.2">
      <c r="A154" s="129">
        <f>IF(ISBLANK(D154),"",COUNTA($D$2:D154))</f>
        <v>123</v>
      </c>
      <c r="B154" s="130">
        <f t="shared" si="15"/>
        <v>153</v>
      </c>
      <c r="C154" s="131"/>
      <c r="D154" s="140" t="s">
        <v>646</v>
      </c>
      <c r="E154" s="129" t="s">
        <v>2090</v>
      </c>
      <c r="F154" s="147" t="s">
        <v>2041</v>
      </c>
      <c r="G154" s="147" t="s">
        <v>2042</v>
      </c>
      <c r="H154" s="145" t="s">
        <v>2043</v>
      </c>
      <c r="I154" s="145" t="s">
        <v>2044</v>
      </c>
      <c r="J154" s="139" t="s">
        <v>2045</v>
      </c>
      <c r="K154" s="139">
        <v>2</v>
      </c>
      <c r="L154" s="161">
        <v>44788</v>
      </c>
      <c r="M154" s="162">
        <v>44926</v>
      </c>
      <c r="N154" s="137">
        <f t="shared" si="21"/>
        <v>19.714285714285715</v>
      </c>
      <c r="O154" s="140" t="s">
        <v>1521</v>
      </c>
      <c r="P154" s="140" t="s">
        <v>2386</v>
      </c>
      <c r="Q154" s="140">
        <v>2</v>
      </c>
      <c r="R154" s="148"/>
      <c r="S154" s="85">
        <f>IF(Q154/K154&gt;1,100,+Q154/K154*100)</f>
        <v>100</v>
      </c>
      <c r="T154" s="142">
        <f>+N154*S154/100</f>
        <v>19.714285714285715</v>
      </c>
      <c r="U154" s="142">
        <f>IF(M154&lt;=$AH$1,T154,0)</f>
        <v>19.714285714285715</v>
      </c>
      <c r="V154" s="142">
        <f>IF($AH$1&gt;=M154,N154,0)</f>
        <v>19.714285714285715</v>
      </c>
      <c r="W154" s="143" t="str">
        <f>IF(S154=100,"CUMPLIDA",IF(M154-$AH$1&lt;0,"VENCIDA",IF(M154-$AH$1&lt;=30,"PRÓXIMA A VENCER",IF(S154&gt;0,"CON AVANCE","EN TERMINO"))))</f>
        <v>CUMPLIDA</v>
      </c>
      <c r="X154" s="143" t="str">
        <f>IF(A154&lt;&gt;"",IF(AD154=1,"VENCIDO",IF(AD154=2,"PRÓXIMO A VENCER",IF(AD154=3,"EN TERMINO",IF(AD154=4,"CON AVANCE",IF(AD154=5,"CUMPLIDO",))))),"")</f>
        <v>CUMPLIDO</v>
      </c>
      <c r="Y154" s="129" t="s">
        <v>2085</v>
      </c>
      <c r="Z154" s="129" t="str">
        <f t="shared" si="16"/>
        <v>H11AF2021</v>
      </c>
      <c r="AA154" s="144">
        <f>IF(A154&lt;&gt;"",1,AA153+1)</f>
        <v>1</v>
      </c>
      <c r="AB154" s="144" t="str">
        <f t="shared" si="17"/>
        <v>H11AF2021 - 1</v>
      </c>
      <c r="AC154" s="82">
        <f t="shared" si="18"/>
        <v>5</v>
      </c>
      <c r="AD154" s="82">
        <f t="shared" si="19"/>
        <v>5</v>
      </c>
      <c r="AE154" s="82" t="str">
        <f>IF(A154&lt;&gt;"",MID(F154,1,FIND(" ",F154,1)-1),AE153)</f>
        <v>H11AF2021.</v>
      </c>
      <c r="AF154" s="82" t="str">
        <f t="shared" si="20"/>
        <v>H11AF2021</v>
      </c>
      <c r="AG154" s="86"/>
      <c r="AH154" s="87"/>
      <c r="AI154" s="88"/>
    </row>
    <row r="155" spans="1:35" s="11" customFormat="1" ht="291" customHeight="1" x14ac:dyDescent="0.2">
      <c r="A155" s="129">
        <f>IF(ISBLANK(D155),"",COUNTA($D$2:D155))</f>
        <v>124</v>
      </c>
      <c r="B155" s="130">
        <f t="shared" si="15"/>
        <v>154</v>
      </c>
      <c r="C155" s="131"/>
      <c r="D155" s="140" t="s">
        <v>645</v>
      </c>
      <c r="E155" s="129" t="s">
        <v>2090</v>
      </c>
      <c r="F155" s="147" t="s">
        <v>2046</v>
      </c>
      <c r="G155" s="147" t="s">
        <v>2047</v>
      </c>
      <c r="H155" s="145" t="s">
        <v>2033</v>
      </c>
      <c r="I155" s="145" t="s">
        <v>1840</v>
      </c>
      <c r="J155" s="139" t="s">
        <v>2034</v>
      </c>
      <c r="K155" s="139">
        <v>5</v>
      </c>
      <c r="L155" s="161">
        <v>44767</v>
      </c>
      <c r="M155" s="162">
        <v>44895</v>
      </c>
      <c r="N155" s="137">
        <f t="shared" si="21"/>
        <v>18.285714285714285</v>
      </c>
      <c r="O155" s="140" t="s">
        <v>2081</v>
      </c>
      <c r="P155" s="140" t="s">
        <v>2393</v>
      </c>
      <c r="Q155" s="140">
        <v>5</v>
      </c>
      <c r="R155" s="148"/>
      <c r="S155" s="85">
        <f>IF(Q155/K155&gt;1,100,+Q155/K155*100)</f>
        <v>100</v>
      </c>
      <c r="T155" s="142">
        <f>+N155*S155/100</f>
        <v>18.285714285714285</v>
      </c>
      <c r="U155" s="142">
        <f>IF(M155&lt;=$AH$1,T155,0)</f>
        <v>18.285714285714285</v>
      </c>
      <c r="V155" s="142">
        <f>IF($AH$1&gt;=M155,N155,0)</f>
        <v>18.285714285714285</v>
      </c>
      <c r="W155" s="143" t="str">
        <f>IF(S155=100,"CUMPLIDA",IF(M155-$AH$1&lt;0,"VENCIDA",IF(M155-$AH$1&lt;=30,"PRÓXIMA A VENCER",IF(S155&gt;0,"CON AVANCE","EN TERMINO"))))</f>
        <v>CUMPLIDA</v>
      </c>
      <c r="X155" s="143" t="str">
        <f>IF(A155&lt;&gt;"",IF(AD155=1,"VENCIDO",IF(AD155=2,"PRÓXIMO A VENCER",IF(AD155=3,"EN TERMINO",IF(AD155=4,"CON AVANCE",IF(AD155=5,"CUMPLIDO",))))),"")</f>
        <v>CUMPLIDO</v>
      </c>
      <c r="Y155" s="129" t="s">
        <v>2085</v>
      </c>
      <c r="Z155" s="129" t="str">
        <f t="shared" si="16"/>
        <v>H12AF2021</v>
      </c>
      <c r="AA155" s="144">
        <f>IF(A155&lt;&gt;"",1,AA154+1)</f>
        <v>1</v>
      </c>
      <c r="AB155" s="144" t="str">
        <f t="shared" si="17"/>
        <v>H12AF2021 - 1</v>
      </c>
      <c r="AC155" s="82">
        <f t="shared" si="18"/>
        <v>5</v>
      </c>
      <c r="AD155" s="82">
        <f t="shared" si="19"/>
        <v>5</v>
      </c>
      <c r="AE155" s="82" t="str">
        <f>IF(A155&lt;&gt;"",MID(F155,1,FIND(" ",F155,1)-1),AE154)</f>
        <v>H12AF2021.</v>
      </c>
      <c r="AF155" s="82" t="str">
        <f t="shared" si="20"/>
        <v>H12AF2021</v>
      </c>
      <c r="AG155" s="86"/>
      <c r="AH155" s="87"/>
      <c r="AI155" s="88"/>
    </row>
    <row r="156" spans="1:35" s="11" customFormat="1" ht="291" customHeight="1" x14ac:dyDescent="0.2">
      <c r="A156" s="129">
        <f>IF(ISBLANK(D156),"",COUNTA($D$2:D156))</f>
        <v>125</v>
      </c>
      <c r="B156" s="130">
        <f t="shared" si="15"/>
        <v>155</v>
      </c>
      <c r="C156" s="131"/>
      <c r="D156" s="140" t="s">
        <v>645</v>
      </c>
      <c r="E156" s="160" t="s">
        <v>15</v>
      </c>
      <c r="F156" s="147" t="s">
        <v>2048</v>
      </c>
      <c r="G156" s="147" t="s">
        <v>2049</v>
      </c>
      <c r="H156" s="145" t="s">
        <v>2050</v>
      </c>
      <c r="I156" s="145" t="s">
        <v>2051</v>
      </c>
      <c r="J156" s="139" t="s">
        <v>1962</v>
      </c>
      <c r="K156" s="139">
        <v>5</v>
      </c>
      <c r="L156" s="161">
        <v>44809</v>
      </c>
      <c r="M156" s="162">
        <v>44910</v>
      </c>
      <c r="N156" s="137">
        <f t="shared" si="21"/>
        <v>14.428571428571429</v>
      </c>
      <c r="O156" s="139" t="s">
        <v>2082</v>
      </c>
      <c r="P156" s="139" t="s">
        <v>2361</v>
      </c>
      <c r="Q156" s="140">
        <v>3</v>
      </c>
      <c r="R156" s="148"/>
      <c r="S156" s="85">
        <f>IF(Q156/K156&gt;1,100,+Q156/K156*100)</f>
        <v>60</v>
      </c>
      <c r="T156" s="142">
        <f>+N156*S156/100</f>
        <v>8.6571428571428584</v>
      </c>
      <c r="U156" s="142">
        <f>IF(M156&lt;=$AH$1,T156,0)</f>
        <v>8.6571428571428584</v>
      </c>
      <c r="V156" s="142">
        <f>IF($AH$1&gt;=M156,N156,0)</f>
        <v>14.428571428571429</v>
      </c>
      <c r="W156" s="143" t="str">
        <f>IF(S156=100,"CUMPLIDA",IF(M156-$AH$1&lt;0,"VENCIDA",IF(M156-$AH$1&lt;=30,"PRÓXIMA A VENCER",IF(S156&gt;0,"CON AVANCE","EN TERMINO"))))</f>
        <v>VENCIDA</v>
      </c>
      <c r="X156" s="143" t="str">
        <f>IF(A156&lt;&gt;"",IF(AD156=1,"VENCIDO",IF(AD156=2,"PRÓXIMO A VENCER",IF(AD156=3,"EN TERMINO",IF(AD156=4,"CON AVANCE",IF(AD156=5,"CUMPLIDO",))))),"")</f>
        <v>VENCIDO</v>
      </c>
      <c r="Y156" s="129" t="s">
        <v>2085</v>
      </c>
      <c r="Z156" s="129" t="str">
        <f t="shared" si="16"/>
        <v>H13AF2021</v>
      </c>
      <c r="AA156" s="144">
        <f>IF(A156&lt;&gt;"",1,AA155+1)</f>
        <v>1</v>
      </c>
      <c r="AB156" s="144" t="str">
        <f t="shared" si="17"/>
        <v>H13AF2021 - 1</v>
      </c>
      <c r="AC156" s="82">
        <f t="shared" si="18"/>
        <v>1</v>
      </c>
      <c r="AD156" s="82">
        <f t="shared" si="19"/>
        <v>1</v>
      </c>
      <c r="AE156" s="82" t="str">
        <f>IF(A156&lt;&gt;"",MID(F156,1,FIND(" ",F156,1)-1),AE155)</f>
        <v>H13AF2021.</v>
      </c>
      <c r="AF156" s="82" t="str">
        <f t="shared" si="20"/>
        <v>H13AF2021</v>
      </c>
      <c r="AG156" s="86"/>
      <c r="AH156" s="87"/>
      <c r="AI156" s="88"/>
    </row>
    <row r="157" spans="1:35" s="11" customFormat="1" ht="291" customHeight="1" x14ac:dyDescent="0.2">
      <c r="A157" s="129" t="str">
        <f>IF(ISBLANK(D157),"",COUNTA($D$2:D157))</f>
        <v/>
      </c>
      <c r="B157" s="130">
        <f t="shared" si="15"/>
        <v>156</v>
      </c>
      <c r="C157" s="131"/>
      <c r="D157" s="140"/>
      <c r="E157" s="160" t="s">
        <v>15</v>
      </c>
      <c r="F157" s="147" t="s">
        <v>2052</v>
      </c>
      <c r="G157" s="147" t="s">
        <v>2049</v>
      </c>
      <c r="H157" s="145" t="s">
        <v>2053</v>
      </c>
      <c r="I157" s="145" t="s">
        <v>2054</v>
      </c>
      <c r="J157" s="139" t="s">
        <v>2055</v>
      </c>
      <c r="K157" s="139">
        <v>2</v>
      </c>
      <c r="L157" s="161">
        <v>44788</v>
      </c>
      <c r="M157" s="162">
        <v>44895</v>
      </c>
      <c r="N157" s="137">
        <f t="shared" si="21"/>
        <v>15.285714285714286</v>
      </c>
      <c r="O157" s="139" t="s">
        <v>2653</v>
      </c>
      <c r="P157" s="139" t="s">
        <v>2386</v>
      </c>
      <c r="Q157" s="140">
        <v>0</v>
      </c>
      <c r="R157" s="148"/>
      <c r="S157" s="85">
        <f>IF(Q157/K157&gt;1,100,+Q157/K157*100)</f>
        <v>0</v>
      </c>
      <c r="T157" s="142">
        <f>+N157*S157/100</f>
        <v>0</v>
      </c>
      <c r="U157" s="142">
        <f>IF(M157&lt;=$AH$1,T157,0)</f>
        <v>0</v>
      </c>
      <c r="V157" s="142">
        <f>IF($AH$1&gt;=M157,N157,0)</f>
        <v>15.285714285714286</v>
      </c>
      <c r="W157" s="143" t="str">
        <f>IF(S157=100,"CUMPLIDA",IF(M157-$AH$1&lt;0,"VENCIDA",IF(M157-$AH$1&lt;=30,"PRÓXIMA A VENCER",IF(S157&gt;0,"CON AVANCE","EN TERMINO"))))</f>
        <v>VENCIDA</v>
      </c>
      <c r="X157" s="143" t="str">
        <f>IF(A157&lt;&gt;"",IF(AD157=1,"VENCIDO",IF(AD157=2,"PRÓXIMO A VENCER",IF(AD157=3,"EN TERMINO",IF(AD157=4,"CON AVANCE",IF(AD157=5,"CUMPLIDO",))))),"")</f>
        <v/>
      </c>
      <c r="Y157" s="129" t="s">
        <v>2085</v>
      </c>
      <c r="Z157" s="129" t="str">
        <f t="shared" si="16"/>
        <v>H13AF2021</v>
      </c>
      <c r="AA157" s="144">
        <f>IF(A157&lt;&gt;"",1,AA156+1)</f>
        <v>2</v>
      </c>
      <c r="AB157" s="144" t="str">
        <f t="shared" si="17"/>
        <v>H13AF2021 - 2</v>
      </c>
      <c r="AC157" s="82">
        <f t="shared" si="18"/>
        <v>1</v>
      </c>
      <c r="AD157" s="82">
        <f t="shared" si="19"/>
        <v>1</v>
      </c>
      <c r="AE157" s="82" t="str">
        <f>IF(A157&lt;&gt;"",MID(F157,1,FIND(" ",F157,1)-1),AE156)</f>
        <v>H13AF2021.</v>
      </c>
      <c r="AF157" s="82" t="str">
        <f t="shared" si="20"/>
        <v>H13AF2021</v>
      </c>
      <c r="AG157" s="86"/>
      <c r="AH157" s="87"/>
      <c r="AI157" s="88"/>
    </row>
    <row r="158" spans="1:35" s="11" customFormat="1" ht="291" customHeight="1" x14ac:dyDescent="0.2">
      <c r="A158" s="129">
        <f>IF(ISBLANK(D158),"",COUNTA($D$2:D158))</f>
        <v>126</v>
      </c>
      <c r="B158" s="130">
        <f t="shared" si="15"/>
        <v>157</v>
      </c>
      <c r="C158" s="131"/>
      <c r="D158" s="140" t="s">
        <v>2056</v>
      </c>
      <c r="E158" s="160" t="s">
        <v>2091</v>
      </c>
      <c r="F158" s="155" t="s">
        <v>2057</v>
      </c>
      <c r="G158" s="172" t="s">
        <v>2058</v>
      </c>
      <c r="H158" s="145" t="s">
        <v>2059</v>
      </c>
      <c r="I158" s="145" t="s">
        <v>2060</v>
      </c>
      <c r="J158" s="139" t="s">
        <v>2012</v>
      </c>
      <c r="K158" s="139">
        <v>2</v>
      </c>
      <c r="L158" s="161">
        <v>44772</v>
      </c>
      <c r="M158" s="162">
        <v>44926</v>
      </c>
      <c r="N158" s="137">
        <f t="shared" si="21"/>
        <v>22</v>
      </c>
      <c r="O158" s="140" t="s">
        <v>1517</v>
      </c>
      <c r="P158" s="140" t="s">
        <v>2366</v>
      </c>
      <c r="Q158" s="140">
        <v>2</v>
      </c>
      <c r="R158" s="148"/>
      <c r="S158" s="85">
        <f>IF(Q158/K158&gt;1,100,+Q158/K158*100)</f>
        <v>100</v>
      </c>
      <c r="T158" s="142">
        <f>+N158*S158/100</f>
        <v>22</v>
      </c>
      <c r="U158" s="142">
        <f>IF(M158&lt;=$AH$1,T158,0)</f>
        <v>22</v>
      </c>
      <c r="V158" s="142">
        <f>IF($AH$1&gt;=M158,N158,0)</f>
        <v>22</v>
      </c>
      <c r="W158" s="143" t="str">
        <f>IF(S158=100,"CUMPLIDA",IF(M158-$AH$1&lt;0,"VENCIDA",IF(M158-$AH$1&lt;=30,"PRÓXIMA A VENCER",IF(S158&gt;0,"CON AVANCE","EN TERMINO"))))</f>
        <v>CUMPLIDA</v>
      </c>
      <c r="X158" s="143" t="str">
        <f>IF(A158&lt;&gt;"",IF(AD158=1,"VENCIDO",IF(AD158=2,"PRÓXIMO A VENCER",IF(AD158=3,"EN TERMINO",IF(AD158=4,"CON AVANCE",IF(AD158=5,"CUMPLIDO",))))),"")</f>
        <v>CUMPLIDO</v>
      </c>
      <c r="Y158" s="129" t="s">
        <v>2085</v>
      </c>
      <c r="Z158" s="129" t="str">
        <f t="shared" si="16"/>
        <v>H14AF2021</v>
      </c>
      <c r="AA158" s="144">
        <f>IF(A158&lt;&gt;"",1,AA157+1)</f>
        <v>1</v>
      </c>
      <c r="AB158" s="144" t="str">
        <f t="shared" si="17"/>
        <v>H14AF2021 - 1</v>
      </c>
      <c r="AC158" s="82">
        <f t="shared" si="18"/>
        <v>5</v>
      </c>
      <c r="AD158" s="82">
        <f t="shared" si="19"/>
        <v>5</v>
      </c>
      <c r="AE158" s="82" t="str">
        <f>IF(A158&lt;&gt;"",MID(F158,1,FIND(" ",F158,1)-1),AE157)</f>
        <v>H14AF2021.</v>
      </c>
      <c r="AF158" s="82" t="str">
        <f t="shared" si="20"/>
        <v>H14AF2021</v>
      </c>
      <c r="AG158" s="86"/>
      <c r="AH158" s="87"/>
      <c r="AI158" s="88"/>
    </row>
    <row r="159" spans="1:35" s="11" customFormat="1" ht="291" customHeight="1" x14ac:dyDescent="0.2">
      <c r="A159" s="129">
        <f>IF(ISBLANK(D159),"",COUNTA($D$2:D159))</f>
        <v>127</v>
      </c>
      <c r="B159" s="130">
        <f t="shared" si="15"/>
        <v>158</v>
      </c>
      <c r="C159" s="131"/>
      <c r="D159" s="140" t="s">
        <v>645</v>
      </c>
      <c r="E159" s="160" t="s">
        <v>2092</v>
      </c>
      <c r="F159" s="147" t="s">
        <v>2061</v>
      </c>
      <c r="G159" s="147" t="s">
        <v>2062</v>
      </c>
      <c r="H159" s="145" t="s">
        <v>2033</v>
      </c>
      <c r="I159" s="145" t="s">
        <v>1840</v>
      </c>
      <c r="J159" s="139" t="s">
        <v>2063</v>
      </c>
      <c r="K159" s="139">
        <v>5</v>
      </c>
      <c r="L159" s="161">
        <v>44767</v>
      </c>
      <c r="M159" s="162">
        <v>44895</v>
      </c>
      <c r="N159" s="137">
        <f t="shared" si="21"/>
        <v>18.285714285714285</v>
      </c>
      <c r="O159" s="140" t="s">
        <v>1781</v>
      </c>
      <c r="P159" s="140" t="s">
        <v>2393</v>
      </c>
      <c r="Q159" s="140">
        <v>5</v>
      </c>
      <c r="R159" s="148"/>
      <c r="S159" s="85">
        <f>IF(Q159/K159&gt;1,100,+Q159/K159*100)</f>
        <v>100</v>
      </c>
      <c r="T159" s="142">
        <f>+N159*S159/100</f>
        <v>18.285714285714285</v>
      </c>
      <c r="U159" s="142">
        <f>IF(M159&lt;=$AH$1,T159,0)</f>
        <v>18.285714285714285</v>
      </c>
      <c r="V159" s="142">
        <f>IF($AH$1&gt;=M159,N159,0)</f>
        <v>18.285714285714285</v>
      </c>
      <c r="W159" s="143" t="str">
        <f>IF(S159=100,"CUMPLIDA",IF(M159-$AH$1&lt;0,"VENCIDA",IF(M159-$AH$1&lt;=30,"PRÓXIMA A VENCER",IF(S159&gt;0,"CON AVANCE","EN TERMINO"))))</f>
        <v>CUMPLIDA</v>
      </c>
      <c r="X159" s="143" t="str">
        <f>IF(A159&lt;&gt;"",IF(AD159=1,"VENCIDO",IF(AD159=2,"PRÓXIMO A VENCER",IF(AD159=3,"EN TERMINO",IF(AD159=4,"CON AVANCE",IF(AD159=5,"CUMPLIDO",))))),"")</f>
        <v>CUMPLIDO</v>
      </c>
      <c r="Y159" s="129" t="s">
        <v>2085</v>
      </c>
      <c r="Z159" s="129" t="str">
        <f t="shared" si="16"/>
        <v>H15AF2021</v>
      </c>
      <c r="AA159" s="144">
        <f>IF(A159&lt;&gt;"",1,AA158+1)</f>
        <v>1</v>
      </c>
      <c r="AB159" s="144" t="str">
        <f t="shared" si="17"/>
        <v>H15AF2021 - 1</v>
      </c>
      <c r="AC159" s="82">
        <f t="shared" si="18"/>
        <v>5</v>
      </c>
      <c r="AD159" s="82">
        <f t="shared" si="19"/>
        <v>5</v>
      </c>
      <c r="AE159" s="82" t="str">
        <f>IF(A159&lt;&gt;"",MID(F159,1,FIND(" ",F159,1)-1),AE158)</f>
        <v>H15AF2021.</v>
      </c>
      <c r="AF159" s="82" t="str">
        <f t="shared" si="20"/>
        <v>H15AF2021</v>
      </c>
      <c r="AG159" s="86"/>
      <c r="AH159" s="87"/>
      <c r="AI159" s="88"/>
    </row>
    <row r="160" spans="1:35" s="11" customFormat="1" ht="291" customHeight="1" x14ac:dyDescent="0.2">
      <c r="A160" s="129">
        <f>IF(ISBLANK(D160),"",COUNTA($D$2:D160))</f>
        <v>128</v>
      </c>
      <c r="B160" s="130">
        <f t="shared" si="15"/>
        <v>159</v>
      </c>
      <c r="C160" s="131"/>
      <c r="D160" s="140" t="s">
        <v>645</v>
      </c>
      <c r="E160" s="160" t="s">
        <v>15</v>
      </c>
      <c r="F160" s="147" t="s">
        <v>2064</v>
      </c>
      <c r="G160" s="147" t="s">
        <v>2065</v>
      </c>
      <c r="H160" s="155" t="s">
        <v>2683</v>
      </c>
      <c r="I160" s="155" t="s">
        <v>2685</v>
      </c>
      <c r="J160" s="140" t="s">
        <v>2684</v>
      </c>
      <c r="K160" s="140">
        <v>1</v>
      </c>
      <c r="L160" s="156">
        <v>45177</v>
      </c>
      <c r="M160" s="156">
        <v>45229</v>
      </c>
      <c r="N160" s="137">
        <f t="shared" si="21"/>
        <v>7.4285714285714288</v>
      </c>
      <c r="O160" s="140" t="s">
        <v>1521</v>
      </c>
      <c r="P160" s="140" t="s">
        <v>2386</v>
      </c>
      <c r="Q160" s="140">
        <v>0</v>
      </c>
      <c r="R160" s="141"/>
      <c r="S160" s="85">
        <f>IF(Q160/K160&gt;1,100,+Q160/K160*100)</f>
        <v>0</v>
      </c>
      <c r="T160" s="142">
        <f>+N160*S160/100</f>
        <v>0</v>
      </c>
      <c r="U160" s="142">
        <f>IF(M160&lt;=$AH$1,T160,0)</f>
        <v>0</v>
      </c>
      <c r="V160" s="142">
        <f>IF($AH$1&gt;=M160,N160,0)</f>
        <v>7.4285714285714288</v>
      </c>
      <c r="W160" s="143" t="str">
        <f>IF(S160=100,"CUMPLIDA",IF(M160-$AH$1&lt;0,"VENCIDA",IF(M160-$AH$1&lt;=30,"PRÓXIMA A VENCER",IF(S160&gt;0,"CON AVANCE","EN TERMINO"))))</f>
        <v>VENCIDA</v>
      </c>
      <c r="X160" s="143" t="str">
        <f>IF(A160&lt;&gt;"",IF(AD160=1,"VENCIDO",IF(AD160=2,"PRÓXIMO A VENCER",IF(AD160=3,"EN TERMINO",IF(AD160=4,"CON AVANCE",IF(AD160=5,"CUMPLIDO",))))),"")</f>
        <v>VENCIDO</v>
      </c>
      <c r="Y160" s="129" t="s">
        <v>2085</v>
      </c>
      <c r="Z160" s="129" t="str">
        <f t="shared" si="16"/>
        <v>H17AF2021</v>
      </c>
      <c r="AA160" s="144">
        <f>IF(A160&lt;&gt;"",1,AA159+1)</f>
        <v>1</v>
      </c>
      <c r="AB160" s="144" t="str">
        <f t="shared" si="17"/>
        <v>H17AF2021 - 1</v>
      </c>
      <c r="AC160" s="82">
        <f t="shared" si="18"/>
        <v>1</v>
      </c>
      <c r="AD160" s="82">
        <f t="shared" si="19"/>
        <v>1</v>
      </c>
      <c r="AE160" s="82" t="str">
        <f>IF(A160&lt;&gt;"",MID(F160,1,FIND(" ",F160,1)-1),AE159)</f>
        <v>H17AF2021.</v>
      </c>
      <c r="AF160" s="82" t="str">
        <f t="shared" si="20"/>
        <v>H17AF2021</v>
      </c>
      <c r="AG160" s="86"/>
      <c r="AH160" s="87"/>
      <c r="AI160" s="88"/>
    </row>
    <row r="161" spans="1:35" s="11" customFormat="1" ht="291" customHeight="1" x14ac:dyDescent="0.2">
      <c r="A161" s="129">
        <f>IF(ISBLANK(D161),"",COUNTA($D$2:D161))</f>
        <v>129</v>
      </c>
      <c r="B161" s="130">
        <f t="shared" si="15"/>
        <v>160</v>
      </c>
      <c r="C161" s="131"/>
      <c r="D161" s="160" t="s">
        <v>646</v>
      </c>
      <c r="E161" s="160" t="s">
        <v>2093</v>
      </c>
      <c r="F161" s="147" t="s">
        <v>2066</v>
      </c>
      <c r="G161" s="147" t="s">
        <v>2067</v>
      </c>
      <c r="H161" s="145" t="s">
        <v>2068</v>
      </c>
      <c r="I161" s="145" t="s">
        <v>1840</v>
      </c>
      <c r="J161" s="139" t="s">
        <v>2034</v>
      </c>
      <c r="K161" s="139">
        <v>5</v>
      </c>
      <c r="L161" s="161">
        <v>44767</v>
      </c>
      <c r="M161" s="162">
        <v>44895</v>
      </c>
      <c r="N161" s="137">
        <f t="shared" si="21"/>
        <v>18.285714285714285</v>
      </c>
      <c r="O161" s="140" t="s">
        <v>2081</v>
      </c>
      <c r="P161" s="138" t="s">
        <v>2393</v>
      </c>
      <c r="Q161" s="140">
        <v>5</v>
      </c>
      <c r="R161" s="148"/>
      <c r="S161" s="85">
        <f>IF(Q161/K161&gt;1,100,+Q161/K161*100)</f>
        <v>100</v>
      </c>
      <c r="T161" s="142">
        <f>+N161*S161/100</f>
        <v>18.285714285714285</v>
      </c>
      <c r="U161" s="142">
        <f>IF(M161&lt;=$AH$1,T161,0)</f>
        <v>18.285714285714285</v>
      </c>
      <c r="V161" s="142">
        <f>IF($AH$1&gt;=M161,N161,0)</f>
        <v>18.285714285714285</v>
      </c>
      <c r="W161" s="143" t="str">
        <f>IF(S161=100,"CUMPLIDA",IF(M161-$AH$1&lt;0,"VENCIDA",IF(M161-$AH$1&lt;=30,"PRÓXIMA A VENCER",IF(S161&gt;0,"CON AVANCE","EN TERMINO"))))</f>
        <v>CUMPLIDA</v>
      </c>
      <c r="X161" s="143" t="str">
        <f>IF(A161&lt;&gt;"",IF(AD161=1,"VENCIDO",IF(AD161=2,"PRÓXIMO A VENCER",IF(AD161=3,"EN TERMINO",IF(AD161=4,"CON AVANCE",IF(AD161=5,"CUMPLIDO",))))),"")</f>
        <v>CUMPLIDO</v>
      </c>
      <c r="Y161" s="129" t="s">
        <v>2085</v>
      </c>
      <c r="Z161" s="129" t="str">
        <f t="shared" si="16"/>
        <v>H19AF2021</v>
      </c>
      <c r="AA161" s="144">
        <f>IF(A161&lt;&gt;"",1,AA160+1)</f>
        <v>1</v>
      </c>
      <c r="AB161" s="144" t="str">
        <f t="shared" si="17"/>
        <v>H19AF2021 - 1</v>
      </c>
      <c r="AC161" s="82">
        <f t="shared" si="18"/>
        <v>5</v>
      </c>
      <c r="AD161" s="82">
        <f t="shared" si="19"/>
        <v>5</v>
      </c>
      <c r="AE161" s="82" t="str">
        <f>IF(A161&lt;&gt;"",MID(F161,1,FIND(" ",F161,1)-1),AE160)</f>
        <v>H19AF2021.</v>
      </c>
      <c r="AF161" s="82" t="str">
        <f t="shared" si="20"/>
        <v>H19AF2021</v>
      </c>
      <c r="AG161" s="86"/>
      <c r="AH161" s="87"/>
      <c r="AI161" s="88"/>
    </row>
    <row r="162" spans="1:35" s="11" customFormat="1" ht="291" customHeight="1" x14ac:dyDescent="0.2">
      <c r="A162" s="129">
        <f>IF(ISBLANK(D162),"",COUNTA($D$2:D162))</f>
        <v>130</v>
      </c>
      <c r="B162" s="130">
        <f t="shared" ref="B162:B225" si="22">ROW()-1</f>
        <v>161</v>
      </c>
      <c r="C162" s="131"/>
      <c r="D162" s="160" t="s">
        <v>645</v>
      </c>
      <c r="E162" s="160" t="s">
        <v>2093</v>
      </c>
      <c r="F162" s="147" t="s">
        <v>2069</v>
      </c>
      <c r="G162" s="147" t="s">
        <v>2070</v>
      </c>
      <c r="H162" s="145" t="s">
        <v>2071</v>
      </c>
      <c r="I162" s="145" t="s">
        <v>2072</v>
      </c>
      <c r="J162" s="139" t="s">
        <v>2073</v>
      </c>
      <c r="K162" s="139">
        <v>2</v>
      </c>
      <c r="L162" s="161">
        <v>44805</v>
      </c>
      <c r="M162" s="162">
        <v>44926</v>
      </c>
      <c r="N162" s="137">
        <f t="shared" si="21"/>
        <v>17.285714285714285</v>
      </c>
      <c r="O162" s="140" t="s">
        <v>1521</v>
      </c>
      <c r="P162" s="138" t="s">
        <v>2386</v>
      </c>
      <c r="Q162" s="140">
        <v>0</v>
      </c>
      <c r="R162" s="148"/>
      <c r="S162" s="85">
        <f>IF(Q162/K162&gt;1,100,+Q162/K162*100)</f>
        <v>0</v>
      </c>
      <c r="T162" s="142">
        <f>+N162*S162/100</f>
        <v>0</v>
      </c>
      <c r="U162" s="142">
        <f>IF(M162&lt;=$AH$1,T162,0)</f>
        <v>0</v>
      </c>
      <c r="V162" s="142">
        <f>IF($AH$1&gt;=M162,N162,0)</f>
        <v>17.285714285714285</v>
      </c>
      <c r="W162" s="143" t="str">
        <f>IF(S162=100,"CUMPLIDA",IF(M162-$AH$1&lt;0,"VENCIDA",IF(M162-$AH$1&lt;=30,"PRÓXIMA A VENCER",IF(S162&gt;0,"CON AVANCE","EN TERMINO"))))</f>
        <v>VENCIDA</v>
      </c>
      <c r="X162" s="143" t="str">
        <f>IF(A162&lt;&gt;"",IF(AD162=1,"VENCIDO",IF(AD162=2,"PRÓXIMO A VENCER",IF(AD162=3,"EN TERMINO",IF(AD162=4,"CON AVANCE",IF(AD162=5,"CUMPLIDO",))))),"")</f>
        <v>VENCIDO</v>
      </c>
      <c r="Y162" s="129" t="s">
        <v>2085</v>
      </c>
      <c r="Z162" s="129" t="str">
        <f t="shared" si="16"/>
        <v>H20AF2021</v>
      </c>
      <c r="AA162" s="144">
        <f>IF(A162&lt;&gt;"",1,AA161+1)</f>
        <v>1</v>
      </c>
      <c r="AB162" s="144" t="str">
        <f t="shared" si="17"/>
        <v>H20AF2021 - 1</v>
      </c>
      <c r="AC162" s="82">
        <f t="shared" si="18"/>
        <v>1</v>
      </c>
      <c r="AD162" s="82">
        <f t="shared" si="19"/>
        <v>1</v>
      </c>
      <c r="AE162" s="82" t="str">
        <f>IF(A162&lt;&gt;"",MID(F162,1,FIND(" ",F162,1)-1),AE161)</f>
        <v>H20AF2021.</v>
      </c>
      <c r="AF162" s="82" t="str">
        <f t="shared" si="20"/>
        <v>H20AF2021</v>
      </c>
      <c r="AG162" s="86"/>
      <c r="AH162" s="87"/>
      <c r="AI162" s="88"/>
    </row>
    <row r="163" spans="1:35" s="11" customFormat="1" ht="291" customHeight="1" x14ac:dyDescent="0.2">
      <c r="A163" s="129">
        <f>IF(ISBLANK(D163),"",COUNTA($D$2:D163))</f>
        <v>131</v>
      </c>
      <c r="B163" s="130">
        <f t="shared" si="22"/>
        <v>162</v>
      </c>
      <c r="C163" s="131"/>
      <c r="D163" s="160" t="s">
        <v>646</v>
      </c>
      <c r="E163" s="160" t="s">
        <v>2094</v>
      </c>
      <c r="F163" s="147" t="s">
        <v>2074</v>
      </c>
      <c r="G163" s="147" t="s">
        <v>2075</v>
      </c>
      <c r="H163" s="155" t="s">
        <v>2686</v>
      </c>
      <c r="I163" s="155" t="s">
        <v>2678</v>
      </c>
      <c r="J163" s="140" t="s">
        <v>2684</v>
      </c>
      <c r="K163" s="140">
        <v>3</v>
      </c>
      <c r="L163" s="156">
        <v>45177</v>
      </c>
      <c r="M163" s="156">
        <v>45229</v>
      </c>
      <c r="N163" s="137">
        <f t="shared" si="21"/>
        <v>7.4285714285714288</v>
      </c>
      <c r="O163" s="140" t="s">
        <v>1521</v>
      </c>
      <c r="P163" s="140" t="s">
        <v>2386</v>
      </c>
      <c r="Q163" s="140">
        <v>0</v>
      </c>
      <c r="R163" s="141"/>
      <c r="S163" s="85">
        <f>IF(Q163/K163&gt;1,100,+Q163/K163*100)</f>
        <v>0</v>
      </c>
      <c r="T163" s="142">
        <f>+N163*S163/100</f>
        <v>0</v>
      </c>
      <c r="U163" s="142">
        <f>IF(M163&lt;=$AH$1,T163,0)</f>
        <v>0</v>
      </c>
      <c r="V163" s="142">
        <f>IF($AH$1&gt;=M163,N163,0)</f>
        <v>7.4285714285714288</v>
      </c>
      <c r="W163" s="143" t="str">
        <f>IF(S163=100,"CUMPLIDA",IF(M163-$AH$1&lt;0,"VENCIDA",IF(M163-$AH$1&lt;=30,"PRÓXIMA A VENCER",IF(S163&gt;0,"CON AVANCE","EN TERMINO"))))</f>
        <v>VENCIDA</v>
      </c>
      <c r="X163" s="143" t="str">
        <f>IF(A163&lt;&gt;"",IF(AD163=1,"VENCIDO",IF(AD163=2,"PRÓXIMO A VENCER",IF(AD163=3,"EN TERMINO",IF(AD163=4,"CON AVANCE",IF(AD163=5,"CUMPLIDO",))))),"")</f>
        <v>VENCIDO</v>
      </c>
      <c r="Y163" s="129" t="s">
        <v>2085</v>
      </c>
      <c r="Z163" s="129" t="str">
        <f t="shared" si="16"/>
        <v>H21AF2021</v>
      </c>
      <c r="AA163" s="144">
        <f>IF(A163&lt;&gt;"",1,AA162+1)</f>
        <v>1</v>
      </c>
      <c r="AB163" s="144" t="str">
        <f t="shared" si="17"/>
        <v>H21AF2021 - 1</v>
      </c>
      <c r="AC163" s="82">
        <f t="shared" si="18"/>
        <v>1</v>
      </c>
      <c r="AD163" s="82">
        <f t="shared" si="19"/>
        <v>1</v>
      </c>
      <c r="AE163" s="82" t="str">
        <f>IF(A163&lt;&gt;"",MID(F163,1,FIND(" ",F163,1)-1),AE162)</f>
        <v>H21AF2021.</v>
      </c>
      <c r="AF163" s="82" t="str">
        <f t="shared" si="20"/>
        <v>H21AF2021</v>
      </c>
      <c r="AG163" s="86"/>
      <c r="AH163" s="87"/>
      <c r="AI163" s="88"/>
    </row>
    <row r="164" spans="1:35" s="11" customFormat="1" ht="291" customHeight="1" x14ac:dyDescent="0.2">
      <c r="A164" s="129">
        <f>IF(ISBLANK(D164),"",COUNTA($D$2:D164))</f>
        <v>132</v>
      </c>
      <c r="B164" s="130">
        <f t="shared" si="22"/>
        <v>163</v>
      </c>
      <c r="C164" s="131"/>
      <c r="D164" s="151" t="s">
        <v>2076</v>
      </c>
      <c r="E164" s="160" t="s">
        <v>2094</v>
      </c>
      <c r="F164" s="153" t="s">
        <v>2077</v>
      </c>
      <c r="G164" s="153" t="s">
        <v>2078</v>
      </c>
      <c r="H164" s="155" t="s">
        <v>2686</v>
      </c>
      <c r="I164" s="155" t="s">
        <v>2685</v>
      </c>
      <c r="J164" s="140" t="s">
        <v>2684</v>
      </c>
      <c r="K164" s="140">
        <v>1</v>
      </c>
      <c r="L164" s="156">
        <v>45177</v>
      </c>
      <c r="M164" s="156">
        <v>45229</v>
      </c>
      <c r="N164" s="137">
        <f t="shared" si="21"/>
        <v>7.4285714285714288</v>
      </c>
      <c r="O164" s="140" t="s">
        <v>1521</v>
      </c>
      <c r="P164" s="140" t="s">
        <v>2386</v>
      </c>
      <c r="Q164" s="140">
        <v>0</v>
      </c>
      <c r="R164" s="141"/>
      <c r="S164" s="85">
        <f>IF(Q164/K164&gt;1,100,+Q164/K164*100)</f>
        <v>0</v>
      </c>
      <c r="T164" s="142">
        <f>+N164*S164/100</f>
        <v>0</v>
      </c>
      <c r="U164" s="142">
        <f>IF(M164&lt;=$AH$1,T164,0)</f>
        <v>0</v>
      </c>
      <c r="V164" s="142">
        <f>IF($AH$1&gt;=M164,N164,0)</f>
        <v>7.4285714285714288</v>
      </c>
      <c r="W164" s="143" t="str">
        <f>IF(S164=100,"CUMPLIDA",IF(M164-$AH$1&lt;0,"VENCIDA",IF(M164-$AH$1&lt;=30,"PRÓXIMA A VENCER",IF(S164&gt;0,"CON AVANCE","EN TERMINO"))))</f>
        <v>VENCIDA</v>
      </c>
      <c r="X164" s="143" t="str">
        <f>IF(A164&lt;&gt;"",IF(AD164=1,"VENCIDO",IF(AD164=2,"PRÓXIMO A VENCER",IF(AD164=3,"EN TERMINO",IF(AD164=4,"CON AVANCE",IF(AD164=5,"CUMPLIDO",))))),"")</f>
        <v>VENCIDO</v>
      </c>
      <c r="Y164" s="129" t="s">
        <v>2085</v>
      </c>
      <c r="Z164" s="129" t="str">
        <f t="shared" si="16"/>
        <v>H22AF2021</v>
      </c>
      <c r="AA164" s="144">
        <f>IF(A164&lt;&gt;"",1,AA163+1)</f>
        <v>1</v>
      </c>
      <c r="AB164" s="144" t="str">
        <f t="shared" si="17"/>
        <v>H22AF2021 - 1</v>
      </c>
      <c r="AC164" s="82">
        <f t="shared" si="18"/>
        <v>1</v>
      </c>
      <c r="AD164" s="82">
        <f t="shared" si="19"/>
        <v>1</v>
      </c>
      <c r="AE164" s="82" t="str">
        <f>IF(A164&lt;&gt;"",MID(F164,1,FIND(" ",F164,1)-1),AE163)</f>
        <v>H22AF2021.</v>
      </c>
      <c r="AF164" s="82" t="str">
        <f t="shared" si="20"/>
        <v>H22AF2021</v>
      </c>
      <c r="AG164" s="86"/>
      <c r="AH164" s="87"/>
      <c r="AI164" s="88"/>
    </row>
    <row r="165" spans="1:35" s="11" customFormat="1" ht="291" customHeight="1" x14ac:dyDescent="0.2">
      <c r="A165" s="129">
        <f>IF(ISBLANK(D165),"",COUNTA($D$2:D165))</f>
        <v>133</v>
      </c>
      <c r="B165" s="130">
        <f t="shared" si="22"/>
        <v>164</v>
      </c>
      <c r="C165" s="131"/>
      <c r="D165" s="130" t="s">
        <v>645</v>
      </c>
      <c r="E165" s="129" t="s">
        <v>1689</v>
      </c>
      <c r="F165" s="155" t="s">
        <v>2247</v>
      </c>
      <c r="G165" s="155" t="s">
        <v>1980</v>
      </c>
      <c r="H165" s="141" t="s">
        <v>1981</v>
      </c>
      <c r="I165" s="141" t="s">
        <v>1850</v>
      </c>
      <c r="J165" s="149" t="s">
        <v>1982</v>
      </c>
      <c r="K165" s="149">
        <v>1</v>
      </c>
      <c r="L165" s="159">
        <v>44865</v>
      </c>
      <c r="M165" s="159">
        <v>44926</v>
      </c>
      <c r="N165" s="137">
        <f t="shared" si="21"/>
        <v>8.7142857142857135</v>
      </c>
      <c r="O165" s="140" t="s">
        <v>1521</v>
      </c>
      <c r="P165" s="138" t="s">
        <v>2386</v>
      </c>
      <c r="Q165" s="140">
        <v>0</v>
      </c>
      <c r="R165" s="148"/>
      <c r="S165" s="85">
        <f>IF(Q165/K165&gt;1,100,+Q165/K165*100)</f>
        <v>0</v>
      </c>
      <c r="T165" s="142">
        <f>+N165*S165/100</f>
        <v>0</v>
      </c>
      <c r="U165" s="142">
        <f>IF(M165&lt;=$AH$1,T165,0)</f>
        <v>0</v>
      </c>
      <c r="V165" s="142">
        <f>IF($AH$1&gt;=M165,N165,0)</f>
        <v>8.7142857142857135</v>
      </c>
      <c r="W165" s="143" t="str">
        <f>IF(S165=100,"CUMPLIDA",IF(M165-$AH$1&lt;0,"VENCIDA",IF(M165-$AH$1&lt;=30,"PRÓXIMA A VENCER",IF(S165&gt;0,"CON AVANCE","EN TERMINO"))))</f>
        <v>VENCIDA</v>
      </c>
      <c r="X165" s="143" t="str">
        <f>IF(A165&lt;&gt;"",IF(AD165=1,"VENCIDO",IF(AD165=2,"PRÓXIMO A VENCER",IF(AD165=3,"EN TERMINO",IF(AD165=4,"CON AVANCE",IF(AD165=5,"CUMPLIDO",))))),"")</f>
        <v>VENCIDO</v>
      </c>
      <c r="Y165" s="129" t="s">
        <v>1983</v>
      </c>
      <c r="Z165" s="129" t="str">
        <f t="shared" si="16"/>
        <v>H1Denuncia2021-216384</v>
      </c>
      <c r="AA165" s="144">
        <f>IF(A165&lt;&gt;"",1,AA164+1)</f>
        <v>1</v>
      </c>
      <c r="AB165" s="144" t="str">
        <f t="shared" si="17"/>
        <v>H1Denuncia2021-216384 - 1</v>
      </c>
      <c r="AC165" s="82">
        <f t="shared" si="18"/>
        <v>1</v>
      </c>
      <c r="AD165" s="82">
        <f t="shared" si="19"/>
        <v>1</v>
      </c>
      <c r="AE165" s="82" t="str">
        <f>IF(A165&lt;&gt;"",MID(F165,1,FIND(" ",F165,1)-1),AE164)</f>
        <v>H1Denuncia2021-216384.</v>
      </c>
      <c r="AF165" s="82" t="str">
        <f t="shared" si="20"/>
        <v>H1Denuncia2021-216384</v>
      </c>
      <c r="AG165" s="86"/>
      <c r="AH165" s="87"/>
      <c r="AI165" s="88"/>
    </row>
    <row r="166" spans="1:35" s="11" customFormat="1" ht="291" customHeight="1" x14ac:dyDescent="0.2">
      <c r="A166" s="129" t="str">
        <f>IF(ISBLANK(D166),"",COUNTA($D$2:D166))</f>
        <v/>
      </c>
      <c r="B166" s="130">
        <f t="shared" si="22"/>
        <v>165</v>
      </c>
      <c r="C166" s="131"/>
      <c r="D166" s="130"/>
      <c r="E166" s="129" t="s">
        <v>1689</v>
      </c>
      <c r="F166" s="155" t="s">
        <v>2248</v>
      </c>
      <c r="G166" s="155" t="s">
        <v>1980</v>
      </c>
      <c r="H166" s="155" t="s">
        <v>2687</v>
      </c>
      <c r="I166" s="155" t="s">
        <v>2688</v>
      </c>
      <c r="J166" s="140" t="s">
        <v>2689</v>
      </c>
      <c r="K166" s="140">
        <v>4</v>
      </c>
      <c r="L166" s="156">
        <v>45177</v>
      </c>
      <c r="M166" s="156">
        <v>45229</v>
      </c>
      <c r="N166" s="137">
        <f t="shared" si="21"/>
        <v>7.4285714285714288</v>
      </c>
      <c r="O166" s="140" t="s">
        <v>1521</v>
      </c>
      <c r="P166" s="140" t="s">
        <v>2386</v>
      </c>
      <c r="Q166" s="140">
        <v>0</v>
      </c>
      <c r="R166" s="141"/>
      <c r="S166" s="85">
        <f>IF(Q166/K166&gt;1,100,+Q166/K166*100)</f>
        <v>0</v>
      </c>
      <c r="T166" s="142">
        <f>+N166*S166/100</f>
        <v>0</v>
      </c>
      <c r="U166" s="142">
        <f>IF(M166&lt;=$AH$1,T166,0)</f>
        <v>0</v>
      </c>
      <c r="V166" s="142">
        <f>IF($AH$1&gt;=M166,N166,0)</f>
        <v>7.4285714285714288</v>
      </c>
      <c r="W166" s="143" t="str">
        <f>IF(S166=100,"CUMPLIDA",IF(M166-$AH$1&lt;0,"VENCIDA",IF(M166-$AH$1&lt;=30,"PRÓXIMA A VENCER",IF(S166&gt;0,"CON AVANCE","EN TERMINO"))))</f>
        <v>VENCIDA</v>
      </c>
      <c r="X166" s="143" t="str">
        <f>IF(A166&lt;&gt;"",IF(AD166=1,"VENCIDO",IF(AD166=2,"PRÓXIMO A VENCER",IF(AD166=3,"EN TERMINO",IF(AD166=4,"CON AVANCE",IF(AD166=5,"CUMPLIDO",))))),"")</f>
        <v/>
      </c>
      <c r="Y166" s="129" t="s">
        <v>1983</v>
      </c>
      <c r="Z166" s="129" t="str">
        <f t="shared" si="16"/>
        <v>H1Denuncia2021-216384</v>
      </c>
      <c r="AA166" s="144">
        <f>IF(A166&lt;&gt;"",1,AA165+1)</f>
        <v>2</v>
      </c>
      <c r="AB166" s="144" t="str">
        <f t="shared" si="17"/>
        <v>H1Denuncia2021-216384 - 2</v>
      </c>
      <c r="AC166" s="82">
        <f t="shared" si="18"/>
        <v>1</v>
      </c>
      <c r="AD166" s="82">
        <f t="shared" si="19"/>
        <v>1</v>
      </c>
      <c r="AE166" s="82" t="str">
        <f>IF(A166&lt;&gt;"",MID(F166,1,FIND(" ",F166,1)-1),AE165)</f>
        <v>H1Denuncia2021-216384.</v>
      </c>
      <c r="AF166" s="82" t="str">
        <f t="shared" si="20"/>
        <v>H1Denuncia2021-216384</v>
      </c>
      <c r="AG166" s="86"/>
      <c r="AH166" s="87"/>
      <c r="AI166" s="88"/>
    </row>
    <row r="167" spans="1:35" s="11" customFormat="1" ht="291" customHeight="1" x14ac:dyDescent="0.2">
      <c r="A167" s="129">
        <f>IF(ISBLANK(D167),"",COUNTA($D$2:D167))</f>
        <v>134</v>
      </c>
      <c r="B167" s="130">
        <f t="shared" si="22"/>
        <v>166</v>
      </c>
      <c r="C167" s="131"/>
      <c r="D167" s="130" t="s">
        <v>646</v>
      </c>
      <c r="E167" s="129" t="s">
        <v>1689</v>
      </c>
      <c r="F167" s="148" t="s">
        <v>1915</v>
      </c>
      <c r="G167" s="148" t="s">
        <v>1967</v>
      </c>
      <c r="H167" s="141" t="s">
        <v>2382</v>
      </c>
      <c r="I167" s="141" t="s">
        <v>2383</v>
      </c>
      <c r="J167" s="149" t="s">
        <v>2384</v>
      </c>
      <c r="K167" s="149">
        <v>2</v>
      </c>
      <c r="L167" s="161">
        <v>45139</v>
      </c>
      <c r="M167" s="161">
        <v>45230</v>
      </c>
      <c r="N167" s="137">
        <f t="shared" si="21"/>
        <v>13</v>
      </c>
      <c r="O167" s="140" t="s">
        <v>1975</v>
      </c>
      <c r="P167" s="138" t="s">
        <v>2386</v>
      </c>
      <c r="Q167" s="140">
        <v>0</v>
      </c>
      <c r="R167" s="148"/>
      <c r="S167" s="85">
        <f>IF(Q167/K167&gt;1,100,+Q167/K167*100)</f>
        <v>0</v>
      </c>
      <c r="T167" s="142">
        <f>+N167*S167/100</f>
        <v>0</v>
      </c>
      <c r="U167" s="142">
        <f>IF(M167&lt;=$AH$1,T167,0)</f>
        <v>0</v>
      </c>
      <c r="V167" s="142">
        <f>IF($AH$1&gt;=M167,N167,0)</f>
        <v>13</v>
      </c>
      <c r="W167" s="143" t="str">
        <f>IF(S167=100,"CUMPLIDA",IF(M167-$AH$1&lt;0,"VENCIDA",IF(M167-$AH$1&lt;=30,"PRÓXIMA A VENCER",IF(S167&gt;0,"CON AVANCE","EN TERMINO"))))</f>
        <v>VENCIDA</v>
      </c>
      <c r="X167" s="143" t="str">
        <f>IF(A167&lt;&gt;"",IF(AD167=1,"VENCIDO",IF(AD167=2,"PRÓXIMO A VENCER",IF(AD167=3,"EN TERMINO",IF(AD167=4,"CON AVANCE",IF(AD167=5,"CUMPLIDO",))))),"")</f>
        <v>VENCIDO</v>
      </c>
      <c r="Y167" s="129" t="s">
        <v>1966</v>
      </c>
      <c r="Z167" s="129" t="str">
        <f t="shared" si="16"/>
        <v>H1ACGuaviare</v>
      </c>
      <c r="AA167" s="144">
        <f>IF(A167&lt;&gt;"",1,AA166+1)</f>
        <v>1</v>
      </c>
      <c r="AB167" s="144" t="str">
        <f t="shared" si="17"/>
        <v>H1ACGuaviare - 1</v>
      </c>
      <c r="AC167" s="82">
        <f t="shared" si="18"/>
        <v>1</v>
      </c>
      <c r="AD167" s="82">
        <f t="shared" si="19"/>
        <v>1</v>
      </c>
      <c r="AE167" s="82" t="str">
        <f>IF(A167&lt;&gt;"",MID(F167,1,FIND(" ",F167,1)-1),AE166)</f>
        <v>H1ACGuaviare.</v>
      </c>
      <c r="AF167" s="82" t="str">
        <f t="shared" si="20"/>
        <v>H1ACGuaviare</v>
      </c>
      <c r="AG167" s="86"/>
      <c r="AH167" s="87"/>
      <c r="AI167" s="88"/>
    </row>
    <row r="168" spans="1:35" s="11" customFormat="1" ht="291" customHeight="1" x14ac:dyDescent="0.2">
      <c r="A168" s="129" t="str">
        <f>IF(ISBLANK(D168),"",COUNTA($D$2:D168))</f>
        <v/>
      </c>
      <c r="B168" s="130">
        <f t="shared" si="22"/>
        <v>167</v>
      </c>
      <c r="C168" s="131"/>
      <c r="D168" s="130"/>
      <c r="E168" s="129" t="s">
        <v>1689</v>
      </c>
      <c r="F168" s="148" t="s">
        <v>1917</v>
      </c>
      <c r="G168" s="148" t="s">
        <v>1967</v>
      </c>
      <c r="H168" s="141" t="s">
        <v>1843</v>
      </c>
      <c r="I168" s="141" t="s">
        <v>1844</v>
      </c>
      <c r="J168" s="149" t="s">
        <v>1845</v>
      </c>
      <c r="K168" s="149">
        <v>1</v>
      </c>
      <c r="L168" s="161">
        <v>44767</v>
      </c>
      <c r="M168" s="161">
        <v>44865</v>
      </c>
      <c r="N168" s="137">
        <f t="shared" si="21"/>
        <v>14</v>
      </c>
      <c r="O168" s="140" t="s">
        <v>1846</v>
      </c>
      <c r="P168" s="140" t="s">
        <v>2366</v>
      </c>
      <c r="Q168" s="140">
        <v>0</v>
      </c>
      <c r="R168" s="148"/>
      <c r="S168" s="85">
        <f>IF(Q168/K168&gt;1,100,+Q168/K168*100)</f>
        <v>0</v>
      </c>
      <c r="T168" s="142">
        <f>+N168*S168/100</f>
        <v>0</v>
      </c>
      <c r="U168" s="142">
        <f>IF(M168&lt;=$AH$1,T168,0)</f>
        <v>0</v>
      </c>
      <c r="V168" s="142">
        <f>IF($AH$1&gt;=M168,N168,0)</f>
        <v>14</v>
      </c>
      <c r="W168" s="143" t="str">
        <f>IF(S168=100,"CUMPLIDA",IF(M168-$AH$1&lt;0,"VENCIDA",IF(M168-$AH$1&lt;=30,"PRÓXIMA A VENCER",IF(S168&gt;0,"CON AVANCE","EN TERMINO"))))</f>
        <v>VENCIDA</v>
      </c>
      <c r="X168" s="143" t="str">
        <f>IF(A168&lt;&gt;"",IF(AD168=1,"VENCIDO",IF(AD168=2,"PRÓXIMO A VENCER",IF(AD168=3,"EN TERMINO",IF(AD168=4,"CON AVANCE",IF(AD168=5,"CUMPLIDO",))))),"")</f>
        <v/>
      </c>
      <c r="Y168" s="129" t="s">
        <v>1966</v>
      </c>
      <c r="Z168" s="129" t="str">
        <f t="shared" si="16"/>
        <v>H1ACGuaviare</v>
      </c>
      <c r="AA168" s="144">
        <f>IF(A168&lt;&gt;"",1,AA167+1)</f>
        <v>2</v>
      </c>
      <c r="AB168" s="144" t="str">
        <f t="shared" si="17"/>
        <v>H1ACGuaviare - 2</v>
      </c>
      <c r="AC168" s="82">
        <f t="shared" si="18"/>
        <v>1</v>
      </c>
      <c r="AD168" s="82">
        <f t="shared" si="19"/>
        <v>1</v>
      </c>
      <c r="AE168" s="82" t="str">
        <f>IF(A168&lt;&gt;"",MID(F168,1,FIND(" ",F168,1)-1),AE167)</f>
        <v>H1ACGuaviare.</v>
      </c>
      <c r="AF168" s="82" t="str">
        <f t="shared" si="20"/>
        <v>H1ACGuaviare</v>
      </c>
      <c r="AG168" s="86"/>
      <c r="AH168" s="87"/>
      <c r="AI168" s="88"/>
    </row>
    <row r="169" spans="1:35" s="11" customFormat="1" ht="291" customHeight="1" x14ac:dyDescent="0.2">
      <c r="A169" s="129" t="str">
        <f>IF(ISBLANK(D169),"",COUNTA($D$2:D169))</f>
        <v/>
      </c>
      <c r="B169" s="130">
        <f t="shared" si="22"/>
        <v>168</v>
      </c>
      <c r="C169" s="131"/>
      <c r="D169" s="130"/>
      <c r="E169" s="129" t="s">
        <v>1689</v>
      </c>
      <c r="F169" s="148" t="s">
        <v>1918</v>
      </c>
      <c r="G169" s="148" t="s">
        <v>1916</v>
      </c>
      <c r="H169" s="141" t="s">
        <v>1843</v>
      </c>
      <c r="I169" s="141" t="s">
        <v>1844</v>
      </c>
      <c r="J169" s="149" t="s">
        <v>1848</v>
      </c>
      <c r="K169" s="149">
        <v>1</v>
      </c>
      <c r="L169" s="161">
        <v>44767</v>
      </c>
      <c r="M169" s="161">
        <v>44865</v>
      </c>
      <c r="N169" s="137">
        <f t="shared" si="21"/>
        <v>14</v>
      </c>
      <c r="O169" s="140" t="s">
        <v>1846</v>
      </c>
      <c r="P169" s="140" t="s">
        <v>2366</v>
      </c>
      <c r="Q169" s="140">
        <v>0</v>
      </c>
      <c r="R169" s="148"/>
      <c r="S169" s="85">
        <f>IF(Q169/K169&gt;1,100,+Q169/K169*100)</f>
        <v>0</v>
      </c>
      <c r="T169" s="142">
        <f>+N169*S169/100</f>
        <v>0</v>
      </c>
      <c r="U169" s="142">
        <f>IF(M169&lt;=$AH$1,T169,0)</f>
        <v>0</v>
      </c>
      <c r="V169" s="142">
        <f>IF($AH$1&gt;=M169,N169,0)</f>
        <v>14</v>
      </c>
      <c r="W169" s="143" t="str">
        <f>IF(S169=100,"CUMPLIDA",IF(M169-$AH$1&lt;0,"VENCIDA",IF(M169-$AH$1&lt;=30,"PRÓXIMA A VENCER",IF(S169&gt;0,"CON AVANCE","EN TERMINO"))))</f>
        <v>VENCIDA</v>
      </c>
      <c r="X169" s="143" t="str">
        <f>IF(A169&lt;&gt;"",IF(AD169=1,"VENCIDO",IF(AD169=2,"PRÓXIMO A VENCER",IF(AD169=3,"EN TERMINO",IF(AD169=4,"CON AVANCE",IF(AD169=5,"CUMPLIDO",))))),"")</f>
        <v/>
      </c>
      <c r="Y169" s="129" t="s">
        <v>1966</v>
      </c>
      <c r="Z169" s="129" t="str">
        <f t="shared" si="16"/>
        <v>H1ACGuaviare</v>
      </c>
      <c r="AA169" s="144">
        <f>IF(A169&lt;&gt;"",1,AA168+1)</f>
        <v>3</v>
      </c>
      <c r="AB169" s="144" t="str">
        <f t="shared" si="17"/>
        <v>H1ACGuaviare - 3</v>
      </c>
      <c r="AC169" s="82">
        <f t="shared" si="18"/>
        <v>1</v>
      </c>
      <c r="AD169" s="82">
        <f t="shared" si="19"/>
        <v>1</v>
      </c>
      <c r="AE169" s="82" t="str">
        <f>IF(A169&lt;&gt;"",MID(F169,1,FIND(" ",F169,1)-1),AE168)</f>
        <v>H1ACGuaviare.</v>
      </c>
      <c r="AF169" s="82" t="str">
        <f t="shared" si="20"/>
        <v>H1ACGuaviare</v>
      </c>
      <c r="AG169" s="86"/>
      <c r="AH169" s="87"/>
      <c r="AI169" s="88"/>
    </row>
    <row r="170" spans="1:35" s="11" customFormat="1" ht="291" customHeight="1" x14ac:dyDescent="0.2">
      <c r="A170" s="129" t="str">
        <f>IF(ISBLANK(D170),"",COUNTA($D$2:D170))</f>
        <v/>
      </c>
      <c r="B170" s="130">
        <f t="shared" si="22"/>
        <v>169</v>
      </c>
      <c r="C170" s="131"/>
      <c r="D170" s="130"/>
      <c r="E170" s="129" t="s">
        <v>1689</v>
      </c>
      <c r="F170" s="148" t="s">
        <v>1919</v>
      </c>
      <c r="G170" s="148" t="s">
        <v>1967</v>
      </c>
      <c r="H170" s="141" t="s">
        <v>1843</v>
      </c>
      <c r="I170" s="141" t="s">
        <v>1920</v>
      </c>
      <c r="J170" s="149" t="s">
        <v>1851</v>
      </c>
      <c r="K170" s="149">
        <v>1</v>
      </c>
      <c r="L170" s="161">
        <v>44865</v>
      </c>
      <c r="M170" s="161">
        <v>44926</v>
      </c>
      <c r="N170" s="137">
        <f t="shared" si="21"/>
        <v>8.7142857142857135</v>
      </c>
      <c r="O170" s="140" t="s">
        <v>1870</v>
      </c>
      <c r="P170" s="140" t="s">
        <v>2468</v>
      </c>
      <c r="Q170" s="140">
        <v>0</v>
      </c>
      <c r="R170" s="148"/>
      <c r="S170" s="85">
        <f>IF(Q170/K170&gt;1,100,+Q170/K170*100)</f>
        <v>0</v>
      </c>
      <c r="T170" s="142">
        <f>+N170*S170/100</f>
        <v>0</v>
      </c>
      <c r="U170" s="142">
        <f>IF(M170&lt;=$AH$1,T170,0)</f>
        <v>0</v>
      </c>
      <c r="V170" s="142">
        <f>IF($AH$1&gt;=M170,N170,0)</f>
        <v>8.7142857142857135</v>
      </c>
      <c r="W170" s="143" t="str">
        <f>IF(S170=100,"CUMPLIDA",IF(M170-$AH$1&lt;0,"VENCIDA",IF(M170-$AH$1&lt;=30,"PRÓXIMA A VENCER",IF(S170&gt;0,"CON AVANCE","EN TERMINO"))))</f>
        <v>VENCIDA</v>
      </c>
      <c r="X170" s="143" t="str">
        <f>IF(A170&lt;&gt;"",IF(AD170=1,"VENCIDO",IF(AD170=2,"PRÓXIMO A VENCER",IF(AD170=3,"EN TERMINO",IF(AD170=4,"CON AVANCE",IF(AD170=5,"CUMPLIDO",))))),"")</f>
        <v/>
      </c>
      <c r="Y170" s="129" t="s">
        <v>1966</v>
      </c>
      <c r="Z170" s="129" t="str">
        <f t="shared" si="16"/>
        <v>H1ACGuaviare</v>
      </c>
      <c r="AA170" s="144">
        <f>IF(A170&lt;&gt;"",1,AA169+1)</f>
        <v>4</v>
      </c>
      <c r="AB170" s="144" t="str">
        <f t="shared" si="17"/>
        <v>H1ACGuaviare - 4</v>
      </c>
      <c r="AC170" s="82">
        <f t="shared" si="18"/>
        <v>1</v>
      </c>
      <c r="AD170" s="82">
        <f t="shared" si="19"/>
        <v>1</v>
      </c>
      <c r="AE170" s="82" t="str">
        <f>IF(A170&lt;&gt;"",MID(F170,1,FIND(" ",F170,1)-1),AE169)</f>
        <v>H1ACGuaviare.</v>
      </c>
      <c r="AF170" s="82" t="str">
        <f t="shared" si="20"/>
        <v>H1ACGuaviare</v>
      </c>
      <c r="AG170" s="86"/>
      <c r="AH170" s="87"/>
      <c r="AI170" s="88"/>
    </row>
    <row r="171" spans="1:35" s="11" customFormat="1" ht="291" customHeight="1" x14ac:dyDescent="0.2">
      <c r="A171" s="129">
        <f>IF(ISBLANK(D171),"",COUNTA($D$2:D171))</f>
        <v>135</v>
      </c>
      <c r="B171" s="130">
        <f t="shared" si="22"/>
        <v>170</v>
      </c>
      <c r="C171" s="131"/>
      <c r="D171" s="130" t="s">
        <v>646</v>
      </c>
      <c r="E171" s="129" t="s">
        <v>1968</v>
      </c>
      <c r="F171" s="148" t="s">
        <v>1921</v>
      </c>
      <c r="G171" s="148" t="s">
        <v>1922</v>
      </c>
      <c r="H171" s="141" t="s">
        <v>1923</v>
      </c>
      <c r="I171" s="141" t="s">
        <v>1924</v>
      </c>
      <c r="J171" s="149" t="s">
        <v>1925</v>
      </c>
      <c r="K171" s="149">
        <v>1</v>
      </c>
      <c r="L171" s="161">
        <v>44774</v>
      </c>
      <c r="M171" s="162">
        <v>44926</v>
      </c>
      <c r="N171" s="137">
        <f t="shared" si="21"/>
        <v>21.714285714285715</v>
      </c>
      <c r="O171" s="140" t="s">
        <v>1963</v>
      </c>
      <c r="P171" s="140" t="s">
        <v>2471</v>
      </c>
      <c r="Q171" s="140">
        <v>1</v>
      </c>
      <c r="R171" s="148"/>
      <c r="S171" s="85">
        <f>IF(Q171/K171&gt;1,100,+Q171/K171*100)</f>
        <v>100</v>
      </c>
      <c r="T171" s="142">
        <f>+N171*S171/100</f>
        <v>21.714285714285715</v>
      </c>
      <c r="U171" s="142">
        <f>IF(M171&lt;=$AH$1,T171,0)</f>
        <v>21.714285714285715</v>
      </c>
      <c r="V171" s="142">
        <f>IF($AH$1&gt;=M171,N171,0)</f>
        <v>21.714285714285715</v>
      </c>
      <c r="W171" s="143" t="str">
        <f>IF(S171=100,"CUMPLIDA",IF(M171-$AH$1&lt;0,"VENCIDA",IF(M171-$AH$1&lt;=30,"PRÓXIMA A VENCER",IF(S171&gt;0,"CON AVANCE","EN TERMINO"))))</f>
        <v>CUMPLIDA</v>
      </c>
      <c r="X171" s="143" t="str">
        <f>IF(A171&lt;&gt;"",IF(AD171=1,"VENCIDO",IF(AD171=2,"PRÓXIMO A VENCER",IF(AD171=3,"EN TERMINO",IF(AD171=4,"CON AVANCE",IF(AD171=5,"CUMPLIDO",))))),"")</f>
        <v>CUMPLIDO</v>
      </c>
      <c r="Y171" s="129" t="s">
        <v>1966</v>
      </c>
      <c r="Z171" s="129" t="str">
        <f t="shared" si="16"/>
        <v>H3ACGuaviare</v>
      </c>
      <c r="AA171" s="144">
        <f>IF(A171&lt;&gt;"",1,AA170+1)</f>
        <v>1</v>
      </c>
      <c r="AB171" s="144" t="str">
        <f t="shared" si="17"/>
        <v>H3ACGuaviare - 1</v>
      </c>
      <c r="AC171" s="82">
        <f t="shared" si="18"/>
        <v>5</v>
      </c>
      <c r="AD171" s="82">
        <f t="shared" si="19"/>
        <v>5</v>
      </c>
      <c r="AE171" s="82" t="str">
        <f>IF(A171&lt;&gt;"",MID(F171,1,FIND(" ",F171,1)-1),AE170)</f>
        <v>H3ACGuaviare.</v>
      </c>
      <c r="AF171" s="82" t="str">
        <f t="shared" si="20"/>
        <v>H3ACGuaviare</v>
      </c>
      <c r="AG171" s="86"/>
      <c r="AH171" s="87"/>
      <c r="AI171" s="88"/>
    </row>
    <row r="172" spans="1:35" s="11" customFormat="1" ht="291" customHeight="1" x14ac:dyDescent="0.2">
      <c r="A172" s="129">
        <f>IF(ISBLANK(D172),"",COUNTA($D$2:D172))</f>
        <v>136</v>
      </c>
      <c r="B172" s="130">
        <f t="shared" si="22"/>
        <v>171</v>
      </c>
      <c r="C172" s="131"/>
      <c r="D172" s="130" t="s">
        <v>646</v>
      </c>
      <c r="E172" s="129" t="s">
        <v>1646</v>
      </c>
      <c r="F172" s="148" t="s">
        <v>1926</v>
      </c>
      <c r="G172" s="148" t="s">
        <v>1927</v>
      </c>
      <c r="H172" s="141" t="s">
        <v>2382</v>
      </c>
      <c r="I172" s="141" t="s">
        <v>2383</v>
      </c>
      <c r="J172" s="149" t="s">
        <v>2384</v>
      </c>
      <c r="K172" s="149">
        <v>2</v>
      </c>
      <c r="L172" s="161">
        <v>45139</v>
      </c>
      <c r="M172" s="162">
        <v>45230</v>
      </c>
      <c r="N172" s="137">
        <f t="shared" si="21"/>
        <v>13</v>
      </c>
      <c r="O172" s="140" t="s">
        <v>1519</v>
      </c>
      <c r="P172" s="138" t="s">
        <v>2386</v>
      </c>
      <c r="Q172" s="140">
        <v>0</v>
      </c>
      <c r="R172" s="148"/>
      <c r="S172" s="85">
        <f>IF(Q172/K172&gt;1,100,+Q172/K172*100)</f>
        <v>0</v>
      </c>
      <c r="T172" s="142">
        <f>+N172*S172/100</f>
        <v>0</v>
      </c>
      <c r="U172" s="142">
        <f>IF(M172&lt;=$AH$1,T172,0)</f>
        <v>0</v>
      </c>
      <c r="V172" s="142">
        <f>IF($AH$1&gt;=M172,N172,0)</f>
        <v>13</v>
      </c>
      <c r="W172" s="143" t="str">
        <f>IF(S172=100,"CUMPLIDA",IF(M172-$AH$1&lt;0,"VENCIDA",IF(M172-$AH$1&lt;=30,"PRÓXIMA A VENCER",IF(S172&gt;0,"CON AVANCE","EN TERMINO"))))</f>
        <v>VENCIDA</v>
      </c>
      <c r="X172" s="143" t="str">
        <f>IF(A172&lt;&gt;"",IF(AD172=1,"VENCIDO",IF(AD172=2,"PRÓXIMO A VENCER",IF(AD172=3,"EN TERMINO",IF(AD172=4,"CON AVANCE",IF(AD172=5,"CUMPLIDO",))))),"")</f>
        <v>VENCIDO</v>
      </c>
      <c r="Y172" s="129" t="s">
        <v>1966</v>
      </c>
      <c r="Z172" s="129" t="str">
        <f t="shared" si="16"/>
        <v>H4ACGuaviare</v>
      </c>
      <c r="AA172" s="144">
        <f>IF(A172&lt;&gt;"",1,AA171+1)</f>
        <v>1</v>
      </c>
      <c r="AB172" s="144" t="str">
        <f t="shared" si="17"/>
        <v>H4ACGuaviare - 1</v>
      </c>
      <c r="AC172" s="82">
        <f t="shared" si="18"/>
        <v>1</v>
      </c>
      <c r="AD172" s="82">
        <f t="shared" si="19"/>
        <v>1</v>
      </c>
      <c r="AE172" s="82" t="str">
        <f>IF(A172&lt;&gt;"",MID(F172,1,FIND(" ",F172,1)-1),AE171)</f>
        <v>H4ACGuaviare.</v>
      </c>
      <c r="AF172" s="82" t="str">
        <f t="shared" si="20"/>
        <v>H4ACGuaviare</v>
      </c>
      <c r="AG172" s="86"/>
      <c r="AH172" s="87"/>
      <c r="AI172" s="88"/>
    </row>
    <row r="173" spans="1:35" s="11" customFormat="1" ht="291" customHeight="1" x14ac:dyDescent="0.2">
      <c r="A173" s="129" t="str">
        <f>IF(ISBLANK(D173),"",COUNTA($D$2:D173))</f>
        <v/>
      </c>
      <c r="B173" s="130">
        <f t="shared" si="22"/>
        <v>172</v>
      </c>
      <c r="C173" s="131"/>
      <c r="D173" s="130"/>
      <c r="E173" s="129" t="s">
        <v>1646</v>
      </c>
      <c r="F173" s="148" t="s">
        <v>1928</v>
      </c>
      <c r="G173" s="148" t="s">
        <v>1927</v>
      </c>
      <c r="H173" s="145" t="s">
        <v>2382</v>
      </c>
      <c r="I173" s="145" t="s">
        <v>2383</v>
      </c>
      <c r="J173" s="139" t="s">
        <v>2479</v>
      </c>
      <c r="K173" s="149">
        <v>2</v>
      </c>
      <c r="L173" s="146">
        <v>45139</v>
      </c>
      <c r="M173" s="146">
        <v>45230</v>
      </c>
      <c r="N173" s="137">
        <f t="shared" si="21"/>
        <v>13</v>
      </c>
      <c r="O173" s="140" t="s">
        <v>1519</v>
      </c>
      <c r="P173" s="140" t="s">
        <v>2386</v>
      </c>
      <c r="Q173" s="140">
        <v>0</v>
      </c>
      <c r="R173" s="141"/>
      <c r="S173" s="85">
        <f>IF(Q173/K173&gt;1,100,+Q173/K173*100)</f>
        <v>0</v>
      </c>
      <c r="T173" s="142">
        <f>+N173*S173/100</f>
        <v>0</v>
      </c>
      <c r="U173" s="142">
        <f>IF(M173&lt;=$AH$1,T173,0)</f>
        <v>0</v>
      </c>
      <c r="V173" s="142">
        <f>IF($AH$1&gt;=M173,N173,0)</f>
        <v>13</v>
      </c>
      <c r="W173" s="143" t="str">
        <f>IF(S173=100,"CUMPLIDA",IF(M173-$AH$1&lt;0,"VENCIDA",IF(M173-$AH$1&lt;=30,"PRÓXIMA A VENCER",IF(S173&gt;0,"CON AVANCE","EN TERMINO"))))</f>
        <v>VENCIDA</v>
      </c>
      <c r="X173" s="143" t="str">
        <f>IF(A173&lt;&gt;"",IF(AD173=1,"VENCIDO",IF(AD173=2,"PRÓXIMO A VENCER",IF(AD173=3,"EN TERMINO",IF(AD173=4,"CON AVANCE",IF(AD173=5,"CUMPLIDO",))))),"")</f>
        <v/>
      </c>
      <c r="Y173" s="129" t="s">
        <v>1966</v>
      </c>
      <c r="Z173" s="129" t="str">
        <f t="shared" si="16"/>
        <v>H4ACGuaviare</v>
      </c>
      <c r="AA173" s="144">
        <f>IF(A173&lt;&gt;"",1,AA172+1)</f>
        <v>2</v>
      </c>
      <c r="AB173" s="144" t="str">
        <f t="shared" si="17"/>
        <v>H4ACGuaviare - 2</v>
      </c>
      <c r="AC173" s="82">
        <f t="shared" si="18"/>
        <v>1</v>
      </c>
      <c r="AD173" s="82">
        <f t="shared" si="19"/>
        <v>1</v>
      </c>
      <c r="AE173" s="82" t="str">
        <f>IF(A173&lt;&gt;"",MID(F173,1,FIND(" ",F173,1)-1),AE172)</f>
        <v>H4ACGuaviare.</v>
      </c>
      <c r="AF173" s="82" t="str">
        <f t="shared" si="20"/>
        <v>H4ACGuaviare</v>
      </c>
      <c r="AG173" s="86"/>
      <c r="AH173" s="87"/>
      <c r="AI173" s="88"/>
    </row>
    <row r="174" spans="1:35" s="11" customFormat="1" ht="291" customHeight="1" x14ac:dyDescent="0.2">
      <c r="A174" s="129">
        <f>IF(ISBLANK(D174),"",COUNTA($D$2:D174))</f>
        <v>137</v>
      </c>
      <c r="B174" s="130">
        <f t="shared" si="22"/>
        <v>173</v>
      </c>
      <c r="C174" s="131"/>
      <c r="D174" s="130" t="s">
        <v>645</v>
      </c>
      <c r="E174" s="129" t="s">
        <v>1969</v>
      </c>
      <c r="F174" s="148" t="s">
        <v>1929</v>
      </c>
      <c r="G174" s="148" t="s">
        <v>1930</v>
      </c>
      <c r="H174" s="141" t="s">
        <v>1839</v>
      </c>
      <c r="I174" s="141" t="s">
        <v>1840</v>
      </c>
      <c r="J174" s="149" t="s">
        <v>1841</v>
      </c>
      <c r="K174" s="149">
        <v>5</v>
      </c>
      <c r="L174" s="161">
        <v>44767</v>
      </c>
      <c r="M174" s="162">
        <v>44895</v>
      </c>
      <c r="N174" s="137">
        <f t="shared" si="21"/>
        <v>18.285714285714285</v>
      </c>
      <c r="O174" s="140" t="s">
        <v>2146</v>
      </c>
      <c r="P174" s="140" t="s">
        <v>2472</v>
      </c>
      <c r="Q174" s="140">
        <v>5</v>
      </c>
      <c r="R174" s="148"/>
      <c r="S174" s="85">
        <f>IF(Q174/K174&gt;1,100,+Q174/K174*100)</f>
        <v>100</v>
      </c>
      <c r="T174" s="142">
        <f>+N174*S174/100</f>
        <v>18.285714285714285</v>
      </c>
      <c r="U174" s="142">
        <f>IF(M174&lt;=$AH$1,T174,0)</f>
        <v>18.285714285714285</v>
      </c>
      <c r="V174" s="142">
        <f>IF($AH$1&gt;=M174,N174,0)</f>
        <v>18.285714285714285</v>
      </c>
      <c r="W174" s="143" t="str">
        <f>IF(S174=100,"CUMPLIDA",IF(M174-$AH$1&lt;0,"VENCIDA",IF(M174-$AH$1&lt;=30,"PRÓXIMA A VENCER",IF(S174&gt;0,"CON AVANCE","EN TERMINO"))))</f>
        <v>CUMPLIDA</v>
      </c>
      <c r="X174" s="143" t="str">
        <f>IF(A174&lt;&gt;"",IF(AD174=1,"VENCIDO",IF(AD174=2,"PRÓXIMO A VENCER",IF(AD174=3,"EN TERMINO",IF(AD174=4,"CON AVANCE",IF(AD174=5,"CUMPLIDO",))))),"")</f>
        <v>CUMPLIDO</v>
      </c>
      <c r="Y174" s="129" t="s">
        <v>1966</v>
      </c>
      <c r="Z174" s="129" t="str">
        <f t="shared" si="16"/>
        <v>H5ACGuaviare</v>
      </c>
      <c r="AA174" s="144">
        <f>IF(A174&lt;&gt;"",1,AA173+1)</f>
        <v>1</v>
      </c>
      <c r="AB174" s="144" t="str">
        <f t="shared" si="17"/>
        <v>H5ACGuaviare - 1</v>
      </c>
      <c r="AC174" s="82">
        <f t="shared" si="18"/>
        <v>5</v>
      </c>
      <c r="AD174" s="82">
        <f t="shared" si="19"/>
        <v>5</v>
      </c>
      <c r="AE174" s="82" t="str">
        <f>IF(A174&lt;&gt;"",MID(F174,1,FIND(" ",F174,1)-1),AE173)</f>
        <v>H5ACGuaviare.</v>
      </c>
      <c r="AF174" s="82" t="str">
        <f t="shared" si="20"/>
        <v>H5ACGuaviare</v>
      </c>
      <c r="AG174" s="86"/>
      <c r="AH174" s="87"/>
      <c r="AI174" s="88"/>
    </row>
    <row r="175" spans="1:35" s="11" customFormat="1" ht="291" customHeight="1" x14ac:dyDescent="0.2">
      <c r="A175" s="129">
        <f>IF(ISBLANK(D175),"",COUNTA($D$2:D175))</f>
        <v>138</v>
      </c>
      <c r="B175" s="130">
        <f t="shared" si="22"/>
        <v>174</v>
      </c>
      <c r="C175" s="131"/>
      <c r="D175" s="130" t="s">
        <v>645</v>
      </c>
      <c r="E175" s="129" t="s">
        <v>1970</v>
      </c>
      <c r="F175" s="148" t="s">
        <v>1931</v>
      </c>
      <c r="G175" s="148" t="s">
        <v>1932</v>
      </c>
      <c r="H175" s="141" t="s">
        <v>1933</v>
      </c>
      <c r="I175" s="141" t="s">
        <v>1934</v>
      </c>
      <c r="J175" s="149" t="s">
        <v>1935</v>
      </c>
      <c r="K175" s="149">
        <v>1</v>
      </c>
      <c r="L175" s="161">
        <v>44767</v>
      </c>
      <c r="M175" s="162">
        <v>44895</v>
      </c>
      <c r="N175" s="137">
        <f t="shared" si="21"/>
        <v>18.285714285714285</v>
      </c>
      <c r="O175" s="140" t="s">
        <v>1964</v>
      </c>
      <c r="P175" s="140" t="s">
        <v>2473</v>
      </c>
      <c r="Q175" s="140">
        <v>0</v>
      </c>
      <c r="R175" s="148"/>
      <c r="S175" s="85">
        <f>IF(Q175/K175&gt;1,100,+Q175/K175*100)</f>
        <v>0</v>
      </c>
      <c r="T175" s="142">
        <f>+N175*S175/100</f>
        <v>0</v>
      </c>
      <c r="U175" s="142">
        <f>IF(M175&lt;=$AH$1,T175,0)</f>
        <v>0</v>
      </c>
      <c r="V175" s="142">
        <f>IF($AH$1&gt;=M175,N175,0)</f>
        <v>18.285714285714285</v>
      </c>
      <c r="W175" s="143" t="str">
        <f>IF(S175=100,"CUMPLIDA",IF(M175-$AH$1&lt;0,"VENCIDA",IF(M175-$AH$1&lt;=30,"PRÓXIMA A VENCER",IF(S175&gt;0,"CON AVANCE","EN TERMINO"))))</f>
        <v>VENCIDA</v>
      </c>
      <c r="X175" s="143" t="str">
        <f>IF(A175&lt;&gt;"",IF(AD175=1,"VENCIDO",IF(AD175=2,"PRÓXIMO A VENCER",IF(AD175=3,"EN TERMINO",IF(AD175=4,"CON AVANCE",IF(AD175=5,"CUMPLIDO",))))),"")</f>
        <v>VENCIDO</v>
      </c>
      <c r="Y175" s="129" t="s">
        <v>1966</v>
      </c>
      <c r="Z175" s="129" t="str">
        <f t="shared" si="16"/>
        <v>H6ACGuaviare</v>
      </c>
      <c r="AA175" s="144">
        <f>IF(A175&lt;&gt;"",1,AA174+1)</f>
        <v>1</v>
      </c>
      <c r="AB175" s="144" t="str">
        <f t="shared" si="17"/>
        <v>H6ACGuaviare - 1</v>
      </c>
      <c r="AC175" s="82">
        <f t="shared" si="18"/>
        <v>1</v>
      </c>
      <c r="AD175" s="82">
        <f t="shared" si="19"/>
        <v>1</v>
      </c>
      <c r="AE175" s="82" t="str">
        <f>IF(A175&lt;&gt;"",MID(F175,1,FIND(" ",F175,1)-1),AE174)</f>
        <v>H6ACGuaviare.</v>
      </c>
      <c r="AF175" s="82" t="str">
        <f t="shared" si="20"/>
        <v>H6ACGuaviare</v>
      </c>
      <c r="AG175" s="86"/>
      <c r="AH175" s="87"/>
      <c r="AI175" s="88"/>
    </row>
    <row r="176" spans="1:35" s="11" customFormat="1" ht="291" customHeight="1" x14ac:dyDescent="0.2">
      <c r="A176" s="129">
        <f>IF(ISBLANK(D176),"",COUNTA($D$2:D176))</f>
        <v>139</v>
      </c>
      <c r="B176" s="130">
        <f t="shared" si="22"/>
        <v>175</v>
      </c>
      <c r="C176" s="131"/>
      <c r="D176" s="130" t="s">
        <v>645</v>
      </c>
      <c r="E176" s="129" t="s">
        <v>1689</v>
      </c>
      <c r="F176" s="148" t="s">
        <v>1936</v>
      </c>
      <c r="G176" s="148" t="s">
        <v>1937</v>
      </c>
      <c r="H176" s="141" t="s">
        <v>1938</v>
      </c>
      <c r="I176" s="141" t="s">
        <v>1939</v>
      </c>
      <c r="J176" s="149" t="s">
        <v>1940</v>
      </c>
      <c r="K176" s="149">
        <v>1</v>
      </c>
      <c r="L176" s="161">
        <v>44749</v>
      </c>
      <c r="M176" s="162">
        <v>44803</v>
      </c>
      <c r="N176" s="137">
        <f t="shared" si="21"/>
        <v>7.7142857142857144</v>
      </c>
      <c r="O176" s="140" t="s">
        <v>1975</v>
      </c>
      <c r="P176" s="140" t="s">
        <v>2386</v>
      </c>
      <c r="Q176" s="140">
        <v>1</v>
      </c>
      <c r="R176" s="148"/>
      <c r="S176" s="85">
        <f>IF(Q176/K176&gt;1,100,+Q176/K176*100)</f>
        <v>100</v>
      </c>
      <c r="T176" s="142">
        <f>+N176*S176/100</f>
        <v>7.7142857142857144</v>
      </c>
      <c r="U176" s="142">
        <f>IF(M176&lt;=$AH$1,T176,0)</f>
        <v>7.7142857142857144</v>
      </c>
      <c r="V176" s="142">
        <f>IF($AH$1&gt;=M176,N176,0)</f>
        <v>7.7142857142857144</v>
      </c>
      <c r="W176" s="143" t="str">
        <f>IF(S176=100,"CUMPLIDA",IF(M176-$AH$1&lt;0,"VENCIDA",IF(M176-$AH$1&lt;=30,"PRÓXIMA A VENCER",IF(S176&gt;0,"CON AVANCE","EN TERMINO"))))</f>
        <v>CUMPLIDA</v>
      </c>
      <c r="X176" s="143" t="str">
        <f>IF(A176&lt;&gt;"",IF(AD176=1,"VENCIDO",IF(AD176=2,"PRÓXIMO A VENCER",IF(AD176=3,"EN TERMINO",IF(AD176=4,"CON AVANCE",IF(AD176=5,"CUMPLIDO",))))),"")</f>
        <v>VENCIDO</v>
      </c>
      <c r="Y176" s="129" t="s">
        <v>1966</v>
      </c>
      <c r="Z176" s="129" t="str">
        <f t="shared" si="16"/>
        <v>H7ACGuaviare</v>
      </c>
      <c r="AA176" s="144">
        <f>IF(A176&lt;&gt;"",1,AA175+1)</f>
        <v>1</v>
      </c>
      <c r="AB176" s="144" t="str">
        <f t="shared" si="17"/>
        <v>H7ACGuaviare - 1</v>
      </c>
      <c r="AC176" s="82">
        <f t="shared" si="18"/>
        <v>5</v>
      </c>
      <c r="AD176" s="82">
        <f t="shared" si="19"/>
        <v>1</v>
      </c>
      <c r="AE176" s="82" t="str">
        <f>IF(A176&lt;&gt;"",MID(F176,1,FIND(" ",F176,1)-1),AE175)</f>
        <v>H7ACGuaviare.</v>
      </c>
      <c r="AF176" s="82" t="str">
        <f t="shared" si="20"/>
        <v>H7ACGuaviare</v>
      </c>
      <c r="AG176" s="86"/>
      <c r="AH176" s="87"/>
      <c r="AI176" s="88"/>
    </row>
    <row r="177" spans="1:35" s="11" customFormat="1" ht="291" customHeight="1" x14ac:dyDescent="0.2">
      <c r="A177" s="129" t="str">
        <f>IF(ISBLANK(D177),"",COUNTA($D$2:D177))</f>
        <v/>
      </c>
      <c r="B177" s="130">
        <f t="shared" si="22"/>
        <v>176</v>
      </c>
      <c r="C177" s="131"/>
      <c r="D177" s="130"/>
      <c r="E177" s="129" t="s">
        <v>1689</v>
      </c>
      <c r="F177" s="148" t="s">
        <v>1941</v>
      </c>
      <c r="G177" s="148" t="s">
        <v>1937</v>
      </c>
      <c r="H177" s="141" t="s">
        <v>1942</v>
      </c>
      <c r="I177" s="141" t="s">
        <v>1844</v>
      </c>
      <c r="J177" s="149" t="s">
        <v>1845</v>
      </c>
      <c r="K177" s="149">
        <v>1</v>
      </c>
      <c r="L177" s="161">
        <v>44767</v>
      </c>
      <c r="M177" s="162">
        <v>44865</v>
      </c>
      <c r="N177" s="137">
        <f t="shared" si="21"/>
        <v>14</v>
      </c>
      <c r="O177" s="140" t="s">
        <v>1846</v>
      </c>
      <c r="P177" s="140" t="s">
        <v>2366</v>
      </c>
      <c r="Q177" s="140">
        <v>0</v>
      </c>
      <c r="R177" s="148"/>
      <c r="S177" s="85">
        <f>IF(Q177/K177&gt;1,100,+Q177/K177*100)</f>
        <v>0</v>
      </c>
      <c r="T177" s="142">
        <f>+N177*S177/100</f>
        <v>0</v>
      </c>
      <c r="U177" s="142">
        <f>IF(M177&lt;=$AH$1,T177,0)</f>
        <v>0</v>
      </c>
      <c r="V177" s="142">
        <f>IF($AH$1&gt;=M177,N177,0)</f>
        <v>14</v>
      </c>
      <c r="W177" s="143" t="str">
        <f>IF(S177=100,"CUMPLIDA",IF(M177-$AH$1&lt;0,"VENCIDA",IF(M177-$AH$1&lt;=30,"PRÓXIMA A VENCER",IF(S177&gt;0,"CON AVANCE","EN TERMINO"))))</f>
        <v>VENCIDA</v>
      </c>
      <c r="X177" s="143" t="str">
        <f>IF(A177&lt;&gt;"",IF(AD177=1,"VENCIDO",IF(AD177=2,"PRÓXIMO A VENCER",IF(AD177=3,"EN TERMINO",IF(AD177=4,"CON AVANCE",IF(AD177=5,"CUMPLIDO",))))),"")</f>
        <v/>
      </c>
      <c r="Y177" s="129" t="s">
        <v>1966</v>
      </c>
      <c r="Z177" s="129" t="str">
        <f t="shared" si="16"/>
        <v>H7ACGuaviare</v>
      </c>
      <c r="AA177" s="144">
        <f>IF(A177&lt;&gt;"",1,AA176+1)</f>
        <v>2</v>
      </c>
      <c r="AB177" s="144" t="str">
        <f t="shared" si="17"/>
        <v>H7ACGuaviare - 2</v>
      </c>
      <c r="AC177" s="82">
        <f t="shared" si="18"/>
        <v>1</v>
      </c>
      <c r="AD177" s="82">
        <f t="shared" si="19"/>
        <v>1</v>
      </c>
      <c r="AE177" s="82" t="str">
        <f>IF(A177&lt;&gt;"",MID(F177,1,FIND(" ",F177,1)-1),AE176)</f>
        <v>H7ACGuaviare.</v>
      </c>
      <c r="AF177" s="82" t="str">
        <f t="shared" si="20"/>
        <v>H7ACGuaviare</v>
      </c>
      <c r="AG177" s="86"/>
      <c r="AH177" s="87"/>
      <c r="AI177" s="88"/>
    </row>
    <row r="178" spans="1:35" s="11" customFormat="1" ht="291" customHeight="1" x14ac:dyDescent="0.2">
      <c r="A178" s="129" t="str">
        <f>IF(ISBLANK(D178),"",COUNTA($D$2:D178))</f>
        <v/>
      </c>
      <c r="B178" s="130">
        <f t="shared" si="22"/>
        <v>177</v>
      </c>
      <c r="C178" s="131"/>
      <c r="D178" s="130"/>
      <c r="E178" s="129" t="s">
        <v>1689</v>
      </c>
      <c r="F178" s="148" t="s">
        <v>1943</v>
      </c>
      <c r="G178" s="148" t="s">
        <v>1937</v>
      </c>
      <c r="H178" s="141" t="s">
        <v>1944</v>
      </c>
      <c r="I178" s="141" t="s">
        <v>1844</v>
      </c>
      <c r="J178" s="149" t="s">
        <v>1848</v>
      </c>
      <c r="K178" s="149">
        <v>1</v>
      </c>
      <c r="L178" s="161">
        <v>44767</v>
      </c>
      <c r="M178" s="162">
        <v>44865</v>
      </c>
      <c r="N178" s="137">
        <f t="shared" si="21"/>
        <v>14</v>
      </c>
      <c r="O178" s="140" t="s">
        <v>1846</v>
      </c>
      <c r="P178" s="140" t="s">
        <v>2366</v>
      </c>
      <c r="Q178" s="140">
        <v>0</v>
      </c>
      <c r="R178" s="148"/>
      <c r="S178" s="85">
        <f>IF(Q178/K178&gt;1,100,+Q178/K178*100)</f>
        <v>0</v>
      </c>
      <c r="T178" s="142">
        <f>+N178*S178/100</f>
        <v>0</v>
      </c>
      <c r="U178" s="142">
        <f>IF(M178&lt;=$AH$1,T178,0)</f>
        <v>0</v>
      </c>
      <c r="V178" s="142">
        <f>IF($AH$1&gt;=M178,N178,0)</f>
        <v>14</v>
      </c>
      <c r="W178" s="143" t="str">
        <f>IF(S178=100,"CUMPLIDA",IF(M178-$AH$1&lt;0,"VENCIDA",IF(M178-$AH$1&lt;=30,"PRÓXIMA A VENCER",IF(S178&gt;0,"CON AVANCE","EN TERMINO"))))</f>
        <v>VENCIDA</v>
      </c>
      <c r="X178" s="143" t="str">
        <f>IF(A178&lt;&gt;"",IF(AD178=1,"VENCIDO",IF(AD178=2,"PRÓXIMO A VENCER",IF(AD178=3,"EN TERMINO",IF(AD178=4,"CON AVANCE",IF(AD178=5,"CUMPLIDO",))))),"")</f>
        <v/>
      </c>
      <c r="Y178" s="129" t="s">
        <v>1966</v>
      </c>
      <c r="Z178" s="129" t="str">
        <f t="shared" si="16"/>
        <v>H7ACGuaviare</v>
      </c>
      <c r="AA178" s="144">
        <f>IF(A178&lt;&gt;"",1,AA177+1)</f>
        <v>3</v>
      </c>
      <c r="AB178" s="144" t="str">
        <f t="shared" si="17"/>
        <v>H7ACGuaviare - 3</v>
      </c>
      <c r="AC178" s="82">
        <f t="shared" si="18"/>
        <v>1</v>
      </c>
      <c r="AD178" s="82">
        <f t="shared" si="19"/>
        <v>1</v>
      </c>
      <c r="AE178" s="82" t="str">
        <f>IF(A178&lt;&gt;"",MID(F178,1,FIND(" ",F178,1)-1),AE177)</f>
        <v>H7ACGuaviare.</v>
      </c>
      <c r="AF178" s="82" t="str">
        <f t="shared" si="20"/>
        <v>H7ACGuaviare</v>
      </c>
      <c r="AG178" s="86"/>
      <c r="AH178" s="87"/>
      <c r="AI178" s="88"/>
    </row>
    <row r="179" spans="1:35" s="11" customFormat="1" ht="291" customHeight="1" x14ac:dyDescent="0.2">
      <c r="A179" s="129" t="str">
        <f>IF(ISBLANK(D179),"",COUNTA($D$2:D179))</f>
        <v/>
      </c>
      <c r="B179" s="130">
        <f t="shared" si="22"/>
        <v>178</v>
      </c>
      <c r="C179" s="131"/>
      <c r="D179" s="130"/>
      <c r="E179" s="129" t="s">
        <v>1689</v>
      </c>
      <c r="F179" s="148" t="s">
        <v>1945</v>
      </c>
      <c r="G179" s="148" t="s">
        <v>1937</v>
      </c>
      <c r="H179" s="141" t="s">
        <v>1946</v>
      </c>
      <c r="I179" s="141" t="s">
        <v>1850</v>
      </c>
      <c r="J179" s="149" t="s">
        <v>1851</v>
      </c>
      <c r="K179" s="149">
        <v>1</v>
      </c>
      <c r="L179" s="161">
        <v>44865</v>
      </c>
      <c r="M179" s="162">
        <v>44926</v>
      </c>
      <c r="N179" s="137">
        <f t="shared" si="21"/>
        <v>8.7142857142857135</v>
      </c>
      <c r="O179" s="140" t="s">
        <v>1870</v>
      </c>
      <c r="P179" s="140" t="s">
        <v>2468</v>
      </c>
      <c r="Q179" s="140">
        <v>0</v>
      </c>
      <c r="R179" s="148"/>
      <c r="S179" s="85">
        <f>IF(Q179/K179&gt;1,100,+Q179/K179*100)</f>
        <v>0</v>
      </c>
      <c r="T179" s="142">
        <f>+N179*S179/100</f>
        <v>0</v>
      </c>
      <c r="U179" s="142">
        <f>IF(M179&lt;=$AH$1,T179,0)</f>
        <v>0</v>
      </c>
      <c r="V179" s="142">
        <f>IF($AH$1&gt;=M179,N179,0)</f>
        <v>8.7142857142857135</v>
      </c>
      <c r="W179" s="143" t="str">
        <f>IF(S179=100,"CUMPLIDA",IF(M179-$AH$1&lt;0,"VENCIDA",IF(M179-$AH$1&lt;=30,"PRÓXIMA A VENCER",IF(S179&gt;0,"CON AVANCE","EN TERMINO"))))</f>
        <v>VENCIDA</v>
      </c>
      <c r="X179" s="143" t="str">
        <f>IF(A179&lt;&gt;"",IF(AD179=1,"VENCIDO",IF(AD179=2,"PRÓXIMO A VENCER",IF(AD179=3,"EN TERMINO",IF(AD179=4,"CON AVANCE",IF(AD179=5,"CUMPLIDO",))))),"")</f>
        <v/>
      </c>
      <c r="Y179" s="129" t="s">
        <v>1966</v>
      </c>
      <c r="Z179" s="129" t="str">
        <f t="shared" si="16"/>
        <v>H7ACGuaviare</v>
      </c>
      <c r="AA179" s="144">
        <f>IF(A179&lt;&gt;"",1,AA178+1)</f>
        <v>4</v>
      </c>
      <c r="AB179" s="144" t="str">
        <f t="shared" si="17"/>
        <v>H7ACGuaviare - 4</v>
      </c>
      <c r="AC179" s="82">
        <f t="shared" si="18"/>
        <v>1</v>
      </c>
      <c r="AD179" s="82">
        <f t="shared" si="19"/>
        <v>1</v>
      </c>
      <c r="AE179" s="82" t="str">
        <f>IF(A179&lt;&gt;"",MID(F179,1,FIND(" ",F179,1)-1),AE178)</f>
        <v>H7ACGuaviare.</v>
      </c>
      <c r="AF179" s="82" t="str">
        <f t="shared" si="20"/>
        <v>H7ACGuaviare</v>
      </c>
      <c r="AG179" s="86"/>
      <c r="AH179" s="87"/>
      <c r="AI179" s="88"/>
    </row>
    <row r="180" spans="1:35" s="11" customFormat="1" ht="291" customHeight="1" x14ac:dyDescent="0.2">
      <c r="A180" s="129">
        <f>IF(ISBLANK(D180),"",COUNTA($D$2:D180))</f>
        <v>140</v>
      </c>
      <c r="B180" s="130">
        <f t="shared" si="22"/>
        <v>179</v>
      </c>
      <c r="C180" s="131"/>
      <c r="D180" s="130" t="s">
        <v>1913</v>
      </c>
      <c r="E180" s="129" t="s">
        <v>1689</v>
      </c>
      <c r="F180" s="148" t="s">
        <v>1947</v>
      </c>
      <c r="G180" s="148" t="s">
        <v>1937</v>
      </c>
      <c r="H180" s="141" t="s">
        <v>1948</v>
      </c>
      <c r="I180" s="141" t="s">
        <v>1949</v>
      </c>
      <c r="J180" s="149" t="s">
        <v>1950</v>
      </c>
      <c r="K180" s="149">
        <v>1</v>
      </c>
      <c r="L180" s="161">
        <v>44749</v>
      </c>
      <c r="M180" s="162">
        <v>44834</v>
      </c>
      <c r="N180" s="137">
        <f t="shared" si="21"/>
        <v>12.142857142857142</v>
      </c>
      <c r="O180" s="140" t="s">
        <v>1975</v>
      </c>
      <c r="P180" s="140" t="s">
        <v>2386</v>
      </c>
      <c r="Q180" s="140">
        <v>1</v>
      </c>
      <c r="R180" s="148"/>
      <c r="S180" s="85">
        <f>IF(Q180/K180&gt;1,100,+Q180/K180*100)</f>
        <v>100</v>
      </c>
      <c r="T180" s="142">
        <f>+N180*S180/100</f>
        <v>12.142857142857142</v>
      </c>
      <c r="U180" s="142">
        <f>IF(M180&lt;=$AH$1,T180,0)</f>
        <v>12.142857142857142</v>
      </c>
      <c r="V180" s="142">
        <f>IF($AH$1&gt;=M180,N180,0)</f>
        <v>12.142857142857142</v>
      </c>
      <c r="W180" s="143" t="str">
        <f>IF(S180=100,"CUMPLIDA",IF(M180-$AH$1&lt;0,"VENCIDA",IF(M180-$AH$1&lt;=30,"PRÓXIMA A VENCER",IF(S180&gt;0,"CON AVANCE","EN TERMINO"))))</f>
        <v>CUMPLIDA</v>
      </c>
      <c r="X180" s="143" t="str">
        <f>IF(A180&lt;&gt;"",IF(AD180=1,"VENCIDO",IF(AD180=2,"PRÓXIMO A VENCER",IF(AD180=3,"EN TERMINO",IF(AD180=4,"CON AVANCE",IF(AD180=5,"CUMPLIDO",))))),"")</f>
        <v>VENCIDO</v>
      </c>
      <c r="Y180" s="129" t="s">
        <v>1966</v>
      </c>
      <c r="Z180" s="129" t="str">
        <f t="shared" si="16"/>
        <v>H8ACGuaviare</v>
      </c>
      <c r="AA180" s="144">
        <f>IF(A180&lt;&gt;"",1,AA179+1)</f>
        <v>1</v>
      </c>
      <c r="AB180" s="144" t="str">
        <f t="shared" si="17"/>
        <v>H8ACGuaviare - 1</v>
      </c>
      <c r="AC180" s="82">
        <f t="shared" si="18"/>
        <v>5</v>
      </c>
      <c r="AD180" s="82">
        <f t="shared" si="19"/>
        <v>1</v>
      </c>
      <c r="AE180" s="82" t="str">
        <f>IF(A180&lt;&gt;"",MID(F180,1,FIND(" ",F180,1)-1),AE179)</f>
        <v>H8ACGuaviare.</v>
      </c>
      <c r="AF180" s="82" t="str">
        <f t="shared" si="20"/>
        <v>H8ACGuaviare</v>
      </c>
      <c r="AG180" s="86"/>
      <c r="AH180" s="87"/>
      <c r="AI180" s="88"/>
    </row>
    <row r="181" spans="1:35" s="11" customFormat="1" ht="291" customHeight="1" x14ac:dyDescent="0.2">
      <c r="A181" s="129" t="str">
        <f>IF(ISBLANK(D181),"",COUNTA($D$2:D181))</f>
        <v/>
      </c>
      <c r="B181" s="130">
        <f t="shared" si="22"/>
        <v>180</v>
      </c>
      <c r="C181" s="131"/>
      <c r="D181" s="130"/>
      <c r="E181" s="129" t="s">
        <v>1689</v>
      </c>
      <c r="F181" s="148" t="s">
        <v>1951</v>
      </c>
      <c r="G181" s="148" t="s">
        <v>1937</v>
      </c>
      <c r="H181" s="141" t="s">
        <v>1942</v>
      </c>
      <c r="I181" s="141" t="s">
        <v>1844</v>
      </c>
      <c r="J181" s="149" t="s">
        <v>1845</v>
      </c>
      <c r="K181" s="149">
        <v>1</v>
      </c>
      <c r="L181" s="161">
        <v>44767</v>
      </c>
      <c r="M181" s="162">
        <v>44865</v>
      </c>
      <c r="N181" s="137">
        <f t="shared" si="21"/>
        <v>14</v>
      </c>
      <c r="O181" s="140" t="s">
        <v>1846</v>
      </c>
      <c r="P181" s="140" t="s">
        <v>2366</v>
      </c>
      <c r="Q181" s="140">
        <v>0</v>
      </c>
      <c r="R181" s="148"/>
      <c r="S181" s="85">
        <f>IF(Q181/K181&gt;1,100,+Q181/K181*100)</f>
        <v>0</v>
      </c>
      <c r="T181" s="142">
        <f>+N181*S181/100</f>
        <v>0</v>
      </c>
      <c r="U181" s="142">
        <f>IF(M181&lt;=$AH$1,T181,0)</f>
        <v>0</v>
      </c>
      <c r="V181" s="142">
        <f>IF($AH$1&gt;=M181,N181,0)</f>
        <v>14</v>
      </c>
      <c r="W181" s="143" t="str">
        <f>IF(S181=100,"CUMPLIDA",IF(M181-$AH$1&lt;0,"VENCIDA",IF(M181-$AH$1&lt;=30,"PRÓXIMA A VENCER",IF(S181&gt;0,"CON AVANCE","EN TERMINO"))))</f>
        <v>VENCIDA</v>
      </c>
      <c r="X181" s="143" t="str">
        <f>IF(A181&lt;&gt;"",IF(AD181=1,"VENCIDO",IF(AD181=2,"PRÓXIMO A VENCER",IF(AD181=3,"EN TERMINO",IF(AD181=4,"CON AVANCE",IF(AD181=5,"CUMPLIDO",))))),"")</f>
        <v/>
      </c>
      <c r="Y181" s="129" t="s">
        <v>1966</v>
      </c>
      <c r="Z181" s="129" t="str">
        <f t="shared" si="16"/>
        <v>H8ACGuaviare</v>
      </c>
      <c r="AA181" s="144">
        <f>IF(A181&lt;&gt;"",1,AA180+1)</f>
        <v>2</v>
      </c>
      <c r="AB181" s="144" t="str">
        <f t="shared" si="17"/>
        <v>H8ACGuaviare - 2</v>
      </c>
      <c r="AC181" s="82">
        <f t="shared" si="18"/>
        <v>1</v>
      </c>
      <c r="AD181" s="82">
        <f t="shared" si="19"/>
        <v>1</v>
      </c>
      <c r="AE181" s="82" t="str">
        <f>IF(A181&lt;&gt;"",MID(F181,1,FIND(" ",F181,1)-1),AE180)</f>
        <v>H8ACGuaviare.</v>
      </c>
      <c r="AF181" s="82" t="str">
        <f t="shared" si="20"/>
        <v>H8ACGuaviare</v>
      </c>
      <c r="AG181" s="86"/>
      <c r="AH181" s="87"/>
      <c r="AI181" s="88"/>
    </row>
    <row r="182" spans="1:35" s="11" customFormat="1" ht="291" customHeight="1" x14ac:dyDescent="0.2">
      <c r="A182" s="129" t="str">
        <f>IF(ISBLANK(D182),"",COUNTA($D$2:D182))</f>
        <v/>
      </c>
      <c r="B182" s="130">
        <f t="shared" si="22"/>
        <v>181</v>
      </c>
      <c r="C182" s="131"/>
      <c r="D182" s="130"/>
      <c r="E182" s="129" t="s">
        <v>1689</v>
      </c>
      <c r="F182" s="148" t="s">
        <v>1952</v>
      </c>
      <c r="G182" s="148" t="s">
        <v>1937</v>
      </c>
      <c r="H182" s="141" t="s">
        <v>1944</v>
      </c>
      <c r="I182" s="141" t="s">
        <v>1844</v>
      </c>
      <c r="J182" s="149" t="s">
        <v>1848</v>
      </c>
      <c r="K182" s="149">
        <v>1</v>
      </c>
      <c r="L182" s="161">
        <v>44767</v>
      </c>
      <c r="M182" s="162">
        <v>44865</v>
      </c>
      <c r="N182" s="137">
        <f t="shared" si="21"/>
        <v>14</v>
      </c>
      <c r="O182" s="140" t="s">
        <v>1846</v>
      </c>
      <c r="P182" s="140" t="s">
        <v>2366</v>
      </c>
      <c r="Q182" s="140">
        <v>0</v>
      </c>
      <c r="R182" s="148"/>
      <c r="S182" s="85">
        <f>IF(Q182/K182&gt;1,100,+Q182/K182*100)</f>
        <v>0</v>
      </c>
      <c r="T182" s="142">
        <f>+N182*S182/100</f>
        <v>0</v>
      </c>
      <c r="U182" s="142">
        <f>IF(M182&lt;=$AH$1,T182,0)</f>
        <v>0</v>
      </c>
      <c r="V182" s="142">
        <f>IF($AH$1&gt;=M182,N182,0)</f>
        <v>14</v>
      </c>
      <c r="W182" s="143" t="str">
        <f>IF(S182=100,"CUMPLIDA",IF(M182-$AH$1&lt;0,"VENCIDA",IF(M182-$AH$1&lt;=30,"PRÓXIMA A VENCER",IF(S182&gt;0,"CON AVANCE","EN TERMINO"))))</f>
        <v>VENCIDA</v>
      </c>
      <c r="X182" s="143" t="str">
        <f>IF(A182&lt;&gt;"",IF(AD182=1,"VENCIDO",IF(AD182=2,"PRÓXIMO A VENCER",IF(AD182=3,"EN TERMINO",IF(AD182=4,"CON AVANCE",IF(AD182=5,"CUMPLIDO",))))),"")</f>
        <v/>
      </c>
      <c r="Y182" s="129" t="s">
        <v>1966</v>
      </c>
      <c r="Z182" s="129" t="str">
        <f t="shared" si="16"/>
        <v>H8ACGuaviare</v>
      </c>
      <c r="AA182" s="144">
        <f>IF(A182&lt;&gt;"",1,AA181+1)</f>
        <v>3</v>
      </c>
      <c r="AB182" s="144" t="str">
        <f t="shared" si="17"/>
        <v>H8ACGuaviare - 3</v>
      </c>
      <c r="AC182" s="82">
        <f t="shared" si="18"/>
        <v>1</v>
      </c>
      <c r="AD182" s="82">
        <f t="shared" si="19"/>
        <v>1</v>
      </c>
      <c r="AE182" s="82" t="str">
        <f>IF(A182&lt;&gt;"",MID(F182,1,FIND(" ",F182,1)-1),AE181)</f>
        <v>H8ACGuaviare.</v>
      </c>
      <c r="AF182" s="82" t="str">
        <f t="shared" si="20"/>
        <v>H8ACGuaviare</v>
      </c>
      <c r="AG182" s="86"/>
      <c r="AH182" s="87"/>
      <c r="AI182" s="88"/>
    </row>
    <row r="183" spans="1:35" s="11" customFormat="1" ht="291" customHeight="1" x14ac:dyDescent="0.2">
      <c r="A183" s="129" t="str">
        <f>IF(ISBLANK(D183),"",COUNTA($D$2:D183))</f>
        <v/>
      </c>
      <c r="B183" s="130">
        <f t="shared" si="22"/>
        <v>182</v>
      </c>
      <c r="C183" s="131"/>
      <c r="D183" s="130"/>
      <c r="E183" s="129" t="s">
        <v>1689</v>
      </c>
      <c r="F183" s="148" t="s">
        <v>1953</v>
      </c>
      <c r="G183" s="148" t="s">
        <v>1937</v>
      </c>
      <c r="H183" s="141" t="s">
        <v>1946</v>
      </c>
      <c r="I183" s="141" t="s">
        <v>1850</v>
      </c>
      <c r="J183" s="149" t="s">
        <v>1851</v>
      </c>
      <c r="K183" s="149">
        <v>1</v>
      </c>
      <c r="L183" s="161">
        <v>44865</v>
      </c>
      <c r="M183" s="162">
        <v>44926</v>
      </c>
      <c r="N183" s="137">
        <f t="shared" si="21"/>
        <v>8.7142857142857135</v>
      </c>
      <c r="O183" s="140" t="s">
        <v>1870</v>
      </c>
      <c r="P183" s="140" t="s">
        <v>2468</v>
      </c>
      <c r="Q183" s="140">
        <v>0</v>
      </c>
      <c r="R183" s="148"/>
      <c r="S183" s="85">
        <f>IF(Q183/K183&gt;1,100,+Q183/K183*100)</f>
        <v>0</v>
      </c>
      <c r="T183" s="142">
        <f>+N183*S183/100</f>
        <v>0</v>
      </c>
      <c r="U183" s="142">
        <f>IF(M183&lt;=$AH$1,T183,0)</f>
        <v>0</v>
      </c>
      <c r="V183" s="142">
        <f>IF($AH$1&gt;=M183,N183,0)</f>
        <v>8.7142857142857135</v>
      </c>
      <c r="W183" s="143" t="str">
        <f>IF(S183=100,"CUMPLIDA",IF(M183-$AH$1&lt;0,"VENCIDA",IF(M183-$AH$1&lt;=30,"PRÓXIMA A VENCER",IF(S183&gt;0,"CON AVANCE","EN TERMINO"))))</f>
        <v>VENCIDA</v>
      </c>
      <c r="X183" s="143" t="str">
        <f>IF(A183&lt;&gt;"",IF(AD183=1,"VENCIDO",IF(AD183=2,"PRÓXIMO A VENCER",IF(AD183=3,"EN TERMINO",IF(AD183=4,"CON AVANCE",IF(AD183=5,"CUMPLIDO",))))),"")</f>
        <v/>
      </c>
      <c r="Y183" s="129" t="s">
        <v>1966</v>
      </c>
      <c r="Z183" s="129" t="str">
        <f t="shared" si="16"/>
        <v>H8ACGuaviare</v>
      </c>
      <c r="AA183" s="144">
        <f>IF(A183&lt;&gt;"",1,AA182+1)</f>
        <v>4</v>
      </c>
      <c r="AB183" s="144" t="str">
        <f t="shared" si="17"/>
        <v>H8ACGuaviare - 4</v>
      </c>
      <c r="AC183" s="82">
        <f t="shared" si="18"/>
        <v>1</v>
      </c>
      <c r="AD183" s="82">
        <f t="shared" si="19"/>
        <v>1</v>
      </c>
      <c r="AE183" s="82" t="str">
        <f>IF(A183&lt;&gt;"",MID(F183,1,FIND(" ",F183,1)-1),AE182)</f>
        <v>H8ACGuaviare.</v>
      </c>
      <c r="AF183" s="82" t="str">
        <f t="shared" si="20"/>
        <v>H8ACGuaviare</v>
      </c>
      <c r="AG183" s="86"/>
      <c r="AH183" s="87"/>
      <c r="AI183" s="88"/>
    </row>
    <row r="184" spans="1:35" s="11" customFormat="1" ht="291" customHeight="1" x14ac:dyDescent="0.2">
      <c r="A184" s="129">
        <f>IF(ISBLANK(D184),"",COUNTA($D$2:D184))</f>
        <v>141</v>
      </c>
      <c r="B184" s="130">
        <f t="shared" si="22"/>
        <v>183</v>
      </c>
      <c r="C184" s="131"/>
      <c r="D184" s="130" t="s">
        <v>1914</v>
      </c>
      <c r="E184" s="129" t="s">
        <v>1689</v>
      </c>
      <c r="F184" s="147" t="s">
        <v>1954</v>
      </c>
      <c r="G184" s="147" t="s">
        <v>1955</v>
      </c>
      <c r="H184" s="148" t="s">
        <v>2670</v>
      </c>
      <c r="I184" s="148" t="s">
        <v>2671</v>
      </c>
      <c r="J184" s="129" t="s">
        <v>2301</v>
      </c>
      <c r="K184" s="129">
        <v>2</v>
      </c>
      <c r="L184" s="173">
        <v>45139</v>
      </c>
      <c r="M184" s="173">
        <v>45230</v>
      </c>
      <c r="N184" s="137">
        <f t="shared" si="21"/>
        <v>13</v>
      </c>
      <c r="O184" s="140" t="s">
        <v>1519</v>
      </c>
      <c r="P184" s="140" t="s">
        <v>2386</v>
      </c>
      <c r="Q184" s="140">
        <v>2</v>
      </c>
      <c r="R184" s="141"/>
      <c r="S184" s="85">
        <f>IF(Q184/K184&gt;1,100,+Q184/K184*100)</f>
        <v>100</v>
      </c>
      <c r="T184" s="142">
        <f>+N184*S184/100</f>
        <v>13</v>
      </c>
      <c r="U184" s="142">
        <f>IF(M184&lt;=$AH$1,T184,0)</f>
        <v>13</v>
      </c>
      <c r="V184" s="142">
        <f>IF($AH$1&gt;=M184,N184,0)</f>
        <v>13</v>
      </c>
      <c r="W184" s="143" t="str">
        <f>IF(S184=100,"CUMPLIDA",IF(M184-$AH$1&lt;0,"VENCIDA",IF(M184-$AH$1&lt;=30,"PRÓXIMA A VENCER",IF(S184&gt;0,"CON AVANCE","EN TERMINO"))))</f>
        <v>CUMPLIDA</v>
      </c>
      <c r="X184" s="143" t="str">
        <f>IF(A184&lt;&gt;"",IF(AD184=1,"VENCIDO",IF(AD184=2,"PRÓXIMO A VENCER",IF(AD184=3,"EN TERMINO",IF(AD184=4,"CON AVANCE",IF(AD184=5,"CUMPLIDO",))))),"")</f>
        <v>CUMPLIDO</v>
      </c>
      <c r="Y184" s="129" t="s">
        <v>1966</v>
      </c>
      <c r="Z184" s="129" t="str">
        <f t="shared" si="16"/>
        <v>H9ACGuaviare</v>
      </c>
      <c r="AA184" s="144">
        <f>IF(A184&lt;&gt;"",1,AA183+1)</f>
        <v>1</v>
      </c>
      <c r="AB184" s="144" t="str">
        <f t="shared" si="17"/>
        <v>H9ACGuaviare - 1</v>
      </c>
      <c r="AC184" s="82">
        <f t="shared" si="18"/>
        <v>5</v>
      </c>
      <c r="AD184" s="82">
        <f t="shared" si="19"/>
        <v>5</v>
      </c>
      <c r="AE184" s="82" t="str">
        <f>IF(A184&lt;&gt;"",MID(F184,1,FIND(" ",F184,1)-1),AE183)</f>
        <v>H9ACGuaviare.</v>
      </c>
      <c r="AF184" s="82" t="str">
        <f t="shared" si="20"/>
        <v>H9ACGuaviare</v>
      </c>
      <c r="AG184" s="86"/>
      <c r="AH184" s="87"/>
      <c r="AI184" s="88"/>
    </row>
    <row r="185" spans="1:35" s="11" customFormat="1" ht="291" customHeight="1" x14ac:dyDescent="0.2">
      <c r="A185" s="129">
        <f>IF(ISBLANK(D185),"",COUNTA($D$2:D185))</f>
        <v>142</v>
      </c>
      <c r="B185" s="130">
        <f t="shared" si="22"/>
        <v>184</v>
      </c>
      <c r="C185" s="131"/>
      <c r="D185" s="130" t="s">
        <v>1913</v>
      </c>
      <c r="E185" s="129" t="s">
        <v>1689</v>
      </c>
      <c r="F185" s="147" t="s">
        <v>1956</v>
      </c>
      <c r="G185" s="147" t="s">
        <v>1957</v>
      </c>
      <c r="H185" s="148" t="s">
        <v>2670</v>
      </c>
      <c r="I185" s="148" t="s">
        <v>2671</v>
      </c>
      <c r="J185" s="129" t="s">
        <v>2301</v>
      </c>
      <c r="K185" s="129">
        <v>2</v>
      </c>
      <c r="L185" s="173">
        <v>45139</v>
      </c>
      <c r="M185" s="173">
        <v>45230</v>
      </c>
      <c r="N185" s="137">
        <f t="shared" si="21"/>
        <v>13</v>
      </c>
      <c r="O185" s="140" t="s">
        <v>1519</v>
      </c>
      <c r="P185" s="140" t="s">
        <v>2386</v>
      </c>
      <c r="Q185" s="140">
        <v>2</v>
      </c>
      <c r="R185" s="141"/>
      <c r="S185" s="85">
        <f>IF(Q185/K185&gt;1,100,+Q185/K185*100)</f>
        <v>100</v>
      </c>
      <c r="T185" s="142">
        <f>+N185*S185/100</f>
        <v>13</v>
      </c>
      <c r="U185" s="142">
        <f>IF(M185&lt;=$AH$1,T185,0)</f>
        <v>13</v>
      </c>
      <c r="V185" s="142">
        <f>IF($AH$1&gt;=M185,N185,0)</f>
        <v>13</v>
      </c>
      <c r="W185" s="143" t="str">
        <f>IF(S185=100,"CUMPLIDA",IF(M185-$AH$1&lt;0,"VENCIDA",IF(M185-$AH$1&lt;=30,"PRÓXIMA A VENCER",IF(S185&gt;0,"CON AVANCE","EN TERMINO"))))</f>
        <v>CUMPLIDA</v>
      </c>
      <c r="X185" s="143" t="str">
        <f>IF(A185&lt;&gt;"",IF(AD185=1,"VENCIDO",IF(AD185=2,"PRÓXIMO A VENCER",IF(AD185=3,"EN TERMINO",IF(AD185=4,"CON AVANCE",IF(AD185=5,"CUMPLIDO",))))),"")</f>
        <v>CUMPLIDO</v>
      </c>
      <c r="Y185" s="129" t="s">
        <v>1966</v>
      </c>
      <c r="Z185" s="129" t="str">
        <f t="shared" si="16"/>
        <v>H10ACGuaviare</v>
      </c>
      <c r="AA185" s="144">
        <f>IF(A185&lt;&gt;"",1,AA184+1)</f>
        <v>1</v>
      </c>
      <c r="AB185" s="144" t="str">
        <f t="shared" si="17"/>
        <v>H10ACGuaviare - 1</v>
      </c>
      <c r="AC185" s="82">
        <f t="shared" si="18"/>
        <v>5</v>
      </c>
      <c r="AD185" s="82">
        <f t="shared" si="19"/>
        <v>5</v>
      </c>
      <c r="AE185" s="82" t="str">
        <f>IF(A185&lt;&gt;"",MID(F185,1,FIND(" ",F185,1)-1),AE184)</f>
        <v>H10ACGuaviare.</v>
      </c>
      <c r="AF185" s="82" t="str">
        <f t="shared" si="20"/>
        <v>H10ACGuaviare</v>
      </c>
      <c r="AG185" s="86"/>
      <c r="AH185" s="87"/>
      <c r="AI185" s="88"/>
    </row>
    <row r="186" spans="1:35" s="11" customFormat="1" ht="291" customHeight="1" x14ac:dyDescent="0.2">
      <c r="A186" s="129">
        <f>IF(ISBLANK(D186),"",COUNTA($D$2:D186))</f>
        <v>143</v>
      </c>
      <c r="B186" s="130">
        <f t="shared" si="22"/>
        <v>185</v>
      </c>
      <c r="C186" s="131"/>
      <c r="D186" s="140" t="s">
        <v>645</v>
      </c>
      <c r="E186" s="129" t="s">
        <v>1689</v>
      </c>
      <c r="F186" s="147" t="s">
        <v>1958</v>
      </c>
      <c r="G186" s="147" t="s">
        <v>1959</v>
      </c>
      <c r="H186" s="145" t="s">
        <v>1960</v>
      </c>
      <c r="I186" s="145" t="s">
        <v>1961</v>
      </c>
      <c r="J186" s="139" t="s">
        <v>1962</v>
      </c>
      <c r="K186" s="139">
        <v>5</v>
      </c>
      <c r="L186" s="161">
        <v>44809</v>
      </c>
      <c r="M186" s="162">
        <v>44910</v>
      </c>
      <c r="N186" s="137">
        <f t="shared" si="21"/>
        <v>14.428571428571429</v>
      </c>
      <c r="O186" s="140" t="s">
        <v>1965</v>
      </c>
      <c r="P186" s="140" t="s">
        <v>2474</v>
      </c>
      <c r="Q186" s="140">
        <v>5</v>
      </c>
      <c r="R186" s="148"/>
      <c r="S186" s="85">
        <f>IF(Q186/K186&gt;1,100,+Q186/K186*100)</f>
        <v>100</v>
      </c>
      <c r="T186" s="142">
        <f>+N186*S186/100</f>
        <v>14.428571428571429</v>
      </c>
      <c r="U186" s="142">
        <f>IF(M186&lt;=$AH$1,T186,0)</f>
        <v>14.428571428571429</v>
      </c>
      <c r="V186" s="142">
        <f>IF($AH$1&gt;=M186,N186,0)</f>
        <v>14.428571428571429</v>
      </c>
      <c r="W186" s="143" t="str">
        <f>IF(S186=100,"CUMPLIDA",IF(M186-$AH$1&lt;0,"VENCIDA",IF(M186-$AH$1&lt;=30,"PRÓXIMA A VENCER",IF(S186&gt;0,"CON AVANCE","EN TERMINO"))))</f>
        <v>CUMPLIDA</v>
      </c>
      <c r="X186" s="143" t="str">
        <f>IF(A186&lt;&gt;"",IF(AD186=1,"VENCIDO",IF(AD186=2,"PRÓXIMO A VENCER",IF(AD186=3,"EN TERMINO",IF(AD186=4,"CON AVANCE",IF(AD186=5,"CUMPLIDO",))))),"")</f>
        <v>CUMPLIDO</v>
      </c>
      <c r="Y186" s="129" t="s">
        <v>1966</v>
      </c>
      <c r="Z186" s="129" t="str">
        <f t="shared" si="16"/>
        <v>H11ACGuaviare</v>
      </c>
      <c r="AA186" s="144">
        <f>IF(A186&lt;&gt;"",1,AA185+1)</f>
        <v>1</v>
      </c>
      <c r="AB186" s="144" t="str">
        <f t="shared" si="17"/>
        <v>H11ACGuaviare - 1</v>
      </c>
      <c r="AC186" s="82">
        <f t="shared" si="18"/>
        <v>5</v>
      </c>
      <c r="AD186" s="82">
        <f t="shared" si="19"/>
        <v>5</v>
      </c>
      <c r="AE186" s="82" t="str">
        <f>IF(A186&lt;&gt;"",MID(F186,1,FIND(" ",F186,1)-1),AE185)</f>
        <v>H11ACGuaviare.</v>
      </c>
      <c r="AF186" s="82" t="str">
        <f t="shared" si="20"/>
        <v>H11ACGuaviare</v>
      </c>
      <c r="AG186" s="86"/>
      <c r="AH186" s="87"/>
      <c r="AI186" s="88"/>
    </row>
    <row r="187" spans="1:35" s="11" customFormat="1" ht="234.75" customHeight="1" x14ac:dyDescent="0.2">
      <c r="A187" s="129">
        <f>IF(ISBLANK(D187),"",COUNTA($D$2:D187))</f>
        <v>144</v>
      </c>
      <c r="B187" s="130">
        <f t="shared" si="22"/>
        <v>186</v>
      </c>
      <c r="C187" s="131"/>
      <c r="D187" s="130" t="s">
        <v>645</v>
      </c>
      <c r="E187" s="129" t="s">
        <v>1229</v>
      </c>
      <c r="F187" s="148" t="s">
        <v>1832</v>
      </c>
      <c r="G187" s="148" t="s">
        <v>1911</v>
      </c>
      <c r="H187" s="141" t="s">
        <v>1833</v>
      </c>
      <c r="I187" s="141" t="s">
        <v>1834</v>
      </c>
      <c r="J187" s="149" t="s">
        <v>1836</v>
      </c>
      <c r="K187" s="149">
        <v>2</v>
      </c>
      <c r="L187" s="161">
        <v>44767</v>
      </c>
      <c r="M187" s="161">
        <v>44865</v>
      </c>
      <c r="N187" s="137">
        <f t="shared" si="21"/>
        <v>14</v>
      </c>
      <c r="O187" s="140" t="s">
        <v>1975</v>
      </c>
      <c r="P187" s="138" t="s">
        <v>2386</v>
      </c>
      <c r="Q187" s="140">
        <v>1</v>
      </c>
      <c r="R187" s="148"/>
      <c r="S187" s="85">
        <f>IF(Q187/K187&gt;1,100,+Q187/K187*100)</f>
        <v>50</v>
      </c>
      <c r="T187" s="142">
        <f>+N187*S187/100</f>
        <v>7</v>
      </c>
      <c r="U187" s="142">
        <f>IF(M187&lt;=$AH$1,T187,0)</f>
        <v>7</v>
      </c>
      <c r="V187" s="142">
        <f>IF($AH$1&gt;=M187,N187,0)</f>
        <v>14</v>
      </c>
      <c r="W187" s="143" t="str">
        <f>IF(S187=100,"CUMPLIDA",IF(M187-$AH$1&lt;0,"VENCIDA",IF(M187-$AH$1&lt;=30,"PRÓXIMA A VENCER",IF(S187&gt;0,"CON AVANCE","EN TERMINO"))))</f>
        <v>VENCIDA</v>
      </c>
      <c r="X187" s="143" t="str">
        <f>IF(A187&lt;&gt;"",IF(AD187=1,"VENCIDO",IF(AD187=2,"PRÓXIMO A VENCER",IF(AD187=3,"EN TERMINO",IF(AD187=4,"CON AVANCE",IF(AD187=5,"CUMPLIDO",))))),"")</f>
        <v>VENCIDO</v>
      </c>
      <c r="Y187" s="129" t="s">
        <v>1908</v>
      </c>
      <c r="Z187" s="129" t="str">
        <f t="shared" si="16"/>
        <v>H1AEFMECO</v>
      </c>
      <c r="AA187" s="144">
        <f>IF(A187&lt;&gt;"",1,AA186+1)</f>
        <v>1</v>
      </c>
      <c r="AB187" s="144" t="str">
        <f t="shared" si="17"/>
        <v>H1AEFMECO - 1</v>
      </c>
      <c r="AC187" s="82">
        <f t="shared" si="18"/>
        <v>1</v>
      </c>
      <c r="AD187" s="82">
        <f t="shared" si="19"/>
        <v>1</v>
      </c>
      <c r="AE187" s="82" t="str">
        <f>IF(A187&lt;&gt;"",MID(F187,1,FIND(" ",F187,1)-1),AE186)</f>
        <v>H1AEFMECO.</v>
      </c>
      <c r="AF187" s="82" t="str">
        <f t="shared" si="20"/>
        <v>H1AEFMECO</v>
      </c>
      <c r="AG187" s="86"/>
      <c r="AH187" s="87"/>
      <c r="AI187" s="88"/>
    </row>
    <row r="188" spans="1:35" s="11" customFormat="1" ht="409.6" customHeight="1" x14ac:dyDescent="0.2">
      <c r="A188" s="129" t="str">
        <f>IF(ISBLANK(D188),"",COUNTA($D$2:D188))</f>
        <v/>
      </c>
      <c r="B188" s="130">
        <f t="shared" si="22"/>
        <v>187</v>
      </c>
      <c r="C188" s="131"/>
      <c r="D188" s="174"/>
      <c r="E188" s="129" t="s">
        <v>1229</v>
      </c>
      <c r="F188" s="175" t="s">
        <v>1838</v>
      </c>
      <c r="G188" s="175" t="s">
        <v>1911</v>
      </c>
      <c r="H188" s="176" t="s">
        <v>1839</v>
      </c>
      <c r="I188" s="176" t="s">
        <v>1840</v>
      </c>
      <c r="J188" s="177" t="s">
        <v>1841</v>
      </c>
      <c r="K188" s="177">
        <v>5</v>
      </c>
      <c r="L188" s="178">
        <v>44767</v>
      </c>
      <c r="M188" s="178">
        <v>44895</v>
      </c>
      <c r="N188" s="137">
        <f t="shared" si="21"/>
        <v>18.285714285714285</v>
      </c>
      <c r="O188" s="174" t="s">
        <v>2652</v>
      </c>
      <c r="P188" s="140" t="s">
        <v>2472</v>
      </c>
      <c r="Q188" s="140">
        <v>5</v>
      </c>
      <c r="R188" s="148"/>
      <c r="S188" s="85">
        <f>IF(Q188/K188&gt;1,100,+Q188/K188*100)</f>
        <v>100</v>
      </c>
      <c r="T188" s="142">
        <f>+N188*S188/100</f>
        <v>18.285714285714285</v>
      </c>
      <c r="U188" s="142">
        <f>IF(M188&lt;=$AH$1,T188,0)</f>
        <v>18.285714285714285</v>
      </c>
      <c r="V188" s="142">
        <f>IF($AH$1&gt;=M188,N188,0)</f>
        <v>18.285714285714285</v>
      </c>
      <c r="W188" s="143" t="str">
        <f>IF(S188=100,"CUMPLIDA",IF(M188-$AH$1&lt;0,"VENCIDA",IF(M188-$AH$1&lt;=30,"PRÓXIMA A VENCER",IF(S188&gt;0,"CON AVANCE","EN TERMINO"))))</f>
        <v>CUMPLIDA</v>
      </c>
      <c r="X188" s="143" t="str">
        <f>IF(A188&lt;&gt;"",IF(AD188=1,"VENCIDO",IF(AD188=2,"PRÓXIMO A VENCER",IF(AD188=3,"EN TERMINO",IF(AD188=4,"CON AVANCE",IF(AD188=5,"CUMPLIDO",))))),"")</f>
        <v/>
      </c>
      <c r="Y188" s="129" t="s">
        <v>1908</v>
      </c>
      <c r="Z188" s="129" t="str">
        <f t="shared" si="16"/>
        <v>H1AEFMECO</v>
      </c>
      <c r="AA188" s="144">
        <f>IF(A188&lt;&gt;"",1,AA187+1)</f>
        <v>2</v>
      </c>
      <c r="AB188" s="144" t="str">
        <f t="shared" si="17"/>
        <v>H1AEFMECO - 2</v>
      </c>
      <c r="AC188" s="82">
        <f t="shared" si="18"/>
        <v>5</v>
      </c>
      <c r="AD188" s="82">
        <f t="shared" si="19"/>
        <v>1</v>
      </c>
      <c r="AE188" s="82" t="str">
        <f>IF(A188&lt;&gt;"",MID(F188,1,FIND(" ",F188,1)-1),AE187)</f>
        <v>H1AEFMECO.</v>
      </c>
      <c r="AF188" s="82" t="str">
        <f t="shared" si="20"/>
        <v>H1AEFMECO</v>
      </c>
      <c r="AG188" s="86"/>
      <c r="AH188" s="87"/>
      <c r="AI188" s="88"/>
    </row>
    <row r="189" spans="1:35" s="11" customFormat="1" ht="342.75" customHeight="1" x14ac:dyDescent="0.2">
      <c r="A189" s="129" t="str">
        <f>IF(ISBLANK(D189),"",COUNTA($D$2:D189))</f>
        <v/>
      </c>
      <c r="B189" s="130">
        <f t="shared" si="22"/>
        <v>188</v>
      </c>
      <c r="C189" s="131"/>
      <c r="D189" s="174"/>
      <c r="E189" s="129" t="s">
        <v>1229</v>
      </c>
      <c r="F189" s="175" t="s">
        <v>1842</v>
      </c>
      <c r="G189" s="175" t="s">
        <v>1911</v>
      </c>
      <c r="H189" s="176" t="s">
        <v>1843</v>
      </c>
      <c r="I189" s="176" t="s">
        <v>1844</v>
      </c>
      <c r="J189" s="177" t="s">
        <v>1845</v>
      </c>
      <c r="K189" s="177">
        <v>1</v>
      </c>
      <c r="L189" s="178">
        <v>44767</v>
      </c>
      <c r="M189" s="178">
        <v>44865</v>
      </c>
      <c r="N189" s="137">
        <f t="shared" si="21"/>
        <v>14</v>
      </c>
      <c r="O189" s="174" t="s">
        <v>1846</v>
      </c>
      <c r="P189" s="140" t="s">
        <v>2366</v>
      </c>
      <c r="Q189" s="140">
        <v>0</v>
      </c>
      <c r="R189" s="148"/>
      <c r="S189" s="85">
        <f>IF(Q189/K189&gt;1,100,+Q189/K189*100)</f>
        <v>0</v>
      </c>
      <c r="T189" s="142">
        <f>+N189*S189/100</f>
        <v>0</v>
      </c>
      <c r="U189" s="142">
        <f>IF(M189&lt;=$AH$1,T189,0)</f>
        <v>0</v>
      </c>
      <c r="V189" s="142">
        <f>IF($AH$1&gt;=M189,N189,0)</f>
        <v>14</v>
      </c>
      <c r="W189" s="143" t="str">
        <f>IF(S189=100,"CUMPLIDA",IF(M189-$AH$1&lt;0,"VENCIDA",IF(M189-$AH$1&lt;=30,"PRÓXIMA A VENCER",IF(S189&gt;0,"CON AVANCE","EN TERMINO"))))</f>
        <v>VENCIDA</v>
      </c>
      <c r="X189" s="143" t="str">
        <f>IF(A189&lt;&gt;"",IF(AD189=1,"VENCIDO",IF(AD189=2,"PRÓXIMO A VENCER",IF(AD189=3,"EN TERMINO",IF(AD189=4,"CON AVANCE",IF(AD189=5,"CUMPLIDO",))))),"")</f>
        <v/>
      </c>
      <c r="Y189" s="129" t="s">
        <v>1908</v>
      </c>
      <c r="Z189" s="129" t="str">
        <f t="shared" si="16"/>
        <v>H1AEFMECO</v>
      </c>
      <c r="AA189" s="144">
        <f>IF(A189&lt;&gt;"",1,AA188+1)</f>
        <v>3</v>
      </c>
      <c r="AB189" s="144" t="str">
        <f t="shared" si="17"/>
        <v>H1AEFMECO - 3</v>
      </c>
      <c r="AC189" s="82">
        <f t="shared" si="18"/>
        <v>1</v>
      </c>
      <c r="AD189" s="82">
        <f t="shared" si="19"/>
        <v>1</v>
      </c>
      <c r="AE189" s="82" t="str">
        <f>IF(A189&lt;&gt;"",MID(F189,1,FIND(" ",F189,1)-1),AE188)</f>
        <v>H1AEFMECO.</v>
      </c>
      <c r="AF189" s="82" t="str">
        <f t="shared" si="20"/>
        <v>H1AEFMECO</v>
      </c>
      <c r="AG189" s="86"/>
      <c r="AH189" s="87"/>
      <c r="AI189" s="88"/>
    </row>
    <row r="190" spans="1:35" s="11" customFormat="1" ht="234.75" customHeight="1" x14ac:dyDescent="0.2">
      <c r="A190" s="129" t="str">
        <f>IF(ISBLANK(D190),"",COUNTA($D$2:D190))</f>
        <v/>
      </c>
      <c r="B190" s="130">
        <f t="shared" si="22"/>
        <v>189</v>
      </c>
      <c r="C190" s="131"/>
      <c r="D190" s="174"/>
      <c r="E190" s="129" t="s">
        <v>1229</v>
      </c>
      <c r="F190" s="175" t="s">
        <v>1847</v>
      </c>
      <c r="G190" s="175" t="s">
        <v>1911</v>
      </c>
      <c r="H190" s="176" t="s">
        <v>1843</v>
      </c>
      <c r="I190" s="176" t="s">
        <v>1844</v>
      </c>
      <c r="J190" s="177" t="s">
        <v>1848</v>
      </c>
      <c r="K190" s="177">
        <v>1</v>
      </c>
      <c r="L190" s="178">
        <v>44767</v>
      </c>
      <c r="M190" s="178">
        <v>44865</v>
      </c>
      <c r="N190" s="137">
        <f t="shared" si="21"/>
        <v>14</v>
      </c>
      <c r="O190" s="174" t="s">
        <v>1846</v>
      </c>
      <c r="P190" s="140" t="s">
        <v>2366</v>
      </c>
      <c r="Q190" s="140">
        <v>0</v>
      </c>
      <c r="R190" s="148"/>
      <c r="S190" s="85">
        <f>IF(Q190/K190&gt;1,100,+Q190/K190*100)</f>
        <v>0</v>
      </c>
      <c r="T190" s="142">
        <f>+N190*S190/100</f>
        <v>0</v>
      </c>
      <c r="U190" s="142">
        <f>IF(M190&lt;=$AH$1,T190,0)</f>
        <v>0</v>
      </c>
      <c r="V190" s="142">
        <f>IF($AH$1&gt;=M190,N190,0)</f>
        <v>14</v>
      </c>
      <c r="W190" s="143" t="str">
        <f>IF(S190=100,"CUMPLIDA",IF(M190-$AH$1&lt;0,"VENCIDA",IF(M190-$AH$1&lt;=30,"PRÓXIMA A VENCER",IF(S190&gt;0,"CON AVANCE","EN TERMINO"))))</f>
        <v>VENCIDA</v>
      </c>
      <c r="X190" s="143" t="str">
        <f>IF(A190&lt;&gt;"",IF(AD190=1,"VENCIDO",IF(AD190=2,"PRÓXIMO A VENCER",IF(AD190=3,"EN TERMINO",IF(AD190=4,"CON AVANCE",IF(AD190=5,"CUMPLIDO",))))),"")</f>
        <v/>
      </c>
      <c r="Y190" s="129" t="s">
        <v>1908</v>
      </c>
      <c r="Z190" s="129" t="str">
        <f t="shared" si="16"/>
        <v>H1AEFMECO</v>
      </c>
      <c r="AA190" s="144">
        <f>IF(A190&lt;&gt;"",1,AA189+1)</f>
        <v>4</v>
      </c>
      <c r="AB190" s="144" t="str">
        <f t="shared" si="17"/>
        <v>H1AEFMECO - 4</v>
      </c>
      <c r="AC190" s="82">
        <f t="shared" si="18"/>
        <v>1</v>
      </c>
      <c r="AD190" s="82">
        <f t="shared" si="19"/>
        <v>1</v>
      </c>
      <c r="AE190" s="82" t="str">
        <f>IF(A190&lt;&gt;"",MID(F190,1,FIND(" ",F190,1)-1),AE189)</f>
        <v>H1AEFMECO.</v>
      </c>
      <c r="AF190" s="82" t="str">
        <f t="shared" si="20"/>
        <v>H1AEFMECO</v>
      </c>
      <c r="AG190" s="86"/>
      <c r="AH190" s="87"/>
      <c r="AI190" s="88"/>
    </row>
    <row r="191" spans="1:35" s="11" customFormat="1" ht="279" customHeight="1" x14ac:dyDescent="0.2">
      <c r="A191" s="129" t="str">
        <f>IF(ISBLANK(D191),"",COUNTA($D$2:D191))</f>
        <v/>
      </c>
      <c r="B191" s="130">
        <f t="shared" si="22"/>
        <v>190</v>
      </c>
      <c r="C191" s="131"/>
      <c r="D191" s="174"/>
      <c r="E191" s="129" t="s">
        <v>1229</v>
      </c>
      <c r="F191" s="175" t="s">
        <v>1849</v>
      </c>
      <c r="G191" s="175" t="s">
        <v>1911</v>
      </c>
      <c r="H191" s="176" t="s">
        <v>1843</v>
      </c>
      <c r="I191" s="176" t="s">
        <v>1850</v>
      </c>
      <c r="J191" s="177" t="s">
        <v>1851</v>
      </c>
      <c r="K191" s="177">
        <v>1</v>
      </c>
      <c r="L191" s="178">
        <v>44865</v>
      </c>
      <c r="M191" s="178">
        <v>44926</v>
      </c>
      <c r="N191" s="137">
        <f t="shared" si="21"/>
        <v>8.7142857142857135</v>
      </c>
      <c r="O191" s="174" t="s">
        <v>1846</v>
      </c>
      <c r="P191" s="140" t="s">
        <v>2366</v>
      </c>
      <c r="Q191" s="140">
        <v>0</v>
      </c>
      <c r="R191" s="148"/>
      <c r="S191" s="85">
        <f>IF(Q191/K191&gt;1,100,+Q191/K191*100)</f>
        <v>0</v>
      </c>
      <c r="T191" s="142">
        <f>+N191*S191/100</f>
        <v>0</v>
      </c>
      <c r="U191" s="142">
        <f>IF(M191&lt;=$AH$1,T191,0)</f>
        <v>0</v>
      </c>
      <c r="V191" s="142">
        <f>IF($AH$1&gt;=M191,N191,0)</f>
        <v>8.7142857142857135</v>
      </c>
      <c r="W191" s="143" t="str">
        <f>IF(S191=100,"CUMPLIDA",IF(M191-$AH$1&lt;0,"VENCIDA",IF(M191-$AH$1&lt;=30,"PRÓXIMA A VENCER",IF(S191&gt;0,"CON AVANCE","EN TERMINO"))))</f>
        <v>VENCIDA</v>
      </c>
      <c r="X191" s="143" t="str">
        <f>IF(A191&lt;&gt;"",IF(AD191=1,"VENCIDO",IF(AD191=2,"PRÓXIMO A VENCER",IF(AD191=3,"EN TERMINO",IF(AD191=4,"CON AVANCE",IF(AD191=5,"CUMPLIDO",))))),"")</f>
        <v/>
      </c>
      <c r="Y191" s="129" t="s">
        <v>1908</v>
      </c>
      <c r="Z191" s="129" t="str">
        <f t="shared" si="16"/>
        <v>H1AEFMECO</v>
      </c>
      <c r="AA191" s="144">
        <f>IF(A191&lt;&gt;"",1,AA190+1)</f>
        <v>5</v>
      </c>
      <c r="AB191" s="144" t="str">
        <f t="shared" si="17"/>
        <v>H1AEFMECO - 5</v>
      </c>
      <c r="AC191" s="82">
        <f t="shared" si="18"/>
        <v>1</v>
      </c>
      <c r="AD191" s="82">
        <f t="shared" si="19"/>
        <v>1</v>
      </c>
      <c r="AE191" s="82" t="str">
        <f>IF(A191&lt;&gt;"",MID(F191,1,FIND(" ",F191,1)-1),AE190)</f>
        <v>H1AEFMECO.</v>
      </c>
      <c r="AF191" s="82" t="str">
        <f t="shared" si="20"/>
        <v>H1AEFMECO</v>
      </c>
      <c r="AG191" s="86"/>
      <c r="AH191" s="87"/>
      <c r="AI191" s="88"/>
    </row>
    <row r="192" spans="1:35" s="11" customFormat="1" ht="234.75" customHeight="1" x14ac:dyDescent="0.2">
      <c r="A192" s="129">
        <f>IF(ISBLANK(D192),"",COUNTA($D$2:D192))</f>
        <v>145</v>
      </c>
      <c r="B192" s="130">
        <f t="shared" si="22"/>
        <v>191</v>
      </c>
      <c r="C192" s="131"/>
      <c r="D192" s="174" t="s">
        <v>1852</v>
      </c>
      <c r="E192" s="179" t="s">
        <v>1909</v>
      </c>
      <c r="F192" s="175" t="s">
        <v>1853</v>
      </c>
      <c r="G192" s="175" t="s">
        <v>1854</v>
      </c>
      <c r="H192" s="180" t="s">
        <v>1855</v>
      </c>
      <c r="I192" s="180" t="s">
        <v>1856</v>
      </c>
      <c r="J192" s="181" t="s">
        <v>1857</v>
      </c>
      <c r="K192" s="177">
        <v>1</v>
      </c>
      <c r="L192" s="178">
        <v>44767</v>
      </c>
      <c r="M192" s="178">
        <v>44803</v>
      </c>
      <c r="N192" s="137">
        <f t="shared" si="21"/>
        <v>5.1428571428571432</v>
      </c>
      <c r="O192" s="174" t="s">
        <v>314</v>
      </c>
      <c r="P192" s="140" t="s">
        <v>2333</v>
      </c>
      <c r="Q192" s="140">
        <v>1</v>
      </c>
      <c r="R192" s="148"/>
      <c r="S192" s="85">
        <f>IF(Q192/K192&gt;1,100,+Q192/K192*100)</f>
        <v>100</v>
      </c>
      <c r="T192" s="142">
        <f>+N192*S192/100</f>
        <v>5.1428571428571432</v>
      </c>
      <c r="U192" s="142">
        <f>IF(M192&lt;=$AH$1,T192,0)</f>
        <v>5.1428571428571432</v>
      </c>
      <c r="V192" s="142">
        <f>IF($AH$1&gt;=M192,N192,0)</f>
        <v>5.1428571428571432</v>
      </c>
      <c r="W192" s="143" t="str">
        <f>IF(S192=100,"CUMPLIDA",IF(M192-$AH$1&lt;0,"VENCIDA",IF(M192-$AH$1&lt;=30,"PRÓXIMA A VENCER",IF(S192&gt;0,"CON AVANCE","EN TERMINO"))))</f>
        <v>CUMPLIDA</v>
      </c>
      <c r="X192" s="143" t="str">
        <f>IF(A192&lt;&gt;"",IF(AD192=1,"VENCIDO",IF(AD192=2,"PRÓXIMO A VENCER",IF(AD192=3,"EN TERMINO",IF(AD192=4,"CON AVANCE",IF(AD192=5,"CUMPLIDO",))))),"")</f>
        <v>CUMPLIDO</v>
      </c>
      <c r="Y192" s="129" t="s">
        <v>1908</v>
      </c>
      <c r="Z192" s="129" t="str">
        <f t="shared" si="16"/>
        <v>H2AEFMECO</v>
      </c>
      <c r="AA192" s="144">
        <f>IF(A192&lt;&gt;"",1,AA191+1)</f>
        <v>1</v>
      </c>
      <c r="AB192" s="144" t="str">
        <f t="shared" si="17"/>
        <v>H2AEFMECO - 1</v>
      </c>
      <c r="AC192" s="82">
        <f t="shared" si="18"/>
        <v>5</v>
      </c>
      <c r="AD192" s="82">
        <f t="shared" si="19"/>
        <v>5</v>
      </c>
      <c r="AE192" s="82" t="str">
        <f>IF(A192&lt;&gt;"",MID(F192,1,FIND(" ",F192,1)-1),AE191)</f>
        <v>H2AEFMECO.</v>
      </c>
      <c r="AF192" s="82" t="str">
        <f t="shared" si="20"/>
        <v>H2AEFMECO</v>
      </c>
      <c r="AG192" s="86"/>
      <c r="AH192" s="87"/>
      <c r="AI192" s="88"/>
    </row>
    <row r="193" spans="1:35" s="11" customFormat="1" ht="234.75" customHeight="1" x14ac:dyDescent="0.2">
      <c r="A193" s="129" t="str">
        <f>IF(ISBLANK(D193),"",COUNTA($D$2:D193))</f>
        <v/>
      </c>
      <c r="B193" s="130">
        <f t="shared" si="22"/>
        <v>192</v>
      </c>
      <c r="C193" s="131"/>
      <c r="D193" s="174"/>
      <c r="E193" s="179" t="s">
        <v>1909</v>
      </c>
      <c r="F193" s="175" t="s">
        <v>1858</v>
      </c>
      <c r="G193" s="175" t="s">
        <v>1854</v>
      </c>
      <c r="H193" s="180" t="s">
        <v>1855</v>
      </c>
      <c r="I193" s="180" t="s">
        <v>2137</v>
      </c>
      <c r="J193" s="181" t="s">
        <v>1859</v>
      </c>
      <c r="K193" s="177">
        <v>2</v>
      </c>
      <c r="L193" s="178">
        <v>44805</v>
      </c>
      <c r="M193" s="178">
        <v>44834</v>
      </c>
      <c r="N193" s="137">
        <f t="shared" si="21"/>
        <v>4.1428571428571432</v>
      </c>
      <c r="O193" s="174" t="s">
        <v>314</v>
      </c>
      <c r="P193" s="140" t="s">
        <v>2333</v>
      </c>
      <c r="Q193" s="140">
        <v>2</v>
      </c>
      <c r="R193" s="148"/>
      <c r="S193" s="85">
        <f>IF(Q193/K193&gt;1,100,+Q193/K193*100)</f>
        <v>100</v>
      </c>
      <c r="T193" s="142">
        <f>+N193*S193/100</f>
        <v>4.1428571428571432</v>
      </c>
      <c r="U193" s="142">
        <f>IF(M193&lt;=$AH$1,T193,0)</f>
        <v>4.1428571428571432</v>
      </c>
      <c r="V193" s="142">
        <f>IF($AH$1&gt;=M193,N193,0)</f>
        <v>4.1428571428571432</v>
      </c>
      <c r="W193" s="143" t="str">
        <f>IF(S193=100,"CUMPLIDA",IF(M193-$AH$1&lt;0,"VENCIDA",IF(M193-$AH$1&lt;=30,"PRÓXIMA A VENCER",IF(S193&gt;0,"CON AVANCE","EN TERMINO"))))</f>
        <v>CUMPLIDA</v>
      </c>
      <c r="X193" s="143" t="str">
        <f>IF(A193&lt;&gt;"",IF(AD193=1,"VENCIDO",IF(AD193=2,"PRÓXIMO A VENCER",IF(AD193=3,"EN TERMINO",IF(AD193=4,"CON AVANCE",IF(AD193=5,"CUMPLIDO",))))),"")</f>
        <v/>
      </c>
      <c r="Y193" s="129" t="s">
        <v>1908</v>
      </c>
      <c r="Z193" s="129" t="str">
        <f t="shared" si="16"/>
        <v>H2AEFMECO</v>
      </c>
      <c r="AA193" s="144">
        <f>IF(A193&lt;&gt;"",1,AA192+1)</f>
        <v>2</v>
      </c>
      <c r="AB193" s="144" t="str">
        <f t="shared" si="17"/>
        <v>H2AEFMECO - 2</v>
      </c>
      <c r="AC193" s="82">
        <f t="shared" si="18"/>
        <v>5</v>
      </c>
      <c r="AD193" s="82">
        <f t="shared" si="19"/>
        <v>5</v>
      </c>
      <c r="AE193" s="82" t="str">
        <f>IF(A193&lt;&gt;"",MID(F193,1,FIND(" ",F193,1)-1),AE192)</f>
        <v>H2AEFMECO.</v>
      </c>
      <c r="AF193" s="82" t="str">
        <f t="shared" si="20"/>
        <v>H2AEFMECO</v>
      </c>
      <c r="AG193" s="86"/>
      <c r="AH193" s="87"/>
      <c r="AI193" s="88"/>
    </row>
    <row r="194" spans="1:35" s="11" customFormat="1" ht="399" customHeight="1" x14ac:dyDescent="0.2">
      <c r="A194" s="129">
        <f>IF(ISBLANK(D194),"",COUNTA($D$2:D194))</f>
        <v>146</v>
      </c>
      <c r="B194" s="130">
        <f t="shared" si="22"/>
        <v>193</v>
      </c>
      <c r="C194" s="131"/>
      <c r="D194" s="174" t="s">
        <v>645</v>
      </c>
      <c r="E194" s="179" t="s">
        <v>968</v>
      </c>
      <c r="F194" s="175" t="s">
        <v>1860</v>
      </c>
      <c r="G194" s="175" t="s">
        <v>1861</v>
      </c>
      <c r="H194" s="176" t="s">
        <v>1862</v>
      </c>
      <c r="I194" s="176" t="s">
        <v>1863</v>
      </c>
      <c r="J194" s="177" t="s">
        <v>1835</v>
      </c>
      <c r="K194" s="177">
        <v>2</v>
      </c>
      <c r="L194" s="178">
        <v>44767</v>
      </c>
      <c r="M194" s="182">
        <v>44865</v>
      </c>
      <c r="N194" s="137">
        <f t="shared" si="21"/>
        <v>14</v>
      </c>
      <c r="O194" s="174" t="s">
        <v>1975</v>
      </c>
      <c r="P194" s="138" t="s">
        <v>2386</v>
      </c>
      <c r="Q194" s="140">
        <v>0</v>
      </c>
      <c r="R194" s="148"/>
      <c r="S194" s="85">
        <f>IF(Q194/K194&gt;1,100,+Q194/K194*100)</f>
        <v>0</v>
      </c>
      <c r="T194" s="142">
        <f>+N194*S194/100</f>
        <v>0</v>
      </c>
      <c r="U194" s="142">
        <f>IF(M194&lt;=$AH$1,T194,0)</f>
        <v>0</v>
      </c>
      <c r="V194" s="142">
        <f>IF($AH$1&gt;=M194,N194,0)</f>
        <v>14</v>
      </c>
      <c r="W194" s="143" t="str">
        <f>IF(S194=100,"CUMPLIDA",IF(M194-$AH$1&lt;0,"VENCIDA",IF(M194-$AH$1&lt;=30,"PRÓXIMA A VENCER",IF(S194&gt;0,"CON AVANCE","EN TERMINO"))))</f>
        <v>VENCIDA</v>
      </c>
      <c r="X194" s="143" t="str">
        <f>IF(A194&lt;&gt;"",IF(AD194=1,"VENCIDO",IF(AD194=2,"PRÓXIMO A VENCER",IF(AD194=3,"EN TERMINO",IF(AD194=4,"CON AVANCE",IF(AD194=5,"CUMPLIDO",))))),"")</f>
        <v>VENCIDO</v>
      </c>
      <c r="Y194" s="129" t="s">
        <v>1908</v>
      </c>
      <c r="Z194" s="129" t="str">
        <f t="shared" si="16"/>
        <v>H3AEFMECO</v>
      </c>
      <c r="AA194" s="144">
        <f>IF(A194&lt;&gt;"",1,AA193+1)</f>
        <v>1</v>
      </c>
      <c r="AB194" s="144" t="str">
        <f t="shared" si="17"/>
        <v>H3AEFMECO - 1</v>
      </c>
      <c r="AC194" s="82">
        <f t="shared" si="18"/>
        <v>1</v>
      </c>
      <c r="AD194" s="82">
        <f t="shared" si="19"/>
        <v>1</v>
      </c>
      <c r="AE194" s="82" t="str">
        <f>IF(A194&lt;&gt;"",MID(F194,1,FIND(" ",F194,1)-1),AE193)</f>
        <v>H3AEFMECO.</v>
      </c>
      <c r="AF194" s="82" t="str">
        <f t="shared" si="20"/>
        <v>H3AEFMECO</v>
      </c>
      <c r="AG194" s="86"/>
      <c r="AH194" s="87"/>
      <c r="AI194" s="88"/>
    </row>
    <row r="195" spans="1:35" s="11" customFormat="1" ht="234.75" customHeight="1" x14ac:dyDescent="0.2">
      <c r="A195" s="129" t="str">
        <f>IF(ISBLANK(D195),"",COUNTA($D$2:D195))</f>
        <v/>
      </c>
      <c r="B195" s="130">
        <f t="shared" si="22"/>
        <v>194</v>
      </c>
      <c r="C195" s="131"/>
      <c r="D195" s="174"/>
      <c r="E195" s="179" t="s">
        <v>968</v>
      </c>
      <c r="F195" s="175" t="s">
        <v>1864</v>
      </c>
      <c r="G195" s="175" t="s">
        <v>1861</v>
      </c>
      <c r="H195" s="176" t="s">
        <v>1843</v>
      </c>
      <c r="I195" s="176" t="s">
        <v>1844</v>
      </c>
      <c r="J195" s="177" t="s">
        <v>1845</v>
      </c>
      <c r="K195" s="177">
        <v>1</v>
      </c>
      <c r="L195" s="178">
        <v>44767</v>
      </c>
      <c r="M195" s="182">
        <v>44865</v>
      </c>
      <c r="N195" s="137">
        <f t="shared" si="21"/>
        <v>14</v>
      </c>
      <c r="O195" s="174" t="s">
        <v>1846</v>
      </c>
      <c r="P195" s="140" t="s">
        <v>2366</v>
      </c>
      <c r="Q195" s="140">
        <v>0</v>
      </c>
      <c r="R195" s="148"/>
      <c r="S195" s="85">
        <f>IF(Q195/K195&gt;1,100,+Q195/K195*100)</f>
        <v>0</v>
      </c>
      <c r="T195" s="142">
        <f>+N195*S195/100</f>
        <v>0</v>
      </c>
      <c r="U195" s="142">
        <f>IF(M195&lt;=$AH$1,T195,0)</f>
        <v>0</v>
      </c>
      <c r="V195" s="142">
        <f>IF($AH$1&gt;=M195,N195,0)</f>
        <v>14</v>
      </c>
      <c r="W195" s="143" t="str">
        <f>IF(S195=100,"CUMPLIDA",IF(M195-$AH$1&lt;0,"VENCIDA",IF(M195-$AH$1&lt;=30,"PRÓXIMA A VENCER",IF(S195&gt;0,"CON AVANCE","EN TERMINO"))))</f>
        <v>VENCIDA</v>
      </c>
      <c r="X195" s="143" t="str">
        <f>IF(A195&lt;&gt;"",IF(AD195=1,"VENCIDO",IF(AD195=2,"PRÓXIMO A VENCER",IF(AD195=3,"EN TERMINO",IF(AD195=4,"CON AVANCE",IF(AD195=5,"CUMPLIDO",))))),"")</f>
        <v/>
      </c>
      <c r="Y195" s="129" t="s">
        <v>1908</v>
      </c>
      <c r="Z195" s="129" t="str">
        <f t="shared" ref="Z195:Z258" si="23">AF195</f>
        <v>H3AEFMECO</v>
      </c>
      <c r="AA195" s="144">
        <f>IF(A195&lt;&gt;"",1,AA194+1)</f>
        <v>2</v>
      </c>
      <c r="AB195" s="144" t="str">
        <f t="shared" ref="AB195:AB258" si="24">CONCATENATE(Z195," - ",AA195)</f>
        <v>H3AEFMECO - 2</v>
      </c>
      <c r="AC195" s="82">
        <f t="shared" ref="AC195:AC258" si="25">IF(W195="VENCIDA",1,IF(W195="PRÓXIMA A VENCER",2,IF(W195="EN TERMINO",3,IF(W195="CON AVANCE",4,IF(W195="CUMPLIDA",5,)))))</f>
        <v>1</v>
      </c>
      <c r="AD195" s="82">
        <f t="shared" ref="AD195:AD258" si="26">IF(AA196=AA195+1,MIN(AC195,AD196),AC195)</f>
        <v>1</v>
      </c>
      <c r="AE195" s="82" t="str">
        <f>IF(A195&lt;&gt;"",MID(F195,1,FIND(" ",F195,1)-1),AE194)</f>
        <v>H3AEFMECO.</v>
      </c>
      <c r="AF195" s="82" t="str">
        <f t="shared" ref="AF195:AF258" si="27">IFERROR(MID(AE195,1,FIND(".",AE195,1)-1),AE195)</f>
        <v>H3AEFMECO</v>
      </c>
      <c r="AG195" s="86"/>
      <c r="AH195" s="87"/>
      <c r="AI195" s="88"/>
    </row>
    <row r="196" spans="1:35" s="11" customFormat="1" ht="234.75" customHeight="1" x14ac:dyDescent="0.2">
      <c r="A196" s="129" t="str">
        <f>IF(ISBLANK(D196),"",COUNTA($D$2:D196))</f>
        <v/>
      </c>
      <c r="B196" s="130">
        <f t="shared" si="22"/>
        <v>195</v>
      </c>
      <c r="C196" s="131"/>
      <c r="D196" s="174"/>
      <c r="E196" s="179" t="s">
        <v>968</v>
      </c>
      <c r="F196" s="175" t="s">
        <v>1865</v>
      </c>
      <c r="G196" s="175" t="s">
        <v>1861</v>
      </c>
      <c r="H196" s="176" t="s">
        <v>1866</v>
      </c>
      <c r="I196" s="176" t="s">
        <v>1844</v>
      </c>
      <c r="J196" s="177" t="s">
        <v>1848</v>
      </c>
      <c r="K196" s="177">
        <v>1</v>
      </c>
      <c r="L196" s="178">
        <v>44767</v>
      </c>
      <c r="M196" s="182">
        <v>44865</v>
      </c>
      <c r="N196" s="137">
        <f t="shared" si="21"/>
        <v>14</v>
      </c>
      <c r="O196" s="174" t="s">
        <v>1846</v>
      </c>
      <c r="P196" s="140" t="s">
        <v>2366</v>
      </c>
      <c r="Q196" s="140">
        <v>0</v>
      </c>
      <c r="R196" s="148"/>
      <c r="S196" s="85">
        <f>IF(Q196/K196&gt;1,100,+Q196/K196*100)</f>
        <v>0</v>
      </c>
      <c r="T196" s="142">
        <f>+N196*S196/100</f>
        <v>0</v>
      </c>
      <c r="U196" s="142">
        <f>IF(M196&lt;=$AH$1,T196,0)</f>
        <v>0</v>
      </c>
      <c r="V196" s="142">
        <f>IF($AH$1&gt;=M196,N196,0)</f>
        <v>14</v>
      </c>
      <c r="W196" s="143" t="str">
        <f>IF(S196=100,"CUMPLIDA",IF(M196-$AH$1&lt;0,"VENCIDA",IF(M196-$AH$1&lt;=30,"PRÓXIMA A VENCER",IF(S196&gt;0,"CON AVANCE","EN TERMINO"))))</f>
        <v>VENCIDA</v>
      </c>
      <c r="X196" s="143" t="str">
        <f>IF(A196&lt;&gt;"",IF(AD196=1,"VENCIDO",IF(AD196=2,"PRÓXIMO A VENCER",IF(AD196=3,"EN TERMINO",IF(AD196=4,"CON AVANCE",IF(AD196=5,"CUMPLIDO",))))),"")</f>
        <v/>
      </c>
      <c r="Y196" s="129" t="s">
        <v>1908</v>
      </c>
      <c r="Z196" s="129" t="str">
        <f t="shared" si="23"/>
        <v>H3AEFMECO</v>
      </c>
      <c r="AA196" s="144">
        <f>IF(A196&lt;&gt;"",1,AA195+1)</f>
        <v>3</v>
      </c>
      <c r="AB196" s="144" t="str">
        <f t="shared" si="24"/>
        <v>H3AEFMECO - 3</v>
      </c>
      <c r="AC196" s="82">
        <f t="shared" si="25"/>
        <v>1</v>
      </c>
      <c r="AD196" s="82">
        <f t="shared" si="26"/>
        <v>1</v>
      </c>
      <c r="AE196" s="82" t="str">
        <f>IF(A196&lt;&gt;"",MID(F196,1,FIND(" ",F196,1)-1),AE195)</f>
        <v>H3AEFMECO.</v>
      </c>
      <c r="AF196" s="82" t="str">
        <f t="shared" si="27"/>
        <v>H3AEFMECO</v>
      </c>
      <c r="AG196" s="86"/>
      <c r="AH196" s="87"/>
      <c r="AI196" s="88"/>
    </row>
    <row r="197" spans="1:35" s="11" customFormat="1" ht="234.75" customHeight="1" x14ac:dyDescent="0.2">
      <c r="A197" s="129" t="str">
        <f>IF(ISBLANK(D197),"",COUNTA($D$2:D197))</f>
        <v/>
      </c>
      <c r="B197" s="130">
        <f t="shared" si="22"/>
        <v>196</v>
      </c>
      <c r="C197" s="131"/>
      <c r="D197" s="174"/>
      <c r="E197" s="179" t="s">
        <v>968</v>
      </c>
      <c r="F197" s="175" t="s">
        <v>1867</v>
      </c>
      <c r="G197" s="175" t="s">
        <v>1861</v>
      </c>
      <c r="H197" s="176" t="s">
        <v>1868</v>
      </c>
      <c r="I197" s="176" t="s">
        <v>1869</v>
      </c>
      <c r="J197" s="177" t="s">
        <v>1851</v>
      </c>
      <c r="K197" s="177">
        <v>1</v>
      </c>
      <c r="L197" s="178">
        <v>44865</v>
      </c>
      <c r="M197" s="182">
        <v>44926</v>
      </c>
      <c r="N197" s="137">
        <f t="shared" si="21"/>
        <v>8.7142857142857135</v>
      </c>
      <c r="O197" s="174" t="s">
        <v>1870</v>
      </c>
      <c r="P197" s="140" t="s">
        <v>2468</v>
      </c>
      <c r="Q197" s="140">
        <v>0</v>
      </c>
      <c r="R197" s="148"/>
      <c r="S197" s="85">
        <f>IF(Q197/K197&gt;1,100,+Q197/K197*100)</f>
        <v>0</v>
      </c>
      <c r="T197" s="142">
        <f>+N197*S197/100</f>
        <v>0</v>
      </c>
      <c r="U197" s="142">
        <f>IF(M197&lt;=$AH$1,T197,0)</f>
        <v>0</v>
      </c>
      <c r="V197" s="142">
        <f>IF($AH$1&gt;=M197,N197,0)</f>
        <v>8.7142857142857135</v>
      </c>
      <c r="W197" s="143" t="str">
        <f>IF(S197=100,"CUMPLIDA",IF(M197-$AH$1&lt;0,"VENCIDA",IF(M197-$AH$1&lt;=30,"PRÓXIMA A VENCER",IF(S197&gt;0,"CON AVANCE","EN TERMINO"))))</f>
        <v>VENCIDA</v>
      </c>
      <c r="X197" s="143" t="str">
        <f>IF(A197&lt;&gt;"",IF(AD197=1,"VENCIDO",IF(AD197=2,"PRÓXIMO A VENCER",IF(AD197=3,"EN TERMINO",IF(AD197=4,"CON AVANCE",IF(AD197=5,"CUMPLIDO",))))),"")</f>
        <v/>
      </c>
      <c r="Y197" s="129" t="s">
        <v>1908</v>
      </c>
      <c r="Z197" s="129" t="str">
        <f t="shared" si="23"/>
        <v>H3AEFMECO</v>
      </c>
      <c r="AA197" s="144">
        <f>IF(A197&lt;&gt;"",1,AA196+1)</f>
        <v>4</v>
      </c>
      <c r="AB197" s="144" t="str">
        <f t="shared" si="24"/>
        <v>H3AEFMECO - 4</v>
      </c>
      <c r="AC197" s="82">
        <f t="shared" si="25"/>
        <v>1</v>
      </c>
      <c r="AD197" s="82">
        <f t="shared" si="26"/>
        <v>1</v>
      </c>
      <c r="AE197" s="82" t="str">
        <f>IF(A197&lt;&gt;"",MID(F197,1,FIND(" ",F197,1)-1),AE196)</f>
        <v>H3AEFMECO.</v>
      </c>
      <c r="AF197" s="82" t="str">
        <f t="shared" si="27"/>
        <v>H3AEFMECO</v>
      </c>
      <c r="AG197" s="86"/>
      <c r="AH197" s="87"/>
      <c r="AI197" s="88"/>
    </row>
    <row r="198" spans="1:35" s="11" customFormat="1" ht="234.75" customHeight="1" x14ac:dyDescent="0.2">
      <c r="A198" s="129">
        <f>IF(ISBLANK(D198),"",COUNTA($D$2:D198))</f>
        <v>147</v>
      </c>
      <c r="B198" s="130">
        <f t="shared" si="22"/>
        <v>197</v>
      </c>
      <c r="C198" s="131"/>
      <c r="D198" s="174" t="s">
        <v>645</v>
      </c>
      <c r="E198" s="179" t="s">
        <v>1910</v>
      </c>
      <c r="F198" s="175" t="s">
        <v>1871</v>
      </c>
      <c r="G198" s="175" t="s">
        <v>1872</v>
      </c>
      <c r="H198" s="176" t="s">
        <v>1843</v>
      </c>
      <c r="I198" s="176" t="s">
        <v>1844</v>
      </c>
      <c r="J198" s="177" t="s">
        <v>1845</v>
      </c>
      <c r="K198" s="177">
        <v>1</v>
      </c>
      <c r="L198" s="178">
        <v>44767</v>
      </c>
      <c r="M198" s="182">
        <v>44865</v>
      </c>
      <c r="N198" s="137">
        <f t="shared" si="21"/>
        <v>14</v>
      </c>
      <c r="O198" s="174" t="s">
        <v>1846</v>
      </c>
      <c r="P198" s="140" t="s">
        <v>2366</v>
      </c>
      <c r="Q198" s="140">
        <v>0</v>
      </c>
      <c r="R198" s="148"/>
      <c r="S198" s="85">
        <f>IF(Q198/K198&gt;1,100,+Q198/K198*100)</f>
        <v>0</v>
      </c>
      <c r="T198" s="142">
        <f>+N198*S198/100</f>
        <v>0</v>
      </c>
      <c r="U198" s="142">
        <f>IF(M198&lt;=$AH$1,T198,0)</f>
        <v>0</v>
      </c>
      <c r="V198" s="142">
        <f>IF($AH$1&gt;=M198,N198,0)</f>
        <v>14</v>
      </c>
      <c r="W198" s="143" t="str">
        <f>IF(S198=100,"CUMPLIDA",IF(M198-$AH$1&lt;0,"VENCIDA",IF(M198-$AH$1&lt;=30,"PRÓXIMA A VENCER",IF(S198&gt;0,"CON AVANCE","EN TERMINO"))))</f>
        <v>VENCIDA</v>
      </c>
      <c r="X198" s="143" t="str">
        <f>IF(A198&lt;&gt;"",IF(AD198=1,"VENCIDO",IF(AD198=2,"PRÓXIMO A VENCER",IF(AD198=3,"EN TERMINO",IF(AD198=4,"CON AVANCE",IF(AD198=5,"CUMPLIDO",))))),"")</f>
        <v>VENCIDO</v>
      </c>
      <c r="Y198" s="129" t="s">
        <v>1908</v>
      </c>
      <c r="Z198" s="129" t="str">
        <f t="shared" si="23"/>
        <v>H4AEFMECO</v>
      </c>
      <c r="AA198" s="144">
        <f>IF(A198&lt;&gt;"",1,AA197+1)</f>
        <v>1</v>
      </c>
      <c r="AB198" s="144" t="str">
        <f t="shared" si="24"/>
        <v>H4AEFMECO - 1</v>
      </c>
      <c r="AC198" s="82">
        <f t="shared" si="25"/>
        <v>1</v>
      </c>
      <c r="AD198" s="82">
        <f t="shared" si="26"/>
        <v>1</v>
      </c>
      <c r="AE198" s="82" t="str">
        <f>IF(A198&lt;&gt;"",MID(F198,1,FIND(" ",F198,1)-1),AE197)</f>
        <v>H4AEFMECO.</v>
      </c>
      <c r="AF198" s="82" t="str">
        <f t="shared" si="27"/>
        <v>H4AEFMECO</v>
      </c>
      <c r="AG198" s="86"/>
      <c r="AH198" s="87"/>
      <c r="AI198" s="88"/>
    </row>
    <row r="199" spans="1:35" s="11" customFormat="1" ht="234.75" customHeight="1" x14ac:dyDescent="0.2">
      <c r="A199" s="129" t="str">
        <f>IF(ISBLANK(D199),"",COUNTA($D$2:D199))</f>
        <v/>
      </c>
      <c r="B199" s="130">
        <f t="shared" si="22"/>
        <v>198</v>
      </c>
      <c r="C199" s="131"/>
      <c r="D199" s="174"/>
      <c r="E199" s="179" t="s">
        <v>1910</v>
      </c>
      <c r="F199" s="175" t="s">
        <v>1873</v>
      </c>
      <c r="G199" s="175" t="s">
        <v>1872</v>
      </c>
      <c r="H199" s="176" t="s">
        <v>1866</v>
      </c>
      <c r="I199" s="176" t="s">
        <v>1844</v>
      </c>
      <c r="J199" s="177" t="s">
        <v>1848</v>
      </c>
      <c r="K199" s="177">
        <v>1</v>
      </c>
      <c r="L199" s="178">
        <v>44767</v>
      </c>
      <c r="M199" s="182">
        <v>44865</v>
      </c>
      <c r="N199" s="137">
        <f t="shared" si="21"/>
        <v>14</v>
      </c>
      <c r="O199" s="174" t="s">
        <v>1846</v>
      </c>
      <c r="P199" s="140" t="s">
        <v>2366</v>
      </c>
      <c r="Q199" s="140">
        <v>0</v>
      </c>
      <c r="R199" s="148"/>
      <c r="S199" s="85">
        <f>IF(Q199/K199&gt;1,100,+Q199/K199*100)</f>
        <v>0</v>
      </c>
      <c r="T199" s="142">
        <f>+N199*S199/100</f>
        <v>0</v>
      </c>
      <c r="U199" s="142">
        <f>IF(M199&lt;=$AH$1,T199,0)</f>
        <v>0</v>
      </c>
      <c r="V199" s="142">
        <f>IF($AH$1&gt;=M199,N199,0)</f>
        <v>14</v>
      </c>
      <c r="W199" s="143" t="str">
        <f>IF(S199=100,"CUMPLIDA",IF(M199-$AH$1&lt;0,"VENCIDA",IF(M199-$AH$1&lt;=30,"PRÓXIMA A VENCER",IF(S199&gt;0,"CON AVANCE","EN TERMINO"))))</f>
        <v>VENCIDA</v>
      </c>
      <c r="X199" s="143" t="str">
        <f>IF(A199&lt;&gt;"",IF(AD199=1,"VENCIDO",IF(AD199=2,"PRÓXIMO A VENCER",IF(AD199=3,"EN TERMINO",IF(AD199=4,"CON AVANCE",IF(AD199=5,"CUMPLIDO",))))),"")</f>
        <v/>
      </c>
      <c r="Y199" s="129" t="s">
        <v>1908</v>
      </c>
      <c r="Z199" s="129" t="str">
        <f t="shared" si="23"/>
        <v>H4AEFMECO</v>
      </c>
      <c r="AA199" s="144">
        <f>IF(A199&lt;&gt;"",1,AA198+1)</f>
        <v>2</v>
      </c>
      <c r="AB199" s="144" t="str">
        <f t="shared" si="24"/>
        <v>H4AEFMECO - 2</v>
      </c>
      <c r="AC199" s="82">
        <f t="shared" si="25"/>
        <v>1</v>
      </c>
      <c r="AD199" s="82">
        <f t="shared" si="26"/>
        <v>1</v>
      </c>
      <c r="AE199" s="82" t="str">
        <f>IF(A199&lt;&gt;"",MID(F199,1,FIND(" ",F199,1)-1),AE198)</f>
        <v>H4AEFMECO.</v>
      </c>
      <c r="AF199" s="82" t="str">
        <f t="shared" si="27"/>
        <v>H4AEFMECO</v>
      </c>
      <c r="AG199" s="86"/>
      <c r="AH199" s="87"/>
      <c r="AI199" s="88"/>
    </row>
    <row r="200" spans="1:35" s="11" customFormat="1" ht="234.75" customHeight="1" x14ac:dyDescent="0.2">
      <c r="A200" s="129" t="str">
        <f>IF(ISBLANK(D200),"",COUNTA($D$2:D200))</f>
        <v/>
      </c>
      <c r="B200" s="130">
        <f t="shared" si="22"/>
        <v>199</v>
      </c>
      <c r="C200" s="131"/>
      <c r="D200" s="174"/>
      <c r="E200" s="179" t="s">
        <v>1910</v>
      </c>
      <c r="F200" s="175" t="s">
        <v>1874</v>
      </c>
      <c r="G200" s="175" t="s">
        <v>1872</v>
      </c>
      <c r="H200" s="176" t="s">
        <v>1868</v>
      </c>
      <c r="I200" s="176" t="s">
        <v>1869</v>
      </c>
      <c r="J200" s="177" t="s">
        <v>1851</v>
      </c>
      <c r="K200" s="177">
        <v>1</v>
      </c>
      <c r="L200" s="178">
        <v>44865</v>
      </c>
      <c r="M200" s="182">
        <v>44926</v>
      </c>
      <c r="N200" s="137">
        <f t="shared" si="21"/>
        <v>8.7142857142857135</v>
      </c>
      <c r="O200" s="174" t="s">
        <v>1870</v>
      </c>
      <c r="P200" s="140" t="s">
        <v>2468</v>
      </c>
      <c r="Q200" s="140">
        <v>0</v>
      </c>
      <c r="R200" s="148"/>
      <c r="S200" s="85">
        <f>IF(Q200/K200&gt;1,100,+Q200/K200*100)</f>
        <v>0</v>
      </c>
      <c r="T200" s="142">
        <f>+N200*S200/100</f>
        <v>0</v>
      </c>
      <c r="U200" s="142">
        <f>IF(M200&lt;=$AH$1,T200,0)</f>
        <v>0</v>
      </c>
      <c r="V200" s="142">
        <f>IF($AH$1&gt;=M200,N200,0)</f>
        <v>8.7142857142857135</v>
      </c>
      <c r="W200" s="143" t="str">
        <f>IF(S200=100,"CUMPLIDA",IF(M200-$AH$1&lt;0,"VENCIDA",IF(M200-$AH$1&lt;=30,"PRÓXIMA A VENCER",IF(S200&gt;0,"CON AVANCE","EN TERMINO"))))</f>
        <v>VENCIDA</v>
      </c>
      <c r="X200" s="143" t="str">
        <f>IF(A200&lt;&gt;"",IF(AD200=1,"VENCIDO",IF(AD200=2,"PRÓXIMO A VENCER",IF(AD200=3,"EN TERMINO",IF(AD200=4,"CON AVANCE",IF(AD200=5,"CUMPLIDO",))))),"")</f>
        <v/>
      </c>
      <c r="Y200" s="129" t="s">
        <v>1908</v>
      </c>
      <c r="Z200" s="129" t="str">
        <f t="shared" si="23"/>
        <v>H4AEFMECO</v>
      </c>
      <c r="AA200" s="144">
        <f>IF(A200&lt;&gt;"",1,AA199+1)</f>
        <v>3</v>
      </c>
      <c r="AB200" s="144" t="str">
        <f t="shared" si="24"/>
        <v>H4AEFMECO - 3</v>
      </c>
      <c r="AC200" s="82">
        <f t="shared" si="25"/>
        <v>1</v>
      </c>
      <c r="AD200" s="82">
        <f t="shared" si="26"/>
        <v>1</v>
      </c>
      <c r="AE200" s="82" t="str">
        <f>IF(A200&lt;&gt;"",MID(F200,1,FIND(" ",F200,1)-1),AE199)</f>
        <v>H4AEFMECO.</v>
      </c>
      <c r="AF200" s="82" t="str">
        <f t="shared" si="27"/>
        <v>H4AEFMECO</v>
      </c>
      <c r="AG200" s="86"/>
      <c r="AH200" s="87"/>
      <c r="AI200" s="88"/>
    </row>
    <row r="201" spans="1:35" s="11" customFormat="1" ht="234.75" customHeight="1" x14ac:dyDescent="0.2">
      <c r="A201" s="129">
        <f>IF(ISBLANK(D201),"",COUNTA($D$2:D201))</f>
        <v>148</v>
      </c>
      <c r="B201" s="130">
        <f t="shared" si="22"/>
        <v>200</v>
      </c>
      <c r="C201" s="131"/>
      <c r="D201" s="174" t="s">
        <v>645</v>
      </c>
      <c r="E201" s="179" t="s">
        <v>144</v>
      </c>
      <c r="F201" s="175" t="s">
        <v>1875</v>
      </c>
      <c r="G201" s="175" t="s">
        <v>1876</v>
      </c>
      <c r="H201" s="176" t="s">
        <v>1877</v>
      </c>
      <c r="I201" s="176" t="s">
        <v>1878</v>
      </c>
      <c r="J201" s="177" t="s">
        <v>716</v>
      </c>
      <c r="K201" s="177">
        <v>1</v>
      </c>
      <c r="L201" s="178">
        <v>44767</v>
      </c>
      <c r="M201" s="182">
        <v>44803</v>
      </c>
      <c r="N201" s="137">
        <f t="shared" si="21"/>
        <v>5.1428571428571432</v>
      </c>
      <c r="O201" s="174" t="s">
        <v>1975</v>
      </c>
      <c r="P201" s="140" t="s">
        <v>2386</v>
      </c>
      <c r="Q201" s="140">
        <v>1</v>
      </c>
      <c r="R201" s="148"/>
      <c r="S201" s="85">
        <f>IF(Q201/K201&gt;1,100,+Q201/K201*100)</f>
        <v>100</v>
      </c>
      <c r="T201" s="142">
        <f>+N201*S201/100</f>
        <v>5.1428571428571432</v>
      </c>
      <c r="U201" s="142">
        <f>IF(M201&lt;=$AH$1,T201,0)</f>
        <v>5.1428571428571432</v>
      </c>
      <c r="V201" s="142">
        <f>IF($AH$1&gt;=M201,N201,0)</f>
        <v>5.1428571428571432</v>
      </c>
      <c r="W201" s="143" t="str">
        <f>IF(S201=100,"CUMPLIDA",IF(M201-$AH$1&lt;0,"VENCIDA",IF(M201-$AH$1&lt;=30,"PRÓXIMA A VENCER",IF(S201&gt;0,"CON AVANCE","EN TERMINO"))))</f>
        <v>CUMPLIDA</v>
      </c>
      <c r="X201" s="143" t="str">
        <f>IF(A201&lt;&gt;"",IF(AD201=1,"VENCIDO",IF(AD201=2,"PRÓXIMO A VENCER",IF(AD201=3,"EN TERMINO",IF(AD201=4,"CON AVANCE",IF(AD201=5,"CUMPLIDO",))))),"")</f>
        <v>VENCIDO</v>
      </c>
      <c r="Y201" s="129" t="s">
        <v>1908</v>
      </c>
      <c r="Z201" s="129" t="str">
        <f t="shared" si="23"/>
        <v>H5AEFMECO</v>
      </c>
      <c r="AA201" s="144">
        <f>IF(A201&lt;&gt;"",1,AA200+1)</f>
        <v>1</v>
      </c>
      <c r="AB201" s="144" t="str">
        <f t="shared" si="24"/>
        <v>H5AEFMECO - 1</v>
      </c>
      <c r="AC201" s="82">
        <f t="shared" si="25"/>
        <v>5</v>
      </c>
      <c r="AD201" s="82">
        <f t="shared" si="26"/>
        <v>1</v>
      </c>
      <c r="AE201" s="82" t="str">
        <f>IF(A201&lt;&gt;"",MID(F201,1,FIND(" ",F201,1)-1),AE200)</f>
        <v>H5AEFMECO.</v>
      </c>
      <c r="AF201" s="82" t="str">
        <f t="shared" si="27"/>
        <v>H5AEFMECO</v>
      </c>
      <c r="AG201" s="86"/>
      <c r="AH201" s="87"/>
      <c r="AI201" s="88"/>
    </row>
    <row r="202" spans="1:35" s="11" customFormat="1" ht="234.75" customHeight="1" x14ac:dyDescent="0.2">
      <c r="A202" s="129" t="str">
        <f>IF(ISBLANK(D202),"",COUNTA($D$2:D202))</f>
        <v/>
      </c>
      <c r="B202" s="130">
        <f t="shared" si="22"/>
        <v>201</v>
      </c>
      <c r="C202" s="131"/>
      <c r="D202" s="174"/>
      <c r="E202" s="179" t="s">
        <v>144</v>
      </c>
      <c r="F202" s="175" t="s">
        <v>1879</v>
      </c>
      <c r="G202" s="175" t="s">
        <v>1876</v>
      </c>
      <c r="H202" s="176" t="s">
        <v>1843</v>
      </c>
      <c r="I202" s="176" t="s">
        <v>1880</v>
      </c>
      <c r="J202" s="177" t="s">
        <v>1845</v>
      </c>
      <c r="K202" s="177">
        <v>1</v>
      </c>
      <c r="L202" s="178">
        <v>44767</v>
      </c>
      <c r="M202" s="182">
        <v>44865</v>
      </c>
      <c r="N202" s="137">
        <f t="shared" si="21"/>
        <v>14</v>
      </c>
      <c r="O202" s="174" t="s">
        <v>1881</v>
      </c>
      <c r="P202" s="140" t="s">
        <v>2366</v>
      </c>
      <c r="Q202" s="140">
        <v>0</v>
      </c>
      <c r="R202" s="148"/>
      <c r="S202" s="85">
        <f>IF(Q202/K202&gt;1,100,+Q202/K202*100)</f>
        <v>0</v>
      </c>
      <c r="T202" s="142">
        <f>+N202*S202/100</f>
        <v>0</v>
      </c>
      <c r="U202" s="142">
        <f>IF(M202&lt;=$AH$1,T202,0)</f>
        <v>0</v>
      </c>
      <c r="V202" s="142">
        <f>IF($AH$1&gt;=M202,N202,0)</f>
        <v>14</v>
      </c>
      <c r="W202" s="143" t="str">
        <f>IF(S202=100,"CUMPLIDA",IF(M202-$AH$1&lt;0,"VENCIDA",IF(M202-$AH$1&lt;=30,"PRÓXIMA A VENCER",IF(S202&gt;0,"CON AVANCE","EN TERMINO"))))</f>
        <v>VENCIDA</v>
      </c>
      <c r="X202" s="143" t="str">
        <f>IF(A202&lt;&gt;"",IF(AD202=1,"VENCIDO",IF(AD202=2,"PRÓXIMO A VENCER",IF(AD202=3,"EN TERMINO",IF(AD202=4,"CON AVANCE",IF(AD202=5,"CUMPLIDO",))))),"")</f>
        <v/>
      </c>
      <c r="Y202" s="129" t="s">
        <v>1908</v>
      </c>
      <c r="Z202" s="129" t="str">
        <f t="shared" si="23"/>
        <v>H5AEFMECO</v>
      </c>
      <c r="AA202" s="144">
        <f>IF(A202&lt;&gt;"",1,AA201+1)</f>
        <v>2</v>
      </c>
      <c r="AB202" s="144" t="str">
        <f t="shared" si="24"/>
        <v>H5AEFMECO - 2</v>
      </c>
      <c r="AC202" s="82">
        <f t="shared" si="25"/>
        <v>1</v>
      </c>
      <c r="AD202" s="82">
        <f t="shared" si="26"/>
        <v>1</v>
      </c>
      <c r="AE202" s="82" t="str">
        <f>IF(A202&lt;&gt;"",MID(F202,1,FIND(" ",F202,1)-1),AE201)</f>
        <v>H5AEFMECO.</v>
      </c>
      <c r="AF202" s="82" t="str">
        <f t="shared" si="27"/>
        <v>H5AEFMECO</v>
      </c>
      <c r="AG202" s="86"/>
      <c r="AH202" s="87"/>
      <c r="AI202" s="88"/>
    </row>
    <row r="203" spans="1:35" s="11" customFormat="1" ht="234.75" customHeight="1" x14ac:dyDescent="0.2">
      <c r="A203" s="129" t="str">
        <f>IF(ISBLANK(D203),"",COUNTA($D$2:D203))</f>
        <v/>
      </c>
      <c r="B203" s="130">
        <f t="shared" si="22"/>
        <v>202</v>
      </c>
      <c r="C203" s="131"/>
      <c r="D203" s="174"/>
      <c r="E203" s="179" t="s">
        <v>144</v>
      </c>
      <c r="F203" s="175" t="s">
        <v>1882</v>
      </c>
      <c r="G203" s="175" t="s">
        <v>1876</v>
      </c>
      <c r="H203" s="176" t="s">
        <v>1843</v>
      </c>
      <c r="I203" s="176" t="s">
        <v>1880</v>
      </c>
      <c r="J203" s="177" t="s">
        <v>1848</v>
      </c>
      <c r="K203" s="177">
        <v>1</v>
      </c>
      <c r="L203" s="178">
        <v>44767</v>
      </c>
      <c r="M203" s="182">
        <v>44865</v>
      </c>
      <c r="N203" s="137">
        <f t="shared" ref="N203:N266" si="28">(+M203-L203)/7</f>
        <v>14</v>
      </c>
      <c r="O203" s="174" t="s">
        <v>1881</v>
      </c>
      <c r="P203" s="140" t="s">
        <v>2366</v>
      </c>
      <c r="Q203" s="140">
        <v>0</v>
      </c>
      <c r="R203" s="148"/>
      <c r="S203" s="85">
        <f>IF(Q203/K203&gt;1,100,+Q203/K203*100)</f>
        <v>0</v>
      </c>
      <c r="T203" s="142">
        <f>+N203*S203/100</f>
        <v>0</v>
      </c>
      <c r="U203" s="142">
        <f>IF(M203&lt;=$AH$1,T203,0)</f>
        <v>0</v>
      </c>
      <c r="V203" s="142">
        <f>IF($AH$1&gt;=M203,N203,0)</f>
        <v>14</v>
      </c>
      <c r="W203" s="143" t="str">
        <f>IF(S203=100,"CUMPLIDA",IF(M203-$AH$1&lt;0,"VENCIDA",IF(M203-$AH$1&lt;=30,"PRÓXIMA A VENCER",IF(S203&gt;0,"CON AVANCE","EN TERMINO"))))</f>
        <v>VENCIDA</v>
      </c>
      <c r="X203" s="143" t="str">
        <f>IF(A203&lt;&gt;"",IF(AD203=1,"VENCIDO",IF(AD203=2,"PRÓXIMO A VENCER",IF(AD203=3,"EN TERMINO",IF(AD203=4,"CON AVANCE",IF(AD203=5,"CUMPLIDO",))))),"")</f>
        <v/>
      </c>
      <c r="Y203" s="129" t="s">
        <v>1908</v>
      </c>
      <c r="Z203" s="129" t="str">
        <f t="shared" si="23"/>
        <v>H5AEFMECO</v>
      </c>
      <c r="AA203" s="144">
        <f>IF(A203&lt;&gt;"",1,AA202+1)</f>
        <v>3</v>
      </c>
      <c r="AB203" s="144" t="str">
        <f t="shared" si="24"/>
        <v>H5AEFMECO - 3</v>
      </c>
      <c r="AC203" s="82">
        <f t="shared" si="25"/>
        <v>1</v>
      </c>
      <c r="AD203" s="82">
        <f t="shared" si="26"/>
        <v>1</v>
      </c>
      <c r="AE203" s="82" t="str">
        <f>IF(A203&lt;&gt;"",MID(F203,1,FIND(" ",F203,1)-1),AE202)</f>
        <v>H5AEFMECO.</v>
      </c>
      <c r="AF203" s="82" t="str">
        <f t="shared" si="27"/>
        <v>H5AEFMECO</v>
      </c>
      <c r="AG203" s="86"/>
      <c r="AH203" s="87"/>
      <c r="AI203" s="88"/>
    </row>
    <row r="204" spans="1:35" s="11" customFormat="1" ht="234.75" customHeight="1" x14ac:dyDescent="0.2">
      <c r="A204" s="129" t="str">
        <f>IF(ISBLANK(D204),"",COUNTA($D$2:D204))</f>
        <v/>
      </c>
      <c r="B204" s="130">
        <f t="shared" si="22"/>
        <v>203</v>
      </c>
      <c r="C204" s="131"/>
      <c r="D204" s="174"/>
      <c r="E204" s="179" t="s">
        <v>144</v>
      </c>
      <c r="F204" s="175" t="s">
        <v>1883</v>
      </c>
      <c r="G204" s="175" t="s">
        <v>1876</v>
      </c>
      <c r="H204" s="176" t="s">
        <v>1843</v>
      </c>
      <c r="I204" s="176" t="s">
        <v>1884</v>
      </c>
      <c r="J204" s="177" t="s">
        <v>1851</v>
      </c>
      <c r="K204" s="177">
        <v>1</v>
      </c>
      <c r="L204" s="178">
        <v>44865</v>
      </c>
      <c r="M204" s="182">
        <v>44926</v>
      </c>
      <c r="N204" s="137">
        <f t="shared" si="28"/>
        <v>8.7142857142857135</v>
      </c>
      <c r="O204" s="174" t="s">
        <v>1870</v>
      </c>
      <c r="P204" s="140" t="s">
        <v>2468</v>
      </c>
      <c r="Q204" s="140">
        <v>0</v>
      </c>
      <c r="R204" s="148"/>
      <c r="S204" s="85">
        <f>IF(Q204/K204&gt;1,100,+Q204/K204*100)</f>
        <v>0</v>
      </c>
      <c r="T204" s="142">
        <f>+N204*S204/100</f>
        <v>0</v>
      </c>
      <c r="U204" s="142">
        <f>IF(M204&lt;=$AH$1,T204,0)</f>
        <v>0</v>
      </c>
      <c r="V204" s="142">
        <f>IF($AH$1&gt;=M204,N204,0)</f>
        <v>8.7142857142857135</v>
      </c>
      <c r="W204" s="143" t="str">
        <f>IF(S204=100,"CUMPLIDA",IF(M204-$AH$1&lt;0,"VENCIDA",IF(M204-$AH$1&lt;=30,"PRÓXIMA A VENCER",IF(S204&gt;0,"CON AVANCE","EN TERMINO"))))</f>
        <v>VENCIDA</v>
      </c>
      <c r="X204" s="143" t="str">
        <f>IF(A204&lt;&gt;"",IF(AD204=1,"VENCIDO",IF(AD204=2,"PRÓXIMO A VENCER",IF(AD204=3,"EN TERMINO",IF(AD204=4,"CON AVANCE",IF(AD204=5,"CUMPLIDO",))))),"")</f>
        <v/>
      </c>
      <c r="Y204" s="129" t="s">
        <v>1908</v>
      </c>
      <c r="Z204" s="129" t="str">
        <f t="shared" si="23"/>
        <v>H5AEFMECO</v>
      </c>
      <c r="AA204" s="144">
        <f>IF(A204&lt;&gt;"",1,AA203+1)</f>
        <v>4</v>
      </c>
      <c r="AB204" s="144" t="str">
        <f t="shared" si="24"/>
        <v>H5AEFMECO - 4</v>
      </c>
      <c r="AC204" s="82">
        <f t="shared" si="25"/>
        <v>1</v>
      </c>
      <c r="AD204" s="82">
        <f t="shared" si="26"/>
        <v>1</v>
      </c>
      <c r="AE204" s="82" t="str">
        <f>IF(A204&lt;&gt;"",MID(F204,1,FIND(" ",F204,1)-1),AE203)</f>
        <v>H5AEFMECO.</v>
      </c>
      <c r="AF204" s="82" t="str">
        <f t="shared" si="27"/>
        <v>H5AEFMECO</v>
      </c>
      <c r="AG204" s="86"/>
      <c r="AH204" s="87"/>
      <c r="AI204" s="88"/>
    </row>
    <row r="205" spans="1:35" s="11" customFormat="1" ht="234.75" customHeight="1" x14ac:dyDescent="0.2">
      <c r="A205" s="129">
        <f>IF(ISBLANK(D205),"",COUNTA($D$2:D205))</f>
        <v>149</v>
      </c>
      <c r="B205" s="130">
        <f t="shared" si="22"/>
        <v>204</v>
      </c>
      <c r="C205" s="131"/>
      <c r="D205" s="174" t="s">
        <v>1885</v>
      </c>
      <c r="E205" s="179" t="s">
        <v>144</v>
      </c>
      <c r="F205" s="175" t="s">
        <v>1886</v>
      </c>
      <c r="G205" s="175" t="s">
        <v>1887</v>
      </c>
      <c r="H205" s="176" t="s">
        <v>1888</v>
      </c>
      <c r="I205" s="176" t="s">
        <v>1889</v>
      </c>
      <c r="J205" s="177" t="s">
        <v>1890</v>
      </c>
      <c r="K205" s="177">
        <v>1</v>
      </c>
      <c r="L205" s="178">
        <v>44767</v>
      </c>
      <c r="M205" s="182">
        <v>44865</v>
      </c>
      <c r="N205" s="137">
        <f t="shared" si="28"/>
        <v>14</v>
      </c>
      <c r="O205" s="174" t="s">
        <v>1975</v>
      </c>
      <c r="P205" s="138" t="s">
        <v>2386</v>
      </c>
      <c r="Q205" s="140">
        <v>1</v>
      </c>
      <c r="R205" s="148"/>
      <c r="S205" s="85">
        <f>IF(Q205/K205&gt;1,100,+Q205/K205*100)</f>
        <v>100</v>
      </c>
      <c r="T205" s="142">
        <f>+N205*S205/100</f>
        <v>14</v>
      </c>
      <c r="U205" s="142">
        <f>IF(M205&lt;=$AH$1,T205,0)</f>
        <v>14</v>
      </c>
      <c r="V205" s="142">
        <f>IF($AH$1&gt;=M205,N205,0)</f>
        <v>14</v>
      </c>
      <c r="W205" s="143" t="str">
        <f>IF(S205=100,"CUMPLIDA",IF(M205-$AH$1&lt;0,"VENCIDA",IF(M205-$AH$1&lt;=30,"PRÓXIMA A VENCER",IF(S205&gt;0,"CON AVANCE","EN TERMINO"))))</f>
        <v>CUMPLIDA</v>
      </c>
      <c r="X205" s="143" t="str">
        <f>IF(A205&lt;&gt;"",IF(AD205=1,"VENCIDO",IF(AD205=2,"PRÓXIMO A VENCER",IF(AD205=3,"EN TERMINO",IF(AD205=4,"CON AVANCE",IF(AD205=5,"CUMPLIDO",))))),"")</f>
        <v>VENCIDO</v>
      </c>
      <c r="Y205" s="129" t="s">
        <v>1908</v>
      </c>
      <c r="Z205" s="129" t="str">
        <f t="shared" si="23"/>
        <v>H6AEFMECO</v>
      </c>
      <c r="AA205" s="144">
        <f>IF(A205&lt;&gt;"",1,AA204+1)</f>
        <v>1</v>
      </c>
      <c r="AB205" s="144" t="str">
        <f t="shared" si="24"/>
        <v>H6AEFMECO - 1</v>
      </c>
      <c r="AC205" s="82">
        <f t="shared" si="25"/>
        <v>5</v>
      </c>
      <c r="AD205" s="82">
        <f t="shared" si="26"/>
        <v>1</v>
      </c>
      <c r="AE205" s="82" t="str">
        <f>IF(A205&lt;&gt;"",MID(F205,1,FIND(" ",F205,1)-1),AE204)</f>
        <v>H6AEFMECO.</v>
      </c>
      <c r="AF205" s="82" t="str">
        <f t="shared" si="27"/>
        <v>H6AEFMECO</v>
      </c>
      <c r="AG205" s="86"/>
      <c r="AH205" s="87"/>
      <c r="AI205" s="88"/>
    </row>
    <row r="206" spans="1:35" s="11" customFormat="1" ht="234.75" customHeight="1" x14ac:dyDescent="0.2">
      <c r="A206" s="129" t="str">
        <f>IF(ISBLANK(D206),"",COUNTA($D$2:D206))</f>
        <v/>
      </c>
      <c r="B206" s="130">
        <f t="shared" si="22"/>
        <v>205</v>
      </c>
      <c r="C206" s="131"/>
      <c r="D206" s="174"/>
      <c r="E206" s="179" t="s">
        <v>144</v>
      </c>
      <c r="F206" s="175" t="s">
        <v>1891</v>
      </c>
      <c r="G206" s="175" t="s">
        <v>1887</v>
      </c>
      <c r="H206" s="176" t="s">
        <v>1843</v>
      </c>
      <c r="I206" s="176" t="s">
        <v>1880</v>
      </c>
      <c r="J206" s="177" t="s">
        <v>1845</v>
      </c>
      <c r="K206" s="177">
        <v>1</v>
      </c>
      <c r="L206" s="178">
        <v>44767</v>
      </c>
      <c r="M206" s="182">
        <v>44865</v>
      </c>
      <c r="N206" s="137">
        <f t="shared" si="28"/>
        <v>14</v>
      </c>
      <c r="O206" s="174" t="s">
        <v>1846</v>
      </c>
      <c r="P206" s="140" t="s">
        <v>2366</v>
      </c>
      <c r="Q206" s="140">
        <v>0</v>
      </c>
      <c r="R206" s="148"/>
      <c r="S206" s="85">
        <f>IF(Q206/K206&gt;1,100,+Q206/K206*100)</f>
        <v>0</v>
      </c>
      <c r="T206" s="142">
        <f>+N206*S206/100</f>
        <v>0</v>
      </c>
      <c r="U206" s="142">
        <f>IF(M206&lt;=$AH$1,T206,0)</f>
        <v>0</v>
      </c>
      <c r="V206" s="142">
        <f>IF($AH$1&gt;=M206,N206,0)</f>
        <v>14</v>
      </c>
      <c r="W206" s="143" t="str">
        <f>IF(S206=100,"CUMPLIDA",IF(M206-$AH$1&lt;0,"VENCIDA",IF(M206-$AH$1&lt;=30,"PRÓXIMA A VENCER",IF(S206&gt;0,"CON AVANCE","EN TERMINO"))))</f>
        <v>VENCIDA</v>
      </c>
      <c r="X206" s="143" t="str">
        <f>IF(A206&lt;&gt;"",IF(AD206=1,"VENCIDO",IF(AD206=2,"PRÓXIMO A VENCER",IF(AD206=3,"EN TERMINO",IF(AD206=4,"CON AVANCE",IF(AD206=5,"CUMPLIDO",))))),"")</f>
        <v/>
      </c>
      <c r="Y206" s="129" t="s">
        <v>1908</v>
      </c>
      <c r="Z206" s="129" t="str">
        <f t="shared" si="23"/>
        <v>H6AEFMECO</v>
      </c>
      <c r="AA206" s="144">
        <f>IF(A206&lt;&gt;"",1,AA205+1)</f>
        <v>2</v>
      </c>
      <c r="AB206" s="144" t="str">
        <f t="shared" si="24"/>
        <v>H6AEFMECO - 2</v>
      </c>
      <c r="AC206" s="82">
        <f t="shared" si="25"/>
        <v>1</v>
      </c>
      <c r="AD206" s="82">
        <f t="shared" si="26"/>
        <v>1</v>
      </c>
      <c r="AE206" s="82" t="str">
        <f>IF(A206&lt;&gt;"",MID(F206,1,FIND(" ",F206,1)-1),AE205)</f>
        <v>H6AEFMECO.</v>
      </c>
      <c r="AF206" s="82" t="str">
        <f t="shared" si="27"/>
        <v>H6AEFMECO</v>
      </c>
      <c r="AG206" s="86"/>
      <c r="AH206" s="87"/>
      <c r="AI206" s="88"/>
    </row>
    <row r="207" spans="1:35" s="11" customFormat="1" ht="234.75" customHeight="1" x14ac:dyDescent="0.2">
      <c r="A207" s="129" t="str">
        <f>IF(ISBLANK(D207),"",COUNTA($D$2:D207))</f>
        <v/>
      </c>
      <c r="B207" s="130">
        <f t="shared" si="22"/>
        <v>206</v>
      </c>
      <c r="C207" s="131"/>
      <c r="D207" s="174"/>
      <c r="E207" s="179" t="s">
        <v>144</v>
      </c>
      <c r="F207" s="175" t="s">
        <v>1892</v>
      </c>
      <c r="G207" s="175" t="s">
        <v>1887</v>
      </c>
      <c r="H207" s="176" t="s">
        <v>1843</v>
      </c>
      <c r="I207" s="176" t="s">
        <v>1880</v>
      </c>
      <c r="J207" s="177" t="s">
        <v>1848</v>
      </c>
      <c r="K207" s="177">
        <v>1</v>
      </c>
      <c r="L207" s="178">
        <v>44767</v>
      </c>
      <c r="M207" s="182">
        <v>44865</v>
      </c>
      <c r="N207" s="137">
        <f t="shared" si="28"/>
        <v>14</v>
      </c>
      <c r="O207" s="174" t="s">
        <v>1846</v>
      </c>
      <c r="P207" s="140" t="s">
        <v>2366</v>
      </c>
      <c r="Q207" s="140">
        <v>0</v>
      </c>
      <c r="R207" s="148"/>
      <c r="S207" s="85">
        <f>IF(Q207/K207&gt;1,100,+Q207/K207*100)</f>
        <v>0</v>
      </c>
      <c r="T207" s="142">
        <f>+N207*S207/100</f>
        <v>0</v>
      </c>
      <c r="U207" s="142">
        <f>IF(M207&lt;=$AH$1,T207,0)</f>
        <v>0</v>
      </c>
      <c r="V207" s="142">
        <f>IF($AH$1&gt;=M207,N207,0)</f>
        <v>14</v>
      </c>
      <c r="W207" s="143" t="str">
        <f>IF(S207=100,"CUMPLIDA",IF(M207-$AH$1&lt;0,"VENCIDA",IF(M207-$AH$1&lt;=30,"PRÓXIMA A VENCER",IF(S207&gt;0,"CON AVANCE","EN TERMINO"))))</f>
        <v>VENCIDA</v>
      </c>
      <c r="X207" s="143" t="str">
        <f>IF(A207&lt;&gt;"",IF(AD207=1,"VENCIDO",IF(AD207=2,"PRÓXIMO A VENCER",IF(AD207=3,"EN TERMINO",IF(AD207=4,"CON AVANCE",IF(AD207=5,"CUMPLIDO",))))),"")</f>
        <v/>
      </c>
      <c r="Y207" s="129" t="s">
        <v>1908</v>
      </c>
      <c r="Z207" s="129" t="str">
        <f t="shared" si="23"/>
        <v>H6AEFMECO</v>
      </c>
      <c r="AA207" s="144">
        <f>IF(A207&lt;&gt;"",1,AA206+1)</f>
        <v>3</v>
      </c>
      <c r="AB207" s="144" t="str">
        <f t="shared" si="24"/>
        <v>H6AEFMECO - 3</v>
      </c>
      <c r="AC207" s="82">
        <f t="shared" si="25"/>
        <v>1</v>
      </c>
      <c r="AD207" s="82">
        <f t="shared" si="26"/>
        <v>1</v>
      </c>
      <c r="AE207" s="82" t="str">
        <f>IF(A207&lt;&gt;"",MID(F207,1,FIND(" ",F207,1)-1),AE206)</f>
        <v>H6AEFMECO.</v>
      </c>
      <c r="AF207" s="82" t="str">
        <f t="shared" si="27"/>
        <v>H6AEFMECO</v>
      </c>
      <c r="AG207" s="86"/>
      <c r="AH207" s="87"/>
      <c r="AI207" s="88"/>
    </row>
    <row r="208" spans="1:35" s="11" customFormat="1" ht="234.75" customHeight="1" x14ac:dyDescent="0.2">
      <c r="A208" s="129" t="str">
        <f>IF(ISBLANK(D208),"",COUNTA($D$2:D208))</f>
        <v/>
      </c>
      <c r="B208" s="130">
        <f t="shared" si="22"/>
        <v>207</v>
      </c>
      <c r="C208" s="131"/>
      <c r="D208" s="174"/>
      <c r="E208" s="179" t="s">
        <v>144</v>
      </c>
      <c r="F208" s="175" t="s">
        <v>1893</v>
      </c>
      <c r="G208" s="175" t="s">
        <v>1887</v>
      </c>
      <c r="H208" s="176" t="s">
        <v>1843</v>
      </c>
      <c r="I208" s="176" t="s">
        <v>1884</v>
      </c>
      <c r="J208" s="177" t="s">
        <v>1851</v>
      </c>
      <c r="K208" s="177">
        <v>1</v>
      </c>
      <c r="L208" s="178">
        <v>44865</v>
      </c>
      <c r="M208" s="182">
        <v>44926</v>
      </c>
      <c r="N208" s="137">
        <f t="shared" si="28"/>
        <v>8.7142857142857135</v>
      </c>
      <c r="O208" s="174" t="s">
        <v>1870</v>
      </c>
      <c r="P208" s="140" t="s">
        <v>2468</v>
      </c>
      <c r="Q208" s="140">
        <v>0</v>
      </c>
      <c r="R208" s="148"/>
      <c r="S208" s="85">
        <f>IF(Q208/K208&gt;1,100,+Q208/K208*100)</f>
        <v>0</v>
      </c>
      <c r="T208" s="142">
        <f>+N208*S208/100</f>
        <v>0</v>
      </c>
      <c r="U208" s="142">
        <f>IF(M208&lt;=$AH$1,T208,0)</f>
        <v>0</v>
      </c>
      <c r="V208" s="142">
        <f>IF($AH$1&gt;=M208,N208,0)</f>
        <v>8.7142857142857135</v>
      </c>
      <c r="W208" s="143" t="str">
        <f>IF(S208=100,"CUMPLIDA",IF(M208-$AH$1&lt;0,"VENCIDA",IF(M208-$AH$1&lt;=30,"PRÓXIMA A VENCER",IF(S208&gt;0,"CON AVANCE","EN TERMINO"))))</f>
        <v>VENCIDA</v>
      </c>
      <c r="X208" s="143" t="str">
        <f>IF(A208&lt;&gt;"",IF(AD208=1,"VENCIDO",IF(AD208=2,"PRÓXIMO A VENCER",IF(AD208=3,"EN TERMINO",IF(AD208=4,"CON AVANCE",IF(AD208=5,"CUMPLIDO",))))),"")</f>
        <v/>
      </c>
      <c r="Y208" s="129" t="s">
        <v>1908</v>
      </c>
      <c r="Z208" s="129" t="str">
        <f t="shared" si="23"/>
        <v>H6AEFMECO</v>
      </c>
      <c r="AA208" s="144">
        <f>IF(A208&lt;&gt;"",1,AA207+1)</f>
        <v>4</v>
      </c>
      <c r="AB208" s="144" t="str">
        <f t="shared" si="24"/>
        <v>H6AEFMECO - 4</v>
      </c>
      <c r="AC208" s="82">
        <f t="shared" si="25"/>
        <v>1</v>
      </c>
      <c r="AD208" s="82">
        <f t="shared" si="26"/>
        <v>1</v>
      </c>
      <c r="AE208" s="82" t="str">
        <f>IF(A208&lt;&gt;"",MID(F208,1,FIND(" ",F208,1)-1),AE207)</f>
        <v>H6AEFMECO.</v>
      </c>
      <c r="AF208" s="82" t="str">
        <f t="shared" si="27"/>
        <v>H6AEFMECO</v>
      </c>
      <c r="AG208" s="86"/>
      <c r="AH208" s="87"/>
      <c r="AI208" s="88"/>
    </row>
    <row r="209" spans="1:35" s="11" customFormat="1" ht="234.75" customHeight="1" x14ac:dyDescent="0.2">
      <c r="A209" s="129">
        <f>IF(ISBLANK(D209),"",COUNTA($D$2:D209))</f>
        <v>150</v>
      </c>
      <c r="B209" s="130">
        <f t="shared" si="22"/>
        <v>208</v>
      </c>
      <c r="C209" s="131"/>
      <c r="D209" s="174" t="s">
        <v>645</v>
      </c>
      <c r="E209" s="179" t="s">
        <v>144</v>
      </c>
      <c r="F209" s="175" t="s">
        <v>1894</v>
      </c>
      <c r="G209" s="175" t="s">
        <v>1895</v>
      </c>
      <c r="H209" s="176" t="s">
        <v>1843</v>
      </c>
      <c r="I209" s="176" t="s">
        <v>1880</v>
      </c>
      <c r="J209" s="177" t="s">
        <v>1845</v>
      </c>
      <c r="K209" s="177">
        <v>1</v>
      </c>
      <c r="L209" s="178">
        <v>44767</v>
      </c>
      <c r="M209" s="182">
        <v>44865</v>
      </c>
      <c r="N209" s="137">
        <f t="shared" si="28"/>
        <v>14</v>
      </c>
      <c r="O209" s="174" t="s">
        <v>1846</v>
      </c>
      <c r="P209" s="140" t="s">
        <v>2366</v>
      </c>
      <c r="Q209" s="140">
        <v>0</v>
      </c>
      <c r="R209" s="148"/>
      <c r="S209" s="85">
        <f>IF(Q209/K209&gt;1,100,+Q209/K209*100)</f>
        <v>0</v>
      </c>
      <c r="T209" s="142">
        <f>+N209*S209/100</f>
        <v>0</v>
      </c>
      <c r="U209" s="142">
        <f>IF(M209&lt;=$AH$1,T209,0)</f>
        <v>0</v>
      </c>
      <c r="V209" s="142">
        <f>IF($AH$1&gt;=M209,N209,0)</f>
        <v>14</v>
      </c>
      <c r="W209" s="143" t="str">
        <f>IF(S209=100,"CUMPLIDA",IF(M209-$AH$1&lt;0,"VENCIDA",IF(M209-$AH$1&lt;=30,"PRÓXIMA A VENCER",IF(S209&gt;0,"CON AVANCE","EN TERMINO"))))</f>
        <v>VENCIDA</v>
      </c>
      <c r="X209" s="143" t="str">
        <f>IF(A209&lt;&gt;"",IF(AD209=1,"VENCIDO",IF(AD209=2,"PRÓXIMO A VENCER",IF(AD209=3,"EN TERMINO",IF(AD209=4,"CON AVANCE",IF(AD209=5,"CUMPLIDO",))))),"")</f>
        <v>VENCIDO</v>
      </c>
      <c r="Y209" s="129" t="s">
        <v>1908</v>
      </c>
      <c r="Z209" s="129" t="str">
        <f t="shared" si="23"/>
        <v>H7AEFMECO</v>
      </c>
      <c r="AA209" s="144">
        <f>IF(A209&lt;&gt;"",1,AA208+1)</f>
        <v>1</v>
      </c>
      <c r="AB209" s="144" t="str">
        <f t="shared" si="24"/>
        <v>H7AEFMECO - 1</v>
      </c>
      <c r="AC209" s="82">
        <f t="shared" si="25"/>
        <v>1</v>
      </c>
      <c r="AD209" s="82">
        <f t="shared" si="26"/>
        <v>1</v>
      </c>
      <c r="AE209" s="82" t="str">
        <f>IF(A209&lt;&gt;"",MID(F209,1,FIND(" ",F209,1)-1),AE208)</f>
        <v>H7AEFMECO.</v>
      </c>
      <c r="AF209" s="82" t="str">
        <f t="shared" si="27"/>
        <v>H7AEFMECO</v>
      </c>
      <c r="AG209" s="86"/>
      <c r="AH209" s="87"/>
      <c r="AI209" s="88"/>
    </row>
    <row r="210" spans="1:35" s="11" customFormat="1" ht="234.75" customHeight="1" x14ac:dyDescent="0.2">
      <c r="A210" s="129" t="str">
        <f>IF(ISBLANK(D210),"",COUNTA($D$2:D210))</f>
        <v/>
      </c>
      <c r="B210" s="130">
        <f t="shared" si="22"/>
        <v>209</v>
      </c>
      <c r="C210" s="131"/>
      <c r="D210" s="174"/>
      <c r="E210" s="179" t="s">
        <v>144</v>
      </c>
      <c r="F210" s="175" t="s">
        <v>1896</v>
      </c>
      <c r="G210" s="175" t="s">
        <v>1895</v>
      </c>
      <c r="H210" s="176" t="s">
        <v>1843</v>
      </c>
      <c r="I210" s="176" t="s">
        <v>1880</v>
      </c>
      <c r="J210" s="177" t="s">
        <v>1848</v>
      </c>
      <c r="K210" s="177">
        <v>1</v>
      </c>
      <c r="L210" s="178">
        <v>44767</v>
      </c>
      <c r="M210" s="182">
        <v>44865</v>
      </c>
      <c r="N210" s="137">
        <f t="shared" si="28"/>
        <v>14</v>
      </c>
      <c r="O210" s="174" t="s">
        <v>1846</v>
      </c>
      <c r="P210" s="140" t="s">
        <v>2366</v>
      </c>
      <c r="Q210" s="140">
        <v>0</v>
      </c>
      <c r="R210" s="148"/>
      <c r="S210" s="85">
        <f>IF(Q210/K210&gt;1,100,+Q210/K210*100)</f>
        <v>0</v>
      </c>
      <c r="T210" s="142">
        <f>+N210*S210/100</f>
        <v>0</v>
      </c>
      <c r="U210" s="142">
        <f>IF(M210&lt;=$AH$1,T210,0)</f>
        <v>0</v>
      </c>
      <c r="V210" s="142">
        <f>IF($AH$1&gt;=M210,N210,0)</f>
        <v>14</v>
      </c>
      <c r="W210" s="143" t="str">
        <f>IF(S210=100,"CUMPLIDA",IF(M210-$AH$1&lt;0,"VENCIDA",IF(M210-$AH$1&lt;=30,"PRÓXIMA A VENCER",IF(S210&gt;0,"CON AVANCE","EN TERMINO"))))</f>
        <v>VENCIDA</v>
      </c>
      <c r="X210" s="143" t="str">
        <f>IF(A210&lt;&gt;"",IF(AD210=1,"VENCIDO",IF(AD210=2,"PRÓXIMO A VENCER",IF(AD210=3,"EN TERMINO",IF(AD210=4,"CON AVANCE",IF(AD210=5,"CUMPLIDO",))))),"")</f>
        <v/>
      </c>
      <c r="Y210" s="129" t="s">
        <v>1908</v>
      </c>
      <c r="Z210" s="129" t="str">
        <f t="shared" si="23"/>
        <v>H7AEFMECO</v>
      </c>
      <c r="AA210" s="144">
        <f>IF(A210&lt;&gt;"",1,AA209+1)</f>
        <v>2</v>
      </c>
      <c r="AB210" s="144" t="str">
        <f t="shared" si="24"/>
        <v>H7AEFMECO - 2</v>
      </c>
      <c r="AC210" s="82">
        <f t="shared" si="25"/>
        <v>1</v>
      </c>
      <c r="AD210" s="82">
        <f t="shared" si="26"/>
        <v>1</v>
      </c>
      <c r="AE210" s="82" t="str">
        <f>IF(A210&lt;&gt;"",MID(F210,1,FIND(" ",F210,1)-1),AE209)</f>
        <v>H7AEFMECO.</v>
      </c>
      <c r="AF210" s="82" t="str">
        <f t="shared" si="27"/>
        <v>H7AEFMECO</v>
      </c>
      <c r="AG210" s="86"/>
      <c r="AH210" s="87"/>
      <c r="AI210" s="88"/>
    </row>
    <row r="211" spans="1:35" s="11" customFormat="1" ht="234.75" customHeight="1" x14ac:dyDescent="0.2">
      <c r="A211" s="129" t="str">
        <f>IF(ISBLANK(D211),"",COUNTA($D$2:D211))</f>
        <v/>
      </c>
      <c r="B211" s="130">
        <f t="shared" si="22"/>
        <v>210</v>
      </c>
      <c r="C211" s="131"/>
      <c r="D211" s="174"/>
      <c r="E211" s="179" t="s">
        <v>144</v>
      </c>
      <c r="F211" s="175" t="s">
        <v>1897</v>
      </c>
      <c r="G211" s="175" t="s">
        <v>1895</v>
      </c>
      <c r="H211" s="176" t="s">
        <v>1843</v>
      </c>
      <c r="I211" s="176" t="s">
        <v>1884</v>
      </c>
      <c r="J211" s="177" t="s">
        <v>1851</v>
      </c>
      <c r="K211" s="177">
        <v>1</v>
      </c>
      <c r="L211" s="178">
        <v>44865</v>
      </c>
      <c r="M211" s="182">
        <v>44926</v>
      </c>
      <c r="N211" s="137">
        <f t="shared" si="28"/>
        <v>8.7142857142857135</v>
      </c>
      <c r="O211" s="174" t="s">
        <v>1870</v>
      </c>
      <c r="P211" s="140" t="s">
        <v>2468</v>
      </c>
      <c r="Q211" s="140">
        <v>0</v>
      </c>
      <c r="R211" s="148"/>
      <c r="S211" s="85">
        <f>IF(Q211/K211&gt;1,100,+Q211/K211*100)</f>
        <v>0</v>
      </c>
      <c r="T211" s="142">
        <f>+N211*S211/100</f>
        <v>0</v>
      </c>
      <c r="U211" s="142">
        <f>IF(M211&lt;=$AH$1,T211,0)</f>
        <v>0</v>
      </c>
      <c r="V211" s="142">
        <f>IF($AH$1&gt;=M211,N211,0)</f>
        <v>8.7142857142857135</v>
      </c>
      <c r="W211" s="143" t="str">
        <f>IF(S211=100,"CUMPLIDA",IF(M211-$AH$1&lt;0,"VENCIDA",IF(M211-$AH$1&lt;=30,"PRÓXIMA A VENCER",IF(S211&gt;0,"CON AVANCE","EN TERMINO"))))</f>
        <v>VENCIDA</v>
      </c>
      <c r="X211" s="143" t="str">
        <f>IF(A211&lt;&gt;"",IF(AD211=1,"VENCIDO",IF(AD211=2,"PRÓXIMO A VENCER",IF(AD211=3,"EN TERMINO",IF(AD211=4,"CON AVANCE",IF(AD211=5,"CUMPLIDO",))))),"")</f>
        <v/>
      </c>
      <c r="Y211" s="129" t="s">
        <v>1908</v>
      </c>
      <c r="Z211" s="129" t="str">
        <f t="shared" si="23"/>
        <v>H7AEFMECO</v>
      </c>
      <c r="AA211" s="144">
        <f>IF(A211&lt;&gt;"",1,AA210+1)</f>
        <v>3</v>
      </c>
      <c r="AB211" s="144" t="str">
        <f t="shared" si="24"/>
        <v>H7AEFMECO - 3</v>
      </c>
      <c r="AC211" s="82">
        <f t="shared" si="25"/>
        <v>1</v>
      </c>
      <c r="AD211" s="82">
        <f t="shared" si="26"/>
        <v>1</v>
      </c>
      <c r="AE211" s="82" t="str">
        <f>IF(A211&lt;&gt;"",MID(F211,1,FIND(" ",F211,1)-1),AE210)</f>
        <v>H7AEFMECO.</v>
      </c>
      <c r="AF211" s="82" t="str">
        <f t="shared" si="27"/>
        <v>H7AEFMECO</v>
      </c>
      <c r="AG211" s="86"/>
      <c r="AH211" s="87"/>
      <c r="AI211" s="88"/>
    </row>
    <row r="212" spans="1:35" s="11" customFormat="1" ht="234.75" customHeight="1" x14ac:dyDescent="0.2">
      <c r="A212" s="129">
        <f>IF(ISBLANK(D212),"",COUNTA($D$2:D212))</f>
        <v>151</v>
      </c>
      <c r="B212" s="130">
        <f t="shared" si="22"/>
        <v>211</v>
      </c>
      <c r="C212" s="131"/>
      <c r="D212" s="174" t="s">
        <v>645</v>
      </c>
      <c r="E212" s="179" t="s">
        <v>144</v>
      </c>
      <c r="F212" s="175" t="s">
        <v>1898</v>
      </c>
      <c r="G212" s="175" t="s">
        <v>1899</v>
      </c>
      <c r="H212" s="176" t="s">
        <v>1900</v>
      </c>
      <c r="I212" s="176" t="s">
        <v>1901</v>
      </c>
      <c r="J212" s="177" t="s">
        <v>1902</v>
      </c>
      <c r="K212" s="177">
        <v>12</v>
      </c>
      <c r="L212" s="178">
        <v>44767</v>
      </c>
      <c r="M212" s="182">
        <v>45119</v>
      </c>
      <c r="N212" s="137">
        <f t="shared" si="28"/>
        <v>50.285714285714285</v>
      </c>
      <c r="O212" s="174" t="s">
        <v>1975</v>
      </c>
      <c r="P212" s="139" t="s">
        <v>2386</v>
      </c>
      <c r="Q212" s="140">
        <v>0</v>
      </c>
      <c r="R212" s="148"/>
      <c r="S212" s="85">
        <f>IF(Q212/K212&gt;1,100,+Q212/K212*100)</f>
        <v>0</v>
      </c>
      <c r="T212" s="142">
        <f>+N212*S212/100</f>
        <v>0</v>
      </c>
      <c r="U212" s="142">
        <f>IF(M212&lt;=$AH$1,T212,0)</f>
        <v>0</v>
      </c>
      <c r="V212" s="142">
        <f>IF($AH$1&gt;=M212,N212,0)</f>
        <v>50.285714285714285</v>
      </c>
      <c r="W212" s="143" t="str">
        <f>IF(S212=100,"CUMPLIDA",IF(M212-$AH$1&lt;0,"VENCIDA",IF(M212-$AH$1&lt;=30,"PRÓXIMA A VENCER",IF(S212&gt;0,"CON AVANCE","EN TERMINO"))))</f>
        <v>VENCIDA</v>
      </c>
      <c r="X212" s="143" t="str">
        <f>IF(A212&lt;&gt;"",IF(AD212=1,"VENCIDO",IF(AD212=2,"PRÓXIMO A VENCER",IF(AD212=3,"EN TERMINO",IF(AD212=4,"CON AVANCE",IF(AD212=5,"CUMPLIDO",))))),"")</f>
        <v>VENCIDO</v>
      </c>
      <c r="Y212" s="129" t="s">
        <v>1908</v>
      </c>
      <c r="Z212" s="129" t="str">
        <f t="shared" si="23"/>
        <v>H8AEFMECO</v>
      </c>
      <c r="AA212" s="144">
        <f>IF(A212&lt;&gt;"",1,AA211+1)</f>
        <v>1</v>
      </c>
      <c r="AB212" s="144" t="str">
        <f t="shared" si="24"/>
        <v>H8AEFMECO - 1</v>
      </c>
      <c r="AC212" s="82">
        <f t="shared" si="25"/>
        <v>1</v>
      </c>
      <c r="AD212" s="82">
        <f t="shared" si="26"/>
        <v>1</v>
      </c>
      <c r="AE212" s="82" t="str">
        <f>IF(A212&lt;&gt;"",MID(F212,1,FIND(" ",F212,1)-1),AE211)</f>
        <v>H8AEFMECO.</v>
      </c>
      <c r="AF212" s="82" t="str">
        <f t="shared" si="27"/>
        <v>H8AEFMECO</v>
      </c>
      <c r="AG212" s="86"/>
      <c r="AH212" s="87"/>
      <c r="AI212" s="88"/>
    </row>
    <row r="213" spans="1:35" s="11" customFormat="1" ht="234.75" customHeight="1" x14ac:dyDescent="0.2">
      <c r="A213" s="129" t="str">
        <f>IF(ISBLANK(D213),"",COUNTA($D$2:D213))</f>
        <v/>
      </c>
      <c r="B213" s="130">
        <f t="shared" si="22"/>
        <v>212</v>
      </c>
      <c r="C213" s="131"/>
      <c r="D213" s="174"/>
      <c r="E213" s="179" t="s">
        <v>144</v>
      </c>
      <c r="F213" s="175" t="s">
        <v>1903</v>
      </c>
      <c r="G213" s="175" t="s">
        <v>1899</v>
      </c>
      <c r="H213" s="176" t="s">
        <v>1904</v>
      </c>
      <c r="I213" s="176" t="s">
        <v>1901</v>
      </c>
      <c r="J213" s="177" t="s">
        <v>1902</v>
      </c>
      <c r="K213" s="177">
        <v>12</v>
      </c>
      <c r="L213" s="178">
        <v>44767</v>
      </c>
      <c r="M213" s="182">
        <v>45119</v>
      </c>
      <c r="N213" s="137">
        <f t="shared" si="28"/>
        <v>50.285714285714285</v>
      </c>
      <c r="O213" s="174" t="s">
        <v>1975</v>
      </c>
      <c r="P213" s="139" t="s">
        <v>2386</v>
      </c>
      <c r="Q213" s="140">
        <v>0</v>
      </c>
      <c r="R213" s="148"/>
      <c r="S213" s="85">
        <f>IF(Q213/K213&gt;1,100,+Q213/K213*100)</f>
        <v>0</v>
      </c>
      <c r="T213" s="142">
        <f>+N213*S213/100</f>
        <v>0</v>
      </c>
      <c r="U213" s="142">
        <f>IF(M213&lt;=$AH$1,T213,0)</f>
        <v>0</v>
      </c>
      <c r="V213" s="142">
        <f>IF($AH$1&gt;=M213,N213,0)</f>
        <v>50.285714285714285</v>
      </c>
      <c r="W213" s="143" t="str">
        <f>IF(S213=100,"CUMPLIDA",IF(M213-$AH$1&lt;0,"VENCIDA",IF(M213-$AH$1&lt;=30,"PRÓXIMA A VENCER",IF(S213&gt;0,"CON AVANCE","EN TERMINO"))))</f>
        <v>VENCIDA</v>
      </c>
      <c r="X213" s="143" t="str">
        <f>IF(A213&lt;&gt;"",IF(AD213=1,"VENCIDO",IF(AD213=2,"PRÓXIMO A VENCER",IF(AD213=3,"EN TERMINO",IF(AD213=4,"CON AVANCE",IF(AD213=5,"CUMPLIDO",))))),"")</f>
        <v/>
      </c>
      <c r="Y213" s="129" t="s">
        <v>1908</v>
      </c>
      <c r="Z213" s="129" t="str">
        <f t="shared" si="23"/>
        <v>H8AEFMECO</v>
      </c>
      <c r="AA213" s="144">
        <f>IF(A213&lt;&gt;"",1,AA212+1)</f>
        <v>2</v>
      </c>
      <c r="AB213" s="144" t="str">
        <f t="shared" si="24"/>
        <v>H8AEFMECO - 2</v>
      </c>
      <c r="AC213" s="82">
        <f t="shared" si="25"/>
        <v>1</v>
      </c>
      <c r="AD213" s="82">
        <f t="shared" si="26"/>
        <v>1</v>
      </c>
      <c r="AE213" s="82" t="str">
        <f>IF(A213&lt;&gt;"",MID(F213,1,FIND(" ",F213,1)-1),AE212)</f>
        <v>H8AEFMECO.</v>
      </c>
      <c r="AF213" s="82" t="str">
        <f t="shared" si="27"/>
        <v>H8AEFMECO</v>
      </c>
      <c r="AG213" s="86"/>
      <c r="AH213" s="87"/>
      <c r="AI213" s="88"/>
    </row>
    <row r="214" spans="1:35" s="11" customFormat="1" ht="234.75" customHeight="1" x14ac:dyDescent="0.2">
      <c r="A214" s="129" t="str">
        <f>IF(ISBLANK(D214),"",COUNTA($D$2:D214))</f>
        <v/>
      </c>
      <c r="B214" s="130">
        <f t="shared" si="22"/>
        <v>213</v>
      </c>
      <c r="C214" s="131"/>
      <c r="D214" s="174"/>
      <c r="E214" s="179" t="s">
        <v>144</v>
      </c>
      <c r="F214" s="175" t="s">
        <v>1905</v>
      </c>
      <c r="G214" s="175" t="s">
        <v>1899</v>
      </c>
      <c r="H214" s="176" t="s">
        <v>1843</v>
      </c>
      <c r="I214" s="176" t="s">
        <v>1880</v>
      </c>
      <c r="J214" s="177" t="s">
        <v>1845</v>
      </c>
      <c r="K214" s="177">
        <v>1</v>
      </c>
      <c r="L214" s="178">
        <v>44767</v>
      </c>
      <c r="M214" s="182">
        <v>44865</v>
      </c>
      <c r="N214" s="137">
        <f t="shared" si="28"/>
        <v>14</v>
      </c>
      <c r="O214" s="174" t="s">
        <v>1846</v>
      </c>
      <c r="P214" s="140" t="s">
        <v>2366</v>
      </c>
      <c r="Q214" s="140">
        <v>0</v>
      </c>
      <c r="R214" s="148"/>
      <c r="S214" s="85">
        <f>IF(Q214/K214&gt;1,100,+Q214/K214*100)</f>
        <v>0</v>
      </c>
      <c r="T214" s="142">
        <f>+N214*S214/100</f>
        <v>0</v>
      </c>
      <c r="U214" s="142">
        <f>IF(M214&lt;=$AH$1,T214,0)</f>
        <v>0</v>
      </c>
      <c r="V214" s="142">
        <f>IF($AH$1&gt;=M214,N214,0)</f>
        <v>14</v>
      </c>
      <c r="W214" s="143" t="str">
        <f>IF(S214=100,"CUMPLIDA",IF(M214-$AH$1&lt;0,"VENCIDA",IF(M214-$AH$1&lt;=30,"PRÓXIMA A VENCER",IF(S214&gt;0,"CON AVANCE","EN TERMINO"))))</f>
        <v>VENCIDA</v>
      </c>
      <c r="X214" s="143" t="str">
        <f>IF(A214&lt;&gt;"",IF(AD214=1,"VENCIDO",IF(AD214=2,"PRÓXIMO A VENCER",IF(AD214=3,"EN TERMINO",IF(AD214=4,"CON AVANCE",IF(AD214=5,"CUMPLIDO",))))),"")</f>
        <v/>
      </c>
      <c r="Y214" s="129" t="s">
        <v>1908</v>
      </c>
      <c r="Z214" s="129" t="str">
        <f t="shared" si="23"/>
        <v>H8AEFMECO</v>
      </c>
      <c r="AA214" s="144">
        <f>IF(A214&lt;&gt;"",1,AA213+1)</f>
        <v>3</v>
      </c>
      <c r="AB214" s="144" t="str">
        <f t="shared" si="24"/>
        <v>H8AEFMECO - 3</v>
      </c>
      <c r="AC214" s="82">
        <f t="shared" si="25"/>
        <v>1</v>
      </c>
      <c r="AD214" s="82">
        <f t="shared" si="26"/>
        <v>1</v>
      </c>
      <c r="AE214" s="82" t="str">
        <f>IF(A214&lt;&gt;"",MID(F214,1,FIND(" ",F214,1)-1),AE213)</f>
        <v>H8AEFMECO.</v>
      </c>
      <c r="AF214" s="82" t="str">
        <f t="shared" si="27"/>
        <v>H8AEFMECO</v>
      </c>
      <c r="AG214" s="86"/>
      <c r="AH214" s="87"/>
      <c r="AI214" s="88"/>
    </row>
    <row r="215" spans="1:35" s="11" customFormat="1" ht="264" customHeight="1" x14ac:dyDescent="0.2">
      <c r="A215" s="129" t="str">
        <f>IF(ISBLANK(D215),"",COUNTA($D$2:D215))</f>
        <v/>
      </c>
      <c r="B215" s="130">
        <f t="shared" si="22"/>
        <v>214</v>
      </c>
      <c r="C215" s="131"/>
      <c r="D215" s="174"/>
      <c r="E215" s="179" t="s">
        <v>144</v>
      </c>
      <c r="F215" s="175" t="s">
        <v>1906</v>
      </c>
      <c r="G215" s="175" t="s">
        <v>1899</v>
      </c>
      <c r="H215" s="176" t="s">
        <v>1843</v>
      </c>
      <c r="I215" s="176" t="s">
        <v>1880</v>
      </c>
      <c r="J215" s="177" t="s">
        <v>1848</v>
      </c>
      <c r="K215" s="177">
        <v>1</v>
      </c>
      <c r="L215" s="178">
        <v>44767</v>
      </c>
      <c r="M215" s="182">
        <v>44865</v>
      </c>
      <c r="N215" s="137">
        <f t="shared" si="28"/>
        <v>14</v>
      </c>
      <c r="O215" s="174" t="s">
        <v>1846</v>
      </c>
      <c r="P215" s="140" t="s">
        <v>2366</v>
      </c>
      <c r="Q215" s="140">
        <v>0</v>
      </c>
      <c r="R215" s="148"/>
      <c r="S215" s="85">
        <f>IF(Q215/K215&gt;1,100,+Q215/K215*100)</f>
        <v>0</v>
      </c>
      <c r="T215" s="142">
        <f>+N215*S215/100</f>
        <v>0</v>
      </c>
      <c r="U215" s="142">
        <f>IF(M215&lt;=$AH$1,T215,0)</f>
        <v>0</v>
      </c>
      <c r="V215" s="142">
        <f>IF($AH$1&gt;=M215,N215,0)</f>
        <v>14</v>
      </c>
      <c r="W215" s="143" t="str">
        <f>IF(S215=100,"CUMPLIDA",IF(M215-$AH$1&lt;0,"VENCIDA",IF(M215-$AH$1&lt;=30,"PRÓXIMA A VENCER",IF(S215&gt;0,"CON AVANCE","EN TERMINO"))))</f>
        <v>VENCIDA</v>
      </c>
      <c r="X215" s="143" t="str">
        <f>IF(A215&lt;&gt;"",IF(AD215=1,"VENCIDO",IF(AD215=2,"PRÓXIMO A VENCER",IF(AD215=3,"EN TERMINO",IF(AD215=4,"CON AVANCE",IF(AD215=5,"CUMPLIDO",))))),"")</f>
        <v/>
      </c>
      <c r="Y215" s="129" t="s">
        <v>1908</v>
      </c>
      <c r="Z215" s="129" t="str">
        <f t="shared" si="23"/>
        <v>H8AEFMECO</v>
      </c>
      <c r="AA215" s="144">
        <f>IF(A215&lt;&gt;"",1,AA214+1)</f>
        <v>4</v>
      </c>
      <c r="AB215" s="144" t="str">
        <f t="shared" si="24"/>
        <v>H8AEFMECO - 4</v>
      </c>
      <c r="AC215" s="82">
        <f t="shared" si="25"/>
        <v>1</v>
      </c>
      <c r="AD215" s="82">
        <f t="shared" si="26"/>
        <v>1</v>
      </c>
      <c r="AE215" s="82" t="str">
        <f>IF(A215&lt;&gt;"",MID(F215,1,FIND(" ",F215,1)-1),AE214)</f>
        <v>H8AEFMECO.</v>
      </c>
      <c r="AF215" s="82" t="str">
        <f t="shared" si="27"/>
        <v>H8AEFMECO</v>
      </c>
      <c r="AG215" s="86"/>
      <c r="AH215" s="87"/>
      <c r="AI215" s="88"/>
    </row>
    <row r="216" spans="1:35" s="11" customFormat="1" ht="234.75" customHeight="1" x14ac:dyDescent="0.2">
      <c r="A216" s="129" t="str">
        <f>IF(ISBLANK(D216),"",COUNTA($D$2:D216))</f>
        <v/>
      </c>
      <c r="B216" s="130">
        <f t="shared" si="22"/>
        <v>215</v>
      </c>
      <c r="C216" s="131"/>
      <c r="D216" s="174"/>
      <c r="E216" s="179" t="s">
        <v>144</v>
      </c>
      <c r="F216" s="175" t="s">
        <v>1907</v>
      </c>
      <c r="G216" s="175" t="s">
        <v>1899</v>
      </c>
      <c r="H216" s="176" t="s">
        <v>1843</v>
      </c>
      <c r="I216" s="176" t="s">
        <v>1884</v>
      </c>
      <c r="J216" s="177" t="s">
        <v>1851</v>
      </c>
      <c r="K216" s="177">
        <v>1</v>
      </c>
      <c r="L216" s="178">
        <v>44865</v>
      </c>
      <c r="M216" s="182">
        <v>44926</v>
      </c>
      <c r="N216" s="137">
        <f t="shared" si="28"/>
        <v>8.7142857142857135</v>
      </c>
      <c r="O216" s="174" t="s">
        <v>1870</v>
      </c>
      <c r="P216" s="140" t="s">
        <v>2468</v>
      </c>
      <c r="Q216" s="140">
        <v>0</v>
      </c>
      <c r="R216" s="148"/>
      <c r="S216" s="85">
        <f>IF(Q216/K216&gt;1,100,+Q216/K216*100)</f>
        <v>0</v>
      </c>
      <c r="T216" s="142">
        <f>+N216*S216/100</f>
        <v>0</v>
      </c>
      <c r="U216" s="142">
        <f>IF(M216&lt;=$AH$1,T216,0)</f>
        <v>0</v>
      </c>
      <c r="V216" s="142">
        <f>IF($AH$1&gt;=M216,N216,0)</f>
        <v>8.7142857142857135</v>
      </c>
      <c r="W216" s="143" t="str">
        <f>IF(S216=100,"CUMPLIDA",IF(M216-$AH$1&lt;0,"VENCIDA",IF(M216-$AH$1&lt;=30,"PRÓXIMA A VENCER",IF(S216&gt;0,"CON AVANCE","EN TERMINO"))))</f>
        <v>VENCIDA</v>
      </c>
      <c r="X216" s="143" t="str">
        <f>IF(A216&lt;&gt;"",IF(AD216=1,"VENCIDO",IF(AD216=2,"PRÓXIMO A VENCER",IF(AD216=3,"EN TERMINO",IF(AD216=4,"CON AVANCE",IF(AD216=5,"CUMPLIDO",))))),"")</f>
        <v/>
      </c>
      <c r="Y216" s="129" t="s">
        <v>1908</v>
      </c>
      <c r="Z216" s="129" t="str">
        <f t="shared" si="23"/>
        <v>H8AEFMECO</v>
      </c>
      <c r="AA216" s="144">
        <f>IF(A216&lt;&gt;"",1,AA215+1)</f>
        <v>5</v>
      </c>
      <c r="AB216" s="144" t="str">
        <f t="shared" si="24"/>
        <v>H8AEFMECO - 5</v>
      </c>
      <c r="AC216" s="82">
        <f t="shared" si="25"/>
        <v>1</v>
      </c>
      <c r="AD216" s="82">
        <f t="shared" si="26"/>
        <v>1</v>
      </c>
      <c r="AE216" s="82" t="str">
        <f>IF(A216&lt;&gt;"",MID(F216,1,FIND(" ",F216,1)-1),AE215)</f>
        <v>H8AEFMECO.</v>
      </c>
      <c r="AF216" s="82" t="str">
        <f t="shared" si="27"/>
        <v>H8AEFMECO</v>
      </c>
      <c r="AG216" s="86"/>
      <c r="AH216" s="87"/>
      <c r="AI216" s="88"/>
    </row>
    <row r="217" spans="1:35" s="11" customFormat="1" ht="234.75" customHeight="1" x14ac:dyDescent="0.2">
      <c r="A217" s="129">
        <f>IF(ISBLANK(D217),"",COUNTA($D$2:D217))</f>
        <v>152</v>
      </c>
      <c r="B217" s="130">
        <f t="shared" si="22"/>
        <v>216</v>
      </c>
      <c r="C217" s="131"/>
      <c r="D217" s="130" t="s">
        <v>646</v>
      </c>
      <c r="E217" s="129" t="s">
        <v>1661</v>
      </c>
      <c r="F217" s="148" t="s">
        <v>2243</v>
      </c>
      <c r="G217" s="148" t="s">
        <v>1825</v>
      </c>
      <c r="H217" s="141" t="s">
        <v>1826</v>
      </c>
      <c r="I217" s="141" t="s">
        <v>1827</v>
      </c>
      <c r="J217" s="149" t="s">
        <v>1828</v>
      </c>
      <c r="K217" s="149">
        <v>4</v>
      </c>
      <c r="L217" s="161">
        <v>44742</v>
      </c>
      <c r="M217" s="161">
        <v>45106</v>
      </c>
      <c r="N217" s="137">
        <f t="shared" si="28"/>
        <v>52</v>
      </c>
      <c r="O217" s="140" t="s">
        <v>296</v>
      </c>
      <c r="P217" s="140" t="s">
        <v>2333</v>
      </c>
      <c r="Q217" s="140">
        <v>4</v>
      </c>
      <c r="R217" s="148"/>
      <c r="S217" s="85">
        <f>IF(Q217/K217&gt;1,100,+Q217/K217*100)</f>
        <v>100</v>
      </c>
      <c r="T217" s="142">
        <f>+N217*S217/100</f>
        <v>52</v>
      </c>
      <c r="U217" s="142">
        <f>IF(M217&lt;=$AH$1,T217,0)</f>
        <v>52</v>
      </c>
      <c r="V217" s="142">
        <f>IF($AH$1&gt;=M217,N217,0)</f>
        <v>52</v>
      </c>
      <c r="W217" s="143" t="str">
        <f>IF(S217=100,"CUMPLIDA",IF(M217-$AH$1&lt;0,"VENCIDA",IF(M217-$AH$1&lt;=30,"PRÓXIMA A VENCER",IF(S217&gt;0,"CON AVANCE","EN TERMINO"))))</f>
        <v>CUMPLIDA</v>
      </c>
      <c r="X217" s="143" t="str">
        <f>IF(A217&lt;&gt;"",IF(AD217=1,"VENCIDO",IF(AD217=2,"PRÓXIMO A VENCER",IF(AD217=3,"EN TERMINO",IF(AD217=4,"CON AVANCE",IF(AD217=5,"CUMPLIDO",))))),"")</f>
        <v>CUMPLIDO</v>
      </c>
      <c r="Y217" s="129" t="s">
        <v>1829</v>
      </c>
      <c r="Z217" s="129" t="str">
        <f t="shared" si="23"/>
        <v>H1-Denuncia2021-227748</v>
      </c>
      <c r="AA217" s="144">
        <f>IF(A217&lt;&gt;"",1,AA216+1)</f>
        <v>1</v>
      </c>
      <c r="AB217" s="144" t="str">
        <f t="shared" si="24"/>
        <v>H1-Denuncia2021-227748 - 1</v>
      </c>
      <c r="AC217" s="82">
        <f t="shared" si="25"/>
        <v>5</v>
      </c>
      <c r="AD217" s="82">
        <f t="shared" si="26"/>
        <v>5</v>
      </c>
      <c r="AE217" s="82" t="str">
        <f>IF(A217&lt;&gt;"",MID(F217,1,FIND(" ",F217,1)-1),AE216)</f>
        <v>H1-Denuncia2021-227748.</v>
      </c>
      <c r="AF217" s="82" t="str">
        <f t="shared" si="27"/>
        <v>H1-Denuncia2021-227748</v>
      </c>
      <c r="AG217" s="86"/>
      <c r="AH217" s="87"/>
      <c r="AI217" s="88"/>
    </row>
    <row r="218" spans="1:35" s="11" customFormat="1" ht="234.75" customHeight="1" x14ac:dyDescent="0.2">
      <c r="A218" s="129">
        <f>IF(ISBLANK(D218),"",COUNTA($D$2:D218))</f>
        <v>153</v>
      </c>
      <c r="B218" s="130">
        <f t="shared" si="22"/>
        <v>217</v>
      </c>
      <c r="C218" s="131"/>
      <c r="D218" s="130" t="s">
        <v>645</v>
      </c>
      <c r="E218" s="129" t="s">
        <v>1787</v>
      </c>
      <c r="F218" s="148" t="s">
        <v>2244</v>
      </c>
      <c r="G218" s="148" t="s">
        <v>1777</v>
      </c>
      <c r="H218" s="148" t="s">
        <v>1109</v>
      </c>
      <c r="I218" s="148" t="s">
        <v>1116</v>
      </c>
      <c r="J218" s="129" t="s">
        <v>1778</v>
      </c>
      <c r="K218" s="129">
        <v>1</v>
      </c>
      <c r="L218" s="156">
        <v>44706</v>
      </c>
      <c r="M218" s="156">
        <v>44742</v>
      </c>
      <c r="N218" s="137">
        <f t="shared" si="28"/>
        <v>5.1428571428571432</v>
      </c>
      <c r="O218" s="140" t="s">
        <v>1781</v>
      </c>
      <c r="P218" s="138" t="s">
        <v>2393</v>
      </c>
      <c r="Q218" s="140">
        <v>1</v>
      </c>
      <c r="R218" s="148"/>
      <c r="S218" s="85">
        <f>IF(Q218/K218&gt;1,100,+Q218/K218*100)</f>
        <v>100</v>
      </c>
      <c r="T218" s="142">
        <f>+N218*S218/100</f>
        <v>5.1428571428571432</v>
      </c>
      <c r="U218" s="142">
        <f>IF(M218&lt;=$AH$1,T218,0)</f>
        <v>5.1428571428571432</v>
      </c>
      <c r="V218" s="142">
        <f>IF($AH$1&gt;=M218,N218,0)</f>
        <v>5.1428571428571432</v>
      </c>
      <c r="W218" s="143" t="str">
        <f>IF(S218=100,"CUMPLIDA",IF(M218-$AH$1&lt;0,"VENCIDA",IF(M218-$AH$1&lt;=30,"PRÓXIMA A VENCER",IF(S218&gt;0,"CON AVANCE","EN TERMINO"))))</f>
        <v>CUMPLIDA</v>
      </c>
      <c r="X218" s="143" t="str">
        <f>IF(A218&lt;&gt;"",IF(AD218=1,"VENCIDO",IF(AD218=2,"PRÓXIMO A VENCER",IF(AD218=3,"EN TERMINO",IF(AD218=4,"CON AVANCE",IF(AD218=5,"CUMPLIDO",))))),"")</f>
        <v>CUMPLIDO</v>
      </c>
      <c r="Y218" s="129" t="s">
        <v>1786</v>
      </c>
      <c r="Z218" s="129" t="str">
        <f t="shared" si="23"/>
        <v>H1-Denuncia2021-226968</v>
      </c>
      <c r="AA218" s="144">
        <f>IF(A218&lt;&gt;"",1,AA217+1)</f>
        <v>1</v>
      </c>
      <c r="AB218" s="144" t="str">
        <f t="shared" si="24"/>
        <v>H1-Denuncia2021-226968 - 1</v>
      </c>
      <c r="AC218" s="82">
        <f t="shared" si="25"/>
        <v>5</v>
      </c>
      <c r="AD218" s="82">
        <f t="shared" si="26"/>
        <v>5</v>
      </c>
      <c r="AE218" s="82" t="str">
        <f>IF(A218&lt;&gt;"",MID(F218,1,FIND(" ",F218,1)-1),AE217)</f>
        <v>H1-Denuncia2021-226968.</v>
      </c>
      <c r="AF218" s="82" t="str">
        <f t="shared" si="27"/>
        <v>H1-Denuncia2021-226968</v>
      </c>
      <c r="AG218" s="86"/>
      <c r="AH218" s="87"/>
      <c r="AI218" s="88"/>
    </row>
    <row r="219" spans="1:35" s="11" customFormat="1" ht="225" customHeight="1" x14ac:dyDescent="0.2">
      <c r="A219" s="129">
        <f>IF(ISBLANK(D219),"",COUNTA($D$2:D219))</f>
        <v>154</v>
      </c>
      <c r="B219" s="130">
        <f t="shared" si="22"/>
        <v>218</v>
      </c>
      <c r="C219" s="131"/>
      <c r="D219" s="130" t="s">
        <v>645</v>
      </c>
      <c r="E219" s="129" t="s">
        <v>1689</v>
      </c>
      <c r="F219" s="148" t="s">
        <v>2245</v>
      </c>
      <c r="G219" s="148" t="s">
        <v>1779</v>
      </c>
      <c r="H219" s="141" t="s">
        <v>1445</v>
      </c>
      <c r="I219" s="141" t="s">
        <v>1445</v>
      </c>
      <c r="J219" s="149" t="s">
        <v>1338</v>
      </c>
      <c r="K219" s="149">
        <v>1</v>
      </c>
      <c r="L219" s="146">
        <v>44706</v>
      </c>
      <c r="M219" s="183">
        <v>44772</v>
      </c>
      <c r="N219" s="137">
        <f t="shared" si="28"/>
        <v>9.4285714285714288</v>
      </c>
      <c r="O219" s="140" t="s">
        <v>1975</v>
      </c>
      <c r="P219" s="140" t="s">
        <v>2386</v>
      </c>
      <c r="Q219" s="140">
        <v>1</v>
      </c>
      <c r="R219" s="148"/>
      <c r="S219" s="85">
        <f>IF(Q219/K219&gt;1,100,+Q219/K219*100)</f>
        <v>100</v>
      </c>
      <c r="T219" s="142">
        <f>+N219*S219/100</f>
        <v>9.4285714285714288</v>
      </c>
      <c r="U219" s="142">
        <f>IF(M219&lt;=$AH$1,T219,0)</f>
        <v>9.4285714285714288</v>
      </c>
      <c r="V219" s="142">
        <f>IF($AH$1&gt;=M219,N219,0)</f>
        <v>9.4285714285714288</v>
      </c>
      <c r="W219" s="143" t="str">
        <f>IF(S219=100,"CUMPLIDA",IF(M219-$AH$1&lt;0,"VENCIDA",IF(M219-$AH$1&lt;=30,"PRÓXIMA A VENCER",IF(S219&gt;0,"CON AVANCE","EN TERMINO"))))</f>
        <v>CUMPLIDA</v>
      </c>
      <c r="X219" s="143" t="str">
        <f>IF(A219&lt;&gt;"",IF(AD219=1,"VENCIDO",IF(AD219=2,"PRÓXIMO A VENCER",IF(AD219=3,"EN TERMINO",IF(AD219=4,"CON AVANCE",IF(AD219=5,"CUMPLIDO",))))),"")</f>
        <v>CUMPLIDO</v>
      </c>
      <c r="Y219" s="129" t="s">
        <v>1786</v>
      </c>
      <c r="Z219" s="129" t="str">
        <f t="shared" si="23"/>
        <v>H2-Denuncia2021-226968</v>
      </c>
      <c r="AA219" s="144">
        <f>IF(A219&lt;&gt;"",1,AA218+1)</f>
        <v>1</v>
      </c>
      <c r="AB219" s="144" t="str">
        <f t="shared" si="24"/>
        <v>H2-Denuncia2021-226968 - 1</v>
      </c>
      <c r="AC219" s="82">
        <f t="shared" si="25"/>
        <v>5</v>
      </c>
      <c r="AD219" s="82">
        <f t="shared" si="26"/>
        <v>5</v>
      </c>
      <c r="AE219" s="82" t="str">
        <f>IF(A219&lt;&gt;"",MID(F219,1,FIND(" ",F219,1)-1),AE218)</f>
        <v>H2-Denuncia2021-226968.</v>
      </c>
      <c r="AF219" s="82" t="str">
        <f t="shared" si="27"/>
        <v>H2-Denuncia2021-226968</v>
      </c>
      <c r="AG219" s="86"/>
      <c r="AH219" s="87"/>
      <c r="AI219" s="88"/>
    </row>
    <row r="220" spans="1:35" s="11" customFormat="1" ht="357" customHeight="1" x14ac:dyDescent="0.2">
      <c r="A220" s="129">
        <f>IF(ISBLANK(D220),"",COUNTA($D$2:D220))</f>
        <v>155</v>
      </c>
      <c r="B220" s="130">
        <f t="shared" si="22"/>
        <v>219</v>
      </c>
      <c r="C220" s="131"/>
      <c r="D220" s="130" t="s">
        <v>645</v>
      </c>
      <c r="E220" s="129" t="s">
        <v>1787</v>
      </c>
      <c r="F220" s="148" t="s">
        <v>2246</v>
      </c>
      <c r="G220" s="148" t="s">
        <v>1780</v>
      </c>
      <c r="H220" s="148" t="s">
        <v>1109</v>
      </c>
      <c r="I220" s="148" t="s">
        <v>1116</v>
      </c>
      <c r="J220" s="129" t="s">
        <v>1111</v>
      </c>
      <c r="K220" s="129">
        <v>1</v>
      </c>
      <c r="L220" s="156">
        <v>44706</v>
      </c>
      <c r="M220" s="156">
        <v>44742</v>
      </c>
      <c r="N220" s="137">
        <f t="shared" si="28"/>
        <v>5.1428571428571432</v>
      </c>
      <c r="O220" s="140" t="s">
        <v>1781</v>
      </c>
      <c r="P220" s="138" t="s">
        <v>2393</v>
      </c>
      <c r="Q220" s="140">
        <v>1</v>
      </c>
      <c r="R220" s="148"/>
      <c r="S220" s="85">
        <f>IF(Q220/K220&gt;1,100,+Q220/K220*100)</f>
        <v>100</v>
      </c>
      <c r="T220" s="142">
        <f>+N220*S220/100</f>
        <v>5.1428571428571432</v>
      </c>
      <c r="U220" s="142">
        <f>IF(M220&lt;=$AH$1,T220,0)</f>
        <v>5.1428571428571432</v>
      </c>
      <c r="V220" s="142">
        <f>IF($AH$1&gt;=M220,N220,0)</f>
        <v>5.1428571428571432</v>
      </c>
      <c r="W220" s="143" t="str">
        <f>IF(S220=100,"CUMPLIDA",IF(M220-$AH$1&lt;0,"VENCIDA",IF(M220-$AH$1&lt;=30,"PRÓXIMA A VENCER",IF(S220&gt;0,"CON AVANCE","EN TERMINO"))))</f>
        <v>CUMPLIDA</v>
      </c>
      <c r="X220" s="143" t="str">
        <f>IF(A220&lt;&gt;"",IF(AD220=1,"VENCIDO",IF(AD220=2,"PRÓXIMO A VENCER",IF(AD220=3,"EN TERMINO",IF(AD220=4,"CON AVANCE",IF(AD220=5,"CUMPLIDO",))))),"")</f>
        <v>CUMPLIDO</v>
      </c>
      <c r="Y220" s="129" t="s">
        <v>1786</v>
      </c>
      <c r="Z220" s="129" t="str">
        <f t="shared" si="23"/>
        <v>H3-Denuncia2021-226968</v>
      </c>
      <c r="AA220" s="144">
        <f>IF(A220&lt;&gt;"",1,AA219+1)</f>
        <v>1</v>
      </c>
      <c r="AB220" s="144" t="str">
        <f t="shared" si="24"/>
        <v>H3-Denuncia2021-226968 - 1</v>
      </c>
      <c r="AC220" s="82">
        <f t="shared" si="25"/>
        <v>5</v>
      </c>
      <c r="AD220" s="82">
        <f t="shared" si="26"/>
        <v>5</v>
      </c>
      <c r="AE220" s="82" t="str">
        <f>IF(A220&lt;&gt;"",MID(F220,1,FIND(" ",F220,1)-1),AE219)</f>
        <v>H3-Denuncia2021-226968.</v>
      </c>
      <c r="AF220" s="82" t="str">
        <f t="shared" si="27"/>
        <v>H3-Denuncia2021-226968</v>
      </c>
      <c r="AG220" s="86"/>
      <c r="AH220" s="87"/>
      <c r="AI220" s="88"/>
    </row>
    <row r="221" spans="1:35" s="11" customFormat="1" ht="357" customHeight="1" x14ac:dyDescent="0.2">
      <c r="A221" s="129">
        <f>IF(ISBLANK(D221),"",COUNTA($D$2:D221))</f>
        <v>156</v>
      </c>
      <c r="B221" s="130">
        <f t="shared" si="22"/>
        <v>220</v>
      </c>
      <c r="C221" s="131"/>
      <c r="D221" s="130" t="s">
        <v>727</v>
      </c>
      <c r="E221" s="129" t="s">
        <v>968</v>
      </c>
      <c r="F221" s="148" t="s">
        <v>1730</v>
      </c>
      <c r="G221" s="148" t="s">
        <v>1731</v>
      </c>
      <c r="H221" s="148" t="s">
        <v>1109</v>
      </c>
      <c r="I221" s="148" t="s">
        <v>1116</v>
      </c>
      <c r="J221" s="129" t="s">
        <v>1111</v>
      </c>
      <c r="K221" s="129">
        <v>1</v>
      </c>
      <c r="L221" s="156">
        <v>44564</v>
      </c>
      <c r="M221" s="156">
        <v>44742</v>
      </c>
      <c r="N221" s="137">
        <f t="shared" si="28"/>
        <v>25.428571428571427</v>
      </c>
      <c r="O221" s="140" t="s">
        <v>1515</v>
      </c>
      <c r="P221" s="138" t="s">
        <v>2393</v>
      </c>
      <c r="Q221" s="140">
        <v>1</v>
      </c>
      <c r="R221" s="148"/>
      <c r="S221" s="85">
        <f>IF(Q221/K221&gt;1,100,+Q221/K221*100)</f>
        <v>100</v>
      </c>
      <c r="T221" s="142">
        <f>+N221*S221/100</f>
        <v>25.428571428571427</v>
      </c>
      <c r="U221" s="142">
        <f>IF(M221&lt;=$AH$1,T221,0)</f>
        <v>25.428571428571427</v>
      </c>
      <c r="V221" s="142">
        <f>IF($AH$1&gt;=M221,N221,0)</f>
        <v>25.428571428571427</v>
      </c>
      <c r="W221" s="143" t="str">
        <f>IF(S221=100,"CUMPLIDA",IF(M221-$AH$1&lt;0,"VENCIDA",IF(M221-$AH$1&lt;=30,"PRÓXIMA A VENCER",IF(S221&gt;0,"CON AVANCE","EN TERMINO"))))</f>
        <v>CUMPLIDA</v>
      </c>
      <c r="X221" s="143" t="str">
        <f>IF(A221&lt;&gt;"",IF(AD221=1,"VENCIDO",IF(AD221=2,"PRÓXIMO A VENCER",IF(AD221=3,"EN TERMINO",IF(AD221=4,"CON AVANCE",IF(AD221=5,"CUMPLIDO",))))),"")</f>
        <v>CUMPLIDO</v>
      </c>
      <c r="Y221" s="129" t="s">
        <v>1767</v>
      </c>
      <c r="Z221" s="129" t="str">
        <f t="shared" si="23"/>
        <v>H1ANTYSTODOM2021</v>
      </c>
      <c r="AA221" s="144">
        <f>IF(A221&lt;&gt;"",1,AA220+1)</f>
        <v>1</v>
      </c>
      <c r="AB221" s="144" t="str">
        <f t="shared" si="24"/>
        <v>H1ANTYSTODOM2021 - 1</v>
      </c>
      <c r="AC221" s="82">
        <f t="shared" si="25"/>
        <v>5</v>
      </c>
      <c r="AD221" s="82">
        <f t="shared" si="26"/>
        <v>5</v>
      </c>
      <c r="AE221" s="82" t="str">
        <f>IF(A221&lt;&gt;"",MID(F221,1,FIND(" ",F221,1)-1),AE220)</f>
        <v>H1ANTYSTODOM2021.</v>
      </c>
      <c r="AF221" s="82" t="str">
        <f t="shared" si="27"/>
        <v>H1ANTYSTODOM2021</v>
      </c>
      <c r="AG221" s="86"/>
      <c r="AH221" s="87"/>
      <c r="AI221" s="88"/>
    </row>
    <row r="222" spans="1:35" s="11" customFormat="1" ht="357" customHeight="1" x14ac:dyDescent="0.2">
      <c r="A222" s="129">
        <f>IF(ISBLANK(D222),"",COUNTA($D$2:D222))</f>
        <v>157</v>
      </c>
      <c r="B222" s="130">
        <f t="shared" si="22"/>
        <v>221</v>
      </c>
      <c r="C222" s="131"/>
      <c r="D222" s="130" t="s">
        <v>647</v>
      </c>
      <c r="E222" s="129" t="s">
        <v>968</v>
      </c>
      <c r="F222" s="148" t="s">
        <v>1732</v>
      </c>
      <c r="G222" s="148" t="s">
        <v>1733</v>
      </c>
      <c r="H222" s="155" t="s">
        <v>1109</v>
      </c>
      <c r="I222" s="155" t="s">
        <v>1116</v>
      </c>
      <c r="J222" s="140" t="s">
        <v>1111</v>
      </c>
      <c r="K222" s="129">
        <v>1</v>
      </c>
      <c r="L222" s="156">
        <v>44564</v>
      </c>
      <c r="M222" s="156">
        <v>44742</v>
      </c>
      <c r="N222" s="137">
        <f t="shared" si="28"/>
        <v>25.428571428571427</v>
      </c>
      <c r="O222" s="140" t="s">
        <v>1515</v>
      </c>
      <c r="P222" s="138" t="s">
        <v>2393</v>
      </c>
      <c r="Q222" s="140">
        <v>1</v>
      </c>
      <c r="R222" s="148"/>
      <c r="S222" s="85">
        <f>IF(Q222/K222&gt;1,100,+Q222/K222*100)</f>
        <v>100</v>
      </c>
      <c r="T222" s="142">
        <f>+N222*S222/100</f>
        <v>25.428571428571427</v>
      </c>
      <c r="U222" s="142">
        <f>IF(M222&lt;=$AH$1,T222,0)</f>
        <v>25.428571428571427</v>
      </c>
      <c r="V222" s="142">
        <f>IF($AH$1&gt;=M222,N222,0)</f>
        <v>25.428571428571427</v>
      </c>
      <c r="W222" s="143" t="str">
        <f>IF(S222=100,"CUMPLIDA",IF(M222-$AH$1&lt;0,"VENCIDA",IF(M222-$AH$1&lt;=30,"PRÓXIMA A VENCER",IF(S222&gt;0,"CON AVANCE","EN TERMINO"))))</f>
        <v>CUMPLIDA</v>
      </c>
      <c r="X222" s="143" t="str">
        <f>IF(A222&lt;&gt;"",IF(AD222=1,"VENCIDO",IF(AD222=2,"PRÓXIMO A VENCER",IF(AD222=3,"EN TERMINO",IF(AD222=4,"CON AVANCE",IF(AD222=5,"CUMPLIDO",))))),"")</f>
        <v>CUMPLIDO</v>
      </c>
      <c r="Y222" s="129" t="s">
        <v>1767</v>
      </c>
      <c r="Z222" s="129" t="str">
        <f t="shared" si="23"/>
        <v>H2ANTYSTODOM2021</v>
      </c>
      <c r="AA222" s="144">
        <f>IF(A222&lt;&gt;"",1,AA221+1)</f>
        <v>1</v>
      </c>
      <c r="AB222" s="144" t="str">
        <f t="shared" si="24"/>
        <v>H2ANTYSTODOM2021 - 1</v>
      </c>
      <c r="AC222" s="82">
        <f t="shared" si="25"/>
        <v>5</v>
      </c>
      <c r="AD222" s="82">
        <f t="shared" si="26"/>
        <v>5</v>
      </c>
      <c r="AE222" s="82" t="str">
        <f>IF(A222&lt;&gt;"",MID(F222,1,FIND(" ",F222,1)-1),AE221)</f>
        <v>H2ANTYSTODOM2021.</v>
      </c>
      <c r="AF222" s="82" t="str">
        <f t="shared" si="27"/>
        <v>H2ANTYSTODOM2021</v>
      </c>
      <c r="AG222" s="86"/>
      <c r="AH222" s="87"/>
      <c r="AI222" s="88"/>
    </row>
    <row r="223" spans="1:35" s="11" customFormat="1" ht="357" customHeight="1" x14ac:dyDescent="0.2">
      <c r="A223" s="129">
        <f>IF(ISBLANK(D223),"",COUNTA($D$2:D223))</f>
        <v>158</v>
      </c>
      <c r="B223" s="130">
        <f t="shared" si="22"/>
        <v>222</v>
      </c>
      <c r="C223" s="131"/>
      <c r="D223" s="129" t="s">
        <v>1734</v>
      </c>
      <c r="E223" s="129" t="s">
        <v>968</v>
      </c>
      <c r="F223" s="148" t="s">
        <v>1770</v>
      </c>
      <c r="G223" s="148" t="s">
        <v>1735</v>
      </c>
      <c r="H223" s="148" t="s">
        <v>1736</v>
      </c>
      <c r="I223" s="148" t="s">
        <v>1737</v>
      </c>
      <c r="J223" s="129" t="s">
        <v>1738</v>
      </c>
      <c r="K223" s="129">
        <v>2</v>
      </c>
      <c r="L223" s="156">
        <v>44564</v>
      </c>
      <c r="M223" s="184">
        <v>44666</v>
      </c>
      <c r="N223" s="137">
        <f t="shared" si="28"/>
        <v>14.571428571428571</v>
      </c>
      <c r="O223" s="140" t="s">
        <v>1739</v>
      </c>
      <c r="P223" s="140" t="s">
        <v>2386</v>
      </c>
      <c r="Q223" s="140">
        <v>2</v>
      </c>
      <c r="R223" s="148"/>
      <c r="S223" s="85">
        <f>IF(Q223/K223&gt;1,100,+Q223/K223*100)</f>
        <v>100</v>
      </c>
      <c r="T223" s="142">
        <f>+N223*S223/100</f>
        <v>14.571428571428571</v>
      </c>
      <c r="U223" s="142">
        <f>IF(M223&lt;=$AH$1,T223,0)</f>
        <v>14.571428571428571</v>
      </c>
      <c r="V223" s="142">
        <f>IF($AH$1&gt;=M223,N223,0)</f>
        <v>14.571428571428571</v>
      </c>
      <c r="W223" s="143" t="str">
        <f>IF(S223=100,"CUMPLIDA",IF(M223-$AH$1&lt;0,"VENCIDA",IF(M223-$AH$1&lt;=30,"PRÓXIMA A VENCER",IF(S223&gt;0,"CON AVANCE","EN TERMINO"))))</f>
        <v>CUMPLIDA</v>
      </c>
      <c r="X223" s="143" t="str">
        <f>IF(A223&lt;&gt;"",IF(AD223=1,"VENCIDO",IF(AD223=2,"PRÓXIMO A VENCER",IF(AD223=3,"EN TERMINO",IF(AD223=4,"CON AVANCE",IF(AD223=5,"CUMPLIDO",))))),"")</f>
        <v>CUMPLIDO</v>
      </c>
      <c r="Y223" s="129" t="s">
        <v>1767</v>
      </c>
      <c r="Z223" s="129" t="str">
        <f t="shared" si="23"/>
        <v>H3ANTYSTODOM2021</v>
      </c>
      <c r="AA223" s="144">
        <f>IF(A223&lt;&gt;"",1,AA222+1)</f>
        <v>1</v>
      </c>
      <c r="AB223" s="144" t="str">
        <f t="shared" si="24"/>
        <v>H3ANTYSTODOM2021 - 1</v>
      </c>
      <c r="AC223" s="82">
        <f t="shared" si="25"/>
        <v>5</v>
      </c>
      <c r="AD223" s="82">
        <f t="shared" si="26"/>
        <v>5</v>
      </c>
      <c r="AE223" s="82" t="str">
        <f>IF(A223&lt;&gt;"",MID(F223,1,FIND(" ",F223,1)-1),AE222)</f>
        <v>H3ANTYSTODOM2021.</v>
      </c>
      <c r="AF223" s="82" t="str">
        <f t="shared" si="27"/>
        <v>H3ANTYSTODOM2021</v>
      </c>
      <c r="AG223" s="86"/>
      <c r="AH223" s="87"/>
      <c r="AI223" s="88"/>
    </row>
    <row r="224" spans="1:35" s="11" customFormat="1" ht="357" customHeight="1" x14ac:dyDescent="0.2">
      <c r="A224" s="129">
        <f>IF(ISBLANK(D224),"",COUNTA($D$2:D224))</f>
        <v>159</v>
      </c>
      <c r="B224" s="130">
        <f t="shared" si="22"/>
        <v>223</v>
      </c>
      <c r="C224" s="131"/>
      <c r="D224" s="130" t="s">
        <v>646</v>
      </c>
      <c r="E224" s="129" t="s">
        <v>968</v>
      </c>
      <c r="F224" s="148" t="s">
        <v>1740</v>
      </c>
      <c r="G224" s="148" t="s">
        <v>1741</v>
      </c>
      <c r="H224" s="148" t="s">
        <v>1736</v>
      </c>
      <c r="I224" s="148" t="s">
        <v>1737</v>
      </c>
      <c r="J224" s="129" t="s">
        <v>1738</v>
      </c>
      <c r="K224" s="129">
        <v>2</v>
      </c>
      <c r="L224" s="156">
        <v>44564</v>
      </c>
      <c r="M224" s="184">
        <v>44666</v>
      </c>
      <c r="N224" s="137">
        <f t="shared" si="28"/>
        <v>14.571428571428571</v>
      </c>
      <c r="O224" s="140" t="s">
        <v>1739</v>
      </c>
      <c r="P224" s="140" t="s">
        <v>2386</v>
      </c>
      <c r="Q224" s="140">
        <v>2</v>
      </c>
      <c r="R224" s="148"/>
      <c r="S224" s="85">
        <f>IF(Q224/K224&gt;1,100,+Q224/K224*100)</f>
        <v>100</v>
      </c>
      <c r="T224" s="142">
        <f>+N224*S224/100</f>
        <v>14.571428571428571</v>
      </c>
      <c r="U224" s="142">
        <f>IF(M224&lt;=$AH$1,T224,0)</f>
        <v>14.571428571428571</v>
      </c>
      <c r="V224" s="142">
        <f>IF($AH$1&gt;=M224,N224,0)</f>
        <v>14.571428571428571</v>
      </c>
      <c r="W224" s="143" t="str">
        <f>IF(S224=100,"CUMPLIDA",IF(M224-$AH$1&lt;0,"VENCIDA",IF(M224-$AH$1&lt;=30,"PRÓXIMA A VENCER",IF(S224&gt;0,"CON AVANCE","EN TERMINO"))))</f>
        <v>CUMPLIDA</v>
      </c>
      <c r="X224" s="143" t="str">
        <f>IF(A224&lt;&gt;"",IF(AD224=1,"VENCIDO",IF(AD224=2,"PRÓXIMO A VENCER",IF(AD224=3,"EN TERMINO",IF(AD224=4,"CON AVANCE",IF(AD224=5,"CUMPLIDO",))))),"")</f>
        <v>CUMPLIDO</v>
      </c>
      <c r="Y224" s="129" t="s">
        <v>1767</v>
      </c>
      <c r="Z224" s="129" t="str">
        <f t="shared" si="23"/>
        <v>H4ANTYSTODOM2021</v>
      </c>
      <c r="AA224" s="144">
        <f>IF(A224&lt;&gt;"",1,AA223+1)</f>
        <v>1</v>
      </c>
      <c r="AB224" s="144" t="str">
        <f t="shared" si="24"/>
        <v>H4ANTYSTODOM2021 - 1</v>
      </c>
      <c r="AC224" s="82">
        <f t="shared" si="25"/>
        <v>5</v>
      </c>
      <c r="AD224" s="82">
        <f t="shared" si="26"/>
        <v>5</v>
      </c>
      <c r="AE224" s="82" t="str">
        <f>IF(A224&lt;&gt;"",MID(F224,1,FIND(" ",F224,1)-1),AE223)</f>
        <v>H4ANTYSTODOM2021.</v>
      </c>
      <c r="AF224" s="82" t="str">
        <f t="shared" si="27"/>
        <v>H4ANTYSTODOM2021</v>
      </c>
      <c r="AG224" s="86"/>
      <c r="AH224" s="87"/>
      <c r="AI224" s="88"/>
    </row>
    <row r="225" spans="1:35" s="11" customFormat="1" ht="357" customHeight="1" x14ac:dyDescent="0.2">
      <c r="A225" s="129">
        <f>IF(ISBLANK(D225),"",COUNTA($D$2:D225))</f>
        <v>160</v>
      </c>
      <c r="B225" s="130">
        <f t="shared" si="22"/>
        <v>224</v>
      </c>
      <c r="C225" s="131"/>
      <c r="D225" s="130" t="s">
        <v>647</v>
      </c>
      <c r="E225" s="129" t="s">
        <v>968</v>
      </c>
      <c r="F225" s="148" t="s">
        <v>1742</v>
      </c>
      <c r="G225" s="148" t="s">
        <v>1743</v>
      </c>
      <c r="H225" s="148" t="s">
        <v>1744</v>
      </c>
      <c r="I225" s="148" t="s">
        <v>1745</v>
      </c>
      <c r="J225" s="129" t="s">
        <v>1746</v>
      </c>
      <c r="K225" s="129">
        <v>1</v>
      </c>
      <c r="L225" s="156">
        <v>44564</v>
      </c>
      <c r="M225" s="184">
        <v>44696</v>
      </c>
      <c r="N225" s="137">
        <f t="shared" si="28"/>
        <v>18.857142857142858</v>
      </c>
      <c r="O225" s="140" t="s">
        <v>1521</v>
      </c>
      <c r="P225" s="138" t="s">
        <v>2386</v>
      </c>
      <c r="Q225" s="140">
        <v>1</v>
      </c>
      <c r="R225" s="148"/>
      <c r="S225" s="85">
        <f>IF(Q225/K225&gt;1,100,+Q225/K225*100)</f>
        <v>100</v>
      </c>
      <c r="T225" s="142">
        <f>+N225*S225/100</f>
        <v>18.857142857142858</v>
      </c>
      <c r="U225" s="142">
        <f>IF(M225&lt;=$AH$1,T225,0)</f>
        <v>18.857142857142858</v>
      </c>
      <c r="V225" s="142">
        <f>IF($AH$1&gt;=M225,N225,0)</f>
        <v>18.857142857142858</v>
      </c>
      <c r="W225" s="143" t="str">
        <f>IF(S225=100,"CUMPLIDA",IF(M225-$AH$1&lt;0,"VENCIDA",IF(M225-$AH$1&lt;=30,"PRÓXIMA A VENCER",IF(S225&gt;0,"CON AVANCE","EN TERMINO"))))</f>
        <v>CUMPLIDA</v>
      </c>
      <c r="X225" s="143" t="str">
        <f>IF(A225&lt;&gt;"",IF(AD225=1,"VENCIDO",IF(AD225=2,"PRÓXIMO A VENCER",IF(AD225=3,"EN TERMINO",IF(AD225=4,"CON AVANCE",IF(AD225=5,"CUMPLIDO",))))),"")</f>
        <v>CUMPLIDO</v>
      </c>
      <c r="Y225" s="129" t="s">
        <v>1767</v>
      </c>
      <c r="Z225" s="129" t="str">
        <f t="shared" si="23"/>
        <v>H5ANTYSTODOM2021</v>
      </c>
      <c r="AA225" s="144">
        <f>IF(A225&lt;&gt;"",1,AA224+1)</f>
        <v>1</v>
      </c>
      <c r="AB225" s="144" t="str">
        <f t="shared" si="24"/>
        <v>H5ANTYSTODOM2021 - 1</v>
      </c>
      <c r="AC225" s="82">
        <f t="shared" si="25"/>
        <v>5</v>
      </c>
      <c r="AD225" s="82">
        <f t="shared" si="26"/>
        <v>5</v>
      </c>
      <c r="AE225" s="82" t="str">
        <f>IF(A225&lt;&gt;"",MID(F225,1,FIND(" ",F225,1)-1),AE224)</f>
        <v>H5ANTYSTODOM2021.</v>
      </c>
      <c r="AF225" s="82" t="str">
        <f t="shared" si="27"/>
        <v>H5ANTYSTODOM2021</v>
      </c>
      <c r="AG225" s="86"/>
      <c r="AH225" s="87"/>
      <c r="AI225" s="88"/>
    </row>
    <row r="226" spans="1:35" s="11" customFormat="1" ht="357" customHeight="1" x14ac:dyDescent="0.2">
      <c r="A226" s="129">
        <f>IF(ISBLANK(D226),"",COUNTA($D$2:D226))</f>
        <v>161</v>
      </c>
      <c r="B226" s="130">
        <f t="shared" ref="B226:B289" si="29">ROW()-1</f>
        <v>225</v>
      </c>
      <c r="C226" s="131"/>
      <c r="D226" s="130" t="s">
        <v>1747</v>
      </c>
      <c r="E226" s="129" t="s">
        <v>968</v>
      </c>
      <c r="F226" s="148" t="s">
        <v>1748</v>
      </c>
      <c r="G226" s="148" t="s">
        <v>1749</v>
      </c>
      <c r="H226" s="148" t="s">
        <v>1109</v>
      </c>
      <c r="I226" s="148" t="s">
        <v>1116</v>
      </c>
      <c r="J226" s="129" t="s">
        <v>1111</v>
      </c>
      <c r="K226" s="129">
        <v>1</v>
      </c>
      <c r="L226" s="156">
        <v>44564</v>
      </c>
      <c r="M226" s="184">
        <v>44742</v>
      </c>
      <c r="N226" s="137">
        <f t="shared" si="28"/>
        <v>25.428571428571427</v>
      </c>
      <c r="O226" s="140" t="s">
        <v>1515</v>
      </c>
      <c r="P226" s="138" t="s">
        <v>2393</v>
      </c>
      <c r="Q226" s="140">
        <v>1</v>
      </c>
      <c r="R226" s="148"/>
      <c r="S226" s="85">
        <f>IF(Q226/K226&gt;1,100,+Q226/K226*100)</f>
        <v>100</v>
      </c>
      <c r="T226" s="142">
        <f>+N226*S226/100</f>
        <v>25.428571428571427</v>
      </c>
      <c r="U226" s="142">
        <f>IF(M226&lt;=$AH$1,T226,0)</f>
        <v>25.428571428571427</v>
      </c>
      <c r="V226" s="142">
        <f>IF($AH$1&gt;=M226,N226,0)</f>
        <v>25.428571428571427</v>
      </c>
      <c r="W226" s="143" t="str">
        <f>IF(S226=100,"CUMPLIDA",IF(M226-$AH$1&lt;0,"VENCIDA",IF(M226-$AH$1&lt;=30,"PRÓXIMA A VENCER",IF(S226&gt;0,"CON AVANCE","EN TERMINO"))))</f>
        <v>CUMPLIDA</v>
      </c>
      <c r="X226" s="143" t="str">
        <f>IF(A226&lt;&gt;"",IF(AD226=1,"VENCIDO",IF(AD226=2,"PRÓXIMO A VENCER",IF(AD226=3,"EN TERMINO",IF(AD226=4,"CON AVANCE",IF(AD226=5,"CUMPLIDO",))))),"")</f>
        <v>CUMPLIDO</v>
      </c>
      <c r="Y226" s="129" t="s">
        <v>1767</v>
      </c>
      <c r="Z226" s="129" t="str">
        <f t="shared" si="23"/>
        <v>H6ANTYSTODOM2021</v>
      </c>
      <c r="AA226" s="144">
        <f>IF(A226&lt;&gt;"",1,AA225+1)</f>
        <v>1</v>
      </c>
      <c r="AB226" s="144" t="str">
        <f t="shared" si="24"/>
        <v>H6ANTYSTODOM2021 - 1</v>
      </c>
      <c r="AC226" s="82">
        <f t="shared" si="25"/>
        <v>5</v>
      </c>
      <c r="AD226" s="82">
        <f t="shared" si="26"/>
        <v>5</v>
      </c>
      <c r="AE226" s="82" t="str">
        <f>IF(A226&lt;&gt;"",MID(F226,1,FIND(" ",F226,1)-1),AE225)</f>
        <v>H6ANTYSTODOM2021.</v>
      </c>
      <c r="AF226" s="82" t="str">
        <f t="shared" si="27"/>
        <v>H6ANTYSTODOM2021</v>
      </c>
      <c r="AG226" s="86"/>
      <c r="AH226" s="87"/>
      <c r="AI226" s="88"/>
    </row>
    <row r="227" spans="1:35" s="11" customFormat="1" ht="357" customHeight="1" x14ac:dyDescent="0.2">
      <c r="A227" s="129">
        <f>IF(ISBLANK(D227),"",COUNTA($D$2:D227))</f>
        <v>162</v>
      </c>
      <c r="B227" s="130">
        <f t="shared" si="29"/>
        <v>226</v>
      </c>
      <c r="C227" s="131"/>
      <c r="D227" s="140" t="s">
        <v>646</v>
      </c>
      <c r="E227" s="129" t="s">
        <v>968</v>
      </c>
      <c r="F227" s="147" t="s">
        <v>1750</v>
      </c>
      <c r="G227" s="147" t="s">
        <v>1751</v>
      </c>
      <c r="H227" s="155" t="s">
        <v>1736</v>
      </c>
      <c r="I227" s="155" t="s">
        <v>1737</v>
      </c>
      <c r="J227" s="140" t="s">
        <v>1738</v>
      </c>
      <c r="K227" s="140">
        <v>2</v>
      </c>
      <c r="L227" s="156">
        <v>44564</v>
      </c>
      <c r="M227" s="184">
        <v>44666</v>
      </c>
      <c r="N227" s="137">
        <f t="shared" si="28"/>
        <v>14.571428571428571</v>
      </c>
      <c r="O227" s="140" t="s">
        <v>1739</v>
      </c>
      <c r="P227" s="140" t="s">
        <v>2386</v>
      </c>
      <c r="Q227" s="140">
        <v>2</v>
      </c>
      <c r="R227" s="148"/>
      <c r="S227" s="85">
        <f>IF(Q227/K227&gt;1,100,+Q227/K227*100)</f>
        <v>100</v>
      </c>
      <c r="T227" s="142">
        <f>+N227*S227/100</f>
        <v>14.571428571428571</v>
      </c>
      <c r="U227" s="142">
        <f>IF(M227&lt;=$AH$1,T227,0)</f>
        <v>14.571428571428571</v>
      </c>
      <c r="V227" s="142">
        <f>IF($AH$1&gt;=M227,N227,0)</f>
        <v>14.571428571428571</v>
      </c>
      <c r="W227" s="143" t="str">
        <f>IF(S227=100,"CUMPLIDA",IF(M227-$AH$1&lt;0,"VENCIDA",IF(M227-$AH$1&lt;=30,"PRÓXIMA A VENCER",IF(S227&gt;0,"CON AVANCE","EN TERMINO"))))</f>
        <v>CUMPLIDA</v>
      </c>
      <c r="X227" s="143" t="str">
        <f>IF(A227&lt;&gt;"",IF(AD227=1,"VENCIDO",IF(AD227=2,"PRÓXIMO A VENCER",IF(AD227=3,"EN TERMINO",IF(AD227=4,"CON AVANCE",IF(AD227=5,"CUMPLIDO",))))),"")</f>
        <v>CUMPLIDO</v>
      </c>
      <c r="Y227" s="129" t="s">
        <v>1767</v>
      </c>
      <c r="Z227" s="129" t="str">
        <f t="shared" si="23"/>
        <v>H9ANTYSTODOM2021</v>
      </c>
      <c r="AA227" s="144">
        <f>IF(A227&lt;&gt;"",1,AA226+1)</f>
        <v>1</v>
      </c>
      <c r="AB227" s="144" t="str">
        <f t="shared" si="24"/>
        <v>H9ANTYSTODOM2021 - 1</v>
      </c>
      <c r="AC227" s="82">
        <f t="shared" si="25"/>
        <v>5</v>
      </c>
      <c r="AD227" s="82">
        <f t="shared" si="26"/>
        <v>5</v>
      </c>
      <c r="AE227" s="82" t="str">
        <f>IF(A227&lt;&gt;"",MID(F227,1,FIND(" ",F227,1)-1),AE226)</f>
        <v>H9ANTYSTODOM2021.</v>
      </c>
      <c r="AF227" s="82" t="str">
        <f t="shared" si="27"/>
        <v>H9ANTYSTODOM2021</v>
      </c>
      <c r="AG227" s="86"/>
      <c r="AH227" s="87"/>
      <c r="AI227" s="88"/>
    </row>
    <row r="228" spans="1:35" s="11" customFormat="1" ht="357" customHeight="1" x14ac:dyDescent="0.2">
      <c r="A228" s="129">
        <f>IF(ISBLANK(D228),"",COUNTA($D$2:D228))</f>
        <v>163</v>
      </c>
      <c r="B228" s="130">
        <f t="shared" si="29"/>
        <v>227</v>
      </c>
      <c r="C228" s="131"/>
      <c r="D228" s="140" t="s">
        <v>646</v>
      </c>
      <c r="E228" s="129" t="s">
        <v>968</v>
      </c>
      <c r="F228" s="147" t="s">
        <v>1752</v>
      </c>
      <c r="G228" s="147" t="s">
        <v>1753</v>
      </c>
      <c r="H228" s="155" t="s">
        <v>1109</v>
      </c>
      <c r="I228" s="155" t="s">
        <v>1116</v>
      </c>
      <c r="J228" s="140" t="s">
        <v>1111</v>
      </c>
      <c r="K228" s="140">
        <v>1</v>
      </c>
      <c r="L228" s="156">
        <v>44564</v>
      </c>
      <c r="M228" s="184">
        <v>44742</v>
      </c>
      <c r="N228" s="137">
        <f t="shared" si="28"/>
        <v>25.428571428571427</v>
      </c>
      <c r="O228" s="140" t="s">
        <v>1515</v>
      </c>
      <c r="P228" s="138" t="s">
        <v>2393</v>
      </c>
      <c r="Q228" s="140">
        <v>1</v>
      </c>
      <c r="R228" s="148"/>
      <c r="S228" s="85">
        <f>IF(Q228/K228&gt;1,100,+Q228/K228*100)</f>
        <v>100</v>
      </c>
      <c r="T228" s="142">
        <f>+N228*S228/100</f>
        <v>25.428571428571427</v>
      </c>
      <c r="U228" s="142">
        <f>IF(M228&lt;=$AH$1,T228,0)</f>
        <v>25.428571428571427</v>
      </c>
      <c r="V228" s="142">
        <f>IF($AH$1&gt;=M228,N228,0)</f>
        <v>25.428571428571427</v>
      </c>
      <c r="W228" s="143" t="str">
        <f>IF(S228=100,"CUMPLIDA",IF(M228-$AH$1&lt;0,"VENCIDA",IF(M228-$AH$1&lt;=30,"PRÓXIMA A VENCER",IF(S228&gt;0,"CON AVANCE","EN TERMINO"))))</f>
        <v>CUMPLIDA</v>
      </c>
      <c r="X228" s="143" t="str">
        <f>IF(A228&lt;&gt;"",IF(AD228=1,"VENCIDO",IF(AD228=2,"PRÓXIMO A VENCER",IF(AD228=3,"EN TERMINO",IF(AD228=4,"CON AVANCE",IF(AD228=5,"CUMPLIDO",))))),"")</f>
        <v>CUMPLIDO</v>
      </c>
      <c r="Y228" s="129" t="s">
        <v>1767</v>
      </c>
      <c r="Z228" s="129" t="str">
        <f t="shared" si="23"/>
        <v>H11ANTYSTODOM2021</v>
      </c>
      <c r="AA228" s="144">
        <f>IF(A228&lt;&gt;"",1,AA227+1)</f>
        <v>1</v>
      </c>
      <c r="AB228" s="144" t="str">
        <f t="shared" si="24"/>
        <v>H11ANTYSTODOM2021 - 1</v>
      </c>
      <c r="AC228" s="82">
        <f t="shared" si="25"/>
        <v>5</v>
      </c>
      <c r="AD228" s="82">
        <f t="shared" si="26"/>
        <v>5</v>
      </c>
      <c r="AE228" s="82" t="str">
        <f>IF(A228&lt;&gt;"",MID(F228,1,FIND(" ",F228,1)-1),AE227)</f>
        <v>H11ANTYSTODOM2021.</v>
      </c>
      <c r="AF228" s="82" t="str">
        <f t="shared" si="27"/>
        <v>H11ANTYSTODOM2021</v>
      </c>
      <c r="AG228" s="86"/>
      <c r="AH228" s="87"/>
      <c r="AI228" s="88"/>
    </row>
    <row r="229" spans="1:35" s="11" customFormat="1" ht="357" customHeight="1" x14ac:dyDescent="0.2">
      <c r="A229" s="129">
        <f>IF(ISBLANK(D229),"",COUNTA($D$2:D229))</f>
        <v>164</v>
      </c>
      <c r="B229" s="130">
        <f t="shared" si="29"/>
        <v>228</v>
      </c>
      <c r="C229" s="131"/>
      <c r="D229" s="140" t="s">
        <v>1160</v>
      </c>
      <c r="E229" s="129" t="s">
        <v>968</v>
      </c>
      <c r="F229" s="147" t="s">
        <v>1754</v>
      </c>
      <c r="G229" s="147" t="s">
        <v>1755</v>
      </c>
      <c r="H229" s="155" t="s">
        <v>1756</v>
      </c>
      <c r="I229" s="155" t="s">
        <v>1757</v>
      </c>
      <c r="J229" s="140" t="s">
        <v>1758</v>
      </c>
      <c r="K229" s="140">
        <v>1</v>
      </c>
      <c r="L229" s="156">
        <v>44564</v>
      </c>
      <c r="M229" s="184">
        <v>44696</v>
      </c>
      <c r="N229" s="137">
        <f t="shared" si="28"/>
        <v>18.857142857142858</v>
      </c>
      <c r="O229" s="140" t="s">
        <v>1521</v>
      </c>
      <c r="P229" s="138" t="s">
        <v>2386</v>
      </c>
      <c r="Q229" s="140">
        <v>1</v>
      </c>
      <c r="R229" s="148"/>
      <c r="S229" s="85">
        <f>IF(Q229/K229&gt;1,100,+Q229/K229*100)</f>
        <v>100</v>
      </c>
      <c r="T229" s="142">
        <f>+N229*S229/100</f>
        <v>18.857142857142858</v>
      </c>
      <c r="U229" s="142">
        <f>IF(M229&lt;=$AH$1,T229,0)</f>
        <v>18.857142857142858</v>
      </c>
      <c r="V229" s="142">
        <f>IF($AH$1&gt;=M229,N229,0)</f>
        <v>18.857142857142858</v>
      </c>
      <c r="W229" s="143" t="str">
        <f>IF(S229=100,"CUMPLIDA",IF(M229-$AH$1&lt;0,"VENCIDA",IF(M229-$AH$1&lt;=30,"PRÓXIMA A VENCER",IF(S229&gt;0,"CON AVANCE","EN TERMINO"))))</f>
        <v>CUMPLIDA</v>
      </c>
      <c r="X229" s="143" t="str">
        <f>IF(A229&lt;&gt;"",IF(AD229=1,"VENCIDO",IF(AD229=2,"PRÓXIMO A VENCER",IF(AD229=3,"EN TERMINO",IF(AD229=4,"CON AVANCE",IF(AD229=5,"CUMPLIDO",))))),"")</f>
        <v>CUMPLIDO</v>
      </c>
      <c r="Y229" s="129" t="s">
        <v>1767</v>
      </c>
      <c r="Z229" s="129" t="str">
        <f t="shared" si="23"/>
        <v>H13ANTYSTODOM2021</v>
      </c>
      <c r="AA229" s="144">
        <f>IF(A229&lt;&gt;"",1,AA228+1)</f>
        <v>1</v>
      </c>
      <c r="AB229" s="144" t="str">
        <f t="shared" si="24"/>
        <v>H13ANTYSTODOM2021 - 1</v>
      </c>
      <c r="AC229" s="82">
        <f t="shared" si="25"/>
        <v>5</v>
      </c>
      <c r="AD229" s="82">
        <f t="shared" si="26"/>
        <v>5</v>
      </c>
      <c r="AE229" s="82" t="str">
        <f>IF(A229&lt;&gt;"",MID(F229,1,FIND(" ",F229,1)-1),AE228)</f>
        <v>H13ANTYSTODOM2021.</v>
      </c>
      <c r="AF229" s="82" t="str">
        <f t="shared" si="27"/>
        <v>H13ANTYSTODOM2021</v>
      </c>
      <c r="AG229" s="86"/>
      <c r="AH229" s="87"/>
      <c r="AI229" s="88"/>
    </row>
    <row r="230" spans="1:35" s="11" customFormat="1" ht="357" customHeight="1" x14ac:dyDescent="0.2">
      <c r="A230" s="129">
        <f>IF(ISBLANK(D230),"",COUNTA($D$2:D230))</f>
        <v>165</v>
      </c>
      <c r="B230" s="130">
        <f t="shared" si="29"/>
        <v>229</v>
      </c>
      <c r="C230" s="131"/>
      <c r="D230" s="140" t="s">
        <v>1759</v>
      </c>
      <c r="E230" s="129" t="s">
        <v>968</v>
      </c>
      <c r="F230" s="155" t="s">
        <v>1760</v>
      </c>
      <c r="G230" s="155" t="s">
        <v>1761</v>
      </c>
      <c r="H230" s="155" t="s">
        <v>1736</v>
      </c>
      <c r="I230" s="155" t="s">
        <v>1737</v>
      </c>
      <c r="J230" s="140" t="s">
        <v>1738</v>
      </c>
      <c r="K230" s="140">
        <v>2</v>
      </c>
      <c r="L230" s="156">
        <v>44564</v>
      </c>
      <c r="M230" s="184">
        <v>44666</v>
      </c>
      <c r="N230" s="137">
        <f t="shared" si="28"/>
        <v>14.571428571428571</v>
      </c>
      <c r="O230" s="140" t="s">
        <v>1739</v>
      </c>
      <c r="P230" s="140" t="s">
        <v>2386</v>
      </c>
      <c r="Q230" s="140">
        <v>2</v>
      </c>
      <c r="R230" s="148"/>
      <c r="S230" s="85">
        <f>IF(Q230/K230&gt;1,100,+Q230/K230*100)</f>
        <v>100</v>
      </c>
      <c r="T230" s="142">
        <f>+N230*S230/100</f>
        <v>14.571428571428571</v>
      </c>
      <c r="U230" s="142">
        <f>IF(M230&lt;=$AH$1,T230,0)</f>
        <v>14.571428571428571</v>
      </c>
      <c r="V230" s="142">
        <f>IF($AH$1&gt;=M230,N230,0)</f>
        <v>14.571428571428571</v>
      </c>
      <c r="W230" s="143" t="str">
        <f>IF(S230=100,"CUMPLIDA",IF(M230-$AH$1&lt;0,"VENCIDA",IF(M230-$AH$1&lt;=30,"PRÓXIMA A VENCER",IF(S230&gt;0,"CON AVANCE","EN TERMINO"))))</f>
        <v>CUMPLIDA</v>
      </c>
      <c r="X230" s="143" t="str">
        <f>IF(A230&lt;&gt;"",IF(AD230=1,"VENCIDO",IF(AD230=2,"PRÓXIMO A VENCER",IF(AD230=3,"EN TERMINO",IF(AD230=4,"CON AVANCE",IF(AD230=5,"CUMPLIDO",))))),"")</f>
        <v>CUMPLIDO</v>
      </c>
      <c r="Y230" s="129" t="s">
        <v>1767</v>
      </c>
      <c r="Z230" s="129" t="str">
        <f t="shared" si="23"/>
        <v>H14ANTYSTODOM2021</v>
      </c>
      <c r="AA230" s="144">
        <f>IF(A230&lt;&gt;"",1,AA229+1)</f>
        <v>1</v>
      </c>
      <c r="AB230" s="144" t="str">
        <f t="shared" si="24"/>
        <v>H14ANTYSTODOM2021 - 1</v>
      </c>
      <c r="AC230" s="82">
        <f t="shared" si="25"/>
        <v>5</v>
      </c>
      <c r="AD230" s="82">
        <f t="shared" si="26"/>
        <v>5</v>
      </c>
      <c r="AE230" s="82" t="str">
        <f>IF(A230&lt;&gt;"",MID(F230,1,FIND(" ",F230,1)-1),AE229)</f>
        <v>H14ANTYSTODOM2021.</v>
      </c>
      <c r="AF230" s="82" t="str">
        <f t="shared" si="27"/>
        <v>H14ANTYSTODOM2021</v>
      </c>
      <c r="AG230" s="86"/>
      <c r="AH230" s="87"/>
      <c r="AI230" s="88"/>
    </row>
    <row r="231" spans="1:35" s="11" customFormat="1" ht="357" customHeight="1" x14ac:dyDescent="0.2">
      <c r="A231" s="129">
        <f>IF(ISBLANK(D231),"",COUNTA($D$2:D231))</f>
        <v>166</v>
      </c>
      <c r="B231" s="130">
        <f t="shared" si="29"/>
        <v>230</v>
      </c>
      <c r="C231" s="131"/>
      <c r="D231" s="140" t="s">
        <v>1762</v>
      </c>
      <c r="E231" s="129" t="s">
        <v>968</v>
      </c>
      <c r="F231" s="147" t="s">
        <v>1763</v>
      </c>
      <c r="G231" s="147" t="s">
        <v>1764</v>
      </c>
      <c r="H231" s="155" t="s">
        <v>1736</v>
      </c>
      <c r="I231" s="155" t="s">
        <v>1737</v>
      </c>
      <c r="J231" s="140" t="s">
        <v>1738</v>
      </c>
      <c r="K231" s="140">
        <v>2</v>
      </c>
      <c r="L231" s="156">
        <v>44564</v>
      </c>
      <c r="M231" s="184">
        <v>44666</v>
      </c>
      <c r="N231" s="137">
        <f t="shared" si="28"/>
        <v>14.571428571428571</v>
      </c>
      <c r="O231" s="140" t="s">
        <v>1739</v>
      </c>
      <c r="P231" s="140" t="s">
        <v>2386</v>
      </c>
      <c r="Q231" s="140">
        <v>2</v>
      </c>
      <c r="R231" s="148"/>
      <c r="S231" s="85">
        <f>IF(Q231/K231&gt;1,100,+Q231/K231*100)</f>
        <v>100</v>
      </c>
      <c r="T231" s="142">
        <f>+N231*S231/100</f>
        <v>14.571428571428571</v>
      </c>
      <c r="U231" s="142">
        <f>IF(M231&lt;=$AH$1,T231,0)</f>
        <v>14.571428571428571</v>
      </c>
      <c r="V231" s="142">
        <f>IF($AH$1&gt;=M231,N231,0)</f>
        <v>14.571428571428571</v>
      </c>
      <c r="W231" s="143" t="str">
        <f>IF(S231=100,"CUMPLIDA",IF(M231-$AH$1&lt;0,"VENCIDA",IF(M231-$AH$1&lt;=30,"PRÓXIMA A VENCER",IF(S231&gt;0,"CON AVANCE","EN TERMINO"))))</f>
        <v>CUMPLIDA</v>
      </c>
      <c r="X231" s="143" t="str">
        <f>IF(A231&lt;&gt;"",IF(AD231=1,"VENCIDO",IF(AD231=2,"PRÓXIMO A VENCER",IF(AD231=3,"EN TERMINO",IF(AD231=4,"CON AVANCE",IF(AD231=5,"CUMPLIDO",))))),"")</f>
        <v>CUMPLIDO</v>
      </c>
      <c r="Y231" s="129" t="s">
        <v>1767</v>
      </c>
      <c r="Z231" s="129" t="str">
        <f t="shared" si="23"/>
        <v>H15ANTYSTODOM2021</v>
      </c>
      <c r="AA231" s="144">
        <f>IF(A231&lt;&gt;"",1,AA230+1)</f>
        <v>1</v>
      </c>
      <c r="AB231" s="144" t="str">
        <f t="shared" si="24"/>
        <v>H15ANTYSTODOM2021 - 1</v>
      </c>
      <c r="AC231" s="82">
        <f t="shared" si="25"/>
        <v>5</v>
      </c>
      <c r="AD231" s="82">
        <f t="shared" si="26"/>
        <v>5</v>
      </c>
      <c r="AE231" s="82" t="str">
        <f>IF(A231&lt;&gt;"",MID(F231,1,FIND(" ",F231,1)-1),AE230)</f>
        <v>H15ANTYSTODOM2021.</v>
      </c>
      <c r="AF231" s="82" t="str">
        <f t="shared" si="27"/>
        <v>H15ANTYSTODOM2021</v>
      </c>
      <c r="AG231" s="86"/>
      <c r="AH231" s="87"/>
      <c r="AI231" s="88"/>
    </row>
    <row r="232" spans="1:35" s="11" customFormat="1" ht="357" customHeight="1" x14ac:dyDescent="0.2">
      <c r="A232" s="129">
        <f>IF(ISBLANK(D232),"",COUNTA($D$2:D232))</f>
        <v>167</v>
      </c>
      <c r="B232" s="130">
        <f t="shared" si="29"/>
        <v>231</v>
      </c>
      <c r="C232" s="131"/>
      <c r="D232" s="130" t="s">
        <v>725</v>
      </c>
      <c r="E232" s="129" t="s">
        <v>968</v>
      </c>
      <c r="F232" s="148" t="s">
        <v>1727</v>
      </c>
      <c r="G232" s="148" t="s">
        <v>1723</v>
      </c>
      <c r="H232" s="141" t="s">
        <v>1724</v>
      </c>
      <c r="I232" s="141" t="s">
        <v>1725</v>
      </c>
      <c r="J232" s="149" t="s">
        <v>1726</v>
      </c>
      <c r="K232" s="149">
        <v>1</v>
      </c>
      <c r="L232" s="146">
        <v>44624</v>
      </c>
      <c r="M232" s="146">
        <v>44652</v>
      </c>
      <c r="N232" s="137">
        <f t="shared" si="28"/>
        <v>4</v>
      </c>
      <c r="O232" s="140" t="s">
        <v>1515</v>
      </c>
      <c r="P232" s="138" t="s">
        <v>2393</v>
      </c>
      <c r="Q232" s="140">
        <v>0</v>
      </c>
      <c r="R232" s="148"/>
      <c r="S232" s="85">
        <f>IF(Q232/K232&gt;1,100,+Q232/K232*100)</f>
        <v>0</v>
      </c>
      <c r="T232" s="142">
        <f>+N232*S232/100</f>
        <v>0</v>
      </c>
      <c r="U232" s="142">
        <f>IF(M232&lt;=$AH$1,T232,0)</f>
        <v>0</v>
      </c>
      <c r="V232" s="142">
        <f>IF($AH$1&gt;=M232,N232,0)</f>
        <v>4</v>
      </c>
      <c r="W232" s="143" t="str">
        <f>IF(S232=100,"CUMPLIDA",IF(M232-$AH$1&lt;0,"VENCIDA",IF(M232-$AH$1&lt;=30,"PRÓXIMA A VENCER",IF(S232&gt;0,"CON AVANCE","EN TERMINO"))))</f>
        <v>VENCIDA</v>
      </c>
      <c r="X232" s="143" t="str">
        <f>IF(A232&lt;&gt;"",IF(AD232=1,"VENCIDO",IF(AD232=2,"PRÓXIMO A VENCER",IF(AD232=3,"EN TERMINO",IF(AD232=4,"CON AVANCE",IF(AD232=5,"CUMPLIDO",))))),"")</f>
        <v>VENCIDO</v>
      </c>
      <c r="Y232" s="129" t="s">
        <v>1728</v>
      </c>
      <c r="Z232" s="129" t="str">
        <f t="shared" si="23"/>
        <v>H1D2021</v>
      </c>
      <c r="AA232" s="144">
        <f>IF(A232&lt;&gt;"",1,AA231+1)</f>
        <v>1</v>
      </c>
      <c r="AB232" s="144" t="str">
        <f t="shared" si="24"/>
        <v>H1D2021 - 1</v>
      </c>
      <c r="AC232" s="82">
        <f t="shared" si="25"/>
        <v>1</v>
      </c>
      <c r="AD232" s="82">
        <f t="shared" si="26"/>
        <v>1</v>
      </c>
      <c r="AE232" s="82" t="str">
        <f>IF(A232&lt;&gt;"",MID(F232,1,FIND(" ",F232,1)-1),AE231)</f>
        <v>H1D2021.</v>
      </c>
      <c r="AF232" s="82" t="str">
        <f t="shared" si="27"/>
        <v>H1D2021</v>
      </c>
      <c r="AG232" s="86"/>
      <c r="AH232" s="87"/>
      <c r="AI232" s="88"/>
    </row>
    <row r="233" spans="1:35" s="11" customFormat="1" ht="357" customHeight="1" x14ac:dyDescent="0.2">
      <c r="A233" s="129">
        <f>IF(ISBLANK(D233),"",COUNTA($D$2:D233))</f>
        <v>168</v>
      </c>
      <c r="B233" s="130">
        <f t="shared" si="29"/>
        <v>232</v>
      </c>
      <c r="C233" s="131"/>
      <c r="D233" s="130" t="s">
        <v>645</v>
      </c>
      <c r="E233" s="129" t="s">
        <v>1640</v>
      </c>
      <c r="F233" s="148" t="s">
        <v>1641</v>
      </c>
      <c r="G233" s="148" t="s">
        <v>1642</v>
      </c>
      <c r="H233" s="141" t="s">
        <v>1643</v>
      </c>
      <c r="I233" s="141" t="s">
        <v>1644</v>
      </c>
      <c r="J233" s="149" t="s">
        <v>1645</v>
      </c>
      <c r="K233" s="149">
        <v>6</v>
      </c>
      <c r="L233" s="146">
        <v>44640.31</v>
      </c>
      <c r="M233" s="146">
        <v>44803.31</v>
      </c>
      <c r="N233" s="137">
        <f t="shared" si="28"/>
        <v>23.285714285714285</v>
      </c>
      <c r="O233" s="140" t="s">
        <v>1516</v>
      </c>
      <c r="P233" s="140" t="s">
        <v>2393</v>
      </c>
      <c r="Q233" s="140">
        <v>4.2</v>
      </c>
      <c r="R233" s="148"/>
      <c r="S233" s="85">
        <f>IF(Q233/K233&gt;1,100,+Q233/K233*100)</f>
        <v>70</v>
      </c>
      <c r="T233" s="142">
        <f>+N233*S233/100</f>
        <v>16.3</v>
      </c>
      <c r="U233" s="142">
        <f>IF(M233&lt;=$AH$1,T233,0)</f>
        <v>16.3</v>
      </c>
      <c r="V233" s="142">
        <f>IF($AH$1&gt;=M233,N233,0)</f>
        <v>23.285714285714285</v>
      </c>
      <c r="W233" s="143" t="str">
        <f>IF(S233=100,"CUMPLIDA",IF(M233-$AH$1&lt;0,"VENCIDA",IF(M233-$AH$1&lt;=30,"PRÓXIMA A VENCER",IF(S233&gt;0,"CON AVANCE","EN TERMINO"))))</f>
        <v>VENCIDA</v>
      </c>
      <c r="X233" s="143" t="str">
        <f>IF(A233&lt;&gt;"",IF(AD233=1,"VENCIDO",IF(AD233=2,"PRÓXIMO A VENCER",IF(AD233=3,"EN TERMINO",IF(AD233=4,"CON AVANCE",IF(AD233=5,"CUMPLIDO",))))),"")</f>
        <v>VENCIDO</v>
      </c>
      <c r="Y233" s="129" t="s">
        <v>1729</v>
      </c>
      <c r="Z233" s="129" t="str">
        <f t="shared" si="23"/>
        <v>H1AC2020</v>
      </c>
      <c r="AA233" s="144">
        <f>IF(A233&lt;&gt;"",1,AA232+1)</f>
        <v>1</v>
      </c>
      <c r="AB233" s="144" t="str">
        <f t="shared" si="24"/>
        <v>H1AC2020 - 1</v>
      </c>
      <c r="AC233" s="82">
        <f t="shared" si="25"/>
        <v>1</v>
      </c>
      <c r="AD233" s="82">
        <f t="shared" si="26"/>
        <v>1</v>
      </c>
      <c r="AE233" s="82" t="str">
        <f>IF(A233&lt;&gt;"",MID(F233,1,FIND(" ",F233,1)-1),AE232)</f>
        <v>H1AC2020.</v>
      </c>
      <c r="AF233" s="82" t="str">
        <f t="shared" si="27"/>
        <v>H1AC2020</v>
      </c>
      <c r="AG233" s="86"/>
      <c r="AH233" s="87"/>
      <c r="AI233" s="88"/>
    </row>
    <row r="234" spans="1:35" s="11" customFormat="1" ht="357" customHeight="1" x14ac:dyDescent="0.2">
      <c r="A234" s="129">
        <f>IF(ISBLANK(D234),"",COUNTA($D$2:D234))</f>
        <v>169</v>
      </c>
      <c r="B234" s="130">
        <f t="shared" si="29"/>
        <v>233</v>
      </c>
      <c r="C234" s="131"/>
      <c r="D234" s="130" t="s">
        <v>725</v>
      </c>
      <c r="E234" s="129" t="s">
        <v>1646</v>
      </c>
      <c r="F234" s="148" t="s">
        <v>1647</v>
      </c>
      <c r="G234" s="148" t="s">
        <v>1648</v>
      </c>
      <c r="H234" s="145" t="s">
        <v>2475</v>
      </c>
      <c r="I234" s="145" t="s">
        <v>2383</v>
      </c>
      <c r="J234" s="139" t="s">
        <v>2384</v>
      </c>
      <c r="K234" s="149">
        <v>2</v>
      </c>
      <c r="L234" s="146">
        <v>45108</v>
      </c>
      <c r="M234" s="146">
        <v>45230</v>
      </c>
      <c r="N234" s="137">
        <f t="shared" si="28"/>
        <v>17.428571428571427</v>
      </c>
      <c r="O234" s="140" t="s">
        <v>1515</v>
      </c>
      <c r="P234" s="138" t="s">
        <v>2393</v>
      </c>
      <c r="Q234" s="140">
        <v>2</v>
      </c>
      <c r="R234" s="148"/>
      <c r="S234" s="85">
        <f>IF(Q234/K234&gt;1,100,+Q234/K234*100)</f>
        <v>100</v>
      </c>
      <c r="T234" s="142">
        <f>+N234*S234/100</f>
        <v>17.428571428571427</v>
      </c>
      <c r="U234" s="142">
        <f>IF(M234&lt;=$AH$1,T234,0)</f>
        <v>17.428571428571427</v>
      </c>
      <c r="V234" s="142">
        <f>IF($AH$1&gt;=M234,N234,0)</f>
        <v>17.428571428571427</v>
      </c>
      <c r="W234" s="143" t="str">
        <f>IF(S234=100,"CUMPLIDA",IF(M234-$AH$1&lt;0,"VENCIDA",IF(M234-$AH$1&lt;=30,"PRÓXIMA A VENCER",IF(S234&gt;0,"CON AVANCE","EN TERMINO"))))</f>
        <v>CUMPLIDA</v>
      </c>
      <c r="X234" s="143" t="str">
        <f>IF(A234&lt;&gt;"",IF(AD234=1,"VENCIDO",IF(AD234=2,"PRÓXIMO A VENCER",IF(AD234=3,"EN TERMINO",IF(AD234=4,"CON AVANCE",IF(AD234=5,"CUMPLIDO",))))),"")</f>
        <v>CUMPLIDO</v>
      </c>
      <c r="Y234" s="129" t="s">
        <v>1729</v>
      </c>
      <c r="Z234" s="129" t="str">
        <f t="shared" si="23"/>
        <v>H2AC2020</v>
      </c>
      <c r="AA234" s="144">
        <f>IF(A234&lt;&gt;"",1,AA233+1)</f>
        <v>1</v>
      </c>
      <c r="AB234" s="144" t="str">
        <f t="shared" si="24"/>
        <v>H2AC2020 - 1</v>
      </c>
      <c r="AC234" s="82">
        <f t="shared" si="25"/>
        <v>5</v>
      </c>
      <c r="AD234" s="82">
        <f t="shared" si="26"/>
        <v>5</v>
      </c>
      <c r="AE234" s="82" t="str">
        <f>IF(A234&lt;&gt;"",MID(F234,1,FIND(" ",F234,1)-1),AE233)</f>
        <v>H2AC2020.</v>
      </c>
      <c r="AF234" s="82" t="str">
        <f t="shared" si="27"/>
        <v>H2AC2020</v>
      </c>
      <c r="AG234" s="86"/>
      <c r="AH234" s="87"/>
      <c r="AI234" s="88"/>
    </row>
    <row r="235" spans="1:35" s="11" customFormat="1" ht="357" customHeight="1" x14ac:dyDescent="0.2">
      <c r="A235" s="129">
        <f>IF(ISBLANK(D235),"",COUNTA($D$2:D235))</f>
        <v>170</v>
      </c>
      <c r="B235" s="130">
        <f t="shared" si="29"/>
        <v>234</v>
      </c>
      <c r="C235" s="131"/>
      <c r="D235" s="129" t="s">
        <v>725</v>
      </c>
      <c r="E235" s="129" t="s">
        <v>968</v>
      </c>
      <c r="F235" s="148" t="s">
        <v>1649</v>
      </c>
      <c r="G235" s="148" t="s">
        <v>1650</v>
      </c>
      <c r="H235" s="141" t="s">
        <v>1651</v>
      </c>
      <c r="I235" s="141" t="s">
        <v>1652</v>
      </c>
      <c r="J235" s="149" t="s">
        <v>1653</v>
      </c>
      <c r="K235" s="149">
        <v>1</v>
      </c>
      <c r="L235" s="146">
        <v>44640</v>
      </c>
      <c r="M235" s="154">
        <v>44793</v>
      </c>
      <c r="N235" s="137">
        <f t="shared" si="28"/>
        <v>21.857142857142858</v>
      </c>
      <c r="O235" s="140" t="s">
        <v>1975</v>
      </c>
      <c r="P235" s="139" t="s">
        <v>2386</v>
      </c>
      <c r="Q235" s="140">
        <v>0.17</v>
      </c>
      <c r="R235" s="129"/>
      <c r="S235" s="85">
        <f>IF(Q235/K235&gt;1,100,+Q235/K235*100)</f>
        <v>17</v>
      </c>
      <c r="T235" s="142">
        <f>+N235*S235/100</f>
        <v>3.7157142857142857</v>
      </c>
      <c r="U235" s="142">
        <f>IF(M235&lt;=$AH$1,T235,0)</f>
        <v>3.7157142857142857</v>
      </c>
      <c r="V235" s="142">
        <f>IF($AH$1&gt;=M235,N235,0)</f>
        <v>21.857142857142858</v>
      </c>
      <c r="W235" s="143" t="str">
        <f>IF(S235=100,"CUMPLIDA",IF(M235-$AH$1&lt;0,"VENCIDA",IF(M235-$AH$1&lt;=30,"PRÓXIMA A VENCER",IF(S235&gt;0,"CON AVANCE","EN TERMINO"))))</f>
        <v>VENCIDA</v>
      </c>
      <c r="X235" s="143" t="str">
        <f>IF(A235&lt;&gt;"",IF(AD235=1,"VENCIDO",IF(AD235=2,"PRÓXIMO A VENCER",IF(AD235=3,"EN TERMINO",IF(AD235=4,"CON AVANCE",IF(AD235=5,"CUMPLIDO",))))),"")</f>
        <v>VENCIDO</v>
      </c>
      <c r="Y235" s="129" t="s">
        <v>1729</v>
      </c>
      <c r="Z235" s="129" t="str">
        <f t="shared" si="23"/>
        <v>H3AC2020</v>
      </c>
      <c r="AA235" s="144">
        <f>IF(A235&lt;&gt;"",1,AA234+1)</f>
        <v>1</v>
      </c>
      <c r="AB235" s="144" t="str">
        <f t="shared" si="24"/>
        <v>H3AC2020 - 1</v>
      </c>
      <c r="AC235" s="82">
        <f t="shared" si="25"/>
        <v>1</v>
      </c>
      <c r="AD235" s="82">
        <f t="shared" si="26"/>
        <v>1</v>
      </c>
      <c r="AE235" s="82" t="str">
        <f>IF(A235&lt;&gt;"",MID(F235,1,FIND(" ",F235,1)-1),AE234)</f>
        <v>H3AC2020.</v>
      </c>
      <c r="AF235" s="82" t="str">
        <f t="shared" si="27"/>
        <v>H3AC2020</v>
      </c>
      <c r="AG235" s="86"/>
      <c r="AH235" s="87"/>
      <c r="AI235" s="88"/>
    </row>
    <row r="236" spans="1:35" s="11" customFormat="1" ht="357" customHeight="1" x14ac:dyDescent="0.2">
      <c r="A236" s="129">
        <f>IF(ISBLANK(D236),"",COUNTA($D$2:D236))</f>
        <v>171</v>
      </c>
      <c r="B236" s="130">
        <f t="shared" si="29"/>
        <v>235</v>
      </c>
      <c r="C236" s="131"/>
      <c r="D236" s="130" t="s">
        <v>725</v>
      </c>
      <c r="E236" s="129" t="s">
        <v>976</v>
      </c>
      <c r="F236" s="148" t="s">
        <v>1654</v>
      </c>
      <c r="G236" s="148" t="s">
        <v>1655</v>
      </c>
      <c r="H236" s="141" t="s">
        <v>1445</v>
      </c>
      <c r="I236" s="141" t="s">
        <v>1445</v>
      </c>
      <c r="J236" s="149" t="s">
        <v>1338</v>
      </c>
      <c r="K236" s="149">
        <v>1</v>
      </c>
      <c r="L236" s="146">
        <v>44640</v>
      </c>
      <c r="M236" s="154">
        <v>44711</v>
      </c>
      <c r="N236" s="137">
        <f t="shared" si="28"/>
        <v>10.142857142857142</v>
      </c>
      <c r="O236" s="140" t="s">
        <v>1525</v>
      </c>
      <c r="P236" s="140" t="s">
        <v>2476</v>
      </c>
      <c r="Q236" s="140">
        <v>1</v>
      </c>
      <c r="R236" s="129"/>
      <c r="S236" s="85">
        <f>IF(Q236/K236&gt;1,100,+Q236/K236*100)</f>
        <v>100</v>
      </c>
      <c r="T236" s="142">
        <f>+N236*S236/100</f>
        <v>10.142857142857142</v>
      </c>
      <c r="U236" s="142">
        <f>IF(M236&lt;=$AH$1,T236,0)</f>
        <v>10.142857142857142</v>
      </c>
      <c r="V236" s="142">
        <f>IF($AH$1&gt;=M236,N236,0)</f>
        <v>10.142857142857142</v>
      </c>
      <c r="W236" s="143" t="str">
        <f>IF(S236=100,"CUMPLIDA",IF(M236-$AH$1&lt;0,"VENCIDA",IF(M236-$AH$1&lt;=30,"PRÓXIMA A VENCER",IF(S236&gt;0,"CON AVANCE","EN TERMINO"))))</f>
        <v>CUMPLIDA</v>
      </c>
      <c r="X236" s="143" t="str">
        <f>IF(A236&lt;&gt;"",IF(AD236=1,"VENCIDO",IF(AD236=2,"PRÓXIMO A VENCER",IF(AD236=3,"EN TERMINO",IF(AD236=4,"CON AVANCE",IF(AD236=5,"CUMPLIDO",))))),"")</f>
        <v>CUMPLIDO</v>
      </c>
      <c r="Y236" s="129" t="s">
        <v>1729</v>
      </c>
      <c r="Z236" s="129" t="str">
        <f t="shared" si="23"/>
        <v>H4AC2020</v>
      </c>
      <c r="AA236" s="144">
        <f>IF(A236&lt;&gt;"",1,AA235+1)</f>
        <v>1</v>
      </c>
      <c r="AB236" s="144" t="str">
        <f t="shared" si="24"/>
        <v>H4AC2020 - 1</v>
      </c>
      <c r="AC236" s="82">
        <f t="shared" si="25"/>
        <v>5</v>
      </c>
      <c r="AD236" s="82">
        <f t="shared" si="26"/>
        <v>5</v>
      </c>
      <c r="AE236" s="82" t="str">
        <f>IF(A236&lt;&gt;"",MID(F236,1,FIND(" ",F236,1)-1),AE235)</f>
        <v>H4AC2020.</v>
      </c>
      <c r="AF236" s="82" t="str">
        <f t="shared" si="27"/>
        <v>H4AC2020</v>
      </c>
      <c r="AG236" s="86"/>
      <c r="AH236" s="87"/>
      <c r="AI236" s="88"/>
    </row>
    <row r="237" spans="1:35" s="11" customFormat="1" ht="357" customHeight="1" x14ac:dyDescent="0.2">
      <c r="A237" s="129">
        <f>IF(ISBLANK(D237),"",COUNTA($D$2:D237))</f>
        <v>172</v>
      </c>
      <c r="B237" s="130">
        <f t="shared" si="29"/>
        <v>236</v>
      </c>
      <c r="C237" s="131"/>
      <c r="D237" s="130" t="s">
        <v>2136</v>
      </c>
      <c r="E237" s="129" t="s">
        <v>976</v>
      </c>
      <c r="F237" s="148" t="s">
        <v>1656</v>
      </c>
      <c r="G237" s="148" t="s">
        <v>1657</v>
      </c>
      <c r="H237" s="141" t="s">
        <v>1658</v>
      </c>
      <c r="I237" s="141" t="s">
        <v>1659</v>
      </c>
      <c r="J237" s="149" t="s">
        <v>1660</v>
      </c>
      <c r="K237" s="149">
        <v>1</v>
      </c>
      <c r="L237" s="146">
        <v>44640</v>
      </c>
      <c r="M237" s="154">
        <v>44650</v>
      </c>
      <c r="N237" s="137">
        <f t="shared" si="28"/>
        <v>1.4285714285714286</v>
      </c>
      <c r="O237" s="140" t="s">
        <v>2651</v>
      </c>
      <c r="P237" s="140" t="s">
        <v>2476</v>
      </c>
      <c r="Q237" s="140">
        <v>1</v>
      </c>
      <c r="R237" s="148"/>
      <c r="S237" s="85">
        <f>IF(Q237/K237&gt;1,100,+Q237/K237*100)</f>
        <v>100</v>
      </c>
      <c r="T237" s="142">
        <f>+N237*S237/100</f>
        <v>1.4285714285714286</v>
      </c>
      <c r="U237" s="142">
        <f>IF(M237&lt;=$AH$1,T237,0)</f>
        <v>1.4285714285714286</v>
      </c>
      <c r="V237" s="142">
        <f>IF($AH$1&gt;=M237,N237,0)</f>
        <v>1.4285714285714286</v>
      </c>
      <c r="W237" s="143" t="str">
        <f>IF(S237=100,"CUMPLIDA",IF(M237-$AH$1&lt;0,"VENCIDA",IF(M237-$AH$1&lt;=30,"PRÓXIMA A VENCER",IF(S237&gt;0,"CON AVANCE","EN TERMINO"))))</f>
        <v>CUMPLIDA</v>
      </c>
      <c r="X237" s="143" t="str">
        <f>IF(A237&lt;&gt;"",IF(AD237=1,"VENCIDO",IF(AD237=2,"PRÓXIMO A VENCER",IF(AD237=3,"EN TERMINO",IF(AD237=4,"CON AVANCE",IF(AD237=5,"CUMPLIDO",))))),"")</f>
        <v>CUMPLIDO</v>
      </c>
      <c r="Y237" s="129" t="s">
        <v>1729</v>
      </c>
      <c r="Z237" s="129" t="str">
        <f t="shared" si="23"/>
        <v>H5AC2020</v>
      </c>
      <c r="AA237" s="144">
        <f>IF(A237&lt;&gt;"",1,AA236+1)</f>
        <v>1</v>
      </c>
      <c r="AB237" s="144" t="str">
        <f t="shared" si="24"/>
        <v>H5AC2020 - 1</v>
      </c>
      <c r="AC237" s="82">
        <f t="shared" si="25"/>
        <v>5</v>
      </c>
      <c r="AD237" s="82">
        <f t="shared" si="26"/>
        <v>5</v>
      </c>
      <c r="AE237" s="82" t="str">
        <f>IF(A237&lt;&gt;"",MID(F237,1,FIND(" ",F237,1)-1),AE236)</f>
        <v>H5AC2020.</v>
      </c>
      <c r="AF237" s="82" t="str">
        <f t="shared" si="27"/>
        <v>H5AC2020</v>
      </c>
      <c r="AG237" s="86"/>
      <c r="AH237" s="87"/>
      <c r="AI237" s="88"/>
    </row>
    <row r="238" spans="1:35" s="11" customFormat="1" ht="357" customHeight="1" x14ac:dyDescent="0.2">
      <c r="A238" s="129">
        <f>IF(ISBLANK(D238),"",COUNTA($D$2:D238))</f>
        <v>173</v>
      </c>
      <c r="B238" s="130">
        <f t="shared" si="29"/>
        <v>237</v>
      </c>
      <c r="C238" s="131"/>
      <c r="D238" s="130" t="s">
        <v>646</v>
      </c>
      <c r="E238" s="129" t="s">
        <v>1661</v>
      </c>
      <c r="F238" s="148" t="s">
        <v>1662</v>
      </c>
      <c r="G238" s="148" t="s">
        <v>1663</v>
      </c>
      <c r="H238" s="141" t="s">
        <v>1664</v>
      </c>
      <c r="I238" s="141" t="s">
        <v>1665</v>
      </c>
      <c r="J238" s="149" t="s">
        <v>1666</v>
      </c>
      <c r="K238" s="149">
        <v>1</v>
      </c>
      <c r="L238" s="146">
        <v>44640.31</v>
      </c>
      <c r="M238" s="154">
        <v>44681.31</v>
      </c>
      <c r="N238" s="137">
        <f t="shared" si="28"/>
        <v>5.8571428571428568</v>
      </c>
      <c r="O238" s="140" t="s">
        <v>1516</v>
      </c>
      <c r="P238" s="140" t="s">
        <v>2393</v>
      </c>
      <c r="Q238" s="140">
        <v>1</v>
      </c>
      <c r="R238" s="129"/>
      <c r="S238" s="85">
        <f>IF(Q238/K238&gt;1,100,+Q238/K238*100)</f>
        <v>100</v>
      </c>
      <c r="T238" s="142">
        <f>+N238*S238/100</f>
        <v>5.8571428571428568</v>
      </c>
      <c r="U238" s="142">
        <f>IF(M238&lt;=$AH$1,T238,0)</f>
        <v>5.8571428571428568</v>
      </c>
      <c r="V238" s="142">
        <f>IF($AH$1&gt;=M238,N238,0)</f>
        <v>5.8571428571428568</v>
      </c>
      <c r="W238" s="143" t="str">
        <f>IF(S238=100,"CUMPLIDA",IF(M238-$AH$1&lt;0,"VENCIDA",IF(M238-$AH$1&lt;=30,"PRÓXIMA A VENCER",IF(S238&gt;0,"CON AVANCE","EN TERMINO"))))</f>
        <v>CUMPLIDA</v>
      </c>
      <c r="X238" s="143" t="str">
        <f>IF(A238&lt;&gt;"",IF(AD238=1,"VENCIDO",IF(AD238=2,"PRÓXIMO A VENCER",IF(AD238=3,"EN TERMINO",IF(AD238=4,"CON AVANCE",IF(AD238=5,"CUMPLIDO",))))),"")</f>
        <v>CUMPLIDO</v>
      </c>
      <c r="Y238" s="129" t="s">
        <v>1729</v>
      </c>
      <c r="Z238" s="129" t="str">
        <f t="shared" si="23"/>
        <v>H6AC2020</v>
      </c>
      <c r="AA238" s="144">
        <f>IF(A238&lt;&gt;"",1,AA237+1)</f>
        <v>1</v>
      </c>
      <c r="AB238" s="144" t="str">
        <f t="shared" si="24"/>
        <v>H6AC2020 - 1</v>
      </c>
      <c r="AC238" s="82">
        <f t="shared" si="25"/>
        <v>5</v>
      </c>
      <c r="AD238" s="82">
        <f t="shared" si="26"/>
        <v>5</v>
      </c>
      <c r="AE238" s="82" t="str">
        <f>IF(A238&lt;&gt;"",MID(F238,1,FIND(" ",F238,1)-1),AE237)</f>
        <v>H6AC2020.</v>
      </c>
      <c r="AF238" s="82" t="str">
        <f t="shared" si="27"/>
        <v>H6AC2020</v>
      </c>
      <c r="AG238" s="86"/>
      <c r="AH238" s="87"/>
      <c r="AI238" s="88"/>
    </row>
    <row r="239" spans="1:35" s="11" customFormat="1" ht="357" customHeight="1" x14ac:dyDescent="0.2">
      <c r="A239" s="129">
        <f>IF(ISBLANK(D239),"",COUNTA($D$2:D239))</f>
        <v>174</v>
      </c>
      <c r="B239" s="130">
        <f t="shared" si="29"/>
        <v>238</v>
      </c>
      <c r="C239" s="131"/>
      <c r="D239" s="130" t="s">
        <v>645</v>
      </c>
      <c r="E239" s="129" t="s">
        <v>976</v>
      </c>
      <c r="F239" s="148" t="s">
        <v>1667</v>
      </c>
      <c r="G239" s="148" t="s">
        <v>1668</v>
      </c>
      <c r="H239" s="141" t="s">
        <v>1669</v>
      </c>
      <c r="I239" s="141" t="s">
        <v>1670</v>
      </c>
      <c r="J239" s="149" t="s">
        <v>1671</v>
      </c>
      <c r="K239" s="149">
        <v>2</v>
      </c>
      <c r="L239" s="146">
        <v>44640.31</v>
      </c>
      <c r="M239" s="154">
        <v>44681.31</v>
      </c>
      <c r="N239" s="137">
        <f t="shared" si="28"/>
        <v>5.8571428571428568</v>
      </c>
      <c r="O239" s="140" t="s">
        <v>1516</v>
      </c>
      <c r="P239" s="140" t="s">
        <v>2393</v>
      </c>
      <c r="Q239" s="140">
        <v>2</v>
      </c>
      <c r="R239" s="129"/>
      <c r="S239" s="85">
        <f>IF(Q239/K239&gt;1,100,+Q239/K239*100)</f>
        <v>100</v>
      </c>
      <c r="T239" s="142">
        <f>+N239*S239/100</f>
        <v>5.8571428571428568</v>
      </c>
      <c r="U239" s="142">
        <f>IF(M239&lt;=$AH$1,T239,0)</f>
        <v>5.8571428571428568</v>
      </c>
      <c r="V239" s="142">
        <f>IF($AH$1&gt;=M239,N239,0)</f>
        <v>5.8571428571428568</v>
      </c>
      <c r="W239" s="143" t="str">
        <f>IF(S239=100,"CUMPLIDA",IF(M239-$AH$1&lt;0,"VENCIDA",IF(M239-$AH$1&lt;=30,"PRÓXIMA A VENCER",IF(S239&gt;0,"CON AVANCE","EN TERMINO"))))</f>
        <v>CUMPLIDA</v>
      </c>
      <c r="X239" s="143" t="str">
        <f>IF(A239&lt;&gt;"",IF(AD239=1,"VENCIDO",IF(AD239=2,"PRÓXIMO A VENCER",IF(AD239=3,"EN TERMINO",IF(AD239=4,"CON AVANCE",IF(AD239=5,"CUMPLIDO",))))),"")</f>
        <v>CUMPLIDO</v>
      </c>
      <c r="Y239" s="129" t="s">
        <v>1729</v>
      </c>
      <c r="Z239" s="129" t="str">
        <f t="shared" si="23"/>
        <v>H7AC2020</v>
      </c>
      <c r="AA239" s="144">
        <f>IF(A239&lt;&gt;"",1,AA238+1)</f>
        <v>1</v>
      </c>
      <c r="AB239" s="144" t="str">
        <f t="shared" si="24"/>
        <v>H7AC2020 - 1</v>
      </c>
      <c r="AC239" s="82">
        <f t="shared" si="25"/>
        <v>5</v>
      </c>
      <c r="AD239" s="82">
        <f t="shared" si="26"/>
        <v>5</v>
      </c>
      <c r="AE239" s="82" t="str">
        <f>IF(A239&lt;&gt;"",MID(F239,1,FIND(" ",F239,1)-1),AE238)</f>
        <v>H7AC2020.</v>
      </c>
      <c r="AF239" s="82" t="str">
        <f t="shared" si="27"/>
        <v>H7AC2020</v>
      </c>
      <c r="AG239" s="86"/>
      <c r="AH239" s="87"/>
      <c r="AI239" s="88"/>
    </row>
    <row r="240" spans="1:35" s="11" customFormat="1" ht="357" customHeight="1" x14ac:dyDescent="0.2">
      <c r="A240" s="129">
        <f>IF(ISBLANK(D240),"",COUNTA($D$2:D240))</f>
        <v>175</v>
      </c>
      <c r="B240" s="130">
        <f t="shared" si="29"/>
        <v>239</v>
      </c>
      <c r="C240" s="131"/>
      <c r="D240" s="130" t="s">
        <v>725</v>
      </c>
      <c r="E240" s="129" t="s">
        <v>968</v>
      </c>
      <c r="F240" s="148" t="s">
        <v>1672</v>
      </c>
      <c r="G240" s="148" t="s">
        <v>1673</v>
      </c>
      <c r="H240" s="141" t="s">
        <v>1674</v>
      </c>
      <c r="I240" s="141" t="s">
        <v>1675</v>
      </c>
      <c r="J240" s="149" t="s">
        <v>1676</v>
      </c>
      <c r="K240" s="149">
        <v>1</v>
      </c>
      <c r="L240" s="146">
        <v>44623</v>
      </c>
      <c r="M240" s="154">
        <v>44711</v>
      </c>
      <c r="N240" s="137">
        <f t="shared" si="28"/>
        <v>12.571428571428571</v>
      </c>
      <c r="O240" s="140" t="s">
        <v>1520</v>
      </c>
      <c r="P240" s="140" t="s">
        <v>2393</v>
      </c>
      <c r="Q240" s="140">
        <v>0</v>
      </c>
      <c r="R240" s="129"/>
      <c r="S240" s="85">
        <f>IF(Q240/K240&gt;1,100,+Q240/K240*100)</f>
        <v>0</v>
      </c>
      <c r="T240" s="142">
        <f>+N240*S240/100</f>
        <v>0</v>
      </c>
      <c r="U240" s="142">
        <f>IF(M240&lt;=$AH$1,T240,0)</f>
        <v>0</v>
      </c>
      <c r="V240" s="142">
        <f>IF($AH$1&gt;=M240,N240,0)</f>
        <v>12.571428571428571</v>
      </c>
      <c r="W240" s="143" t="str">
        <f>IF(S240=100,"CUMPLIDA",IF(M240-$AH$1&lt;0,"VENCIDA",IF(M240-$AH$1&lt;=30,"PRÓXIMA A VENCER",IF(S240&gt;0,"CON AVANCE","EN TERMINO"))))</f>
        <v>VENCIDA</v>
      </c>
      <c r="X240" s="143" t="str">
        <f>IF(A240&lt;&gt;"",IF(AD240=1,"VENCIDO",IF(AD240=2,"PRÓXIMO A VENCER",IF(AD240=3,"EN TERMINO",IF(AD240=4,"CON AVANCE",IF(AD240=5,"CUMPLIDO",))))),"")</f>
        <v>VENCIDO</v>
      </c>
      <c r="Y240" s="129" t="s">
        <v>1729</v>
      </c>
      <c r="Z240" s="129" t="str">
        <f t="shared" si="23"/>
        <v>H8AC2020</v>
      </c>
      <c r="AA240" s="144">
        <f>IF(A240&lt;&gt;"",1,AA239+1)</f>
        <v>1</v>
      </c>
      <c r="AB240" s="144" t="str">
        <f t="shared" si="24"/>
        <v>H8AC2020 - 1</v>
      </c>
      <c r="AC240" s="82">
        <f t="shared" si="25"/>
        <v>1</v>
      </c>
      <c r="AD240" s="82">
        <f t="shared" si="26"/>
        <v>1</v>
      </c>
      <c r="AE240" s="82" t="str">
        <f>IF(A240&lt;&gt;"",MID(F240,1,FIND(" ",F240,1)-1),AE239)</f>
        <v>H8AC2020.</v>
      </c>
      <c r="AF240" s="82" t="str">
        <f t="shared" si="27"/>
        <v>H8AC2020</v>
      </c>
      <c r="AG240" s="86"/>
      <c r="AH240" s="87"/>
      <c r="AI240" s="88"/>
    </row>
    <row r="241" spans="1:35" s="11" customFormat="1" ht="357" customHeight="1" x14ac:dyDescent="0.2">
      <c r="A241" s="129">
        <f>IF(ISBLANK(D241),"",COUNTA($D$2:D241))</f>
        <v>176</v>
      </c>
      <c r="B241" s="130">
        <f t="shared" si="29"/>
        <v>240</v>
      </c>
      <c r="C241" s="131"/>
      <c r="D241" s="140" t="s">
        <v>645</v>
      </c>
      <c r="E241" s="160" t="s">
        <v>976</v>
      </c>
      <c r="F241" s="147" t="s">
        <v>1677</v>
      </c>
      <c r="G241" s="147" t="s">
        <v>1678</v>
      </c>
      <c r="H241" s="145" t="s">
        <v>1679</v>
      </c>
      <c r="I241" s="145" t="s">
        <v>1445</v>
      </c>
      <c r="J241" s="139" t="s">
        <v>1680</v>
      </c>
      <c r="K241" s="139">
        <v>1</v>
      </c>
      <c r="L241" s="146">
        <v>44640</v>
      </c>
      <c r="M241" s="154">
        <v>44711</v>
      </c>
      <c r="N241" s="137">
        <f t="shared" si="28"/>
        <v>10.142857142857142</v>
      </c>
      <c r="O241" s="140" t="s">
        <v>1681</v>
      </c>
      <c r="P241" s="140" t="s">
        <v>2476</v>
      </c>
      <c r="Q241" s="140">
        <v>1</v>
      </c>
      <c r="R241" s="129"/>
      <c r="S241" s="85">
        <f>IF(Q241/K241&gt;1,100,+Q241/K241*100)</f>
        <v>100</v>
      </c>
      <c r="T241" s="142">
        <f>+N241*S241/100</f>
        <v>10.142857142857142</v>
      </c>
      <c r="U241" s="142">
        <f>IF(M241&lt;=$AH$1,T241,0)</f>
        <v>10.142857142857142</v>
      </c>
      <c r="V241" s="142">
        <f>IF($AH$1&gt;=M241,N241,0)</f>
        <v>10.142857142857142</v>
      </c>
      <c r="W241" s="143" t="str">
        <f>IF(S241=100,"CUMPLIDA",IF(M241-$AH$1&lt;0,"VENCIDA",IF(M241-$AH$1&lt;=30,"PRÓXIMA A VENCER",IF(S241&gt;0,"CON AVANCE","EN TERMINO"))))</f>
        <v>CUMPLIDA</v>
      </c>
      <c r="X241" s="143" t="str">
        <f>IF(A241&lt;&gt;"",IF(AD241=1,"VENCIDO",IF(AD241=2,"PRÓXIMO A VENCER",IF(AD241=3,"EN TERMINO",IF(AD241=4,"CON AVANCE",IF(AD241=5,"CUMPLIDO",))))),"")</f>
        <v>CUMPLIDO</v>
      </c>
      <c r="Y241" s="129" t="s">
        <v>1729</v>
      </c>
      <c r="Z241" s="129" t="str">
        <f t="shared" si="23"/>
        <v>H9AC2020</v>
      </c>
      <c r="AA241" s="144">
        <f>IF(A241&lt;&gt;"",1,AA240+1)</f>
        <v>1</v>
      </c>
      <c r="AB241" s="144" t="str">
        <f t="shared" si="24"/>
        <v>H9AC2020 - 1</v>
      </c>
      <c r="AC241" s="82">
        <f t="shared" si="25"/>
        <v>5</v>
      </c>
      <c r="AD241" s="82">
        <f t="shared" si="26"/>
        <v>5</v>
      </c>
      <c r="AE241" s="82" t="str">
        <f>IF(A241&lt;&gt;"",MID(F241,1,FIND(" ",F241,1)-1),AE240)</f>
        <v>H9AC2020.</v>
      </c>
      <c r="AF241" s="82" t="str">
        <f t="shared" si="27"/>
        <v>H9AC2020</v>
      </c>
      <c r="AG241" s="86"/>
      <c r="AH241" s="87"/>
      <c r="AI241" s="88"/>
    </row>
    <row r="242" spans="1:35" s="11" customFormat="1" ht="357" customHeight="1" x14ac:dyDescent="0.2">
      <c r="A242" s="129">
        <f>IF(ISBLANK(D242),"",COUNTA($D$2:D242))</f>
        <v>177</v>
      </c>
      <c r="B242" s="130">
        <f t="shared" si="29"/>
        <v>241</v>
      </c>
      <c r="C242" s="131"/>
      <c r="D242" s="140" t="s">
        <v>645</v>
      </c>
      <c r="E242" s="160" t="s">
        <v>976</v>
      </c>
      <c r="F242" s="147" t="s">
        <v>1682</v>
      </c>
      <c r="G242" s="147" t="s">
        <v>1683</v>
      </c>
      <c r="H242" s="145" t="s">
        <v>1679</v>
      </c>
      <c r="I242" s="145" t="s">
        <v>1445</v>
      </c>
      <c r="J242" s="139" t="s">
        <v>1680</v>
      </c>
      <c r="K242" s="139">
        <v>1</v>
      </c>
      <c r="L242" s="146">
        <v>44640</v>
      </c>
      <c r="M242" s="154">
        <v>44711</v>
      </c>
      <c r="N242" s="137">
        <f t="shared" si="28"/>
        <v>10.142857142857142</v>
      </c>
      <c r="O242" s="140" t="s">
        <v>1681</v>
      </c>
      <c r="P242" s="140" t="s">
        <v>2476</v>
      </c>
      <c r="Q242" s="140">
        <v>1</v>
      </c>
      <c r="R242" s="129"/>
      <c r="S242" s="85">
        <f>IF(Q242/K242&gt;1,100,+Q242/K242*100)</f>
        <v>100</v>
      </c>
      <c r="T242" s="142">
        <f>+N242*S242/100</f>
        <v>10.142857142857142</v>
      </c>
      <c r="U242" s="142">
        <f>IF(M242&lt;=$AH$1,T242,0)</f>
        <v>10.142857142857142</v>
      </c>
      <c r="V242" s="142">
        <f>IF($AH$1&gt;=M242,N242,0)</f>
        <v>10.142857142857142</v>
      </c>
      <c r="W242" s="143" t="str">
        <f>IF(S242=100,"CUMPLIDA",IF(M242-$AH$1&lt;0,"VENCIDA",IF(M242-$AH$1&lt;=30,"PRÓXIMA A VENCER",IF(S242&gt;0,"CON AVANCE","EN TERMINO"))))</f>
        <v>CUMPLIDA</v>
      </c>
      <c r="X242" s="143" t="str">
        <f>IF(A242&lt;&gt;"",IF(AD242=1,"VENCIDO",IF(AD242=2,"PRÓXIMO A VENCER",IF(AD242=3,"EN TERMINO",IF(AD242=4,"CON AVANCE",IF(AD242=5,"CUMPLIDO",))))),"")</f>
        <v>CUMPLIDO</v>
      </c>
      <c r="Y242" s="129" t="s">
        <v>1729</v>
      </c>
      <c r="Z242" s="129" t="str">
        <f t="shared" si="23"/>
        <v>H10AC2020</v>
      </c>
      <c r="AA242" s="144">
        <f>IF(A242&lt;&gt;"",1,AA241+1)</f>
        <v>1</v>
      </c>
      <c r="AB242" s="144" t="str">
        <f t="shared" si="24"/>
        <v>H10AC2020 - 1</v>
      </c>
      <c r="AC242" s="82">
        <f t="shared" si="25"/>
        <v>5</v>
      </c>
      <c r="AD242" s="82">
        <f t="shared" si="26"/>
        <v>5</v>
      </c>
      <c r="AE242" s="82" t="str">
        <f>IF(A242&lt;&gt;"",MID(F242,1,FIND(" ",F242,1)-1),AE241)</f>
        <v>H10AC2020.</v>
      </c>
      <c r="AF242" s="82" t="str">
        <f t="shared" si="27"/>
        <v>H10AC2020</v>
      </c>
      <c r="AG242" s="86"/>
      <c r="AH242" s="87"/>
      <c r="AI242" s="88"/>
    </row>
    <row r="243" spans="1:35" s="11" customFormat="1" ht="357" customHeight="1" x14ac:dyDescent="0.2">
      <c r="A243" s="129">
        <f>IF(ISBLANK(D243),"",COUNTA($D$2:D243))</f>
        <v>178</v>
      </c>
      <c r="B243" s="130">
        <f t="shared" si="29"/>
        <v>242</v>
      </c>
      <c r="C243" s="131"/>
      <c r="D243" s="140" t="s">
        <v>646</v>
      </c>
      <c r="E243" s="160" t="s">
        <v>976</v>
      </c>
      <c r="F243" s="147" t="s">
        <v>1684</v>
      </c>
      <c r="G243" s="147" t="s">
        <v>1685</v>
      </c>
      <c r="H243" s="145" t="s">
        <v>1686</v>
      </c>
      <c r="I243" s="145" t="s">
        <v>1687</v>
      </c>
      <c r="J243" s="139" t="s">
        <v>1688</v>
      </c>
      <c r="K243" s="139">
        <v>1</v>
      </c>
      <c r="L243" s="146">
        <v>44640</v>
      </c>
      <c r="M243" s="154">
        <v>44711</v>
      </c>
      <c r="N243" s="137">
        <f t="shared" si="28"/>
        <v>10.142857142857142</v>
      </c>
      <c r="O243" s="140" t="s">
        <v>1520</v>
      </c>
      <c r="P243" s="140" t="s">
        <v>2393</v>
      </c>
      <c r="Q243" s="140">
        <v>0</v>
      </c>
      <c r="R243" s="129"/>
      <c r="S243" s="85">
        <f>IF(Q243/K243&gt;1,100,+Q243/K243*100)</f>
        <v>0</v>
      </c>
      <c r="T243" s="142">
        <f>+N243*S243/100</f>
        <v>0</v>
      </c>
      <c r="U243" s="142">
        <f>IF(M243&lt;=$AH$1,T243,0)</f>
        <v>0</v>
      </c>
      <c r="V243" s="142">
        <f>IF($AH$1&gt;=M243,N243,0)</f>
        <v>10.142857142857142</v>
      </c>
      <c r="W243" s="143" t="str">
        <f>IF(S243=100,"CUMPLIDA",IF(M243-$AH$1&lt;0,"VENCIDA",IF(M243-$AH$1&lt;=30,"PRÓXIMA A VENCER",IF(S243&gt;0,"CON AVANCE","EN TERMINO"))))</f>
        <v>VENCIDA</v>
      </c>
      <c r="X243" s="143" t="str">
        <f>IF(A243&lt;&gt;"",IF(AD243=1,"VENCIDO",IF(AD243=2,"PRÓXIMO A VENCER",IF(AD243=3,"EN TERMINO",IF(AD243=4,"CON AVANCE",IF(AD243=5,"CUMPLIDO",))))),"")</f>
        <v>VENCIDO</v>
      </c>
      <c r="Y243" s="129" t="s">
        <v>1729</v>
      </c>
      <c r="Z243" s="129" t="str">
        <f t="shared" si="23"/>
        <v>H11AC2020</v>
      </c>
      <c r="AA243" s="144">
        <f>IF(A243&lt;&gt;"",1,AA242+1)</f>
        <v>1</v>
      </c>
      <c r="AB243" s="144" t="str">
        <f t="shared" si="24"/>
        <v>H11AC2020 - 1</v>
      </c>
      <c r="AC243" s="82">
        <f t="shared" si="25"/>
        <v>1</v>
      </c>
      <c r="AD243" s="82">
        <f t="shared" si="26"/>
        <v>1</v>
      </c>
      <c r="AE243" s="82" t="str">
        <f>IF(A243&lt;&gt;"",MID(F243,1,FIND(" ",F243,1)-1),AE242)</f>
        <v>H11AC2020.</v>
      </c>
      <c r="AF243" s="82" t="str">
        <f t="shared" si="27"/>
        <v>H11AC2020</v>
      </c>
      <c r="AG243" s="86"/>
      <c r="AH243" s="87"/>
      <c r="AI243" s="88"/>
    </row>
    <row r="244" spans="1:35" s="11" customFormat="1" ht="357" customHeight="1" x14ac:dyDescent="0.2">
      <c r="A244" s="129">
        <f>IF(ISBLANK(D244),"",COUNTA($D$2:D244))</f>
        <v>179</v>
      </c>
      <c r="B244" s="130">
        <f t="shared" si="29"/>
        <v>243</v>
      </c>
      <c r="C244" s="131"/>
      <c r="D244" s="140" t="s">
        <v>645</v>
      </c>
      <c r="E244" s="160" t="s">
        <v>1689</v>
      </c>
      <c r="F244" s="147" t="s">
        <v>1690</v>
      </c>
      <c r="G244" s="147" t="s">
        <v>1691</v>
      </c>
      <c r="H244" s="145" t="s">
        <v>1109</v>
      </c>
      <c r="I244" s="145" t="s">
        <v>1116</v>
      </c>
      <c r="J244" s="139" t="s">
        <v>1111</v>
      </c>
      <c r="K244" s="139">
        <v>1</v>
      </c>
      <c r="L244" s="146">
        <v>44640</v>
      </c>
      <c r="M244" s="154">
        <v>44742</v>
      </c>
      <c r="N244" s="137">
        <f t="shared" si="28"/>
        <v>14.571428571428571</v>
      </c>
      <c r="O244" s="140" t="s">
        <v>1692</v>
      </c>
      <c r="P244" s="140" t="s">
        <v>2474</v>
      </c>
      <c r="Q244" s="140">
        <v>1</v>
      </c>
      <c r="R244" s="129"/>
      <c r="S244" s="85">
        <f>IF(Q244/K244&gt;1,100,+Q244/K244*100)</f>
        <v>100</v>
      </c>
      <c r="T244" s="142">
        <f>+N244*S244/100</f>
        <v>14.571428571428571</v>
      </c>
      <c r="U244" s="142">
        <f>IF(M244&lt;=$AH$1,T244,0)</f>
        <v>14.571428571428571</v>
      </c>
      <c r="V244" s="142">
        <f>IF($AH$1&gt;=M244,N244,0)</f>
        <v>14.571428571428571</v>
      </c>
      <c r="W244" s="143" t="str">
        <f>IF(S244=100,"CUMPLIDA",IF(M244-$AH$1&lt;0,"VENCIDA",IF(M244-$AH$1&lt;=30,"PRÓXIMA A VENCER",IF(S244&gt;0,"CON AVANCE","EN TERMINO"))))</f>
        <v>CUMPLIDA</v>
      </c>
      <c r="X244" s="143" t="str">
        <f>IF(A244&lt;&gt;"",IF(AD244=1,"VENCIDO",IF(AD244=2,"PRÓXIMO A VENCER",IF(AD244=3,"EN TERMINO",IF(AD244=4,"CON AVANCE",IF(AD244=5,"CUMPLIDO",))))),"")</f>
        <v>CUMPLIDO</v>
      </c>
      <c r="Y244" s="129" t="s">
        <v>1729</v>
      </c>
      <c r="Z244" s="129" t="str">
        <f t="shared" si="23"/>
        <v>H12AC2020</v>
      </c>
      <c r="AA244" s="144">
        <f>IF(A244&lt;&gt;"",1,AA243+1)</f>
        <v>1</v>
      </c>
      <c r="AB244" s="144" t="str">
        <f t="shared" si="24"/>
        <v>H12AC2020 - 1</v>
      </c>
      <c r="AC244" s="82">
        <f t="shared" si="25"/>
        <v>5</v>
      </c>
      <c r="AD244" s="82">
        <f t="shared" si="26"/>
        <v>5</v>
      </c>
      <c r="AE244" s="82" t="str">
        <f>IF(A244&lt;&gt;"",MID(F244,1,FIND(" ",F244,1)-1),AE243)</f>
        <v>H12AC2020.</v>
      </c>
      <c r="AF244" s="82" t="str">
        <f t="shared" si="27"/>
        <v>H12AC2020</v>
      </c>
      <c r="AG244" s="86"/>
      <c r="AH244" s="87"/>
      <c r="AI244" s="88"/>
    </row>
    <row r="245" spans="1:35" s="11" customFormat="1" ht="357" customHeight="1" x14ac:dyDescent="0.2">
      <c r="A245" s="129">
        <f>IF(ISBLANK(D245),"",COUNTA($D$2:D245))</f>
        <v>180</v>
      </c>
      <c r="B245" s="130">
        <f t="shared" si="29"/>
        <v>244</v>
      </c>
      <c r="C245" s="131"/>
      <c r="D245" s="140" t="s">
        <v>725</v>
      </c>
      <c r="E245" s="160" t="s">
        <v>1689</v>
      </c>
      <c r="F245" s="147" t="s">
        <v>1693</v>
      </c>
      <c r="G245" s="147" t="s">
        <v>1694</v>
      </c>
      <c r="H245" s="145" t="s">
        <v>1109</v>
      </c>
      <c r="I245" s="145" t="s">
        <v>1116</v>
      </c>
      <c r="J245" s="139" t="s">
        <v>1111</v>
      </c>
      <c r="K245" s="139">
        <v>1</v>
      </c>
      <c r="L245" s="146">
        <v>44640</v>
      </c>
      <c r="M245" s="154">
        <v>44742</v>
      </c>
      <c r="N245" s="137">
        <f t="shared" si="28"/>
        <v>14.571428571428571</v>
      </c>
      <c r="O245" s="140" t="s">
        <v>1692</v>
      </c>
      <c r="P245" s="140" t="s">
        <v>2474</v>
      </c>
      <c r="Q245" s="140">
        <v>1</v>
      </c>
      <c r="R245" s="129"/>
      <c r="S245" s="85">
        <f>IF(Q245/K245&gt;1,100,+Q245/K245*100)</f>
        <v>100</v>
      </c>
      <c r="T245" s="142">
        <f>+N245*S245/100</f>
        <v>14.571428571428571</v>
      </c>
      <c r="U245" s="142">
        <f>IF(M245&lt;=$AH$1,T245,0)</f>
        <v>14.571428571428571</v>
      </c>
      <c r="V245" s="142">
        <f>IF($AH$1&gt;=M245,N245,0)</f>
        <v>14.571428571428571</v>
      </c>
      <c r="W245" s="143" t="str">
        <f>IF(S245=100,"CUMPLIDA",IF(M245-$AH$1&lt;0,"VENCIDA",IF(M245-$AH$1&lt;=30,"PRÓXIMA A VENCER",IF(S245&gt;0,"CON AVANCE","EN TERMINO"))))</f>
        <v>CUMPLIDA</v>
      </c>
      <c r="X245" s="143" t="str">
        <f>IF(A245&lt;&gt;"",IF(AD245=1,"VENCIDO",IF(AD245=2,"PRÓXIMO A VENCER",IF(AD245=3,"EN TERMINO",IF(AD245=4,"CON AVANCE",IF(AD245=5,"CUMPLIDO",))))),"")</f>
        <v>CUMPLIDO</v>
      </c>
      <c r="Y245" s="129" t="s">
        <v>1729</v>
      </c>
      <c r="Z245" s="129" t="str">
        <f t="shared" si="23"/>
        <v>H13AC2020</v>
      </c>
      <c r="AA245" s="144">
        <f>IF(A245&lt;&gt;"",1,AA244+1)</f>
        <v>1</v>
      </c>
      <c r="AB245" s="144" t="str">
        <f t="shared" si="24"/>
        <v>H13AC2020 - 1</v>
      </c>
      <c r="AC245" s="82">
        <f t="shared" si="25"/>
        <v>5</v>
      </c>
      <c r="AD245" s="82">
        <f t="shared" si="26"/>
        <v>5</v>
      </c>
      <c r="AE245" s="82" t="str">
        <f>IF(A245&lt;&gt;"",MID(F245,1,FIND(" ",F245,1)-1),AE244)</f>
        <v>H13AC2020.</v>
      </c>
      <c r="AF245" s="82" t="str">
        <f t="shared" si="27"/>
        <v>H13AC2020</v>
      </c>
      <c r="AG245" s="86"/>
      <c r="AH245" s="87"/>
      <c r="AI245" s="88"/>
    </row>
    <row r="246" spans="1:35" s="11" customFormat="1" ht="357" customHeight="1" x14ac:dyDescent="0.2">
      <c r="A246" s="129">
        <f>IF(ISBLANK(D246),"",COUNTA($D$2:D246))</f>
        <v>181</v>
      </c>
      <c r="B246" s="130">
        <f t="shared" si="29"/>
        <v>245</v>
      </c>
      <c r="C246" s="131"/>
      <c r="D246" s="140" t="s">
        <v>645</v>
      </c>
      <c r="E246" s="160" t="s">
        <v>1640</v>
      </c>
      <c r="F246" s="155" t="s">
        <v>1695</v>
      </c>
      <c r="G246" s="172" t="s">
        <v>1696</v>
      </c>
      <c r="H246" s="145" t="s">
        <v>1109</v>
      </c>
      <c r="I246" s="145" t="s">
        <v>1116</v>
      </c>
      <c r="J246" s="139" t="s">
        <v>1111</v>
      </c>
      <c r="K246" s="139">
        <v>1</v>
      </c>
      <c r="L246" s="146">
        <v>44640</v>
      </c>
      <c r="M246" s="154">
        <v>44742</v>
      </c>
      <c r="N246" s="137">
        <f t="shared" si="28"/>
        <v>14.571428571428571</v>
      </c>
      <c r="O246" s="140" t="s">
        <v>1692</v>
      </c>
      <c r="P246" s="140" t="s">
        <v>2474</v>
      </c>
      <c r="Q246" s="140">
        <v>1</v>
      </c>
      <c r="R246" s="129"/>
      <c r="S246" s="85">
        <f>IF(Q246/K246&gt;1,100,+Q246/K246*100)</f>
        <v>100</v>
      </c>
      <c r="T246" s="142">
        <f>+N246*S246/100</f>
        <v>14.571428571428571</v>
      </c>
      <c r="U246" s="142">
        <f>IF(M246&lt;=$AH$1,T246,0)</f>
        <v>14.571428571428571</v>
      </c>
      <c r="V246" s="142">
        <f>IF($AH$1&gt;=M246,N246,0)</f>
        <v>14.571428571428571</v>
      </c>
      <c r="W246" s="143" t="str">
        <f>IF(S246=100,"CUMPLIDA",IF(M246-$AH$1&lt;0,"VENCIDA",IF(M246-$AH$1&lt;=30,"PRÓXIMA A VENCER",IF(S246&gt;0,"CON AVANCE","EN TERMINO"))))</f>
        <v>CUMPLIDA</v>
      </c>
      <c r="X246" s="143" t="str">
        <f>IF(A246&lt;&gt;"",IF(AD246=1,"VENCIDO",IF(AD246=2,"PRÓXIMO A VENCER",IF(AD246=3,"EN TERMINO",IF(AD246=4,"CON AVANCE",IF(AD246=5,"CUMPLIDO",))))),"")</f>
        <v>CUMPLIDO</v>
      </c>
      <c r="Y246" s="129" t="s">
        <v>1729</v>
      </c>
      <c r="Z246" s="129" t="str">
        <f t="shared" si="23"/>
        <v>H14AC2020</v>
      </c>
      <c r="AA246" s="144">
        <f>IF(A246&lt;&gt;"",1,AA245+1)</f>
        <v>1</v>
      </c>
      <c r="AB246" s="144" t="str">
        <f t="shared" si="24"/>
        <v>H14AC2020 - 1</v>
      </c>
      <c r="AC246" s="82">
        <f t="shared" si="25"/>
        <v>5</v>
      </c>
      <c r="AD246" s="82">
        <f t="shared" si="26"/>
        <v>5</v>
      </c>
      <c r="AE246" s="82" t="str">
        <f>IF(A246&lt;&gt;"",MID(F246,1,FIND(" ",F246,1)-1),AE245)</f>
        <v>H14AC2020.</v>
      </c>
      <c r="AF246" s="82" t="str">
        <f t="shared" si="27"/>
        <v>H14AC2020</v>
      </c>
      <c r="AG246" s="86"/>
      <c r="AH246" s="87"/>
      <c r="AI246" s="88"/>
    </row>
    <row r="247" spans="1:35" s="11" customFormat="1" ht="357" customHeight="1" x14ac:dyDescent="0.2">
      <c r="A247" s="129">
        <f>IF(ISBLANK(D247),"",COUNTA($D$2:D247))</f>
        <v>182</v>
      </c>
      <c r="B247" s="130">
        <f t="shared" si="29"/>
        <v>246</v>
      </c>
      <c r="C247" s="131"/>
      <c r="D247" s="140" t="s">
        <v>646</v>
      </c>
      <c r="E247" s="160" t="s">
        <v>976</v>
      </c>
      <c r="F247" s="147" t="s">
        <v>1697</v>
      </c>
      <c r="G247" s="147" t="s">
        <v>1698</v>
      </c>
      <c r="H247" s="145" t="s">
        <v>1699</v>
      </c>
      <c r="I247" s="145" t="s">
        <v>1445</v>
      </c>
      <c r="J247" s="139" t="s">
        <v>1338</v>
      </c>
      <c r="K247" s="139">
        <v>1</v>
      </c>
      <c r="L247" s="146">
        <v>44640</v>
      </c>
      <c r="M247" s="154">
        <v>44711</v>
      </c>
      <c r="N247" s="137">
        <f t="shared" si="28"/>
        <v>10.142857142857142</v>
      </c>
      <c r="O247" s="140" t="s">
        <v>1528</v>
      </c>
      <c r="P247" s="140" t="s">
        <v>2386</v>
      </c>
      <c r="Q247" s="140">
        <v>1</v>
      </c>
      <c r="R247" s="129"/>
      <c r="S247" s="85">
        <f>IF(Q247/K247&gt;1,100,+Q247/K247*100)</f>
        <v>100</v>
      </c>
      <c r="T247" s="142">
        <f>+N247*S247/100</f>
        <v>10.142857142857142</v>
      </c>
      <c r="U247" s="142">
        <f>IF(M247&lt;=$AH$1,T247,0)</f>
        <v>10.142857142857142</v>
      </c>
      <c r="V247" s="142">
        <f>IF($AH$1&gt;=M247,N247,0)</f>
        <v>10.142857142857142</v>
      </c>
      <c r="W247" s="143" t="str">
        <f>IF(S247=100,"CUMPLIDA",IF(M247-$AH$1&lt;0,"VENCIDA",IF(M247-$AH$1&lt;=30,"PRÓXIMA A VENCER",IF(S247&gt;0,"CON AVANCE","EN TERMINO"))))</f>
        <v>CUMPLIDA</v>
      </c>
      <c r="X247" s="143" t="str">
        <f>IF(A247&lt;&gt;"",IF(AD247=1,"VENCIDO",IF(AD247=2,"PRÓXIMO A VENCER",IF(AD247=3,"EN TERMINO",IF(AD247=4,"CON AVANCE",IF(AD247=5,"CUMPLIDO",))))),"")</f>
        <v>CUMPLIDO</v>
      </c>
      <c r="Y247" s="129" t="s">
        <v>1729</v>
      </c>
      <c r="Z247" s="129" t="str">
        <f t="shared" si="23"/>
        <v>H15AC2020</v>
      </c>
      <c r="AA247" s="144">
        <f>IF(A247&lt;&gt;"",1,AA246+1)</f>
        <v>1</v>
      </c>
      <c r="AB247" s="144" t="str">
        <f t="shared" si="24"/>
        <v>H15AC2020 - 1</v>
      </c>
      <c r="AC247" s="82">
        <f t="shared" si="25"/>
        <v>5</v>
      </c>
      <c r="AD247" s="82">
        <f t="shared" si="26"/>
        <v>5</v>
      </c>
      <c r="AE247" s="82" t="str">
        <f>IF(A247&lt;&gt;"",MID(F247,1,FIND(" ",F247,1)-1),AE246)</f>
        <v>H15AC2020.</v>
      </c>
      <c r="AF247" s="82" t="str">
        <f t="shared" si="27"/>
        <v>H15AC2020</v>
      </c>
      <c r="AG247" s="86"/>
      <c r="AH247" s="87"/>
      <c r="AI247" s="88"/>
    </row>
    <row r="248" spans="1:35" s="11" customFormat="1" ht="357" customHeight="1" x14ac:dyDescent="0.2">
      <c r="A248" s="129">
        <f>IF(ISBLANK(D248),"",COUNTA($D$2:D248))</f>
        <v>183</v>
      </c>
      <c r="B248" s="130">
        <f t="shared" si="29"/>
        <v>247</v>
      </c>
      <c r="C248" s="131"/>
      <c r="D248" s="140" t="s">
        <v>645</v>
      </c>
      <c r="E248" s="160" t="s">
        <v>1640</v>
      </c>
      <c r="F248" s="147" t="s">
        <v>1700</v>
      </c>
      <c r="G248" s="147" t="s">
        <v>1701</v>
      </c>
      <c r="H248" s="145" t="s">
        <v>1109</v>
      </c>
      <c r="I248" s="145" t="s">
        <v>1116</v>
      </c>
      <c r="J248" s="139" t="s">
        <v>1111</v>
      </c>
      <c r="K248" s="139">
        <v>1</v>
      </c>
      <c r="L248" s="146">
        <v>44640</v>
      </c>
      <c r="M248" s="154">
        <v>44742</v>
      </c>
      <c r="N248" s="137">
        <f t="shared" si="28"/>
        <v>14.571428571428571</v>
      </c>
      <c r="O248" s="140" t="s">
        <v>1692</v>
      </c>
      <c r="P248" s="140" t="s">
        <v>2474</v>
      </c>
      <c r="Q248" s="140">
        <v>1</v>
      </c>
      <c r="R248" s="129"/>
      <c r="S248" s="85">
        <f>IF(Q248/K248&gt;1,100,+Q248/K248*100)</f>
        <v>100</v>
      </c>
      <c r="T248" s="142">
        <f>+N248*S248/100</f>
        <v>14.571428571428571</v>
      </c>
      <c r="U248" s="142">
        <f>IF(M248&lt;=$AH$1,T248,0)</f>
        <v>14.571428571428571</v>
      </c>
      <c r="V248" s="142">
        <f>IF($AH$1&gt;=M248,N248,0)</f>
        <v>14.571428571428571</v>
      </c>
      <c r="W248" s="143" t="str">
        <f>IF(S248=100,"CUMPLIDA",IF(M248-$AH$1&lt;0,"VENCIDA",IF(M248-$AH$1&lt;=30,"PRÓXIMA A VENCER",IF(S248&gt;0,"CON AVANCE","EN TERMINO"))))</f>
        <v>CUMPLIDA</v>
      </c>
      <c r="X248" s="143" t="str">
        <f>IF(A248&lt;&gt;"",IF(AD248=1,"VENCIDO",IF(AD248=2,"PRÓXIMO A VENCER",IF(AD248=3,"EN TERMINO",IF(AD248=4,"CON AVANCE",IF(AD248=5,"CUMPLIDO",))))),"")</f>
        <v>CUMPLIDO</v>
      </c>
      <c r="Y248" s="129" t="s">
        <v>1729</v>
      </c>
      <c r="Z248" s="129" t="str">
        <f t="shared" si="23"/>
        <v>H16AC2020</v>
      </c>
      <c r="AA248" s="144">
        <f>IF(A248&lt;&gt;"",1,AA247+1)</f>
        <v>1</v>
      </c>
      <c r="AB248" s="144" t="str">
        <f t="shared" si="24"/>
        <v>H16AC2020 - 1</v>
      </c>
      <c r="AC248" s="82">
        <f t="shared" si="25"/>
        <v>5</v>
      </c>
      <c r="AD248" s="82">
        <f t="shared" si="26"/>
        <v>5</v>
      </c>
      <c r="AE248" s="82" t="str">
        <f>IF(A248&lt;&gt;"",MID(F248,1,FIND(" ",F248,1)-1),AE247)</f>
        <v>H16AC2020.</v>
      </c>
      <c r="AF248" s="82" t="str">
        <f t="shared" si="27"/>
        <v>H16AC2020</v>
      </c>
      <c r="AG248" s="86"/>
      <c r="AH248" s="87"/>
      <c r="AI248" s="88"/>
    </row>
    <row r="249" spans="1:35" s="11" customFormat="1" ht="357" customHeight="1" x14ac:dyDescent="0.2">
      <c r="A249" s="129">
        <f>IF(ISBLANK(D249),"",COUNTA($D$2:D249))</f>
        <v>184</v>
      </c>
      <c r="B249" s="130">
        <f t="shared" si="29"/>
        <v>248</v>
      </c>
      <c r="C249" s="131"/>
      <c r="D249" s="140" t="s">
        <v>645</v>
      </c>
      <c r="E249" s="160" t="s">
        <v>976</v>
      </c>
      <c r="F249" s="147" t="s">
        <v>1702</v>
      </c>
      <c r="G249" s="147" t="s">
        <v>1703</v>
      </c>
      <c r="H249" s="145" t="s">
        <v>1704</v>
      </c>
      <c r="I249" s="145" t="s">
        <v>1705</v>
      </c>
      <c r="J249" s="139" t="s">
        <v>1706</v>
      </c>
      <c r="K249" s="139">
        <v>1</v>
      </c>
      <c r="L249" s="146">
        <v>44640</v>
      </c>
      <c r="M249" s="154">
        <v>44915</v>
      </c>
      <c r="N249" s="137">
        <f t="shared" si="28"/>
        <v>39.285714285714285</v>
      </c>
      <c r="O249" s="140" t="s">
        <v>1975</v>
      </c>
      <c r="P249" s="138" t="s">
        <v>2386</v>
      </c>
      <c r="Q249" s="140">
        <v>1</v>
      </c>
      <c r="R249" s="129"/>
      <c r="S249" s="85">
        <f>IF(Q249/K249&gt;1,100,+Q249/K249*100)</f>
        <v>100</v>
      </c>
      <c r="T249" s="142">
        <f>+N249*S249/100</f>
        <v>39.285714285714285</v>
      </c>
      <c r="U249" s="142">
        <f>IF(M249&lt;=$AH$1,T249,0)</f>
        <v>39.285714285714285</v>
      </c>
      <c r="V249" s="142">
        <f>IF($AH$1&gt;=M249,N249,0)</f>
        <v>39.285714285714285</v>
      </c>
      <c r="W249" s="143" t="str">
        <f>IF(S249=100,"CUMPLIDA",IF(M249-$AH$1&lt;0,"VENCIDA",IF(M249-$AH$1&lt;=30,"PRÓXIMA A VENCER",IF(S249&gt;0,"CON AVANCE","EN TERMINO"))))</f>
        <v>CUMPLIDA</v>
      </c>
      <c r="X249" s="143" t="str">
        <f>IF(A249&lt;&gt;"",IF(AD249=1,"VENCIDO",IF(AD249=2,"PRÓXIMO A VENCER",IF(AD249=3,"EN TERMINO",IF(AD249=4,"CON AVANCE",IF(AD249=5,"CUMPLIDO",))))),"")</f>
        <v>CUMPLIDO</v>
      </c>
      <c r="Y249" s="129" t="s">
        <v>1729</v>
      </c>
      <c r="Z249" s="129" t="str">
        <f t="shared" si="23"/>
        <v>H17AC2020</v>
      </c>
      <c r="AA249" s="144">
        <f>IF(A249&lt;&gt;"",1,AA248+1)</f>
        <v>1</v>
      </c>
      <c r="AB249" s="144" t="str">
        <f t="shared" si="24"/>
        <v>H17AC2020 - 1</v>
      </c>
      <c r="AC249" s="82">
        <f t="shared" si="25"/>
        <v>5</v>
      </c>
      <c r="AD249" s="82">
        <f t="shared" si="26"/>
        <v>5</v>
      </c>
      <c r="AE249" s="82" t="str">
        <f>IF(A249&lt;&gt;"",MID(F249,1,FIND(" ",F249,1)-1),AE248)</f>
        <v>H17AC2020.</v>
      </c>
      <c r="AF249" s="82" t="str">
        <f t="shared" si="27"/>
        <v>H17AC2020</v>
      </c>
      <c r="AG249" s="86"/>
      <c r="AH249" s="87"/>
      <c r="AI249" s="88"/>
    </row>
    <row r="250" spans="1:35" s="11" customFormat="1" ht="357" customHeight="1" x14ac:dyDescent="0.2">
      <c r="A250" s="129">
        <f>IF(ISBLANK(D250),"",COUNTA($D$2:D250))</f>
        <v>185</v>
      </c>
      <c r="B250" s="130">
        <f t="shared" si="29"/>
        <v>249</v>
      </c>
      <c r="C250" s="131"/>
      <c r="D250" s="160" t="s">
        <v>1707</v>
      </c>
      <c r="E250" s="160" t="s">
        <v>1708</v>
      </c>
      <c r="F250" s="147" t="s">
        <v>1709</v>
      </c>
      <c r="G250" s="147" t="s">
        <v>1710</v>
      </c>
      <c r="H250" s="145" t="s">
        <v>1711</v>
      </c>
      <c r="I250" s="145" t="s">
        <v>1712</v>
      </c>
      <c r="J250" s="139" t="s">
        <v>1713</v>
      </c>
      <c r="K250" s="139">
        <v>1</v>
      </c>
      <c r="L250" s="146">
        <v>44640</v>
      </c>
      <c r="M250" s="154">
        <v>44711</v>
      </c>
      <c r="N250" s="137">
        <f t="shared" si="28"/>
        <v>10.142857142857142</v>
      </c>
      <c r="O250" s="140" t="s">
        <v>1975</v>
      </c>
      <c r="P250" s="138" t="s">
        <v>2386</v>
      </c>
      <c r="Q250" s="140">
        <v>0</v>
      </c>
      <c r="R250" s="148"/>
      <c r="S250" s="85">
        <f>IF(Q250/K250&gt;1,100,+Q250/K250*100)</f>
        <v>0</v>
      </c>
      <c r="T250" s="142">
        <f>+N250*S250/100</f>
        <v>0</v>
      </c>
      <c r="U250" s="142">
        <f>IF(M250&lt;=$AH$1,T250,0)</f>
        <v>0</v>
      </c>
      <c r="V250" s="142">
        <f>IF($AH$1&gt;=M250,N250,0)</f>
        <v>10.142857142857142</v>
      </c>
      <c r="W250" s="143" t="str">
        <f>IF(S250=100,"CUMPLIDA",IF(M250-$AH$1&lt;0,"VENCIDA",IF(M250-$AH$1&lt;=30,"PRÓXIMA A VENCER",IF(S250&gt;0,"CON AVANCE","EN TERMINO"))))</f>
        <v>VENCIDA</v>
      </c>
      <c r="X250" s="143" t="str">
        <f>IF(A250&lt;&gt;"",IF(AD250=1,"VENCIDO",IF(AD250=2,"PRÓXIMO A VENCER",IF(AD250=3,"EN TERMINO",IF(AD250=4,"CON AVANCE",IF(AD250=5,"CUMPLIDO",))))),"")</f>
        <v>VENCIDO</v>
      </c>
      <c r="Y250" s="129" t="s">
        <v>1729</v>
      </c>
      <c r="Z250" s="129" t="str">
        <f t="shared" si="23"/>
        <v>H18AC2020</v>
      </c>
      <c r="AA250" s="144">
        <f>IF(A250&lt;&gt;"",1,AA249+1)</f>
        <v>1</v>
      </c>
      <c r="AB250" s="144" t="str">
        <f t="shared" si="24"/>
        <v>H18AC2020 - 1</v>
      </c>
      <c r="AC250" s="82">
        <f t="shared" si="25"/>
        <v>1</v>
      </c>
      <c r="AD250" s="82">
        <f t="shared" si="26"/>
        <v>1</v>
      </c>
      <c r="AE250" s="82" t="str">
        <f>IF(A250&lt;&gt;"",MID(F250,1,FIND(" ",F250,1)-1),AE249)</f>
        <v>H18AC2020.</v>
      </c>
      <c r="AF250" s="82" t="str">
        <f t="shared" si="27"/>
        <v>H18AC2020</v>
      </c>
      <c r="AG250" s="86"/>
      <c r="AH250" s="87"/>
      <c r="AI250" s="88"/>
    </row>
    <row r="251" spans="1:35" s="11" customFormat="1" ht="357" customHeight="1" x14ac:dyDescent="0.2">
      <c r="A251" s="129">
        <f>IF(ISBLANK(D251),"",COUNTA($D$2:D251))</f>
        <v>186</v>
      </c>
      <c r="B251" s="130">
        <f t="shared" si="29"/>
        <v>250</v>
      </c>
      <c r="C251" s="131"/>
      <c r="D251" s="160" t="s">
        <v>728</v>
      </c>
      <c r="E251" s="160" t="s">
        <v>976</v>
      </c>
      <c r="F251" s="147" t="s">
        <v>1714</v>
      </c>
      <c r="G251" s="147" t="s">
        <v>1715</v>
      </c>
      <c r="H251" s="145" t="s">
        <v>1716</v>
      </c>
      <c r="I251" s="145" t="s">
        <v>1717</v>
      </c>
      <c r="J251" s="139" t="s">
        <v>1706</v>
      </c>
      <c r="K251" s="139">
        <v>1</v>
      </c>
      <c r="L251" s="146">
        <v>44640</v>
      </c>
      <c r="M251" s="154">
        <v>44915</v>
      </c>
      <c r="N251" s="137">
        <f t="shared" si="28"/>
        <v>39.285714285714285</v>
      </c>
      <c r="O251" s="140" t="s">
        <v>1975</v>
      </c>
      <c r="P251" s="138" t="s">
        <v>2386</v>
      </c>
      <c r="Q251" s="140">
        <v>1</v>
      </c>
      <c r="R251" s="129"/>
      <c r="S251" s="85">
        <f>IF(Q251/K251&gt;1,100,+Q251/K251*100)</f>
        <v>100</v>
      </c>
      <c r="T251" s="142">
        <f>+N251*S251/100</f>
        <v>39.285714285714285</v>
      </c>
      <c r="U251" s="142">
        <f>IF(M251&lt;=$AH$1,T251,0)</f>
        <v>39.285714285714285</v>
      </c>
      <c r="V251" s="142">
        <f>IF($AH$1&gt;=M251,N251,0)</f>
        <v>39.285714285714285</v>
      </c>
      <c r="W251" s="143" t="str">
        <f>IF(S251=100,"CUMPLIDA",IF(M251-$AH$1&lt;0,"VENCIDA",IF(M251-$AH$1&lt;=30,"PRÓXIMA A VENCER",IF(S251&gt;0,"CON AVANCE","EN TERMINO"))))</f>
        <v>CUMPLIDA</v>
      </c>
      <c r="X251" s="143" t="str">
        <f>IF(A251&lt;&gt;"",IF(AD251=1,"VENCIDO",IF(AD251=2,"PRÓXIMO A VENCER",IF(AD251=3,"EN TERMINO",IF(AD251=4,"CON AVANCE",IF(AD251=5,"CUMPLIDO",))))),"")</f>
        <v>CUMPLIDO</v>
      </c>
      <c r="Y251" s="129" t="s">
        <v>1729</v>
      </c>
      <c r="Z251" s="129" t="str">
        <f t="shared" si="23"/>
        <v>H19AC2020</v>
      </c>
      <c r="AA251" s="144">
        <f>IF(A251&lt;&gt;"",1,AA250+1)</f>
        <v>1</v>
      </c>
      <c r="AB251" s="144" t="str">
        <f t="shared" si="24"/>
        <v>H19AC2020 - 1</v>
      </c>
      <c r="AC251" s="82">
        <f t="shared" si="25"/>
        <v>5</v>
      </c>
      <c r="AD251" s="82">
        <f t="shared" si="26"/>
        <v>5</v>
      </c>
      <c r="AE251" s="82" t="str">
        <f>IF(A251&lt;&gt;"",MID(F251,1,FIND(" ",F251,1)-1),AE250)</f>
        <v>H19AC2020.</v>
      </c>
      <c r="AF251" s="82" t="str">
        <f t="shared" si="27"/>
        <v>H19AC2020</v>
      </c>
      <c r="AG251" s="86"/>
      <c r="AH251" s="87"/>
      <c r="AI251" s="88"/>
    </row>
    <row r="252" spans="1:35" s="11" customFormat="1" ht="357" customHeight="1" x14ac:dyDescent="0.2">
      <c r="A252" s="129">
        <f>IF(ISBLANK(D252),"",COUNTA($D$2:D252))</f>
        <v>187</v>
      </c>
      <c r="B252" s="130">
        <f t="shared" si="29"/>
        <v>251</v>
      </c>
      <c r="C252" s="131"/>
      <c r="D252" s="160" t="s">
        <v>645</v>
      </c>
      <c r="E252" s="160" t="s">
        <v>1708</v>
      </c>
      <c r="F252" s="147" t="s">
        <v>1718</v>
      </c>
      <c r="G252" s="147" t="s">
        <v>1719</v>
      </c>
      <c r="H252" s="145" t="s">
        <v>1720</v>
      </c>
      <c r="I252" s="145" t="s">
        <v>1721</v>
      </c>
      <c r="J252" s="139" t="s">
        <v>1722</v>
      </c>
      <c r="K252" s="139">
        <v>1</v>
      </c>
      <c r="L252" s="146">
        <v>44640</v>
      </c>
      <c r="M252" s="154">
        <v>44774</v>
      </c>
      <c r="N252" s="137">
        <f t="shared" si="28"/>
        <v>19.142857142857142</v>
      </c>
      <c r="O252" s="140" t="s">
        <v>2646</v>
      </c>
      <c r="P252" s="138" t="s">
        <v>2474</v>
      </c>
      <c r="Q252" s="140">
        <v>0</v>
      </c>
      <c r="R252" s="148"/>
      <c r="S252" s="85">
        <f>IF(Q252/K252&gt;1,100,+Q252/K252*100)</f>
        <v>0</v>
      </c>
      <c r="T252" s="142">
        <f>+N252*S252/100</f>
        <v>0</v>
      </c>
      <c r="U252" s="142">
        <f>IF(M252&lt;=$AH$1,T252,0)</f>
        <v>0</v>
      </c>
      <c r="V252" s="142">
        <f>IF($AH$1&gt;=M252,N252,0)</f>
        <v>19.142857142857142</v>
      </c>
      <c r="W252" s="143" t="str">
        <f>IF(S252=100,"CUMPLIDA",IF(M252-$AH$1&lt;0,"VENCIDA",IF(M252-$AH$1&lt;=30,"PRÓXIMA A VENCER",IF(S252&gt;0,"CON AVANCE","EN TERMINO"))))</f>
        <v>VENCIDA</v>
      </c>
      <c r="X252" s="143" t="str">
        <f>IF(A252&lt;&gt;"",IF(AD252=1,"VENCIDO",IF(AD252=2,"PRÓXIMO A VENCER",IF(AD252=3,"EN TERMINO",IF(AD252=4,"CON AVANCE",IF(AD252=5,"CUMPLIDO",))))),"")</f>
        <v>VENCIDO</v>
      </c>
      <c r="Y252" s="129" t="s">
        <v>1729</v>
      </c>
      <c r="Z252" s="129" t="str">
        <f t="shared" si="23"/>
        <v>H20AC2020</v>
      </c>
      <c r="AA252" s="144">
        <f>IF(A252&lt;&gt;"",1,AA251+1)</f>
        <v>1</v>
      </c>
      <c r="AB252" s="144" t="str">
        <f t="shared" si="24"/>
        <v>H20AC2020 - 1</v>
      </c>
      <c r="AC252" s="82">
        <f t="shared" si="25"/>
        <v>1</v>
      </c>
      <c r="AD252" s="82">
        <f t="shared" si="26"/>
        <v>1</v>
      </c>
      <c r="AE252" s="82" t="str">
        <f>IF(A252&lt;&gt;"",MID(F252,1,FIND(" ",F252,1)-1),AE251)</f>
        <v>H20AC2020.</v>
      </c>
      <c r="AF252" s="82" t="str">
        <f t="shared" si="27"/>
        <v>H20AC2020</v>
      </c>
      <c r="AG252" s="86"/>
      <c r="AH252" s="87"/>
      <c r="AI252" s="88"/>
    </row>
    <row r="253" spans="1:35" s="11" customFormat="1" ht="357" customHeight="1" x14ac:dyDescent="0.2">
      <c r="A253" s="129">
        <f>IF(ISBLANK(D253),"",COUNTA($D$2:D253))</f>
        <v>188</v>
      </c>
      <c r="B253" s="130">
        <f t="shared" si="29"/>
        <v>252</v>
      </c>
      <c r="C253" s="131"/>
      <c r="D253" s="130" t="s">
        <v>647</v>
      </c>
      <c r="E253" s="130" t="s">
        <v>1245</v>
      </c>
      <c r="F253" s="148" t="s">
        <v>1633</v>
      </c>
      <c r="G253" s="148" t="s">
        <v>1625</v>
      </c>
      <c r="H253" s="148" t="s">
        <v>1635</v>
      </c>
      <c r="I253" s="148" t="s">
        <v>1626</v>
      </c>
      <c r="J253" s="129" t="s">
        <v>1637</v>
      </c>
      <c r="K253" s="129">
        <v>1</v>
      </c>
      <c r="L253" s="173">
        <v>44563</v>
      </c>
      <c r="M253" s="173">
        <v>44772</v>
      </c>
      <c r="N253" s="137">
        <f t="shared" si="28"/>
        <v>29.857142857142858</v>
      </c>
      <c r="O253" s="130" t="s">
        <v>1628</v>
      </c>
      <c r="P253" s="140" t="s">
        <v>2366</v>
      </c>
      <c r="Q253" s="140">
        <v>0</v>
      </c>
      <c r="R253" s="129"/>
      <c r="S253" s="85">
        <f>IF(Q253/K253&gt;1,100,+Q253/K253*100)</f>
        <v>0</v>
      </c>
      <c r="T253" s="142">
        <f>+N253*S253/100</f>
        <v>0</v>
      </c>
      <c r="U253" s="142">
        <f>IF(M253&lt;=$AH$1,T253,0)</f>
        <v>0</v>
      </c>
      <c r="V253" s="142">
        <f>IF($AH$1&gt;=M253,N253,0)</f>
        <v>29.857142857142858</v>
      </c>
      <c r="W253" s="143" t="str">
        <f>IF(S253=100,"CUMPLIDA",IF(M253-$AH$1&lt;0,"VENCIDA",IF(M253-$AH$1&lt;=30,"PRÓXIMA A VENCER",IF(S253&gt;0,"CON AVANCE","EN TERMINO"))))</f>
        <v>VENCIDA</v>
      </c>
      <c r="X253" s="143" t="str">
        <f>IF(A253&lt;&gt;"",IF(AD253=1,"VENCIDO",IF(AD253=2,"PRÓXIMO A VENCER",IF(AD253=3,"EN TERMINO",IF(AD253=4,"CON AVANCE",IF(AD253=5,"CUMPLIDO",))))),"")</f>
        <v>VENCIDO</v>
      </c>
      <c r="Y253" s="129" t="s">
        <v>1631</v>
      </c>
      <c r="Z253" s="129" t="str">
        <f t="shared" si="23"/>
        <v>H1AT232</v>
      </c>
      <c r="AA253" s="144">
        <f>IF(A253&lt;&gt;"",1,AA252+1)</f>
        <v>1</v>
      </c>
      <c r="AB253" s="144" t="str">
        <f t="shared" si="24"/>
        <v>H1AT232 - 1</v>
      </c>
      <c r="AC253" s="82">
        <f t="shared" si="25"/>
        <v>1</v>
      </c>
      <c r="AD253" s="82">
        <f t="shared" si="26"/>
        <v>1</v>
      </c>
      <c r="AE253" s="82" t="str">
        <f>IF(A253&lt;&gt;"",MID(F253,1,FIND(" ",F253,1)-1),AE252)</f>
        <v>H1AT232.</v>
      </c>
      <c r="AF253" s="82" t="str">
        <f t="shared" si="27"/>
        <v>H1AT232</v>
      </c>
      <c r="AG253" s="86"/>
      <c r="AH253" s="87"/>
      <c r="AI253" s="88"/>
    </row>
    <row r="254" spans="1:35" s="11" customFormat="1" ht="357" customHeight="1" x14ac:dyDescent="0.2">
      <c r="A254" s="129" t="str">
        <f>IF(ISBLANK(D254),"",COUNTA($D$2:D254))</f>
        <v/>
      </c>
      <c r="B254" s="130">
        <f t="shared" si="29"/>
        <v>253</v>
      </c>
      <c r="C254" s="131"/>
      <c r="D254" s="130"/>
      <c r="E254" s="130" t="s">
        <v>1245</v>
      </c>
      <c r="F254" s="148" t="s">
        <v>1634</v>
      </c>
      <c r="G254" s="148" t="s">
        <v>1625</v>
      </c>
      <c r="H254" s="148" t="s">
        <v>1636</v>
      </c>
      <c r="I254" s="148" t="s">
        <v>1627</v>
      </c>
      <c r="J254" s="129" t="s">
        <v>1638</v>
      </c>
      <c r="K254" s="129">
        <v>1</v>
      </c>
      <c r="L254" s="173">
        <v>44607</v>
      </c>
      <c r="M254" s="173">
        <v>44614</v>
      </c>
      <c r="N254" s="137">
        <f t="shared" si="28"/>
        <v>1</v>
      </c>
      <c r="O254" s="130" t="s">
        <v>1628</v>
      </c>
      <c r="P254" s="140" t="s">
        <v>2366</v>
      </c>
      <c r="Q254" s="140">
        <v>1</v>
      </c>
      <c r="R254" s="129"/>
      <c r="S254" s="85">
        <f>IF(Q254/K254&gt;1,100,+Q254/K254*100)</f>
        <v>100</v>
      </c>
      <c r="T254" s="142">
        <f>+N254*S254/100</f>
        <v>1</v>
      </c>
      <c r="U254" s="142">
        <f>IF(M254&lt;=$AH$1,T254,0)</f>
        <v>1</v>
      </c>
      <c r="V254" s="142">
        <f>IF($AH$1&gt;=M254,N254,0)</f>
        <v>1</v>
      </c>
      <c r="W254" s="143" t="str">
        <f>IF(S254=100,"CUMPLIDA",IF(M254-$AH$1&lt;0,"VENCIDA",IF(M254-$AH$1&lt;=30,"PRÓXIMA A VENCER",IF(S254&gt;0,"CON AVANCE","EN TERMINO"))))</f>
        <v>CUMPLIDA</v>
      </c>
      <c r="X254" s="143" t="str">
        <f>IF(A254&lt;&gt;"",IF(AD254=1,"VENCIDO",IF(AD254=2,"PRÓXIMO A VENCER",IF(AD254=3,"EN TERMINO",IF(AD254=4,"CON AVANCE",IF(AD254=5,"CUMPLIDO",))))),"")</f>
        <v/>
      </c>
      <c r="Y254" s="129" t="s">
        <v>1631</v>
      </c>
      <c r="Z254" s="129" t="str">
        <f t="shared" si="23"/>
        <v>H1AT232</v>
      </c>
      <c r="AA254" s="144">
        <f>IF(A254&lt;&gt;"",1,AA253+1)</f>
        <v>2</v>
      </c>
      <c r="AB254" s="144" t="str">
        <f t="shared" si="24"/>
        <v>H1AT232 - 2</v>
      </c>
      <c r="AC254" s="82">
        <f t="shared" si="25"/>
        <v>5</v>
      </c>
      <c r="AD254" s="82">
        <f t="shared" si="26"/>
        <v>5</v>
      </c>
      <c r="AE254" s="82" t="str">
        <f>IF(A254&lt;&gt;"",MID(F254,1,FIND(" ",F254,1)-1),AE253)</f>
        <v>H1AT232.</v>
      </c>
      <c r="AF254" s="82" t="str">
        <f t="shared" si="27"/>
        <v>H1AT232</v>
      </c>
      <c r="AG254" s="86"/>
      <c r="AH254" s="87"/>
      <c r="AI254" s="88"/>
    </row>
    <row r="255" spans="1:35" s="11" customFormat="1" ht="357" customHeight="1" x14ac:dyDescent="0.2">
      <c r="A255" s="129">
        <f>IF(ISBLANK(D255),"",COUNTA($D$2:D255))</f>
        <v>189</v>
      </c>
      <c r="B255" s="130">
        <f t="shared" si="29"/>
        <v>254</v>
      </c>
      <c r="C255" s="131"/>
      <c r="D255" s="130" t="s">
        <v>1193</v>
      </c>
      <c r="E255" s="130" t="s">
        <v>1283</v>
      </c>
      <c r="F255" s="148" t="s">
        <v>1580</v>
      </c>
      <c r="G255" s="148" t="s">
        <v>1596</v>
      </c>
      <c r="H255" s="155" t="s">
        <v>2690</v>
      </c>
      <c r="I255" s="155" t="s">
        <v>2671</v>
      </c>
      <c r="J255" s="140" t="s">
        <v>2301</v>
      </c>
      <c r="K255" s="140">
        <v>2</v>
      </c>
      <c r="L255" s="156">
        <v>45139</v>
      </c>
      <c r="M255" s="156">
        <v>45230</v>
      </c>
      <c r="N255" s="137">
        <f t="shared" si="28"/>
        <v>13</v>
      </c>
      <c r="O255" s="140" t="s">
        <v>1521</v>
      </c>
      <c r="P255" s="140" t="s">
        <v>2386</v>
      </c>
      <c r="Q255" s="140">
        <v>2</v>
      </c>
      <c r="R255" s="141"/>
      <c r="S255" s="85">
        <f>IF(Q255/K255&gt;1,100,+Q255/K255*100)</f>
        <v>100</v>
      </c>
      <c r="T255" s="142">
        <f>+N255*S255/100</f>
        <v>13</v>
      </c>
      <c r="U255" s="142">
        <f>IF(M255&lt;=$AH$1,T255,0)</f>
        <v>13</v>
      </c>
      <c r="V255" s="142">
        <f>IF($AH$1&gt;=M255,N255,0)</f>
        <v>13</v>
      </c>
      <c r="W255" s="143" t="str">
        <f>IF(S255=100,"CUMPLIDA",IF(M255-$AH$1&lt;0,"VENCIDA",IF(M255-$AH$1&lt;=30,"PRÓXIMA A VENCER",IF(S255&gt;0,"CON AVANCE","EN TERMINO"))))</f>
        <v>CUMPLIDA</v>
      </c>
      <c r="X255" s="143" t="str">
        <f>IF(A255&lt;&gt;"",IF(AD255=1,"VENCIDO",IF(AD255=2,"PRÓXIMO A VENCER",IF(AD255=3,"EN TERMINO",IF(AD255=4,"CON AVANCE",IF(AD255=5,"CUMPLIDO",))))),"")</f>
        <v>CUMPLIDO</v>
      </c>
      <c r="Y255" s="129" t="s">
        <v>1595</v>
      </c>
      <c r="Z255" s="129" t="str">
        <f t="shared" si="23"/>
        <v>H1ACC1234</v>
      </c>
      <c r="AA255" s="144">
        <f>IF(A255&lt;&gt;"",1,AA254+1)</f>
        <v>1</v>
      </c>
      <c r="AB255" s="144" t="str">
        <f t="shared" si="24"/>
        <v>H1ACC1234 - 1</v>
      </c>
      <c r="AC255" s="82">
        <f t="shared" si="25"/>
        <v>5</v>
      </c>
      <c r="AD255" s="82">
        <f t="shared" si="26"/>
        <v>5</v>
      </c>
      <c r="AE255" s="82" t="str">
        <f>IF(A255&lt;&gt;"",MID(F255,1,FIND(" ",F255,1)-1),AE254)</f>
        <v>H1ACC1234.</v>
      </c>
      <c r="AF255" s="82" t="str">
        <f t="shared" si="27"/>
        <v>H1ACC1234</v>
      </c>
      <c r="AG255" s="86"/>
      <c r="AH255" s="87"/>
      <c r="AI255" s="88"/>
    </row>
    <row r="256" spans="1:35" s="11" customFormat="1" ht="357" customHeight="1" x14ac:dyDescent="0.2">
      <c r="A256" s="129">
        <f>IF(ISBLANK(D256),"",COUNTA($D$2:D256))</f>
        <v>190</v>
      </c>
      <c r="B256" s="130">
        <f t="shared" si="29"/>
        <v>255</v>
      </c>
      <c r="C256" s="131"/>
      <c r="D256" s="130" t="s">
        <v>725</v>
      </c>
      <c r="E256" s="130" t="s">
        <v>144</v>
      </c>
      <c r="F256" s="148" t="s">
        <v>1632</v>
      </c>
      <c r="G256" s="148" t="s">
        <v>1553</v>
      </c>
      <c r="H256" s="148" t="s">
        <v>1572</v>
      </c>
      <c r="I256" s="148" t="s">
        <v>1573</v>
      </c>
      <c r="J256" s="129" t="s">
        <v>1571</v>
      </c>
      <c r="K256" s="129">
        <v>1</v>
      </c>
      <c r="L256" s="184">
        <v>44564</v>
      </c>
      <c r="M256" s="184">
        <v>44654</v>
      </c>
      <c r="N256" s="137">
        <f t="shared" si="28"/>
        <v>12.857142857142858</v>
      </c>
      <c r="O256" s="140" t="s">
        <v>1521</v>
      </c>
      <c r="P256" s="138" t="s">
        <v>2386</v>
      </c>
      <c r="Q256" s="140">
        <v>1</v>
      </c>
      <c r="R256" s="148"/>
      <c r="S256" s="85">
        <f>IF(Q256/K256&gt;1,100,+Q256/K256*100)</f>
        <v>100</v>
      </c>
      <c r="T256" s="142">
        <f>+N256*S256/100</f>
        <v>12.857142857142858</v>
      </c>
      <c r="U256" s="142">
        <f>IF(M256&lt;=$AH$1,T256,0)</f>
        <v>12.857142857142858</v>
      </c>
      <c r="V256" s="142">
        <f>IF($AH$1&gt;=M256,N256,0)</f>
        <v>12.857142857142858</v>
      </c>
      <c r="W256" s="143" t="str">
        <f>IF(S256=100,"CUMPLIDA",IF(M256-$AH$1&lt;0,"VENCIDA",IF(M256-$AH$1&lt;=30,"PRÓXIMA A VENCER",IF(S256&gt;0,"CON AVANCE","EN TERMINO"))))</f>
        <v>CUMPLIDA</v>
      </c>
      <c r="X256" s="143" t="str">
        <f>IF(A256&lt;&gt;"",IF(AD256=1,"VENCIDO",IF(AD256=2,"PRÓXIMO A VENCER",IF(AD256=3,"EN TERMINO",IF(AD256=4,"CON AVANCE",IF(AD256=5,"CUMPLIDO",))))),"")</f>
        <v>CUMPLIDO</v>
      </c>
      <c r="Y256" s="129" t="s">
        <v>1595</v>
      </c>
      <c r="Z256" s="129" t="str">
        <f t="shared" si="23"/>
        <v>H4ACC1234</v>
      </c>
      <c r="AA256" s="144">
        <f>IF(A256&lt;&gt;"",1,AA255+1)</f>
        <v>1</v>
      </c>
      <c r="AB256" s="144" t="str">
        <f t="shared" si="24"/>
        <v>H4ACC1234 - 1</v>
      </c>
      <c r="AC256" s="82">
        <f t="shared" si="25"/>
        <v>5</v>
      </c>
      <c r="AD256" s="82">
        <f t="shared" si="26"/>
        <v>5</v>
      </c>
      <c r="AE256" s="82" t="str">
        <f>IF(A256&lt;&gt;"",MID(F256,1,FIND(" ",F256,1)-1),AE255)</f>
        <v>H4ACC1234.</v>
      </c>
      <c r="AF256" s="82" t="str">
        <f t="shared" si="27"/>
        <v>H4ACC1234</v>
      </c>
      <c r="AG256" s="86"/>
      <c r="AH256" s="87"/>
      <c r="AI256" s="88"/>
    </row>
    <row r="257" spans="1:35" s="11" customFormat="1" ht="357" customHeight="1" x14ac:dyDescent="0.2">
      <c r="A257" s="129">
        <f>IF(ISBLANK(D257),"",COUNTA($D$2:D257))</f>
        <v>191</v>
      </c>
      <c r="B257" s="130">
        <f t="shared" si="29"/>
        <v>256</v>
      </c>
      <c r="C257" s="131"/>
      <c r="D257" s="130" t="s">
        <v>1544</v>
      </c>
      <c r="E257" s="130" t="s">
        <v>30</v>
      </c>
      <c r="F257" s="148" t="s">
        <v>1581</v>
      </c>
      <c r="G257" s="148" t="s">
        <v>1554</v>
      </c>
      <c r="H257" s="155" t="s">
        <v>1568</v>
      </c>
      <c r="I257" s="147" t="s">
        <v>1569</v>
      </c>
      <c r="J257" s="129" t="s">
        <v>1574</v>
      </c>
      <c r="K257" s="160">
        <v>1</v>
      </c>
      <c r="L257" s="184">
        <v>44564</v>
      </c>
      <c r="M257" s="184">
        <v>44715</v>
      </c>
      <c r="N257" s="137">
        <f t="shared" si="28"/>
        <v>21.571428571428573</v>
      </c>
      <c r="O257" s="140" t="s">
        <v>1594</v>
      </c>
      <c r="P257" s="138" t="s">
        <v>2386</v>
      </c>
      <c r="Q257" s="140">
        <v>1</v>
      </c>
      <c r="R257" s="148"/>
      <c r="S257" s="85">
        <f>IF(Q257/K257&gt;1,100,+Q257/K257*100)</f>
        <v>100</v>
      </c>
      <c r="T257" s="142">
        <f>+N257*S257/100</f>
        <v>21.571428571428573</v>
      </c>
      <c r="U257" s="142">
        <f>IF(M257&lt;=$AH$1,T257,0)</f>
        <v>21.571428571428573</v>
      </c>
      <c r="V257" s="142">
        <f>IF($AH$1&gt;=M257,N257,0)</f>
        <v>21.571428571428573</v>
      </c>
      <c r="W257" s="143" t="str">
        <f>IF(S257=100,"CUMPLIDA",IF(M257-$AH$1&lt;0,"VENCIDA",IF(M257-$AH$1&lt;=30,"PRÓXIMA A VENCER",IF(S257&gt;0,"CON AVANCE","EN TERMINO"))))</f>
        <v>CUMPLIDA</v>
      </c>
      <c r="X257" s="143" t="str">
        <f>IF(A257&lt;&gt;"",IF(AD257=1,"VENCIDO",IF(AD257=2,"PRÓXIMO A VENCER",IF(AD257=3,"EN TERMINO",IF(AD257=4,"CON AVANCE",IF(AD257=5,"CUMPLIDO",))))),"")</f>
        <v>CUMPLIDO</v>
      </c>
      <c r="Y257" s="129" t="s">
        <v>1595</v>
      </c>
      <c r="Z257" s="129" t="str">
        <f t="shared" si="23"/>
        <v>H5ACC1234</v>
      </c>
      <c r="AA257" s="144">
        <f>IF(A257&lt;&gt;"",1,AA256+1)</f>
        <v>1</v>
      </c>
      <c r="AB257" s="144" t="str">
        <f t="shared" si="24"/>
        <v>H5ACC1234 - 1</v>
      </c>
      <c r="AC257" s="82">
        <f t="shared" si="25"/>
        <v>5</v>
      </c>
      <c r="AD257" s="82">
        <f t="shared" si="26"/>
        <v>5</v>
      </c>
      <c r="AE257" s="82" t="str">
        <f>IF(A257&lt;&gt;"",MID(F257,1,FIND(" ",F257,1)-1),AE256)</f>
        <v>H5ACC1234.</v>
      </c>
      <c r="AF257" s="82" t="str">
        <f t="shared" si="27"/>
        <v>H5ACC1234</v>
      </c>
      <c r="AG257" s="86"/>
      <c r="AH257" s="87"/>
      <c r="AI257" s="88"/>
    </row>
    <row r="258" spans="1:35" s="11" customFormat="1" ht="357" customHeight="1" x14ac:dyDescent="0.2">
      <c r="A258" s="129">
        <f>IF(ISBLANK(D258),"",COUNTA($D$2:D258))</f>
        <v>192</v>
      </c>
      <c r="B258" s="130">
        <f t="shared" si="29"/>
        <v>257</v>
      </c>
      <c r="C258" s="131"/>
      <c r="D258" s="130" t="s">
        <v>725</v>
      </c>
      <c r="E258" s="130" t="s">
        <v>144</v>
      </c>
      <c r="F258" s="148" t="s">
        <v>1582</v>
      </c>
      <c r="G258" s="148" t="s">
        <v>1555</v>
      </c>
      <c r="H258" s="148" t="s">
        <v>1575</v>
      </c>
      <c r="I258" s="148" t="s">
        <v>1573</v>
      </c>
      <c r="J258" s="129" t="s">
        <v>1571</v>
      </c>
      <c r="K258" s="129">
        <v>1</v>
      </c>
      <c r="L258" s="184">
        <v>44564</v>
      </c>
      <c r="M258" s="184">
        <v>44654</v>
      </c>
      <c r="N258" s="137">
        <f t="shared" si="28"/>
        <v>12.857142857142858</v>
      </c>
      <c r="O258" s="140" t="s">
        <v>1521</v>
      </c>
      <c r="P258" s="138" t="s">
        <v>2386</v>
      </c>
      <c r="Q258" s="140">
        <v>1</v>
      </c>
      <c r="R258" s="148"/>
      <c r="S258" s="85">
        <f>IF(Q258/K258&gt;1,100,+Q258/K258*100)</f>
        <v>100</v>
      </c>
      <c r="T258" s="142">
        <f>+N258*S258/100</f>
        <v>12.857142857142858</v>
      </c>
      <c r="U258" s="142">
        <f>IF(M258&lt;=$AH$1,T258,0)</f>
        <v>12.857142857142858</v>
      </c>
      <c r="V258" s="142">
        <f>IF($AH$1&gt;=M258,N258,0)</f>
        <v>12.857142857142858</v>
      </c>
      <c r="W258" s="143" t="str">
        <f>IF(S258=100,"CUMPLIDA",IF(M258-$AH$1&lt;0,"VENCIDA",IF(M258-$AH$1&lt;=30,"PRÓXIMA A VENCER",IF(S258&gt;0,"CON AVANCE","EN TERMINO"))))</f>
        <v>CUMPLIDA</v>
      </c>
      <c r="X258" s="143" t="str">
        <f>IF(A258&lt;&gt;"",IF(AD258=1,"VENCIDO",IF(AD258=2,"PRÓXIMO A VENCER",IF(AD258=3,"EN TERMINO",IF(AD258=4,"CON AVANCE",IF(AD258=5,"CUMPLIDO",))))),"")</f>
        <v>CUMPLIDO</v>
      </c>
      <c r="Y258" s="129" t="s">
        <v>1595</v>
      </c>
      <c r="Z258" s="129" t="str">
        <f t="shared" si="23"/>
        <v>H6ACC1234</v>
      </c>
      <c r="AA258" s="144">
        <f>IF(A258&lt;&gt;"",1,AA257+1)</f>
        <v>1</v>
      </c>
      <c r="AB258" s="144" t="str">
        <f t="shared" si="24"/>
        <v>H6ACC1234 - 1</v>
      </c>
      <c r="AC258" s="82">
        <f t="shared" si="25"/>
        <v>5</v>
      </c>
      <c r="AD258" s="82">
        <f t="shared" si="26"/>
        <v>5</v>
      </c>
      <c r="AE258" s="82" t="str">
        <f>IF(A258&lt;&gt;"",MID(F258,1,FIND(" ",F258,1)-1),AE257)</f>
        <v>H6ACC1234.</v>
      </c>
      <c r="AF258" s="82" t="str">
        <f t="shared" si="27"/>
        <v>H6ACC1234</v>
      </c>
      <c r="AG258" s="86"/>
      <c r="AH258" s="87"/>
      <c r="AI258" s="88"/>
    </row>
    <row r="259" spans="1:35" s="11" customFormat="1" ht="357" customHeight="1" x14ac:dyDescent="0.2">
      <c r="A259" s="129">
        <f>IF(ISBLANK(D259),"",COUNTA($D$2:D259))</f>
        <v>193</v>
      </c>
      <c r="B259" s="130">
        <f t="shared" si="29"/>
        <v>258</v>
      </c>
      <c r="C259" s="131"/>
      <c r="D259" s="130" t="s">
        <v>1545</v>
      </c>
      <c r="E259" s="130" t="s">
        <v>144</v>
      </c>
      <c r="F259" s="148" t="s">
        <v>1583</v>
      </c>
      <c r="G259" s="148" t="s">
        <v>1556</v>
      </c>
      <c r="H259" s="148" t="s">
        <v>1575</v>
      </c>
      <c r="I259" s="148" t="s">
        <v>1573</v>
      </c>
      <c r="J259" s="129" t="s">
        <v>1571</v>
      </c>
      <c r="K259" s="129">
        <v>1</v>
      </c>
      <c r="L259" s="184">
        <v>44564</v>
      </c>
      <c r="M259" s="184">
        <v>44654</v>
      </c>
      <c r="N259" s="137">
        <f t="shared" si="28"/>
        <v>12.857142857142858</v>
      </c>
      <c r="O259" s="140" t="s">
        <v>1521</v>
      </c>
      <c r="P259" s="138" t="s">
        <v>2386</v>
      </c>
      <c r="Q259" s="140">
        <v>1</v>
      </c>
      <c r="R259" s="148"/>
      <c r="S259" s="85">
        <f>IF(Q259/K259&gt;1,100,+Q259/K259*100)</f>
        <v>100</v>
      </c>
      <c r="T259" s="142">
        <f>+N259*S259/100</f>
        <v>12.857142857142858</v>
      </c>
      <c r="U259" s="142">
        <f>IF(M259&lt;=$AH$1,T259,0)</f>
        <v>12.857142857142858</v>
      </c>
      <c r="V259" s="142">
        <f>IF($AH$1&gt;=M259,N259,0)</f>
        <v>12.857142857142858</v>
      </c>
      <c r="W259" s="143" t="str">
        <f>IF(S259=100,"CUMPLIDA",IF(M259-$AH$1&lt;0,"VENCIDA",IF(M259-$AH$1&lt;=30,"PRÓXIMA A VENCER",IF(S259&gt;0,"CON AVANCE","EN TERMINO"))))</f>
        <v>CUMPLIDA</v>
      </c>
      <c r="X259" s="143" t="str">
        <f>IF(A259&lt;&gt;"",IF(AD259=1,"VENCIDO",IF(AD259=2,"PRÓXIMO A VENCER",IF(AD259=3,"EN TERMINO",IF(AD259=4,"CON AVANCE",IF(AD259=5,"CUMPLIDO",))))),"")</f>
        <v>CUMPLIDO</v>
      </c>
      <c r="Y259" s="129" t="s">
        <v>1595</v>
      </c>
      <c r="Z259" s="129" t="str">
        <f t="shared" ref="Z259:Z322" si="30">AF259</f>
        <v>H7ACC1234</v>
      </c>
      <c r="AA259" s="144">
        <f>IF(A259&lt;&gt;"",1,AA258+1)</f>
        <v>1</v>
      </c>
      <c r="AB259" s="144" t="str">
        <f t="shared" ref="AB259:AB322" si="31">CONCATENATE(Z259," - ",AA259)</f>
        <v>H7ACC1234 - 1</v>
      </c>
      <c r="AC259" s="82">
        <f t="shared" ref="AC259:AC322" si="32">IF(W259="VENCIDA",1,IF(W259="PRÓXIMA A VENCER",2,IF(W259="EN TERMINO",3,IF(W259="CON AVANCE",4,IF(W259="CUMPLIDA",5,)))))</f>
        <v>5</v>
      </c>
      <c r="AD259" s="82">
        <f t="shared" ref="AD259:AD322" si="33">IF(AA260=AA259+1,MIN(AC259,AD260),AC259)</f>
        <v>5</v>
      </c>
      <c r="AE259" s="82" t="str">
        <f>IF(A259&lt;&gt;"",MID(F259,1,FIND(" ",F259,1)-1),AE258)</f>
        <v>H7ACC1234.</v>
      </c>
      <c r="AF259" s="82" t="str">
        <f t="shared" ref="AF259:AF322" si="34">IFERROR(MID(AE259,1,FIND(".",AE259,1)-1),AE259)</f>
        <v>H7ACC1234</v>
      </c>
      <c r="AG259" s="86"/>
      <c r="AH259" s="87"/>
      <c r="AI259" s="88"/>
    </row>
    <row r="260" spans="1:35" s="11" customFormat="1" ht="357" customHeight="1" x14ac:dyDescent="0.2">
      <c r="A260" s="129">
        <f>IF(ISBLANK(D260),"",COUNTA($D$2:D260))</f>
        <v>194</v>
      </c>
      <c r="B260" s="130">
        <f t="shared" si="29"/>
        <v>259</v>
      </c>
      <c r="C260" s="131"/>
      <c r="D260" s="130" t="s">
        <v>725</v>
      </c>
      <c r="E260" s="130" t="s">
        <v>144</v>
      </c>
      <c r="F260" s="148" t="s">
        <v>1584</v>
      </c>
      <c r="G260" s="148" t="s">
        <v>1557</v>
      </c>
      <c r="H260" s="148" t="s">
        <v>1575</v>
      </c>
      <c r="I260" s="148" t="s">
        <v>1573</v>
      </c>
      <c r="J260" s="129" t="s">
        <v>1571</v>
      </c>
      <c r="K260" s="129">
        <v>1</v>
      </c>
      <c r="L260" s="184">
        <v>44564</v>
      </c>
      <c r="M260" s="184">
        <v>44654</v>
      </c>
      <c r="N260" s="137">
        <f t="shared" si="28"/>
        <v>12.857142857142858</v>
      </c>
      <c r="O260" s="140" t="s">
        <v>1521</v>
      </c>
      <c r="P260" s="138" t="s">
        <v>2386</v>
      </c>
      <c r="Q260" s="140">
        <v>1</v>
      </c>
      <c r="R260" s="148"/>
      <c r="S260" s="85">
        <f>IF(Q260/K260&gt;1,100,+Q260/K260*100)</f>
        <v>100</v>
      </c>
      <c r="T260" s="142">
        <f>+N260*S260/100</f>
        <v>12.857142857142858</v>
      </c>
      <c r="U260" s="142">
        <f>IF(M260&lt;=$AH$1,T260,0)</f>
        <v>12.857142857142858</v>
      </c>
      <c r="V260" s="142">
        <f>IF($AH$1&gt;=M260,N260,0)</f>
        <v>12.857142857142858</v>
      </c>
      <c r="W260" s="143" t="str">
        <f>IF(S260=100,"CUMPLIDA",IF(M260-$AH$1&lt;0,"VENCIDA",IF(M260-$AH$1&lt;=30,"PRÓXIMA A VENCER",IF(S260&gt;0,"CON AVANCE","EN TERMINO"))))</f>
        <v>CUMPLIDA</v>
      </c>
      <c r="X260" s="143" t="str">
        <f>IF(A260&lt;&gt;"",IF(AD260=1,"VENCIDO",IF(AD260=2,"PRÓXIMO A VENCER",IF(AD260=3,"EN TERMINO",IF(AD260=4,"CON AVANCE",IF(AD260=5,"CUMPLIDO",))))),"")</f>
        <v>CUMPLIDO</v>
      </c>
      <c r="Y260" s="129" t="s">
        <v>1595</v>
      </c>
      <c r="Z260" s="129" t="str">
        <f t="shared" si="30"/>
        <v>H8ACC1234</v>
      </c>
      <c r="AA260" s="144">
        <f>IF(A260&lt;&gt;"",1,AA259+1)</f>
        <v>1</v>
      </c>
      <c r="AB260" s="144" t="str">
        <f t="shared" si="31"/>
        <v>H8ACC1234 - 1</v>
      </c>
      <c r="AC260" s="82">
        <f t="shared" si="32"/>
        <v>5</v>
      </c>
      <c r="AD260" s="82">
        <f t="shared" si="33"/>
        <v>5</v>
      </c>
      <c r="AE260" s="82" t="str">
        <f>IF(A260&lt;&gt;"",MID(F260,1,FIND(" ",F260,1)-1),AE259)</f>
        <v>H8ACC1234.</v>
      </c>
      <c r="AF260" s="82" t="str">
        <f t="shared" si="34"/>
        <v>H8ACC1234</v>
      </c>
      <c r="AG260" s="86"/>
      <c r="AH260" s="87"/>
      <c r="AI260" s="88"/>
    </row>
    <row r="261" spans="1:35" s="11" customFormat="1" ht="357" customHeight="1" x14ac:dyDescent="0.2">
      <c r="A261" s="129">
        <f>IF(ISBLANK(D261),"",COUNTA($D$2:D261))</f>
        <v>195</v>
      </c>
      <c r="B261" s="130">
        <f t="shared" si="29"/>
        <v>260</v>
      </c>
      <c r="C261" s="131"/>
      <c r="D261" s="140" t="s">
        <v>725</v>
      </c>
      <c r="E261" s="130" t="s">
        <v>144</v>
      </c>
      <c r="F261" s="147" t="s">
        <v>1585</v>
      </c>
      <c r="G261" s="147" t="s">
        <v>1558</v>
      </c>
      <c r="H261" s="148" t="s">
        <v>1576</v>
      </c>
      <c r="I261" s="148" t="s">
        <v>1573</v>
      </c>
      <c r="J261" s="129" t="s">
        <v>1571</v>
      </c>
      <c r="K261" s="129">
        <v>1</v>
      </c>
      <c r="L261" s="184">
        <v>44564</v>
      </c>
      <c r="M261" s="184">
        <v>44654</v>
      </c>
      <c r="N261" s="137">
        <f t="shared" si="28"/>
        <v>12.857142857142858</v>
      </c>
      <c r="O261" s="140" t="s">
        <v>1521</v>
      </c>
      <c r="P261" s="138" t="s">
        <v>2386</v>
      </c>
      <c r="Q261" s="140">
        <v>1</v>
      </c>
      <c r="R261" s="148"/>
      <c r="S261" s="85">
        <f>IF(Q261/K261&gt;1,100,+Q261/K261*100)</f>
        <v>100</v>
      </c>
      <c r="T261" s="142">
        <f>+N261*S261/100</f>
        <v>12.857142857142858</v>
      </c>
      <c r="U261" s="142">
        <f>IF(M261&lt;=$AH$1,T261,0)</f>
        <v>12.857142857142858</v>
      </c>
      <c r="V261" s="142">
        <f>IF($AH$1&gt;=M261,N261,0)</f>
        <v>12.857142857142858</v>
      </c>
      <c r="W261" s="143" t="str">
        <f>IF(S261=100,"CUMPLIDA",IF(M261-$AH$1&lt;0,"VENCIDA",IF(M261-$AH$1&lt;=30,"PRÓXIMA A VENCER",IF(S261&gt;0,"CON AVANCE","EN TERMINO"))))</f>
        <v>CUMPLIDA</v>
      </c>
      <c r="X261" s="143" t="str">
        <f>IF(A261&lt;&gt;"",IF(AD261=1,"VENCIDO",IF(AD261=2,"PRÓXIMO A VENCER",IF(AD261=3,"EN TERMINO",IF(AD261=4,"CON AVANCE",IF(AD261=5,"CUMPLIDO",))))),"")</f>
        <v>CUMPLIDO</v>
      </c>
      <c r="Y261" s="129" t="s">
        <v>1595</v>
      </c>
      <c r="Z261" s="129" t="str">
        <f t="shared" si="30"/>
        <v>H10ACC1234</v>
      </c>
      <c r="AA261" s="144">
        <f>IF(A261&lt;&gt;"",1,AA260+1)</f>
        <v>1</v>
      </c>
      <c r="AB261" s="144" t="str">
        <f t="shared" si="31"/>
        <v>H10ACC1234 - 1</v>
      </c>
      <c r="AC261" s="82">
        <f t="shared" si="32"/>
        <v>5</v>
      </c>
      <c r="AD261" s="82">
        <f t="shared" si="33"/>
        <v>5</v>
      </c>
      <c r="AE261" s="82" t="str">
        <f>IF(A261&lt;&gt;"",MID(F261,1,FIND(" ",F261,1)-1),AE260)</f>
        <v>H10ACC1234.</v>
      </c>
      <c r="AF261" s="82" t="str">
        <f t="shared" si="34"/>
        <v>H10ACC1234</v>
      </c>
      <c r="AG261" s="86"/>
      <c r="AH261" s="87"/>
      <c r="AI261" s="88"/>
    </row>
    <row r="262" spans="1:35" s="11" customFormat="1" ht="273" customHeight="1" x14ac:dyDescent="0.2">
      <c r="A262" s="129">
        <f>IF(ISBLANK(D262),"",COUNTA($D$2:D262))</f>
        <v>196</v>
      </c>
      <c r="B262" s="130">
        <f t="shared" si="29"/>
        <v>261</v>
      </c>
      <c r="C262" s="131"/>
      <c r="D262" s="140" t="s">
        <v>1546</v>
      </c>
      <c r="E262" s="130" t="s">
        <v>131</v>
      </c>
      <c r="F262" s="147" t="s">
        <v>1586</v>
      </c>
      <c r="G262" s="147" t="s">
        <v>1559</v>
      </c>
      <c r="H262" s="148" t="s">
        <v>1568</v>
      </c>
      <c r="I262" s="147" t="s">
        <v>1569</v>
      </c>
      <c r="J262" s="129" t="s">
        <v>1574</v>
      </c>
      <c r="K262" s="129">
        <v>2</v>
      </c>
      <c r="L262" s="156">
        <v>44564</v>
      </c>
      <c r="M262" s="156">
        <v>44715</v>
      </c>
      <c r="N262" s="137">
        <f t="shared" si="28"/>
        <v>21.571428571428573</v>
      </c>
      <c r="O262" s="140" t="s">
        <v>1594</v>
      </c>
      <c r="P262" s="138" t="s">
        <v>2386</v>
      </c>
      <c r="Q262" s="140">
        <v>2</v>
      </c>
      <c r="R262" s="148"/>
      <c r="S262" s="85">
        <f>IF(Q262/K262&gt;1,100,+Q262/K262*100)</f>
        <v>100</v>
      </c>
      <c r="T262" s="142">
        <f>+N262*S262/100</f>
        <v>21.571428571428573</v>
      </c>
      <c r="U262" s="142">
        <f>IF(M262&lt;=$AH$1,T262,0)</f>
        <v>21.571428571428573</v>
      </c>
      <c r="V262" s="142">
        <f>IF($AH$1&gt;=M262,N262,0)</f>
        <v>21.571428571428573</v>
      </c>
      <c r="W262" s="143" t="str">
        <f>IF(S262=100,"CUMPLIDA",IF(M262-$AH$1&lt;0,"VENCIDA",IF(M262-$AH$1&lt;=30,"PRÓXIMA A VENCER",IF(S262&gt;0,"CON AVANCE","EN TERMINO"))))</f>
        <v>CUMPLIDA</v>
      </c>
      <c r="X262" s="143" t="str">
        <f>IF(A262&lt;&gt;"",IF(AD262=1,"VENCIDO",IF(AD262=2,"PRÓXIMO A VENCER",IF(AD262=3,"EN TERMINO",IF(AD262=4,"CON AVANCE",IF(AD262=5,"CUMPLIDO",))))),"")</f>
        <v>CUMPLIDO</v>
      </c>
      <c r="Y262" s="129" t="s">
        <v>1595</v>
      </c>
      <c r="Z262" s="129" t="str">
        <f t="shared" si="30"/>
        <v>H11ACC1234</v>
      </c>
      <c r="AA262" s="144">
        <f>IF(A262&lt;&gt;"",1,AA261+1)</f>
        <v>1</v>
      </c>
      <c r="AB262" s="144" t="str">
        <f t="shared" si="31"/>
        <v>H11ACC1234 - 1</v>
      </c>
      <c r="AC262" s="82">
        <f t="shared" si="32"/>
        <v>5</v>
      </c>
      <c r="AD262" s="82">
        <f t="shared" si="33"/>
        <v>5</v>
      </c>
      <c r="AE262" s="82" t="str">
        <f>IF(A262&lt;&gt;"",MID(F262,1,FIND(" ",F262,1)-1),AE261)</f>
        <v>H11ACC1234.</v>
      </c>
      <c r="AF262" s="82" t="str">
        <f t="shared" si="34"/>
        <v>H11ACC1234</v>
      </c>
      <c r="AG262" s="86"/>
      <c r="AH262" s="87"/>
      <c r="AI262" s="88"/>
    </row>
    <row r="263" spans="1:35" s="11" customFormat="1" ht="357" customHeight="1" x14ac:dyDescent="0.2">
      <c r="A263" s="129">
        <f>IF(ISBLANK(D263),"",COUNTA($D$2:D263))</f>
        <v>197</v>
      </c>
      <c r="B263" s="130">
        <f t="shared" si="29"/>
        <v>262</v>
      </c>
      <c r="C263" s="131"/>
      <c r="D263" s="140" t="s">
        <v>1547</v>
      </c>
      <c r="E263" s="130" t="s">
        <v>131</v>
      </c>
      <c r="F263" s="147" t="s">
        <v>1587</v>
      </c>
      <c r="G263" s="147" t="s">
        <v>1560</v>
      </c>
      <c r="H263" s="148" t="s">
        <v>1576</v>
      </c>
      <c r="I263" s="148" t="s">
        <v>1573</v>
      </c>
      <c r="J263" s="129" t="s">
        <v>1571</v>
      </c>
      <c r="K263" s="129">
        <v>1</v>
      </c>
      <c r="L263" s="184">
        <v>44564</v>
      </c>
      <c r="M263" s="184">
        <v>44654</v>
      </c>
      <c r="N263" s="137">
        <f t="shared" si="28"/>
        <v>12.857142857142858</v>
      </c>
      <c r="O263" s="140" t="s">
        <v>1594</v>
      </c>
      <c r="P263" s="138" t="s">
        <v>2386</v>
      </c>
      <c r="Q263" s="140">
        <v>1</v>
      </c>
      <c r="R263" s="148"/>
      <c r="S263" s="85">
        <f>IF(Q263/K263&gt;1,100,+Q263/K263*100)</f>
        <v>100</v>
      </c>
      <c r="T263" s="142">
        <f>+N263*S263/100</f>
        <v>12.857142857142858</v>
      </c>
      <c r="U263" s="142">
        <f>IF(M263&lt;=$AH$1,T263,0)</f>
        <v>12.857142857142858</v>
      </c>
      <c r="V263" s="142">
        <f>IF($AH$1&gt;=M263,N263,0)</f>
        <v>12.857142857142858</v>
      </c>
      <c r="W263" s="143" t="str">
        <f>IF(S263=100,"CUMPLIDA",IF(M263-$AH$1&lt;0,"VENCIDA",IF(M263-$AH$1&lt;=30,"PRÓXIMA A VENCER",IF(S263&gt;0,"CON AVANCE","EN TERMINO"))))</f>
        <v>CUMPLIDA</v>
      </c>
      <c r="X263" s="143" t="str">
        <f>IF(A263&lt;&gt;"",IF(AD263=1,"VENCIDO",IF(AD263=2,"PRÓXIMO A VENCER",IF(AD263=3,"EN TERMINO",IF(AD263=4,"CON AVANCE",IF(AD263=5,"CUMPLIDO",))))),"")</f>
        <v>CUMPLIDO</v>
      </c>
      <c r="Y263" s="129" t="s">
        <v>1595</v>
      </c>
      <c r="Z263" s="129" t="str">
        <f t="shared" si="30"/>
        <v>H12ACC1234</v>
      </c>
      <c r="AA263" s="144">
        <f>IF(A263&lt;&gt;"",1,AA262+1)</f>
        <v>1</v>
      </c>
      <c r="AB263" s="144" t="str">
        <f t="shared" si="31"/>
        <v>H12ACC1234 - 1</v>
      </c>
      <c r="AC263" s="82">
        <f t="shared" si="32"/>
        <v>5</v>
      </c>
      <c r="AD263" s="82">
        <f t="shared" si="33"/>
        <v>5</v>
      </c>
      <c r="AE263" s="82" t="str">
        <f>IF(A263&lt;&gt;"",MID(F263,1,FIND(" ",F263,1)-1),AE262)</f>
        <v>H12ACC1234.</v>
      </c>
      <c r="AF263" s="82" t="str">
        <f t="shared" si="34"/>
        <v>H12ACC1234</v>
      </c>
      <c r="AG263" s="86"/>
      <c r="AH263" s="87"/>
      <c r="AI263" s="88"/>
    </row>
    <row r="264" spans="1:35" s="11" customFormat="1" ht="357" customHeight="1" x14ac:dyDescent="0.2">
      <c r="A264" s="129">
        <f>IF(ISBLANK(D264),"",COUNTA($D$2:D264))</f>
        <v>198</v>
      </c>
      <c r="B264" s="130">
        <f t="shared" si="29"/>
        <v>263</v>
      </c>
      <c r="C264" s="131"/>
      <c r="D264" s="140" t="s">
        <v>1548</v>
      </c>
      <c r="E264" s="130" t="s">
        <v>131</v>
      </c>
      <c r="F264" s="147" t="s">
        <v>1588</v>
      </c>
      <c r="G264" s="147" t="s">
        <v>1561</v>
      </c>
      <c r="H264" s="148" t="s">
        <v>1576</v>
      </c>
      <c r="I264" s="148" t="s">
        <v>1573</v>
      </c>
      <c r="J264" s="129" t="s">
        <v>1571</v>
      </c>
      <c r="K264" s="129">
        <v>1</v>
      </c>
      <c r="L264" s="184">
        <v>44564</v>
      </c>
      <c r="M264" s="184">
        <v>44654</v>
      </c>
      <c r="N264" s="137">
        <f t="shared" si="28"/>
        <v>12.857142857142858</v>
      </c>
      <c r="O264" s="140" t="s">
        <v>1594</v>
      </c>
      <c r="P264" s="138" t="s">
        <v>2386</v>
      </c>
      <c r="Q264" s="140">
        <v>1</v>
      </c>
      <c r="R264" s="148"/>
      <c r="S264" s="85">
        <f>IF(Q264/K264&gt;1,100,+Q264/K264*100)</f>
        <v>100</v>
      </c>
      <c r="T264" s="142">
        <f>+N264*S264/100</f>
        <v>12.857142857142858</v>
      </c>
      <c r="U264" s="142">
        <f>IF(M264&lt;=$AH$1,T264,0)</f>
        <v>12.857142857142858</v>
      </c>
      <c r="V264" s="142">
        <f>IF($AH$1&gt;=M264,N264,0)</f>
        <v>12.857142857142858</v>
      </c>
      <c r="W264" s="143" t="str">
        <f>IF(S264=100,"CUMPLIDA",IF(M264-$AH$1&lt;0,"VENCIDA",IF(M264-$AH$1&lt;=30,"PRÓXIMA A VENCER",IF(S264&gt;0,"CON AVANCE","EN TERMINO"))))</f>
        <v>CUMPLIDA</v>
      </c>
      <c r="X264" s="143" t="str">
        <f>IF(A264&lt;&gt;"",IF(AD264=1,"VENCIDO",IF(AD264=2,"PRÓXIMO A VENCER",IF(AD264=3,"EN TERMINO",IF(AD264=4,"CON AVANCE",IF(AD264=5,"CUMPLIDO",))))),"")</f>
        <v>CUMPLIDO</v>
      </c>
      <c r="Y264" s="129" t="s">
        <v>1595</v>
      </c>
      <c r="Z264" s="129" t="str">
        <f t="shared" si="30"/>
        <v>H13ACC1234</v>
      </c>
      <c r="AA264" s="144">
        <f>IF(A264&lt;&gt;"",1,AA263+1)</f>
        <v>1</v>
      </c>
      <c r="AB264" s="144" t="str">
        <f t="shared" si="31"/>
        <v>H13ACC1234 - 1</v>
      </c>
      <c r="AC264" s="82">
        <f t="shared" si="32"/>
        <v>5</v>
      </c>
      <c r="AD264" s="82">
        <f t="shared" si="33"/>
        <v>5</v>
      </c>
      <c r="AE264" s="82" t="str">
        <f>IF(A264&lt;&gt;"",MID(F264,1,FIND(" ",F264,1)-1),AE263)</f>
        <v>H13ACC1234.</v>
      </c>
      <c r="AF264" s="82" t="str">
        <f t="shared" si="34"/>
        <v>H13ACC1234</v>
      </c>
      <c r="AG264" s="86"/>
      <c r="AH264" s="87"/>
      <c r="AI264" s="88"/>
    </row>
    <row r="265" spans="1:35" s="11" customFormat="1" ht="357" customHeight="1" x14ac:dyDescent="0.2">
      <c r="A265" s="129">
        <f>IF(ISBLANK(D265),"",COUNTA($D$2:D265))</f>
        <v>199</v>
      </c>
      <c r="B265" s="130">
        <f t="shared" si="29"/>
        <v>264</v>
      </c>
      <c r="C265" s="131"/>
      <c r="D265" s="140" t="s">
        <v>1547</v>
      </c>
      <c r="E265" s="130" t="s">
        <v>144</v>
      </c>
      <c r="F265" s="155" t="s">
        <v>1589</v>
      </c>
      <c r="G265" s="172" t="s">
        <v>1562</v>
      </c>
      <c r="H265" s="148" t="s">
        <v>1576</v>
      </c>
      <c r="I265" s="148" t="s">
        <v>1573</v>
      </c>
      <c r="J265" s="129" t="s">
        <v>1571</v>
      </c>
      <c r="K265" s="129">
        <v>1</v>
      </c>
      <c r="L265" s="184">
        <v>44564</v>
      </c>
      <c r="M265" s="184">
        <v>44654</v>
      </c>
      <c r="N265" s="137">
        <f t="shared" si="28"/>
        <v>12.857142857142858</v>
      </c>
      <c r="O265" s="140" t="s">
        <v>1521</v>
      </c>
      <c r="P265" s="138" t="s">
        <v>2386</v>
      </c>
      <c r="Q265" s="140">
        <v>1</v>
      </c>
      <c r="R265" s="148"/>
      <c r="S265" s="85">
        <f>IF(Q265/K265&gt;1,100,+Q265/K265*100)</f>
        <v>100</v>
      </c>
      <c r="T265" s="142">
        <f>+N265*S265/100</f>
        <v>12.857142857142858</v>
      </c>
      <c r="U265" s="142">
        <f>IF(M265&lt;=$AH$1,T265,0)</f>
        <v>12.857142857142858</v>
      </c>
      <c r="V265" s="142">
        <f>IF($AH$1&gt;=M265,N265,0)</f>
        <v>12.857142857142858</v>
      </c>
      <c r="W265" s="143" t="str">
        <f>IF(S265=100,"CUMPLIDA",IF(M265-$AH$1&lt;0,"VENCIDA",IF(M265-$AH$1&lt;=30,"PRÓXIMA A VENCER",IF(S265&gt;0,"CON AVANCE","EN TERMINO"))))</f>
        <v>CUMPLIDA</v>
      </c>
      <c r="X265" s="143" t="str">
        <f>IF(A265&lt;&gt;"",IF(AD265=1,"VENCIDO",IF(AD265=2,"PRÓXIMO A VENCER",IF(AD265=3,"EN TERMINO",IF(AD265=4,"CON AVANCE",IF(AD265=5,"CUMPLIDO",))))),"")</f>
        <v>CUMPLIDO</v>
      </c>
      <c r="Y265" s="129" t="s">
        <v>1595</v>
      </c>
      <c r="Z265" s="129" t="str">
        <f t="shared" si="30"/>
        <v>H14ACC1234</v>
      </c>
      <c r="AA265" s="144">
        <f>IF(A265&lt;&gt;"",1,AA264+1)</f>
        <v>1</v>
      </c>
      <c r="AB265" s="144" t="str">
        <f t="shared" si="31"/>
        <v>H14ACC1234 - 1</v>
      </c>
      <c r="AC265" s="82">
        <f t="shared" si="32"/>
        <v>5</v>
      </c>
      <c r="AD265" s="82">
        <f t="shared" si="33"/>
        <v>5</v>
      </c>
      <c r="AE265" s="82" t="str">
        <f>IF(A265&lt;&gt;"",MID(F265,1,FIND(" ",F265,1)-1),AE264)</f>
        <v>H14ACC1234.</v>
      </c>
      <c r="AF265" s="82" t="str">
        <f t="shared" si="34"/>
        <v>H14ACC1234</v>
      </c>
      <c r="AG265" s="86"/>
      <c r="AH265" s="87"/>
      <c r="AI265" s="88"/>
    </row>
    <row r="266" spans="1:35" s="11" customFormat="1" ht="357" customHeight="1" x14ac:dyDescent="0.2">
      <c r="A266" s="129">
        <f>IF(ISBLANK(D266),"",COUNTA($D$2:D266))</f>
        <v>200</v>
      </c>
      <c r="B266" s="130">
        <f t="shared" si="29"/>
        <v>265</v>
      </c>
      <c r="C266" s="131"/>
      <c r="D266" s="140" t="s">
        <v>725</v>
      </c>
      <c r="E266" s="130" t="s">
        <v>144</v>
      </c>
      <c r="F266" s="147" t="s">
        <v>1590</v>
      </c>
      <c r="G266" s="147" t="s">
        <v>1563</v>
      </c>
      <c r="H266" s="148" t="s">
        <v>1577</v>
      </c>
      <c r="I266" s="148" t="s">
        <v>1573</v>
      </c>
      <c r="J266" s="129" t="s">
        <v>1571</v>
      </c>
      <c r="K266" s="129">
        <v>1</v>
      </c>
      <c r="L266" s="184">
        <v>44564</v>
      </c>
      <c r="M266" s="184">
        <v>44654</v>
      </c>
      <c r="N266" s="137">
        <f t="shared" si="28"/>
        <v>12.857142857142858</v>
      </c>
      <c r="O266" s="140" t="s">
        <v>1521</v>
      </c>
      <c r="P266" s="138" t="s">
        <v>2386</v>
      </c>
      <c r="Q266" s="140">
        <v>1</v>
      </c>
      <c r="R266" s="148"/>
      <c r="S266" s="85">
        <f>IF(Q266/K266&gt;1,100,+Q266/K266*100)</f>
        <v>100</v>
      </c>
      <c r="T266" s="142">
        <f>+N266*S266/100</f>
        <v>12.857142857142858</v>
      </c>
      <c r="U266" s="142">
        <f>IF(M266&lt;=$AH$1,T266,0)</f>
        <v>12.857142857142858</v>
      </c>
      <c r="V266" s="142">
        <f>IF($AH$1&gt;=M266,N266,0)</f>
        <v>12.857142857142858</v>
      </c>
      <c r="W266" s="143" t="str">
        <f>IF(S266=100,"CUMPLIDA",IF(M266-$AH$1&lt;0,"VENCIDA",IF(M266-$AH$1&lt;=30,"PRÓXIMA A VENCER",IF(S266&gt;0,"CON AVANCE","EN TERMINO"))))</f>
        <v>CUMPLIDA</v>
      </c>
      <c r="X266" s="143" t="str">
        <f>IF(A266&lt;&gt;"",IF(AD266=1,"VENCIDO",IF(AD266=2,"PRÓXIMO A VENCER",IF(AD266=3,"EN TERMINO",IF(AD266=4,"CON AVANCE",IF(AD266=5,"CUMPLIDO",))))),"")</f>
        <v>CUMPLIDO</v>
      </c>
      <c r="Y266" s="129" t="s">
        <v>1595</v>
      </c>
      <c r="Z266" s="129" t="str">
        <f t="shared" si="30"/>
        <v>H15ACC1234</v>
      </c>
      <c r="AA266" s="144">
        <f>IF(A266&lt;&gt;"",1,AA265+1)</f>
        <v>1</v>
      </c>
      <c r="AB266" s="144" t="str">
        <f t="shared" si="31"/>
        <v>H15ACC1234 - 1</v>
      </c>
      <c r="AC266" s="82">
        <f t="shared" si="32"/>
        <v>5</v>
      </c>
      <c r="AD266" s="82">
        <f t="shared" si="33"/>
        <v>5</v>
      </c>
      <c r="AE266" s="82" t="str">
        <f>IF(A266&lt;&gt;"",MID(F266,1,FIND(" ",F266,1)-1),AE265)</f>
        <v>H15ACC1234.</v>
      </c>
      <c r="AF266" s="82" t="str">
        <f t="shared" si="34"/>
        <v>H15ACC1234</v>
      </c>
      <c r="AG266" s="86"/>
      <c r="AH266" s="87"/>
      <c r="AI266" s="88"/>
    </row>
    <row r="267" spans="1:35" s="11" customFormat="1" ht="357" customHeight="1" x14ac:dyDescent="0.2">
      <c r="A267" s="129">
        <f>IF(ISBLANK(D267),"",COUNTA($D$2:D267))</f>
        <v>201</v>
      </c>
      <c r="B267" s="130">
        <f t="shared" si="29"/>
        <v>266</v>
      </c>
      <c r="C267" s="131"/>
      <c r="D267" s="140" t="s">
        <v>1549</v>
      </c>
      <c r="E267" s="130" t="s">
        <v>144</v>
      </c>
      <c r="F267" s="147" t="s">
        <v>1591</v>
      </c>
      <c r="G267" s="147" t="s">
        <v>1564</v>
      </c>
      <c r="H267" s="148" t="s">
        <v>1577</v>
      </c>
      <c r="I267" s="148" t="s">
        <v>1573</v>
      </c>
      <c r="J267" s="129" t="s">
        <v>1571</v>
      </c>
      <c r="K267" s="129">
        <v>1</v>
      </c>
      <c r="L267" s="184">
        <v>44564</v>
      </c>
      <c r="M267" s="184">
        <v>44654</v>
      </c>
      <c r="N267" s="137">
        <f t="shared" ref="N267:N330" si="35">(+M267-L267)/7</f>
        <v>12.857142857142858</v>
      </c>
      <c r="O267" s="140" t="s">
        <v>1521</v>
      </c>
      <c r="P267" s="138" t="s">
        <v>2386</v>
      </c>
      <c r="Q267" s="140">
        <v>1</v>
      </c>
      <c r="R267" s="148"/>
      <c r="S267" s="85">
        <f>IF(Q267/K267&gt;1,100,+Q267/K267*100)</f>
        <v>100</v>
      </c>
      <c r="T267" s="142">
        <f>+N267*S267/100</f>
        <v>12.857142857142858</v>
      </c>
      <c r="U267" s="142">
        <f>IF(M267&lt;=$AH$1,T267,0)</f>
        <v>12.857142857142858</v>
      </c>
      <c r="V267" s="142">
        <f>IF($AH$1&gt;=M267,N267,0)</f>
        <v>12.857142857142858</v>
      </c>
      <c r="W267" s="143" t="str">
        <f>IF(S267=100,"CUMPLIDA",IF(M267-$AH$1&lt;0,"VENCIDA",IF(M267-$AH$1&lt;=30,"PRÓXIMA A VENCER",IF(S267&gt;0,"CON AVANCE","EN TERMINO"))))</f>
        <v>CUMPLIDA</v>
      </c>
      <c r="X267" s="143" t="str">
        <f>IF(A267&lt;&gt;"",IF(AD267=1,"VENCIDO",IF(AD267=2,"PRÓXIMO A VENCER",IF(AD267=3,"EN TERMINO",IF(AD267=4,"CON AVANCE",IF(AD267=5,"CUMPLIDO",))))),"")</f>
        <v>CUMPLIDO</v>
      </c>
      <c r="Y267" s="129" t="s">
        <v>1595</v>
      </c>
      <c r="Z267" s="129" t="str">
        <f t="shared" si="30"/>
        <v>H16ACC1234</v>
      </c>
      <c r="AA267" s="144">
        <f>IF(A267&lt;&gt;"",1,AA266+1)</f>
        <v>1</v>
      </c>
      <c r="AB267" s="144" t="str">
        <f t="shared" si="31"/>
        <v>H16ACC1234 - 1</v>
      </c>
      <c r="AC267" s="82">
        <f t="shared" si="32"/>
        <v>5</v>
      </c>
      <c r="AD267" s="82">
        <f t="shared" si="33"/>
        <v>5</v>
      </c>
      <c r="AE267" s="82" t="str">
        <f>IF(A267&lt;&gt;"",MID(F267,1,FIND(" ",F267,1)-1),AE266)</f>
        <v>H16ACC1234.</v>
      </c>
      <c r="AF267" s="82" t="str">
        <f t="shared" si="34"/>
        <v>H16ACC1234</v>
      </c>
      <c r="AG267" s="86"/>
      <c r="AH267" s="87"/>
      <c r="AI267" s="88"/>
    </row>
    <row r="268" spans="1:35" s="11" customFormat="1" ht="357" customHeight="1" x14ac:dyDescent="0.2">
      <c r="A268" s="129">
        <f>IF(ISBLANK(D268),"",COUNTA($D$2:D268))</f>
        <v>202</v>
      </c>
      <c r="B268" s="130">
        <f t="shared" si="29"/>
        <v>267</v>
      </c>
      <c r="C268" s="131"/>
      <c r="D268" s="140" t="s">
        <v>1550</v>
      </c>
      <c r="E268" s="130" t="s">
        <v>144</v>
      </c>
      <c r="F268" s="147" t="s">
        <v>1592</v>
      </c>
      <c r="G268" s="147" t="s">
        <v>1565</v>
      </c>
      <c r="H268" s="148" t="s">
        <v>1577</v>
      </c>
      <c r="I268" s="148" t="s">
        <v>1573</v>
      </c>
      <c r="J268" s="129" t="s">
        <v>1571</v>
      </c>
      <c r="K268" s="129">
        <v>1</v>
      </c>
      <c r="L268" s="184">
        <v>44564</v>
      </c>
      <c r="M268" s="184">
        <v>44654</v>
      </c>
      <c r="N268" s="137">
        <f t="shared" si="35"/>
        <v>12.857142857142858</v>
      </c>
      <c r="O268" s="140" t="s">
        <v>1521</v>
      </c>
      <c r="P268" s="138" t="s">
        <v>2386</v>
      </c>
      <c r="Q268" s="140">
        <v>1</v>
      </c>
      <c r="R268" s="148"/>
      <c r="S268" s="85">
        <f>IF(Q268/K268&gt;1,100,+Q268/K268*100)</f>
        <v>100</v>
      </c>
      <c r="T268" s="142">
        <f>+N268*S268/100</f>
        <v>12.857142857142858</v>
      </c>
      <c r="U268" s="142">
        <f>IF(M268&lt;=$AH$1,T268,0)</f>
        <v>12.857142857142858</v>
      </c>
      <c r="V268" s="142">
        <f>IF($AH$1&gt;=M268,N268,0)</f>
        <v>12.857142857142858</v>
      </c>
      <c r="W268" s="143" t="str">
        <f>IF(S268=100,"CUMPLIDA",IF(M268-$AH$1&lt;0,"VENCIDA",IF(M268-$AH$1&lt;=30,"PRÓXIMA A VENCER",IF(S268&gt;0,"CON AVANCE","EN TERMINO"))))</f>
        <v>CUMPLIDA</v>
      </c>
      <c r="X268" s="143" t="str">
        <f>IF(A268&lt;&gt;"",IF(AD268=1,"VENCIDO",IF(AD268=2,"PRÓXIMO A VENCER",IF(AD268=3,"EN TERMINO",IF(AD268=4,"CON AVANCE",IF(AD268=5,"CUMPLIDO",))))),"")</f>
        <v>CUMPLIDO</v>
      </c>
      <c r="Y268" s="129" t="s">
        <v>1595</v>
      </c>
      <c r="Z268" s="129" t="str">
        <f t="shared" si="30"/>
        <v>H17ACC1234</v>
      </c>
      <c r="AA268" s="144">
        <f>IF(A268&lt;&gt;"",1,AA267+1)</f>
        <v>1</v>
      </c>
      <c r="AB268" s="144" t="str">
        <f t="shared" si="31"/>
        <v>H17ACC1234 - 1</v>
      </c>
      <c r="AC268" s="82">
        <f t="shared" si="32"/>
        <v>5</v>
      </c>
      <c r="AD268" s="82">
        <f t="shared" si="33"/>
        <v>5</v>
      </c>
      <c r="AE268" s="82" t="str">
        <f>IF(A268&lt;&gt;"",MID(F268,1,FIND(" ",F268,1)-1),AE267)</f>
        <v>H17ACC1234.</v>
      </c>
      <c r="AF268" s="82" t="str">
        <f t="shared" si="34"/>
        <v>H17ACC1234</v>
      </c>
      <c r="AG268" s="86"/>
      <c r="AH268" s="87"/>
      <c r="AI268" s="88"/>
    </row>
    <row r="269" spans="1:35" s="11" customFormat="1" ht="357" customHeight="1" x14ac:dyDescent="0.2">
      <c r="A269" s="129">
        <f>IF(ISBLANK(D269),"",COUNTA($D$2:D269))</f>
        <v>203</v>
      </c>
      <c r="B269" s="130">
        <f t="shared" si="29"/>
        <v>268</v>
      </c>
      <c r="C269" s="131"/>
      <c r="D269" s="160" t="s">
        <v>1551</v>
      </c>
      <c r="E269" s="130" t="s">
        <v>144</v>
      </c>
      <c r="F269" s="147" t="s">
        <v>1593</v>
      </c>
      <c r="G269" s="147" t="s">
        <v>1566</v>
      </c>
      <c r="H269" s="148" t="s">
        <v>1577</v>
      </c>
      <c r="I269" s="148" t="s">
        <v>1573</v>
      </c>
      <c r="J269" s="129" t="s">
        <v>1571</v>
      </c>
      <c r="K269" s="129">
        <v>1</v>
      </c>
      <c r="L269" s="184">
        <v>44564</v>
      </c>
      <c r="M269" s="184">
        <v>44654</v>
      </c>
      <c r="N269" s="137">
        <f t="shared" si="35"/>
        <v>12.857142857142858</v>
      </c>
      <c r="O269" s="140" t="s">
        <v>1521</v>
      </c>
      <c r="P269" s="138" t="s">
        <v>2386</v>
      </c>
      <c r="Q269" s="140">
        <v>1</v>
      </c>
      <c r="R269" s="148"/>
      <c r="S269" s="85">
        <f>IF(Q269/K269&gt;1,100,+Q269/K269*100)</f>
        <v>100</v>
      </c>
      <c r="T269" s="142">
        <f>+N269*S269/100</f>
        <v>12.857142857142858</v>
      </c>
      <c r="U269" s="142">
        <f>IF(M269&lt;=$AH$1,T269,0)</f>
        <v>12.857142857142858</v>
      </c>
      <c r="V269" s="142">
        <f>IF($AH$1&gt;=M269,N269,0)</f>
        <v>12.857142857142858</v>
      </c>
      <c r="W269" s="143" t="str">
        <f>IF(S269=100,"CUMPLIDA",IF(M269-$AH$1&lt;0,"VENCIDA",IF(M269-$AH$1&lt;=30,"PRÓXIMA A VENCER",IF(S269&gt;0,"CON AVANCE","EN TERMINO"))))</f>
        <v>CUMPLIDA</v>
      </c>
      <c r="X269" s="143" t="str">
        <f>IF(A269&lt;&gt;"",IF(AD269=1,"VENCIDO",IF(AD269=2,"PRÓXIMO A VENCER",IF(AD269=3,"EN TERMINO",IF(AD269=4,"CON AVANCE",IF(AD269=5,"CUMPLIDO",))))),"")</f>
        <v>CUMPLIDO</v>
      </c>
      <c r="Y269" s="129" t="s">
        <v>1595</v>
      </c>
      <c r="Z269" s="129" t="str">
        <f t="shared" si="30"/>
        <v>H18ACC1234</v>
      </c>
      <c r="AA269" s="144">
        <f>IF(A269&lt;&gt;"",1,AA268+1)</f>
        <v>1</v>
      </c>
      <c r="AB269" s="144" t="str">
        <f t="shared" si="31"/>
        <v>H18ACC1234 - 1</v>
      </c>
      <c r="AC269" s="82">
        <f t="shared" si="32"/>
        <v>5</v>
      </c>
      <c r="AD269" s="82">
        <f t="shared" si="33"/>
        <v>5</v>
      </c>
      <c r="AE269" s="82" t="str">
        <f>IF(A269&lt;&gt;"",MID(F269,1,FIND(" ",F269,1)-1),AE268)</f>
        <v>H18ACC1234.</v>
      </c>
      <c r="AF269" s="82" t="str">
        <f t="shared" si="34"/>
        <v>H18ACC1234</v>
      </c>
      <c r="AG269" s="86"/>
      <c r="AH269" s="87"/>
      <c r="AI269" s="88"/>
    </row>
    <row r="270" spans="1:35" s="11" customFormat="1" ht="357" customHeight="1" x14ac:dyDescent="0.2">
      <c r="A270" s="129">
        <f>IF(ISBLANK(D270),"",COUNTA($D$2:D270))</f>
        <v>204</v>
      </c>
      <c r="B270" s="130">
        <f t="shared" si="29"/>
        <v>269</v>
      </c>
      <c r="C270" s="131"/>
      <c r="D270" s="160" t="s">
        <v>1552</v>
      </c>
      <c r="E270" s="130" t="s">
        <v>1283</v>
      </c>
      <c r="F270" s="147" t="s">
        <v>1579</v>
      </c>
      <c r="G270" s="147" t="s">
        <v>1567</v>
      </c>
      <c r="H270" s="148" t="s">
        <v>1578</v>
      </c>
      <c r="I270" s="148" t="s">
        <v>1570</v>
      </c>
      <c r="J270" s="129" t="s">
        <v>1571</v>
      </c>
      <c r="K270" s="129">
        <v>1</v>
      </c>
      <c r="L270" s="184">
        <v>44564</v>
      </c>
      <c r="M270" s="184">
        <v>44595</v>
      </c>
      <c r="N270" s="137">
        <f t="shared" si="35"/>
        <v>4.4285714285714288</v>
      </c>
      <c r="O270" s="140" t="s">
        <v>1521</v>
      </c>
      <c r="P270" s="138" t="s">
        <v>2386</v>
      </c>
      <c r="Q270" s="140">
        <v>1</v>
      </c>
      <c r="R270" s="148"/>
      <c r="S270" s="85">
        <f>IF(Q270/K270&gt;1,100,+Q270/K270*100)</f>
        <v>100</v>
      </c>
      <c r="T270" s="142">
        <f>+N270*S270/100</f>
        <v>4.4285714285714288</v>
      </c>
      <c r="U270" s="142">
        <f>IF(M270&lt;=$AH$1,T270,0)</f>
        <v>4.4285714285714288</v>
      </c>
      <c r="V270" s="142">
        <f>IF($AH$1&gt;=M270,N270,0)</f>
        <v>4.4285714285714288</v>
      </c>
      <c r="W270" s="143" t="str">
        <f>IF(S270=100,"CUMPLIDA",IF(M270-$AH$1&lt;0,"VENCIDA",IF(M270-$AH$1&lt;=30,"PRÓXIMA A VENCER",IF(S270&gt;0,"CON AVANCE","EN TERMINO"))))</f>
        <v>CUMPLIDA</v>
      </c>
      <c r="X270" s="143" t="str">
        <f>IF(A270&lt;&gt;"",IF(AD270=1,"VENCIDO",IF(AD270=2,"PRÓXIMO A VENCER",IF(AD270=3,"EN TERMINO",IF(AD270=4,"CON AVANCE",IF(AD270=5,"CUMPLIDO",))))),"")</f>
        <v>CUMPLIDO</v>
      </c>
      <c r="Y270" s="129" t="s">
        <v>1595</v>
      </c>
      <c r="Z270" s="129" t="str">
        <f t="shared" si="30"/>
        <v>H19ACC1234</v>
      </c>
      <c r="AA270" s="144">
        <f>IF(A270&lt;&gt;"",1,AA269+1)</f>
        <v>1</v>
      </c>
      <c r="AB270" s="144" t="str">
        <f t="shared" si="31"/>
        <v>H19ACC1234 - 1</v>
      </c>
      <c r="AC270" s="82">
        <f t="shared" si="32"/>
        <v>5</v>
      </c>
      <c r="AD270" s="82">
        <f t="shared" si="33"/>
        <v>5</v>
      </c>
      <c r="AE270" s="82" t="str">
        <f>IF(A270&lt;&gt;"",MID(F270,1,FIND(" ",F270,1)-1),AE269)</f>
        <v>H19ACC1234.</v>
      </c>
      <c r="AF270" s="82" t="str">
        <f t="shared" si="34"/>
        <v>H19ACC1234</v>
      </c>
      <c r="AG270" s="86"/>
      <c r="AH270" s="87"/>
      <c r="AI270" s="88"/>
    </row>
    <row r="271" spans="1:35" s="11" customFormat="1" ht="357" customHeight="1" x14ac:dyDescent="0.2">
      <c r="A271" s="129">
        <f>IF(ISBLANK(D271),"",COUNTA($D$2:D271))</f>
        <v>205</v>
      </c>
      <c r="B271" s="130">
        <f t="shared" si="29"/>
        <v>270</v>
      </c>
      <c r="C271" s="131"/>
      <c r="D271" s="130" t="s">
        <v>646</v>
      </c>
      <c r="E271" s="130" t="s">
        <v>1481</v>
      </c>
      <c r="F271" s="147" t="s">
        <v>1599</v>
      </c>
      <c r="G271" s="147" t="s">
        <v>1389</v>
      </c>
      <c r="H271" s="155" t="s">
        <v>1390</v>
      </c>
      <c r="I271" s="155" t="s">
        <v>1391</v>
      </c>
      <c r="J271" s="140" t="s">
        <v>953</v>
      </c>
      <c r="K271" s="140">
        <v>1</v>
      </c>
      <c r="L271" s="156">
        <v>44410</v>
      </c>
      <c r="M271" s="156">
        <v>44561</v>
      </c>
      <c r="N271" s="137">
        <f t="shared" si="35"/>
        <v>21.571428571428573</v>
      </c>
      <c r="O271" s="140" t="s">
        <v>314</v>
      </c>
      <c r="P271" s="140" t="s">
        <v>2333</v>
      </c>
      <c r="Q271" s="140">
        <v>1</v>
      </c>
      <c r="R271" s="129"/>
      <c r="S271" s="85">
        <f>IF(Q271/K271&gt;1,100,+Q271/K271*100)</f>
        <v>100</v>
      </c>
      <c r="T271" s="142">
        <f>+N271*S271/100</f>
        <v>21.571428571428573</v>
      </c>
      <c r="U271" s="142">
        <f>IF(M271&lt;=$AH$1,T271,0)</f>
        <v>21.571428571428573</v>
      </c>
      <c r="V271" s="142">
        <f>IF($AH$1&gt;=M271,N271,0)</f>
        <v>21.571428571428573</v>
      </c>
      <c r="W271" s="143" t="str">
        <f>IF(S271=100,"CUMPLIDA",IF(M271-$AH$1&lt;0,"VENCIDA",IF(M271-$AH$1&lt;=30,"PRÓXIMA A VENCER",IF(S271&gt;0,"CON AVANCE","EN TERMINO"))))</f>
        <v>CUMPLIDA</v>
      </c>
      <c r="X271" s="143" t="str">
        <f>IF(A271&lt;&gt;"",IF(AD271=1,"VENCIDO",IF(AD271=2,"PRÓXIMO A VENCER",IF(AD271=3,"EN TERMINO",IF(AD271=4,"CON AVANCE",IF(AD271=5,"CUMPLIDO",))))),"")</f>
        <v>CUMPLIDO</v>
      </c>
      <c r="Y271" s="130" t="s">
        <v>1384</v>
      </c>
      <c r="Z271" s="129" t="str">
        <f t="shared" si="30"/>
        <v>H1AF2020</v>
      </c>
      <c r="AA271" s="144">
        <f>IF(A271&lt;&gt;"",1,AA270+1)</f>
        <v>1</v>
      </c>
      <c r="AB271" s="144" t="str">
        <f t="shared" si="31"/>
        <v>H1AF2020 - 1</v>
      </c>
      <c r="AC271" s="82">
        <f t="shared" si="32"/>
        <v>5</v>
      </c>
      <c r="AD271" s="82">
        <f t="shared" si="33"/>
        <v>5</v>
      </c>
      <c r="AE271" s="82" t="str">
        <f>IF(A271&lt;&gt;"",MID(F271,1,FIND(" ",F271,1)-1),AE270)</f>
        <v>H1AF2020.</v>
      </c>
      <c r="AF271" s="82" t="str">
        <f t="shared" si="34"/>
        <v>H1AF2020</v>
      </c>
      <c r="AG271" s="86"/>
      <c r="AH271" s="87"/>
      <c r="AI271" s="88"/>
    </row>
    <row r="272" spans="1:35" s="11" customFormat="1" ht="357" customHeight="1" x14ac:dyDescent="0.2">
      <c r="A272" s="129" t="str">
        <f>IF(ISBLANK(D272),"",COUNTA($D$2:D272))</f>
        <v/>
      </c>
      <c r="B272" s="130">
        <f t="shared" si="29"/>
        <v>271</v>
      </c>
      <c r="C272" s="131"/>
      <c r="D272" s="130"/>
      <c r="E272" s="130" t="s">
        <v>1480</v>
      </c>
      <c r="F272" s="147" t="s">
        <v>1600</v>
      </c>
      <c r="G272" s="147" t="s">
        <v>1389</v>
      </c>
      <c r="H272" s="155" t="s">
        <v>1392</v>
      </c>
      <c r="I272" s="155" t="s">
        <v>1393</v>
      </c>
      <c r="J272" s="140" t="s">
        <v>1394</v>
      </c>
      <c r="K272" s="140">
        <v>1</v>
      </c>
      <c r="L272" s="156">
        <v>44410</v>
      </c>
      <c r="M272" s="156">
        <v>44561</v>
      </c>
      <c r="N272" s="137">
        <f t="shared" si="35"/>
        <v>21.571428571428573</v>
      </c>
      <c r="O272" s="140" t="s">
        <v>1516</v>
      </c>
      <c r="P272" s="140" t="s">
        <v>2393</v>
      </c>
      <c r="Q272" s="140">
        <v>1</v>
      </c>
      <c r="R272" s="129"/>
      <c r="S272" s="85">
        <f>IF(Q272/K272&gt;1,100,+Q272/K272*100)</f>
        <v>100</v>
      </c>
      <c r="T272" s="142">
        <f>+N272*S272/100</f>
        <v>21.571428571428573</v>
      </c>
      <c r="U272" s="142">
        <f>IF(M272&lt;=$AH$1,T272,0)</f>
        <v>21.571428571428573</v>
      </c>
      <c r="V272" s="142">
        <f>IF($AH$1&gt;=M272,N272,0)</f>
        <v>21.571428571428573</v>
      </c>
      <c r="W272" s="143" t="str">
        <f>IF(S272=100,"CUMPLIDA",IF(M272-$AH$1&lt;0,"VENCIDA",IF(M272-$AH$1&lt;=30,"PRÓXIMA A VENCER",IF(S272&gt;0,"CON AVANCE","EN TERMINO"))))</f>
        <v>CUMPLIDA</v>
      </c>
      <c r="X272" s="143" t="str">
        <f>IF(A272&lt;&gt;"",IF(AD272=1,"VENCIDO",IF(AD272=2,"PRÓXIMO A VENCER",IF(AD272=3,"EN TERMINO",IF(AD272=4,"CON AVANCE",IF(AD272=5,"CUMPLIDO",))))),"")</f>
        <v/>
      </c>
      <c r="Y272" s="130" t="s">
        <v>1384</v>
      </c>
      <c r="Z272" s="129" t="str">
        <f t="shared" si="30"/>
        <v>H1AF2020</v>
      </c>
      <c r="AA272" s="144">
        <f>IF(A272&lt;&gt;"",1,AA271+1)</f>
        <v>2</v>
      </c>
      <c r="AB272" s="144" t="str">
        <f t="shared" si="31"/>
        <v>H1AF2020 - 2</v>
      </c>
      <c r="AC272" s="82">
        <f t="shared" si="32"/>
        <v>5</v>
      </c>
      <c r="AD272" s="82">
        <f t="shared" si="33"/>
        <v>5</v>
      </c>
      <c r="AE272" s="82" t="str">
        <f>IF(A272&lt;&gt;"",MID(F272,1,FIND(" ",F272,1)-1),AE271)</f>
        <v>H1AF2020.</v>
      </c>
      <c r="AF272" s="82" t="str">
        <f t="shared" si="34"/>
        <v>H1AF2020</v>
      </c>
      <c r="AG272" s="86"/>
      <c r="AH272" s="87"/>
      <c r="AI272" s="88"/>
    </row>
    <row r="273" spans="1:35" s="11" customFormat="1" ht="357" customHeight="1" x14ac:dyDescent="0.2">
      <c r="A273" s="129">
        <f>IF(ISBLANK(D273),"",COUNTA($D$2:D273))</f>
        <v>206</v>
      </c>
      <c r="B273" s="130">
        <f t="shared" si="29"/>
        <v>272</v>
      </c>
      <c r="C273" s="131"/>
      <c r="D273" s="130" t="s">
        <v>1131</v>
      </c>
      <c r="E273" s="130" t="s">
        <v>1481</v>
      </c>
      <c r="F273" s="147" t="s">
        <v>1601</v>
      </c>
      <c r="G273" s="147" t="s">
        <v>1395</v>
      </c>
      <c r="H273" s="147" t="s">
        <v>1396</v>
      </c>
      <c r="I273" s="140" t="s">
        <v>1113</v>
      </c>
      <c r="J273" s="140" t="s">
        <v>1397</v>
      </c>
      <c r="K273" s="140">
        <v>1</v>
      </c>
      <c r="L273" s="156">
        <v>44410</v>
      </c>
      <c r="M273" s="156">
        <v>44530</v>
      </c>
      <c r="N273" s="137">
        <f t="shared" si="35"/>
        <v>17.142857142857142</v>
      </c>
      <c r="O273" s="140" t="s">
        <v>1118</v>
      </c>
      <c r="P273" s="140" t="s">
        <v>2333</v>
      </c>
      <c r="Q273" s="140">
        <v>1</v>
      </c>
      <c r="R273" s="129"/>
      <c r="S273" s="85">
        <f>IF(Q273/K273&gt;1,100,+Q273/K273*100)</f>
        <v>100</v>
      </c>
      <c r="T273" s="142">
        <f>+N273*S273/100</f>
        <v>17.142857142857142</v>
      </c>
      <c r="U273" s="142">
        <f>IF(M273&lt;=$AH$1,T273,0)</f>
        <v>17.142857142857142</v>
      </c>
      <c r="V273" s="142">
        <f>IF($AH$1&gt;=M273,N273,0)</f>
        <v>17.142857142857142</v>
      </c>
      <c r="W273" s="143" t="str">
        <f>IF(S273=100,"CUMPLIDA",IF(M273-$AH$1&lt;0,"VENCIDA",IF(M273-$AH$1&lt;=30,"PRÓXIMA A VENCER",IF(S273&gt;0,"CON AVANCE","EN TERMINO"))))</f>
        <v>CUMPLIDA</v>
      </c>
      <c r="X273" s="143" t="str">
        <f>IF(A273&lt;&gt;"",IF(AD273=1,"VENCIDO",IF(AD273=2,"PRÓXIMO A VENCER",IF(AD273=3,"EN TERMINO",IF(AD273=4,"CON AVANCE",IF(AD273=5,"CUMPLIDO",))))),"")</f>
        <v>CUMPLIDO</v>
      </c>
      <c r="Y273" s="130" t="s">
        <v>1384</v>
      </c>
      <c r="Z273" s="129" t="str">
        <f t="shared" si="30"/>
        <v>H2AF2020</v>
      </c>
      <c r="AA273" s="144">
        <f>IF(A273&lt;&gt;"",1,AA272+1)</f>
        <v>1</v>
      </c>
      <c r="AB273" s="144" t="str">
        <f t="shared" si="31"/>
        <v>H2AF2020 - 1</v>
      </c>
      <c r="AC273" s="82">
        <f t="shared" si="32"/>
        <v>5</v>
      </c>
      <c r="AD273" s="82">
        <f t="shared" si="33"/>
        <v>5</v>
      </c>
      <c r="AE273" s="82" t="str">
        <f>IF(A273&lt;&gt;"",MID(F273,1,FIND(" ",F273,1)-1),AE272)</f>
        <v>H2AF2020.</v>
      </c>
      <c r="AF273" s="82" t="str">
        <f t="shared" si="34"/>
        <v>H2AF2020</v>
      </c>
      <c r="AG273" s="86"/>
      <c r="AH273" s="87"/>
      <c r="AI273" s="88"/>
    </row>
    <row r="274" spans="1:35" s="11" customFormat="1" ht="357" customHeight="1" x14ac:dyDescent="0.2">
      <c r="A274" s="129">
        <f>IF(ISBLANK(D274),"",COUNTA($D$2:D274))</f>
        <v>207</v>
      </c>
      <c r="B274" s="130">
        <f t="shared" si="29"/>
        <v>273</v>
      </c>
      <c r="C274" s="131"/>
      <c r="D274" s="130" t="s">
        <v>1131</v>
      </c>
      <c r="E274" s="130" t="s">
        <v>1482</v>
      </c>
      <c r="F274" s="147" t="s">
        <v>1602</v>
      </c>
      <c r="G274" s="147" t="s">
        <v>1398</v>
      </c>
      <c r="H274" s="147" t="s">
        <v>1399</v>
      </c>
      <c r="I274" s="140" t="s">
        <v>1113</v>
      </c>
      <c r="J274" s="140" t="s">
        <v>1397</v>
      </c>
      <c r="K274" s="140">
        <v>1</v>
      </c>
      <c r="L274" s="156">
        <v>44410</v>
      </c>
      <c r="M274" s="156">
        <v>44530</v>
      </c>
      <c r="N274" s="137">
        <f t="shared" si="35"/>
        <v>17.142857142857142</v>
      </c>
      <c r="O274" s="140" t="s">
        <v>1118</v>
      </c>
      <c r="P274" s="140" t="s">
        <v>2333</v>
      </c>
      <c r="Q274" s="140">
        <v>1</v>
      </c>
      <c r="R274" s="129"/>
      <c r="S274" s="85">
        <f>IF(Q274/K274&gt;1,100,+Q274/K274*100)</f>
        <v>100</v>
      </c>
      <c r="T274" s="142">
        <f>+N274*S274/100</f>
        <v>17.142857142857142</v>
      </c>
      <c r="U274" s="142">
        <f>IF(M274&lt;=$AH$1,T274,0)</f>
        <v>17.142857142857142</v>
      </c>
      <c r="V274" s="142">
        <f>IF($AH$1&gt;=M274,N274,0)</f>
        <v>17.142857142857142</v>
      </c>
      <c r="W274" s="143" t="str">
        <f>IF(S274=100,"CUMPLIDA",IF(M274-$AH$1&lt;0,"VENCIDA",IF(M274-$AH$1&lt;=30,"PRÓXIMA A VENCER",IF(S274&gt;0,"CON AVANCE","EN TERMINO"))))</f>
        <v>CUMPLIDA</v>
      </c>
      <c r="X274" s="143" t="str">
        <f>IF(A274&lt;&gt;"",IF(AD274=1,"VENCIDO",IF(AD274=2,"PRÓXIMO A VENCER",IF(AD274=3,"EN TERMINO",IF(AD274=4,"CON AVANCE",IF(AD274=5,"CUMPLIDO",))))),"")</f>
        <v>CUMPLIDO</v>
      </c>
      <c r="Y274" s="130" t="s">
        <v>1384</v>
      </c>
      <c r="Z274" s="129" t="str">
        <f t="shared" si="30"/>
        <v>H3AF2020</v>
      </c>
      <c r="AA274" s="144">
        <f>IF(A274&lt;&gt;"",1,AA273+1)</f>
        <v>1</v>
      </c>
      <c r="AB274" s="144" t="str">
        <f t="shared" si="31"/>
        <v>H3AF2020 - 1</v>
      </c>
      <c r="AC274" s="82">
        <f t="shared" si="32"/>
        <v>5</v>
      </c>
      <c r="AD274" s="82">
        <f t="shared" si="33"/>
        <v>5</v>
      </c>
      <c r="AE274" s="82" t="str">
        <f>IF(A274&lt;&gt;"",MID(F274,1,FIND(" ",F274,1)-1),AE273)</f>
        <v>H3AF2020.</v>
      </c>
      <c r="AF274" s="82" t="str">
        <f t="shared" si="34"/>
        <v>H3AF2020</v>
      </c>
      <c r="AG274" s="86"/>
      <c r="AH274" s="87"/>
      <c r="AI274" s="88"/>
    </row>
    <row r="275" spans="1:35" s="11" customFormat="1" ht="357" customHeight="1" x14ac:dyDescent="0.2">
      <c r="A275" s="129">
        <f>IF(ISBLANK(D275),"",COUNTA($D$2:D275))</f>
        <v>208</v>
      </c>
      <c r="B275" s="130">
        <f t="shared" si="29"/>
        <v>274</v>
      </c>
      <c r="C275" s="131"/>
      <c r="D275" s="130" t="s">
        <v>645</v>
      </c>
      <c r="E275" s="130" t="s">
        <v>1117</v>
      </c>
      <c r="F275" s="147" t="s">
        <v>1603</v>
      </c>
      <c r="G275" s="147" t="s">
        <v>1400</v>
      </c>
      <c r="H275" s="155" t="s">
        <v>1401</v>
      </c>
      <c r="I275" s="155" t="s">
        <v>1402</v>
      </c>
      <c r="J275" s="140" t="s">
        <v>1484</v>
      </c>
      <c r="K275" s="140">
        <v>1</v>
      </c>
      <c r="L275" s="156">
        <v>44410</v>
      </c>
      <c r="M275" s="156">
        <v>44561</v>
      </c>
      <c r="N275" s="137">
        <f t="shared" si="35"/>
        <v>21.571428571428573</v>
      </c>
      <c r="O275" s="140" t="s">
        <v>1118</v>
      </c>
      <c r="P275" s="140" t="s">
        <v>2333</v>
      </c>
      <c r="Q275" s="140">
        <v>1</v>
      </c>
      <c r="R275" s="129"/>
      <c r="S275" s="85">
        <f>IF(Q275/K275&gt;1,100,+Q275/K275*100)</f>
        <v>100</v>
      </c>
      <c r="T275" s="142">
        <f>+N275*S275/100</f>
        <v>21.571428571428573</v>
      </c>
      <c r="U275" s="142">
        <f>IF(M275&lt;=$AH$1,T275,0)</f>
        <v>21.571428571428573</v>
      </c>
      <c r="V275" s="142">
        <f>IF($AH$1&gt;=M275,N275,0)</f>
        <v>21.571428571428573</v>
      </c>
      <c r="W275" s="143" t="str">
        <f>IF(S275=100,"CUMPLIDA",IF(M275-$AH$1&lt;0,"VENCIDA",IF(M275-$AH$1&lt;=30,"PRÓXIMA A VENCER",IF(S275&gt;0,"CON AVANCE","EN TERMINO"))))</f>
        <v>CUMPLIDA</v>
      </c>
      <c r="X275" s="143" t="str">
        <f>IF(A275&lt;&gt;"",IF(AD275=1,"VENCIDO",IF(AD275=2,"PRÓXIMO A VENCER",IF(AD275=3,"EN TERMINO",IF(AD275=4,"CON AVANCE",IF(AD275=5,"CUMPLIDO",))))),"")</f>
        <v>CUMPLIDO</v>
      </c>
      <c r="Y275" s="130" t="s">
        <v>1384</v>
      </c>
      <c r="Z275" s="129" t="str">
        <f t="shared" si="30"/>
        <v>H4AF2020</v>
      </c>
      <c r="AA275" s="144">
        <f>IF(A275&lt;&gt;"",1,AA274+1)</f>
        <v>1</v>
      </c>
      <c r="AB275" s="144" t="str">
        <f t="shared" si="31"/>
        <v>H4AF2020 - 1</v>
      </c>
      <c r="AC275" s="82">
        <f t="shared" si="32"/>
        <v>5</v>
      </c>
      <c r="AD275" s="82">
        <f t="shared" si="33"/>
        <v>5</v>
      </c>
      <c r="AE275" s="82" t="str">
        <f>IF(A275&lt;&gt;"",MID(F275,1,FIND(" ",F275,1)-1),AE274)</f>
        <v>H4AF2020.</v>
      </c>
      <c r="AF275" s="82" t="str">
        <f t="shared" si="34"/>
        <v>H4AF2020</v>
      </c>
      <c r="AG275" s="86"/>
      <c r="AH275" s="87"/>
      <c r="AI275" s="88"/>
    </row>
    <row r="276" spans="1:35" s="11" customFormat="1" ht="357" customHeight="1" x14ac:dyDescent="0.2">
      <c r="A276" s="129" t="str">
        <f>IF(ISBLANK(D276),"",COUNTA($D$2:D276))</f>
        <v/>
      </c>
      <c r="B276" s="130">
        <f t="shared" si="29"/>
        <v>275</v>
      </c>
      <c r="C276" s="131"/>
      <c r="D276" s="130"/>
      <c r="E276" s="130" t="s">
        <v>1117</v>
      </c>
      <c r="F276" s="147" t="s">
        <v>1604</v>
      </c>
      <c r="G276" s="147" t="s">
        <v>1400</v>
      </c>
      <c r="H276" s="155" t="s">
        <v>1403</v>
      </c>
      <c r="I276" s="155" t="s">
        <v>1485</v>
      </c>
      <c r="J276" s="140" t="s">
        <v>1404</v>
      </c>
      <c r="K276" s="140">
        <v>1</v>
      </c>
      <c r="L276" s="156">
        <v>44410</v>
      </c>
      <c r="M276" s="156">
        <v>44561</v>
      </c>
      <c r="N276" s="137">
        <f t="shared" si="35"/>
        <v>21.571428571428573</v>
      </c>
      <c r="O276" s="140" t="s">
        <v>1118</v>
      </c>
      <c r="P276" s="140" t="s">
        <v>2333</v>
      </c>
      <c r="Q276" s="140">
        <v>1</v>
      </c>
      <c r="R276" s="129"/>
      <c r="S276" s="85">
        <f>IF(Q276/K276&gt;1,100,+Q276/K276*100)</f>
        <v>100</v>
      </c>
      <c r="T276" s="142">
        <f>+N276*S276/100</f>
        <v>21.571428571428573</v>
      </c>
      <c r="U276" s="142">
        <f>IF(M276&lt;=$AH$1,T276,0)</f>
        <v>21.571428571428573</v>
      </c>
      <c r="V276" s="142">
        <f>IF($AH$1&gt;=M276,N276,0)</f>
        <v>21.571428571428573</v>
      </c>
      <c r="W276" s="143" t="str">
        <f>IF(S276=100,"CUMPLIDA",IF(M276-$AH$1&lt;0,"VENCIDA",IF(M276-$AH$1&lt;=30,"PRÓXIMA A VENCER",IF(S276&gt;0,"CON AVANCE","EN TERMINO"))))</f>
        <v>CUMPLIDA</v>
      </c>
      <c r="X276" s="143" t="str">
        <f>IF(A276&lt;&gt;"",IF(AD276=1,"VENCIDO",IF(AD276=2,"PRÓXIMO A VENCER",IF(AD276=3,"EN TERMINO",IF(AD276=4,"CON AVANCE",IF(AD276=5,"CUMPLIDO",))))),"")</f>
        <v/>
      </c>
      <c r="Y276" s="130" t="s">
        <v>1384</v>
      </c>
      <c r="Z276" s="129" t="str">
        <f t="shared" si="30"/>
        <v>H4AF2020</v>
      </c>
      <c r="AA276" s="144">
        <f>IF(A276&lt;&gt;"",1,AA275+1)</f>
        <v>2</v>
      </c>
      <c r="AB276" s="144" t="str">
        <f t="shared" si="31"/>
        <v>H4AF2020 - 2</v>
      </c>
      <c r="AC276" s="82">
        <f t="shared" si="32"/>
        <v>5</v>
      </c>
      <c r="AD276" s="82">
        <f t="shared" si="33"/>
        <v>5</v>
      </c>
      <c r="AE276" s="82" t="str">
        <f>IF(A276&lt;&gt;"",MID(F276,1,FIND(" ",F276,1)-1),AE275)</f>
        <v>H4AF2020.</v>
      </c>
      <c r="AF276" s="82" t="str">
        <f t="shared" si="34"/>
        <v>H4AF2020</v>
      </c>
      <c r="AG276" s="86"/>
      <c r="AH276" s="87"/>
      <c r="AI276" s="88"/>
    </row>
    <row r="277" spans="1:35" s="11" customFormat="1" ht="357" customHeight="1" x14ac:dyDescent="0.2">
      <c r="A277" s="129">
        <f>IF(ISBLANK(D277),"",COUNTA($D$2:D277))</f>
        <v>209</v>
      </c>
      <c r="B277" s="130">
        <f t="shared" si="29"/>
        <v>276</v>
      </c>
      <c r="C277" s="131"/>
      <c r="D277" s="130" t="s">
        <v>646</v>
      </c>
      <c r="E277" s="130" t="s">
        <v>1112</v>
      </c>
      <c r="F277" s="147" t="s">
        <v>1605</v>
      </c>
      <c r="G277" s="147" t="s">
        <v>1405</v>
      </c>
      <c r="H277" s="155" t="s">
        <v>1406</v>
      </c>
      <c r="I277" s="155" t="s">
        <v>1407</v>
      </c>
      <c r="J277" s="140" t="s">
        <v>1408</v>
      </c>
      <c r="K277" s="140">
        <v>1</v>
      </c>
      <c r="L277" s="156">
        <v>44410</v>
      </c>
      <c r="M277" s="156">
        <v>44530</v>
      </c>
      <c r="N277" s="137">
        <f t="shared" si="35"/>
        <v>17.142857142857142</v>
      </c>
      <c r="O277" s="140" t="s">
        <v>1831</v>
      </c>
      <c r="P277" s="140" t="s">
        <v>2478</v>
      </c>
      <c r="Q277" s="140">
        <v>1</v>
      </c>
      <c r="R277" s="141"/>
      <c r="S277" s="85">
        <f>IF(Q277/K277&gt;1,100,+Q277/K277*100)</f>
        <v>100</v>
      </c>
      <c r="T277" s="142">
        <f>+N277*S277/100</f>
        <v>17.142857142857142</v>
      </c>
      <c r="U277" s="142">
        <f>IF(M277&lt;=$AH$1,T277,0)</f>
        <v>17.142857142857142</v>
      </c>
      <c r="V277" s="142">
        <f>IF($AH$1&gt;=M277,N277,0)</f>
        <v>17.142857142857142</v>
      </c>
      <c r="W277" s="143" t="str">
        <f>IF(S277=100,"CUMPLIDA",IF(M277-$AH$1&lt;0,"VENCIDA",IF(M277-$AH$1&lt;=30,"PRÓXIMA A VENCER",IF(S277&gt;0,"CON AVANCE","EN TERMINO"))))</f>
        <v>CUMPLIDA</v>
      </c>
      <c r="X277" s="143" t="str">
        <f>IF(A277&lt;&gt;"",IF(AD277=1,"VENCIDO",IF(AD277=2,"PRÓXIMO A VENCER",IF(AD277=3,"EN TERMINO",IF(AD277=4,"CON AVANCE",IF(AD277=5,"CUMPLIDO",))))),"")</f>
        <v>CUMPLIDO</v>
      </c>
      <c r="Y277" s="130" t="s">
        <v>1384</v>
      </c>
      <c r="Z277" s="129" t="str">
        <f t="shared" si="30"/>
        <v>H5AF2020</v>
      </c>
      <c r="AA277" s="144">
        <f>IF(A277&lt;&gt;"",1,AA276+1)</f>
        <v>1</v>
      </c>
      <c r="AB277" s="144" t="str">
        <f t="shared" si="31"/>
        <v>H5AF2020 - 1</v>
      </c>
      <c r="AC277" s="82">
        <f t="shared" si="32"/>
        <v>5</v>
      </c>
      <c r="AD277" s="82">
        <f t="shared" si="33"/>
        <v>5</v>
      </c>
      <c r="AE277" s="82" t="str">
        <f>IF(A277&lt;&gt;"",MID(F277,1,FIND(" ",F277,1)-1),AE276)</f>
        <v>H5AF2020.</v>
      </c>
      <c r="AF277" s="82" t="str">
        <f t="shared" si="34"/>
        <v>H5AF2020</v>
      </c>
      <c r="AG277" s="86"/>
      <c r="AH277" s="87"/>
      <c r="AI277" s="88"/>
    </row>
    <row r="278" spans="1:35" s="11" customFormat="1" ht="357" customHeight="1" x14ac:dyDescent="0.2">
      <c r="A278" s="129">
        <f>IF(ISBLANK(D278),"",COUNTA($D$2:D278))</f>
        <v>210</v>
      </c>
      <c r="B278" s="130">
        <f t="shared" si="29"/>
        <v>277</v>
      </c>
      <c r="C278" s="131"/>
      <c r="D278" s="130" t="s">
        <v>646</v>
      </c>
      <c r="E278" s="130" t="s">
        <v>1117</v>
      </c>
      <c r="F278" s="147" t="s">
        <v>1606</v>
      </c>
      <c r="G278" s="147" t="s">
        <v>1409</v>
      </c>
      <c r="H278" s="155" t="s">
        <v>1410</v>
      </c>
      <c r="I278" s="155" t="s">
        <v>1410</v>
      </c>
      <c r="J278" s="140" t="s">
        <v>1397</v>
      </c>
      <c r="K278" s="140">
        <v>1</v>
      </c>
      <c r="L278" s="156">
        <v>44410</v>
      </c>
      <c r="M278" s="156">
        <v>44561</v>
      </c>
      <c r="N278" s="137">
        <f t="shared" si="35"/>
        <v>21.571428571428573</v>
      </c>
      <c r="O278" s="140" t="s">
        <v>1118</v>
      </c>
      <c r="P278" s="140" t="s">
        <v>2333</v>
      </c>
      <c r="Q278" s="140">
        <v>1</v>
      </c>
      <c r="R278" s="129"/>
      <c r="S278" s="85">
        <f>IF(Q278/K278&gt;1,100,+Q278/K278*100)</f>
        <v>100</v>
      </c>
      <c r="T278" s="142">
        <f>+N278*S278/100</f>
        <v>21.571428571428573</v>
      </c>
      <c r="U278" s="142">
        <f>IF(M278&lt;=$AH$1,T278,0)</f>
        <v>21.571428571428573</v>
      </c>
      <c r="V278" s="142">
        <f>IF($AH$1&gt;=M278,N278,0)</f>
        <v>21.571428571428573</v>
      </c>
      <c r="W278" s="143" t="str">
        <f>IF(S278=100,"CUMPLIDA",IF(M278-$AH$1&lt;0,"VENCIDA",IF(M278-$AH$1&lt;=30,"PRÓXIMA A VENCER",IF(S278&gt;0,"CON AVANCE","EN TERMINO"))))</f>
        <v>CUMPLIDA</v>
      </c>
      <c r="X278" s="143" t="str">
        <f>IF(A278&lt;&gt;"",IF(AD278=1,"VENCIDO",IF(AD278=2,"PRÓXIMO A VENCER",IF(AD278=3,"EN TERMINO",IF(AD278=4,"CON AVANCE",IF(AD278=5,"CUMPLIDO",))))),"")</f>
        <v>CUMPLIDO</v>
      </c>
      <c r="Y278" s="130" t="s">
        <v>1384</v>
      </c>
      <c r="Z278" s="129" t="str">
        <f t="shared" si="30"/>
        <v>H6AF2020</v>
      </c>
      <c r="AA278" s="144">
        <f>IF(A278&lt;&gt;"",1,AA277+1)</f>
        <v>1</v>
      </c>
      <c r="AB278" s="144" t="str">
        <f t="shared" si="31"/>
        <v>H6AF2020 - 1</v>
      </c>
      <c r="AC278" s="82">
        <f t="shared" si="32"/>
        <v>5</v>
      </c>
      <c r="AD278" s="82">
        <f t="shared" si="33"/>
        <v>5</v>
      </c>
      <c r="AE278" s="82" t="str">
        <f>IF(A278&lt;&gt;"",MID(F278,1,FIND(" ",F278,1)-1),AE277)</f>
        <v>H6AF2020.</v>
      </c>
      <c r="AF278" s="82" t="str">
        <f t="shared" si="34"/>
        <v>H6AF2020</v>
      </c>
      <c r="AG278" s="86"/>
      <c r="AH278" s="87"/>
      <c r="AI278" s="88"/>
    </row>
    <row r="279" spans="1:35" s="11" customFormat="1" ht="357" customHeight="1" x14ac:dyDescent="0.2">
      <c r="A279" s="129">
        <f>IF(ISBLANK(D279),"",COUNTA($D$2:D279))</f>
        <v>211</v>
      </c>
      <c r="B279" s="130">
        <f t="shared" si="29"/>
        <v>278</v>
      </c>
      <c r="C279" s="131"/>
      <c r="D279" s="130" t="s">
        <v>646</v>
      </c>
      <c r="E279" s="130" t="s">
        <v>1117</v>
      </c>
      <c r="F279" s="147" t="s">
        <v>1607</v>
      </c>
      <c r="G279" s="147" t="s">
        <v>1411</v>
      </c>
      <c r="H279" s="155" t="s">
        <v>1410</v>
      </c>
      <c r="I279" s="155" t="s">
        <v>1410</v>
      </c>
      <c r="J279" s="140" t="s">
        <v>1397</v>
      </c>
      <c r="K279" s="140">
        <v>1</v>
      </c>
      <c r="L279" s="156">
        <v>44410</v>
      </c>
      <c r="M279" s="156">
        <v>44561</v>
      </c>
      <c r="N279" s="137">
        <f t="shared" si="35"/>
        <v>21.571428571428573</v>
      </c>
      <c r="O279" s="140" t="s">
        <v>1118</v>
      </c>
      <c r="P279" s="140" t="s">
        <v>2333</v>
      </c>
      <c r="Q279" s="140">
        <v>1</v>
      </c>
      <c r="R279" s="129"/>
      <c r="S279" s="85">
        <f>IF(Q279/K279&gt;1,100,+Q279/K279*100)</f>
        <v>100</v>
      </c>
      <c r="T279" s="142">
        <f>+N279*S279/100</f>
        <v>21.571428571428573</v>
      </c>
      <c r="U279" s="142">
        <f>IF(M279&lt;=$AH$1,T279,0)</f>
        <v>21.571428571428573</v>
      </c>
      <c r="V279" s="142">
        <f>IF($AH$1&gt;=M279,N279,0)</f>
        <v>21.571428571428573</v>
      </c>
      <c r="W279" s="143" t="str">
        <f>IF(S279=100,"CUMPLIDA",IF(M279-$AH$1&lt;0,"VENCIDA",IF(M279-$AH$1&lt;=30,"PRÓXIMA A VENCER",IF(S279&gt;0,"CON AVANCE","EN TERMINO"))))</f>
        <v>CUMPLIDA</v>
      </c>
      <c r="X279" s="143" t="str">
        <f>IF(A279&lt;&gt;"",IF(AD279=1,"VENCIDO",IF(AD279=2,"PRÓXIMO A VENCER",IF(AD279=3,"EN TERMINO",IF(AD279=4,"CON AVANCE",IF(AD279=5,"CUMPLIDO",))))),"")</f>
        <v>CUMPLIDO</v>
      </c>
      <c r="Y279" s="130" t="s">
        <v>1384</v>
      </c>
      <c r="Z279" s="129" t="str">
        <f t="shared" si="30"/>
        <v>H7AF2020</v>
      </c>
      <c r="AA279" s="144">
        <f>IF(A279&lt;&gt;"",1,AA278+1)</f>
        <v>1</v>
      </c>
      <c r="AB279" s="144" t="str">
        <f t="shared" si="31"/>
        <v>H7AF2020 - 1</v>
      </c>
      <c r="AC279" s="82">
        <f t="shared" si="32"/>
        <v>5</v>
      </c>
      <c r="AD279" s="82">
        <f t="shared" si="33"/>
        <v>5</v>
      </c>
      <c r="AE279" s="82" t="str">
        <f>IF(A279&lt;&gt;"",MID(F279,1,FIND(" ",F279,1)-1),AE278)</f>
        <v>H7AF2020.</v>
      </c>
      <c r="AF279" s="82" t="str">
        <f t="shared" si="34"/>
        <v>H7AF2020</v>
      </c>
      <c r="AG279" s="86"/>
      <c r="AH279" s="87"/>
      <c r="AI279" s="88"/>
    </row>
    <row r="280" spans="1:35" s="11" customFormat="1" ht="357" customHeight="1" x14ac:dyDescent="0.2">
      <c r="A280" s="129">
        <f>IF(ISBLANK(D280),"",COUNTA($D$2:D280))</f>
        <v>212</v>
      </c>
      <c r="B280" s="130">
        <f t="shared" si="29"/>
        <v>279</v>
      </c>
      <c r="C280" s="131"/>
      <c r="D280" s="130" t="s">
        <v>1385</v>
      </c>
      <c r="E280" s="130" t="s">
        <v>1112</v>
      </c>
      <c r="F280" s="147" t="s">
        <v>1608</v>
      </c>
      <c r="G280" s="147" t="s">
        <v>1412</v>
      </c>
      <c r="H280" s="155" t="s">
        <v>1413</v>
      </c>
      <c r="I280" s="155" t="s">
        <v>1413</v>
      </c>
      <c r="J280" s="140" t="s">
        <v>1414</v>
      </c>
      <c r="K280" s="140">
        <v>1</v>
      </c>
      <c r="L280" s="156">
        <v>44407</v>
      </c>
      <c r="M280" s="156">
        <v>44772</v>
      </c>
      <c r="N280" s="137">
        <f t="shared" si="35"/>
        <v>52.142857142857146</v>
      </c>
      <c r="O280" s="140" t="s">
        <v>1517</v>
      </c>
      <c r="P280" s="138" t="s">
        <v>2366</v>
      </c>
      <c r="Q280" s="140">
        <v>1</v>
      </c>
      <c r="R280" s="129"/>
      <c r="S280" s="85">
        <f>IF(Q280/K280&gt;1,100,+Q280/K280*100)</f>
        <v>100</v>
      </c>
      <c r="T280" s="142">
        <f>+N280*S280/100</f>
        <v>52.142857142857146</v>
      </c>
      <c r="U280" s="142">
        <f>IF(M280&lt;=$AH$1,T280,0)</f>
        <v>52.142857142857146</v>
      </c>
      <c r="V280" s="142">
        <f>IF($AH$1&gt;=M280,N280,0)</f>
        <v>52.142857142857146</v>
      </c>
      <c r="W280" s="143" t="str">
        <f>IF(S280=100,"CUMPLIDA",IF(M280-$AH$1&lt;0,"VENCIDA",IF(M280-$AH$1&lt;=30,"PRÓXIMA A VENCER",IF(S280&gt;0,"CON AVANCE","EN TERMINO"))))</f>
        <v>CUMPLIDA</v>
      </c>
      <c r="X280" s="143" t="str">
        <f>IF(A280&lt;&gt;"",IF(AD280=1,"VENCIDO",IF(AD280=2,"PRÓXIMO A VENCER",IF(AD280=3,"EN TERMINO",IF(AD280=4,"CON AVANCE",IF(AD280=5,"CUMPLIDO",))))),"")</f>
        <v>CUMPLIDO</v>
      </c>
      <c r="Y280" s="130" t="s">
        <v>1384</v>
      </c>
      <c r="Z280" s="129" t="str">
        <f t="shared" si="30"/>
        <v>H8AF2020</v>
      </c>
      <c r="AA280" s="144">
        <f>IF(A280&lt;&gt;"",1,AA279+1)</f>
        <v>1</v>
      </c>
      <c r="AB280" s="144" t="str">
        <f t="shared" si="31"/>
        <v>H8AF2020 - 1</v>
      </c>
      <c r="AC280" s="82">
        <f t="shared" si="32"/>
        <v>5</v>
      </c>
      <c r="AD280" s="82">
        <f t="shared" si="33"/>
        <v>5</v>
      </c>
      <c r="AE280" s="82" t="str">
        <f>IF(A280&lt;&gt;"",MID(F280,1,FIND(" ",F280,1)-1),AE279)</f>
        <v>H8AF2020.</v>
      </c>
      <c r="AF280" s="82" t="str">
        <f t="shared" si="34"/>
        <v>H8AF2020</v>
      </c>
      <c r="AG280" s="86"/>
      <c r="AH280" s="87"/>
      <c r="AI280" s="88"/>
    </row>
    <row r="281" spans="1:35" s="11" customFormat="1" ht="357" customHeight="1" x14ac:dyDescent="0.2">
      <c r="A281" s="129">
        <f>IF(ISBLANK(D281),"",COUNTA($D$2:D281))</f>
        <v>213</v>
      </c>
      <c r="B281" s="130">
        <f t="shared" si="29"/>
        <v>280</v>
      </c>
      <c r="C281" s="131"/>
      <c r="D281" s="130" t="s">
        <v>1386</v>
      </c>
      <c r="E281" s="130" t="s">
        <v>1112</v>
      </c>
      <c r="F281" s="147" t="s">
        <v>1609</v>
      </c>
      <c r="G281" s="147" t="s">
        <v>1415</v>
      </c>
      <c r="H281" s="155" t="s">
        <v>1413</v>
      </c>
      <c r="I281" s="155" t="s">
        <v>1413</v>
      </c>
      <c r="J281" s="140" t="s">
        <v>1414</v>
      </c>
      <c r="K281" s="140">
        <v>1</v>
      </c>
      <c r="L281" s="156">
        <v>44407</v>
      </c>
      <c r="M281" s="156">
        <v>44772</v>
      </c>
      <c r="N281" s="137">
        <f t="shared" si="35"/>
        <v>52.142857142857146</v>
      </c>
      <c r="O281" s="140" t="s">
        <v>1517</v>
      </c>
      <c r="P281" s="138" t="s">
        <v>2366</v>
      </c>
      <c r="Q281" s="140">
        <v>1</v>
      </c>
      <c r="R281" s="129"/>
      <c r="S281" s="85">
        <f>IF(Q281/K281&gt;1,100,+Q281/K281*100)</f>
        <v>100</v>
      </c>
      <c r="T281" s="142">
        <f>+N281*S281/100</f>
        <v>52.142857142857146</v>
      </c>
      <c r="U281" s="142">
        <f>IF(M281&lt;=$AH$1,T281,0)</f>
        <v>52.142857142857146</v>
      </c>
      <c r="V281" s="142">
        <f>IF($AH$1&gt;=M281,N281,0)</f>
        <v>52.142857142857146</v>
      </c>
      <c r="W281" s="143" t="str">
        <f>IF(S281=100,"CUMPLIDA",IF(M281-$AH$1&lt;0,"VENCIDA",IF(M281-$AH$1&lt;=30,"PRÓXIMA A VENCER",IF(S281&gt;0,"CON AVANCE","EN TERMINO"))))</f>
        <v>CUMPLIDA</v>
      </c>
      <c r="X281" s="143" t="str">
        <f>IF(A281&lt;&gt;"",IF(AD281=1,"VENCIDO",IF(AD281=2,"PRÓXIMO A VENCER",IF(AD281=3,"EN TERMINO",IF(AD281=4,"CON AVANCE",IF(AD281=5,"CUMPLIDO",))))),"")</f>
        <v>CUMPLIDO</v>
      </c>
      <c r="Y281" s="130" t="s">
        <v>1384</v>
      </c>
      <c r="Z281" s="129" t="str">
        <f t="shared" si="30"/>
        <v>H9AF2020</v>
      </c>
      <c r="AA281" s="144">
        <f>IF(A281&lt;&gt;"",1,AA280+1)</f>
        <v>1</v>
      </c>
      <c r="AB281" s="144" t="str">
        <f t="shared" si="31"/>
        <v>H9AF2020 - 1</v>
      </c>
      <c r="AC281" s="82">
        <f t="shared" si="32"/>
        <v>5</v>
      </c>
      <c r="AD281" s="82">
        <f t="shared" si="33"/>
        <v>5</v>
      </c>
      <c r="AE281" s="82" t="str">
        <f>IF(A281&lt;&gt;"",MID(F281,1,FIND(" ",F281,1)-1),AE280)</f>
        <v>H9AF2020.</v>
      </c>
      <c r="AF281" s="82" t="str">
        <f t="shared" si="34"/>
        <v>H9AF2020</v>
      </c>
      <c r="AG281" s="86"/>
      <c r="AH281" s="87"/>
      <c r="AI281" s="88"/>
    </row>
    <row r="282" spans="1:35" s="11" customFormat="1" ht="357" customHeight="1" x14ac:dyDescent="0.2">
      <c r="A282" s="129">
        <f>IF(ISBLANK(D282),"",COUNTA($D$2:D282))</f>
        <v>214</v>
      </c>
      <c r="B282" s="130">
        <f t="shared" si="29"/>
        <v>281</v>
      </c>
      <c r="C282" s="131"/>
      <c r="D282" s="130" t="s">
        <v>646</v>
      </c>
      <c r="E282" s="130" t="s">
        <v>1135</v>
      </c>
      <c r="F282" s="147" t="s">
        <v>1610</v>
      </c>
      <c r="G282" s="147" t="s">
        <v>1416</v>
      </c>
      <c r="H282" s="155" t="s">
        <v>1417</v>
      </c>
      <c r="I282" s="155" t="s">
        <v>1418</v>
      </c>
      <c r="J282" s="155" t="s">
        <v>1419</v>
      </c>
      <c r="K282" s="140">
        <v>1</v>
      </c>
      <c r="L282" s="156">
        <v>44409</v>
      </c>
      <c r="M282" s="156">
        <v>44561</v>
      </c>
      <c r="N282" s="137">
        <f t="shared" si="35"/>
        <v>21.714285714285715</v>
      </c>
      <c r="O282" s="140" t="s">
        <v>1515</v>
      </c>
      <c r="P282" s="138" t="s">
        <v>2393</v>
      </c>
      <c r="Q282" s="140">
        <v>0</v>
      </c>
      <c r="R282" s="129"/>
      <c r="S282" s="85">
        <f>IF(Q282/K282&gt;1,100,+Q282/K282*100)</f>
        <v>0</v>
      </c>
      <c r="T282" s="142">
        <f>+N282*S282/100</f>
        <v>0</v>
      </c>
      <c r="U282" s="142">
        <f>IF(M282&lt;=$AH$1,T282,0)</f>
        <v>0</v>
      </c>
      <c r="V282" s="142">
        <f>IF($AH$1&gt;=M282,N282,0)</f>
        <v>21.714285714285715</v>
      </c>
      <c r="W282" s="143" t="str">
        <f>IF(S282=100,"CUMPLIDA",IF(M282-$AH$1&lt;0,"VENCIDA",IF(M282-$AH$1&lt;=30,"PRÓXIMA A VENCER",IF(S282&gt;0,"CON AVANCE","EN TERMINO"))))</f>
        <v>VENCIDA</v>
      </c>
      <c r="X282" s="143" t="str">
        <f>IF(A282&lt;&gt;"",IF(AD282=1,"VENCIDO",IF(AD282=2,"PRÓXIMO A VENCER",IF(AD282=3,"EN TERMINO",IF(AD282=4,"CON AVANCE",IF(AD282=5,"CUMPLIDO",))))),"")</f>
        <v>VENCIDO</v>
      </c>
      <c r="Y282" s="130" t="s">
        <v>1384</v>
      </c>
      <c r="Z282" s="129" t="str">
        <f t="shared" si="30"/>
        <v>H10AF2020</v>
      </c>
      <c r="AA282" s="144">
        <f>IF(A282&lt;&gt;"",1,AA281+1)</f>
        <v>1</v>
      </c>
      <c r="AB282" s="144" t="str">
        <f t="shared" si="31"/>
        <v>H10AF2020 - 1</v>
      </c>
      <c r="AC282" s="82">
        <f t="shared" si="32"/>
        <v>1</v>
      </c>
      <c r="AD282" s="82">
        <f t="shared" si="33"/>
        <v>1</v>
      </c>
      <c r="AE282" s="82" t="str">
        <f>IF(A282&lt;&gt;"",MID(F282,1,FIND(" ",F282,1)-1),AE281)</f>
        <v>H10AF2020.</v>
      </c>
      <c r="AF282" s="82" t="str">
        <f t="shared" si="34"/>
        <v>H10AF2020</v>
      </c>
      <c r="AG282" s="86"/>
      <c r="AH282" s="87"/>
      <c r="AI282" s="88"/>
    </row>
    <row r="283" spans="1:35" s="11" customFormat="1" ht="357" customHeight="1" x14ac:dyDescent="0.2">
      <c r="A283" s="129">
        <f>IF(ISBLANK(D283),"",COUNTA($D$2:D283))</f>
        <v>215</v>
      </c>
      <c r="B283" s="130">
        <f t="shared" si="29"/>
        <v>282</v>
      </c>
      <c r="C283" s="131"/>
      <c r="D283" s="130" t="s">
        <v>646</v>
      </c>
      <c r="E283" s="130" t="s">
        <v>1245</v>
      </c>
      <c r="F283" s="147" t="s">
        <v>1611</v>
      </c>
      <c r="G283" s="147" t="s">
        <v>1420</v>
      </c>
      <c r="H283" s="155" t="s">
        <v>1421</v>
      </c>
      <c r="I283" s="155" t="s">
        <v>1422</v>
      </c>
      <c r="J283" s="140" t="s">
        <v>1338</v>
      </c>
      <c r="K283" s="140">
        <v>1</v>
      </c>
      <c r="L283" s="156">
        <v>44409</v>
      </c>
      <c r="M283" s="156">
        <v>44561</v>
      </c>
      <c r="N283" s="137">
        <f t="shared" si="35"/>
        <v>21.714285714285715</v>
      </c>
      <c r="O283" s="140" t="s">
        <v>2650</v>
      </c>
      <c r="P283" s="140" t="s">
        <v>2386</v>
      </c>
      <c r="Q283" s="140">
        <v>1</v>
      </c>
      <c r="R283" s="148"/>
      <c r="S283" s="85">
        <f>IF(Q283/K283&gt;1,100,+Q283/K283*100)</f>
        <v>100</v>
      </c>
      <c r="T283" s="142">
        <f>+N283*S283/100</f>
        <v>21.714285714285715</v>
      </c>
      <c r="U283" s="142">
        <f>IF(M283&lt;=$AH$1,T283,0)</f>
        <v>21.714285714285715</v>
      </c>
      <c r="V283" s="142">
        <f>IF($AH$1&gt;=M283,N283,0)</f>
        <v>21.714285714285715</v>
      </c>
      <c r="W283" s="143" t="str">
        <f>IF(S283=100,"CUMPLIDA",IF(M283-$AH$1&lt;0,"VENCIDA",IF(M283-$AH$1&lt;=30,"PRÓXIMA A VENCER",IF(S283&gt;0,"CON AVANCE","EN TERMINO"))))</f>
        <v>CUMPLIDA</v>
      </c>
      <c r="X283" s="143" t="str">
        <f>IF(A283&lt;&gt;"",IF(AD283=1,"VENCIDO",IF(AD283=2,"PRÓXIMO A VENCER",IF(AD283=3,"EN TERMINO",IF(AD283=4,"CON AVANCE",IF(AD283=5,"CUMPLIDO",))))),"")</f>
        <v>CUMPLIDO</v>
      </c>
      <c r="Y283" s="130" t="s">
        <v>1384</v>
      </c>
      <c r="Z283" s="129" t="str">
        <f t="shared" si="30"/>
        <v>H11AF2020</v>
      </c>
      <c r="AA283" s="144">
        <f>IF(A283&lt;&gt;"",1,AA282+1)</f>
        <v>1</v>
      </c>
      <c r="AB283" s="144" t="str">
        <f t="shared" si="31"/>
        <v>H11AF2020 - 1</v>
      </c>
      <c r="AC283" s="82">
        <f t="shared" si="32"/>
        <v>5</v>
      </c>
      <c r="AD283" s="82">
        <f t="shared" si="33"/>
        <v>5</v>
      </c>
      <c r="AE283" s="82" t="str">
        <f>IF(A283&lt;&gt;"",MID(F283,1,FIND(" ",F283,1)-1),AE282)</f>
        <v>H11AF2020.</v>
      </c>
      <c r="AF283" s="82" t="str">
        <f t="shared" si="34"/>
        <v>H11AF2020</v>
      </c>
      <c r="AG283" s="86"/>
      <c r="AH283" s="87"/>
      <c r="AI283" s="88"/>
    </row>
    <row r="284" spans="1:35" s="11" customFormat="1" ht="357" customHeight="1" x14ac:dyDescent="0.2">
      <c r="A284" s="129">
        <f>IF(ISBLANK(D284),"",COUNTA($D$2:D284))</f>
        <v>216</v>
      </c>
      <c r="B284" s="130">
        <f t="shared" si="29"/>
        <v>283</v>
      </c>
      <c r="C284" s="131"/>
      <c r="D284" s="130" t="s">
        <v>646</v>
      </c>
      <c r="E284" s="130" t="s">
        <v>1245</v>
      </c>
      <c r="F284" s="147" t="s">
        <v>1612</v>
      </c>
      <c r="G284" s="147" t="s">
        <v>1423</v>
      </c>
      <c r="H284" s="155" t="s">
        <v>1336</v>
      </c>
      <c r="I284" s="155" t="s">
        <v>1337</v>
      </c>
      <c r="J284" s="140" t="s">
        <v>1338</v>
      </c>
      <c r="K284" s="140">
        <v>1</v>
      </c>
      <c r="L284" s="156">
        <v>44409</v>
      </c>
      <c r="M284" s="156">
        <v>44561</v>
      </c>
      <c r="N284" s="137">
        <f t="shared" si="35"/>
        <v>21.714285714285715</v>
      </c>
      <c r="O284" s="140" t="s">
        <v>2650</v>
      </c>
      <c r="P284" s="140" t="s">
        <v>2386</v>
      </c>
      <c r="Q284" s="140">
        <v>1</v>
      </c>
      <c r="R284" s="148"/>
      <c r="S284" s="85">
        <f>IF(Q284/K284&gt;1,100,+Q284/K284*100)</f>
        <v>100</v>
      </c>
      <c r="T284" s="142">
        <f>+N284*S284/100</f>
        <v>21.714285714285715</v>
      </c>
      <c r="U284" s="142">
        <f>IF(M284&lt;=$AH$1,T284,0)</f>
        <v>21.714285714285715</v>
      </c>
      <c r="V284" s="142">
        <f>IF($AH$1&gt;=M284,N284,0)</f>
        <v>21.714285714285715</v>
      </c>
      <c r="W284" s="143" t="str">
        <f>IF(S284=100,"CUMPLIDA",IF(M284-$AH$1&lt;0,"VENCIDA",IF(M284-$AH$1&lt;=30,"PRÓXIMA A VENCER",IF(S284&gt;0,"CON AVANCE","EN TERMINO"))))</f>
        <v>CUMPLIDA</v>
      </c>
      <c r="X284" s="143" t="str">
        <f>IF(A284&lt;&gt;"",IF(AD284=1,"VENCIDO",IF(AD284=2,"PRÓXIMO A VENCER",IF(AD284=3,"EN TERMINO",IF(AD284=4,"CON AVANCE",IF(AD284=5,"CUMPLIDO",))))),"")</f>
        <v>CUMPLIDO</v>
      </c>
      <c r="Y284" s="130" t="s">
        <v>1384</v>
      </c>
      <c r="Z284" s="129" t="str">
        <f t="shared" si="30"/>
        <v>H12AF2020</v>
      </c>
      <c r="AA284" s="144">
        <f>IF(A284&lt;&gt;"",1,AA283+1)</f>
        <v>1</v>
      </c>
      <c r="AB284" s="144" t="str">
        <f t="shared" si="31"/>
        <v>H12AF2020 - 1</v>
      </c>
      <c r="AC284" s="82">
        <f t="shared" si="32"/>
        <v>5</v>
      </c>
      <c r="AD284" s="82">
        <f t="shared" si="33"/>
        <v>5</v>
      </c>
      <c r="AE284" s="82" t="str">
        <f>IF(A284&lt;&gt;"",MID(F284,1,FIND(" ",F284,1)-1),AE283)</f>
        <v>H12AF2020.</v>
      </c>
      <c r="AF284" s="82" t="str">
        <f t="shared" si="34"/>
        <v>H12AF2020</v>
      </c>
      <c r="AG284" s="86"/>
      <c r="AH284" s="87"/>
      <c r="AI284" s="88"/>
    </row>
    <row r="285" spans="1:35" s="11" customFormat="1" ht="357" customHeight="1" x14ac:dyDescent="0.2">
      <c r="A285" s="129">
        <f>IF(ISBLANK(D285),"",COUNTA($D$2:D285))</f>
        <v>217</v>
      </c>
      <c r="B285" s="130">
        <f t="shared" si="29"/>
        <v>284</v>
      </c>
      <c r="C285" s="131"/>
      <c r="D285" s="130" t="s">
        <v>726</v>
      </c>
      <c r="E285" s="130" t="s">
        <v>1245</v>
      </c>
      <c r="F285" s="147" t="s">
        <v>1613</v>
      </c>
      <c r="G285" s="147" t="s">
        <v>1424</v>
      </c>
      <c r="H285" s="155" t="s">
        <v>1336</v>
      </c>
      <c r="I285" s="155" t="s">
        <v>1337</v>
      </c>
      <c r="J285" s="140" t="s">
        <v>1338</v>
      </c>
      <c r="K285" s="140">
        <v>1</v>
      </c>
      <c r="L285" s="156">
        <v>44409</v>
      </c>
      <c r="M285" s="156">
        <v>44561</v>
      </c>
      <c r="N285" s="137">
        <f t="shared" si="35"/>
        <v>21.714285714285715</v>
      </c>
      <c r="O285" s="140" t="s">
        <v>2650</v>
      </c>
      <c r="P285" s="140" t="s">
        <v>2386</v>
      </c>
      <c r="Q285" s="140">
        <v>1</v>
      </c>
      <c r="R285" s="148"/>
      <c r="S285" s="85">
        <f>IF(Q285/K285&gt;1,100,+Q285/K285*100)</f>
        <v>100</v>
      </c>
      <c r="T285" s="142">
        <f>+N285*S285/100</f>
        <v>21.714285714285715</v>
      </c>
      <c r="U285" s="142">
        <f>IF(M285&lt;=$AH$1,T285,0)</f>
        <v>21.714285714285715</v>
      </c>
      <c r="V285" s="142">
        <f>IF($AH$1&gt;=M285,N285,0)</f>
        <v>21.714285714285715</v>
      </c>
      <c r="W285" s="143" t="str">
        <f>IF(S285=100,"CUMPLIDA",IF(M285-$AH$1&lt;0,"VENCIDA",IF(M285-$AH$1&lt;=30,"PRÓXIMA A VENCER",IF(S285&gt;0,"CON AVANCE","EN TERMINO"))))</f>
        <v>CUMPLIDA</v>
      </c>
      <c r="X285" s="143" t="str">
        <f>IF(A285&lt;&gt;"",IF(AD285=1,"VENCIDO",IF(AD285=2,"PRÓXIMO A VENCER",IF(AD285=3,"EN TERMINO",IF(AD285=4,"CON AVANCE",IF(AD285=5,"CUMPLIDO",))))),"")</f>
        <v>CUMPLIDO</v>
      </c>
      <c r="Y285" s="130" t="s">
        <v>1384</v>
      </c>
      <c r="Z285" s="129" t="str">
        <f t="shared" si="30"/>
        <v>H13AF2020</v>
      </c>
      <c r="AA285" s="144">
        <f>IF(A285&lt;&gt;"",1,AA284+1)</f>
        <v>1</v>
      </c>
      <c r="AB285" s="144" t="str">
        <f t="shared" si="31"/>
        <v>H13AF2020 - 1</v>
      </c>
      <c r="AC285" s="82">
        <f t="shared" si="32"/>
        <v>5</v>
      </c>
      <c r="AD285" s="82">
        <f t="shared" si="33"/>
        <v>5</v>
      </c>
      <c r="AE285" s="82" t="str">
        <f>IF(A285&lt;&gt;"",MID(F285,1,FIND(" ",F285,1)-1),AE284)</f>
        <v>H13AF2020.</v>
      </c>
      <c r="AF285" s="82" t="str">
        <f t="shared" si="34"/>
        <v>H13AF2020</v>
      </c>
      <c r="AG285" s="86"/>
      <c r="AH285" s="87"/>
      <c r="AI285" s="88"/>
    </row>
    <row r="286" spans="1:35" s="11" customFormat="1" ht="357" customHeight="1" x14ac:dyDescent="0.2">
      <c r="A286" s="129">
        <f>IF(ISBLANK(D286),"",COUNTA($D$2:D286))</f>
        <v>218</v>
      </c>
      <c r="B286" s="130">
        <f t="shared" si="29"/>
        <v>285</v>
      </c>
      <c r="C286" s="131"/>
      <c r="D286" s="130" t="s">
        <v>646</v>
      </c>
      <c r="E286" s="130" t="s">
        <v>1245</v>
      </c>
      <c r="F286" s="147" t="s">
        <v>1614</v>
      </c>
      <c r="G286" s="147" t="s">
        <v>1425</v>
      </c>
      <c r="H286" s="155" t="s">
        <v>1421</v>
      </c>
      <c r="I286" s="155" t="s">
        <v>1422</v>
      </c>
      <c r="J286" s="140" t="s">
        <v>1338</v>
      </c>
      <c r="K286" s="140">
        <v>1</v>
      </c>
      <c r="L286" s="156">
        <v>44409</v>
      </c>
      <c r="M286" s="156">
        <v>44561</v>
      </c>
      <c r="N286" s="137">
        <f t="shared" si="35"/>
        <v>21.714285714285715</v>
      </c>
      <c r="O286" s="140" t="s">
        <v>2650</v>
      </c>
      <c r="P286" s="140" t="s">
        <v>2386</v>
      </c>
      <c r="Q286" s="140">
        <v>1</v>
      </c>
      <c r="R286" s="148"/>
      <c r="S286" s="85">
        <f>IF(Q286/K286&gt;1,100,+Q286/K286*100)</f>
        <v>100</v>
      </c>
      <c r="T286" s="142">
        <f>+N286*S286/100</f>
        <v>21.714285714285715</v>
      </c>
      <c r="U286" s="142">
        <f>IF(M286&lt;=$AH$1,T286,0)</f>
        <v>21.714285714285715</v>
      </c>
      <c r="V286" s="142">
        <f>IF($AH$1&gt;=M286,N286,0)</f>
        <v>21.714285714285715</v>
      </c>
      <c r="W286" s="143" t="str">
        <f>IF(S286=100,"CUMPLIDA",IF(M286-$AH$1&lt;0,"VENCIDA",IF(M286-$AH$1&lt;=30,"PRÓXIMA A VENCER",IF(S286&gt;0,"CON AVANCE","EN TERMINO"))))</f>
        <v>CUMPLIDA</v>
      </c>
      <c r="X286" s="143" t="str">
        <f>IF(A286&lt;&gt;"",IF(AD286=1,"VENCIDO",IF(AD286=2,"PRÓXIMO A VENCER",IF(AD286=3,"EN TERMINO",IF(AD286=4,"CON AVANCE",IF(AD286=5,"CUMPLIDO",))))),"")</f>
        <v>CUMPLIDO</v>
      </c>
      <c r="Y286" s="130" t="s">
        <v>1384</v>
      </c>
      <c r="Z286" s="129" t="str">
        <f t="shared" si="30"/>
        <v>H14AF2020</v>
      </c>
      <c r="AA286" s="144">
        <f>IF(A286&lt;&gt;"",1,AA285+1)</f>
        <v>1</v>
      </c>
      <c r="AB286" s="144" t="str">
        <f t="shared" si="31"/>
        <v>H14AF2020 - 1</v>
      </c>
      <c r="AC286" s="82">
        <f t="shared" si="32"/>
        <v>5</v>
      </c>
      <c r="AD286" s="82">
        <f t="shared" si="33"/>
        <v>5</v>
      </c>
      <c r="AE286" s="82" t="str">
        <f>IF(A286&lt;&gt;"",MID(F286,1,FIND(" ",F286,1)-1),AE285)</f>
        <v>H14AF2020.</v>
      </c>
      <c r="AF286" s="82" t="str">
        <f t="shared" si="34"/>
        <v>H14AF2020</v>
      </c>
      <c r="AG286" s="86"/>
      <c r="AH286" s="87"/>
      <c r="AI286" s="88"/>
    </row>
    <row r="287" spans="1:35" s="11" customFormat="1" ht="357" customHeight="1" x14ac:dyDescent="0.2">
      <c r="A287" s="129">
        <f>IF(ISBLANK(D287),"",COUNTA($D$2:D287))</f>
        <v>219</v>
      </c>
      <c r="B287" s="130">
        <f t="shared" si="29"/>
        <v>286</v>
      </c>
      <c r="C287" s="131"/>
      <c r="D287" s="130" t="s">
        <v>646</v>
      </c>
      <c r="E287" s="130" t="s">
        <v>1245</v>
      </c>
      <c r="F287" s="147" t="s">
        <v>1615</v>
      </c>
      <c r="G287" s="147" t="s">
        <v>1426</v>
      </c>
      <c r="H287" s="155" t="s">
        <v>1427</v>
      </c>
      <c r="I287" s="140" t="s">
        <v>1428</v>
      </c>
      <c r="J287" s="140" t="s">
        <v>329</v>
      </c>
      <c r="K287" s="140">
        <v>1</v>
      </c>
      <c r="L287" s="156">
        <v>44409</v>
      </c>
      <c r="M287" s="156">
        <v>44561</v>
      </c>
      <c r="N287" s="137">
        <f t="shared" si="35"/>
        <v>21.714285714285715</v>
      </c>
      <c r="O287" s="140" t="s">
        <v>1975</v>
      </c>
      <c r="P287" s="139" t="s">
        <v>2386</v>
      </c>
      <c r="Q287" s="140">
        <v>0.5</v>
      </c>
      <c r="R287" s="148"/>
      <c r="S287" s="85">
        <f>IF(Q287/K287&gt;1,100,+Q287/K287*100)</f>
        <v>50</v>
      </c>
      <c r="T287" s="142">
        <f>+N287*S287/100</f>
        <v>10.857142857142858</v>
      </c>
      <c r="U287" s="142">
        <f>IF(M287&lt;=$AH$1,T287,0)</f>
        <v>10.857142857142858</v>
      </c>
      <c r="V287" s="142">
        <f>IF($AH$1&gt;=M287,N287,0)</f>
        <v>21.714285714285715</v>
      </c>
      <c r="W287" s="143" t="str">
        <f>IF(S287=100,"CUMPLIDA",IF(M287-$AH$1&lt;0,"VENCIDA",IF(M287-$AH$1&lt;=30,"PRÓXIMA A VENCER",IF(S287&gt;0,"CON AVANCE","EN TERMINO"))))</f>
        <v>VENCIDA</v>
      </c>
      <c r="X287" s="143" t="str">
        <f>IF(A287&lt;&gt;"",IF(AD287=1,"VENCIDO",IF(AD287=2,"PRÓXIMO A VENCER",IF(AD287=3,"EN TERMINO",IF(AD287=4,"CON AVANCE",IF(AD287=5,"CUMPLIDO",))))),"")</f>
        <v>VENCIDO</v>
      </c>
      <c r="Y287" s="130" t="s">
        <v>1384</v>
      </c>
      <c r="Z287" s="129" t="str">
        <f t="shared" si="30"/>
        <v>H15AF2020</v>
      </c>
      <c r="AA287" s="144">
        <f>IF(A287&lt;&gt;"",1,AA286+1)</f>
        <v>1</v>
      </c>
      <c r="AB287" s="144" t="str">
        <f t="shared" si="31"/>
        <v>H15AF2020 - 1</v>
      </c>
      <c r="AC287" s="82">
        <f t="shared" si="32"/>
        <v>1</v>
      </c>
      <c r="AD287" s="82">
        <f t="shared" si="33"/>
        <v>1</v>
      </c>
      <c r="AE287" s="82" t="str">
        <f>IF(A287&lt;&gt;"",MID(F287,1,FIND(" ",F287,1)-1),AE286)</f>
        <v>H15AF2020.</v>
      </c>
      <c r="AF287" s="82" t="str">
        <f t="shared" si="34"/>
        <v>H15AF2020</v>
      </c>
      <c r="AG287" s="86"/>
      <c r="AH287" s="87"/>
      <c r="AI287" s="88"/>
    </row>
    <row r="288" spans="1:35" s="11" customFormat="1" ht="409.5" customHeight="1" x14ac:dyDescent="0.2">
      <c r="A288" s="129">
        <f>IF(ISBLANK(D288),"",COUNTA($D$2:D288))</f>
        <v>220</v>
      </c>
      <c r="B288" s="130">
        <f t="shared" si="29"/>
        <v>287</v>
      </c>
      <c r="C288" s="131"/>
      <c r="D288" s="130" t="s">
        <v>1387</v>
      </c>
      <c r="E288" s="130" t="s">
        <v>874</v>
      </c>
      <c r="F288" s="147" t="s">
        <v>1616</v>
      </c>
      <c r="G288" s="147" t="s">
        <v>1429</v>
      </c>
      <c r="H288" s="155" t="s">
        <v>1421</v>
      </c>
      <c r="I288" s="155" t="s">
        <v>1422</v>
      </c>
      <c r="J288" s="140" t="s">
        <v>1338</v>
      </c>
      <c r="K288" s="140">
        <v>1</v>
      </c>
      <c r="L288" s="156">
        <v>44409</v>
      </c>
      <c r="M288" s="156">
        <v>44561</v>
      </c>
      <c r="N288" s="137">
        <f t="shared" si="35"/>
        <v>21.714285714285715</v>
      </c>
      <c r="O288" s="140" t="s">
        <v>2650</v>
      </c>
      <c r="P288" s="140" t="s">
        <v>2386</v>
      </c>
      <c r="Q288" s="140">
        <v>1</v>
      </c>
      <c r="R288" s="148"/>
      <c r="S288" s="85">
        <f>IF(Q288/K288&gt;1,100,+Q288/K288*100)</f>
        <v>100</v>
      </c>
      <c r="T288" s="142">
        <f>+N288*S288/100</f>
        <v>21.714285714285715</v>
      </c>
      <c r="U288" s="142">
        <f>IF(M288&lt;=$AH$1,T288,0)</f>
        <v>21.714285714285715</v>
      </c>
      <c r="V288" s="142">
        <f>IF($AH$1&gt;=M288,N288,0)</f>
        <v>21.714285714285715</v>
      </c>
      <c r="W288" s="143" t="str">
        <f>IF(S288=100,"CUMPLIDA",IF(M288-$AH$1&lt;0,"VENCIDA",IF(M288-$AH$1&lt;=30,"PRÓXIMA A VENCER",IF(S288&gt;0,"CON AVANCE","EN TERMINO"))))</f>
        <v>CUMPLIDA</v>
      </c>
      <c r="X288" s="143" t="str">
        <f>IF(A288&lt;&gt;"",IF(AD288=1,"VENCIDO",IF(AD288=2,"PRÓXIMO A VENCER",IF(AD288=3,"EN TERMINO",IF(AD288=4,"CON AVANCE",IF(AD288=5,"CUMPLIDO",))))),"")</f>
        <v>CUMPLIDO</v>
      </c>
      <c r="Y288" s="130" t="s">
        <v>1384</v>
      </c>
      <c r="Z288" s="129" t="str">
        <f t="shared" si="30"/>
        <v>H16AF2020</v>
      </c>
      <c r="AA288" s="144">
        <f>IF(A288&lt;&gt;"",1,AA287+1)</f>
        <v>1</v>
      </c>
      <c r="AB288" s="144" t="str">
        <f t="shared" si="31"/>
        <v>H16AF2020 - 1</v>
      </c>
      <c r="AC288" s="82">
        <f t="shared" si="32"/>
        <v>5</v>
      </c>
      <c r="AD288" s="82">
        <f t="shared" si="33"/>
        <v>5</v>
      </c>
      <c r="AE288" s="82" t="str">
        <f>IF(A288&lt;&gt;"",MID(F288,1,FIND(" ",F288,1)-1),AE287)</f>
        <v>H16AF2020.</v>
      </c>
      <c r="AF288" s="82" t="str">
        <f t="shared" si="34"/>
        <v>H16AF2020</v>
      </c>
      <c r="AG288" s="86"/>
      <c r="AH288" s="87"/>
      <c r="AI288" s="88"/>
    </row>
    <row r="289" spans="1:35" s="11" customFormat="1" ht="357" customHeight="1" x14ac:dyDescent="0.2">
      <c r="A289" s="129">
        <f>IF(ISBLANK(D289),"",COUNTA($D$2:D289))</f>
        <v>221</v>
      </c>
      <c r="B289" s="130">
        <f t="shared" si="29"/>
        <v>288</v>
      </c>
      <c r="C289" s="131"/>
      <c r="D289" s="130" t="s">
        <v>646</v>
      </c>
      <c r="E289" s="130" t="s">
        <v>874</v>
      </c>
      <c r="F289" s="147" t="s">
        <v>1617</v>
      </c>
      <c r="G289" s="147" t="s">
        <v>1430</v>
      </c>
      <c r="H289" s="155" t="s">
        <v>1431</v>
      </c>
      <c r="I289" s="155" t="s">
        <v>1432</v>
      </c>
      <c r="J289" s="155" t="s">
        <v>1433</v>
      </c>
      <c r="K289" s="140">
        <v>1</v>
      </c>
      <c r="L289" s="156">
        <v>44409</v>
      </c>
      <c r="M289" s="156">
        <v>44561</v>
      </c>
      <c r="N289" s="137">
        <f t="shared" si="35"/>
        <v>21.714285714285715</v>
      </c>
      <c r="O289" s="140" t="s">
        <v>1519</v>
      </c>
      <c r="P289" s="140" t="s">
        <v>2386</v>
      </c>
      <c r="Q289" s="140">
        <v>0.1</v>
      </c>
      <c r="R289" s="129"/>
      <c r="S289" s="85">
        <f>IF(Q289/K289&gt;1,100,+Q289/K289*100)</f>
        <v>10</v>
      </c>
      <c r="T289" s="142">
        <f>+N289*S289/100</f>
        <v>2.1714285714285717</v>
      </c>
      <c r="U289" s="142">
        <f>IF(M289&lt;=$AH$1,T289,0)</f>
        <v>2.1714285714285717</v>
      </c>
      <c r="V289" s="142">
        <f>IF($AH$1&gt;=M289,N289,0)</f>
        <v>21.714285714285715</v>
      </c>
      <c r="W289" s="143" t="str">
        <f>IF(S289=100,"CUMPLIDA",IF(M289-$AH$1&lt;0,"VENCIDA",IF(M289-$AH$1&lt;=30,"PRÓXIMA A VENCER",IF(S289&gt;0,"CON AVANCE","EN TERMINO"))))</f>
        <v>VENCIDA</v>
      </c>
      <c r="X289" s="143" t="str">
        <f>IF(A289&lt;&gt;"",IF(AD289=1,"VENCIDO",IF(AD289=2,"PRÓXIMO A VENCER",IF(AD289=3,"EN TERMINO",IF(AD289=4,"CON AVANCE",IF(AD289=5,"CUMPLIDO",))))),"")</f>
        <v>VENCIDO</v>
      </c>
      <c r="Y289" s="130" t="s">
        <v>1384</v>
      </c>
      <c r="Z289" s="129" t="str">
        <f t="shared" si="30"/>
        <v>H17AF2020</v>
      </c>
      <c r="AA289" s="144">
        <f>IF(A289&lt;&gt;"",1,AA288+1)</f>
        <v>1</v>
      </c>
      <c r="AB289" s="144" t="str">
        <f t="shared" si="31"/>
        <v>H17AF2020 - 1</v>
      </c>
      <c r="AC289" s="82">
        <f t="shared" si="32"/>
        <v>1</v>
      </c>
      <c r="AD289" s="82">
        <f t="shared" si="33"/>
        <v>1</v>
      </c>
      <c r="AE289" s="82" t="str">
        <f>IF(A289&lt;&gt;"",MID(F289,1,FIND(" ",F289,1)-1),AE288)</f>
        <v>H17AF2020.</v>
      </c>
      <c r="AF289" s="82" t="str">
        <f t="shared" si="34"/>
        <v>H17AF2020</v>
      </c>
      <c r="AG289" s="86"/>
      <c r="AH289" s="87"/>
      <c r="AI289" s="88"/>
    </row>
    <row r="290" spans="1:35" s="11" customFormat="1" ht="357" customHeight="1" x14ac:dyDescent="0.2">
      <c r="A290" s="129">
        <f>IF(ISBLANK(D290),"",COUNTA($D$2:D290))</f>
        <v>222</v>
      </c>
      <c r="B290" s="130">
        <f t="shared" ref="B290:B353" si="36">ROW()-1</f>
        <v>289</v>
      </c>
      <c r="C290" s="131"/>
      <c r="D290" s="130" t="s">
        <v>646</v>
      </c>
      <c r="E290" s="130" t="s">
        <v>1140</v>
      </c>
      <c r="F290" s="147" t="s">
        <v>1618</v>
      </c>
      <c r="G290" s="147" t="s">
        <v>1434</v>
      </c>
      <c r="H290" s="155" t="s">
        <v>1109</v>
      </c>
      <c r="I290" s="155" t="s">
        <v>1116</v>
      </c>
      <c r="J290" s="140" t="s">
        <v>1111</v>
      </c>
      <c r="K290" s="140">
        <v>1</v>
      </c>
      <c r="L290" s="156">
        <v>44409</v>
      </c>
      <c r="M290" s="156">
        <v>44561</v>
      </c>
      <c r="N290" s="137">
        <f t="shared" si="35"/>
        <v>21.714285714285715</v>
      </c>
      <c r="O290" s="140" t="s">
        <v>1515</v>
      </c>
      <c r="P290" s="138" t="s">
        <v>2393</v>
      </c>
      <c r="Q290" s="140">
        <v>1</v>
      </c>
      <c r="R290" s="129"/>
      <c r="S290" s="85">
        <f>IF(Q290/K290&gt;1,100,+Q290/K290*100)</f>
        <v>100</v>
      </c>
      <c r="T290" s="142">
        <f>+N290*S290/100</f>
        <v>21.714285714285715</v>
      </c>
      <c r="U290" s="142">
        <f>IF(M290&lt;=$AH$1,T290,0)</f>
        <v>21.714285714285715</v>
      </c>
      <c r="V290" s="142">
        <f>IF($AH$1&gt;=M290,N290,0)</f>
        <v>21.714285714285715</v>
      </c>
      <c r="W290" s="143" t="str">
        <f>IF(S290=100,"CUMPLIDA",IF(M290-$AH$1&lt;0,"VENCIDA",IF(M290-$AH$1&lt;=30,"PRÓXIMA A VENCER",IF(S290&gt;0,"CON AVANCE","EN TERMINO"))))</f>
        <v>CUMPLIDA</v>
      </c>
      <c r="X290" s="143" t="str">
        <f>IF(A290&lt;&gt;"",IF(AD290=1,"VENCIDO",IF(AD290=2,"PRÓXIMO A VENCER",IF(AD290=3,"EN TERMINO",IF(AD290=4,"CON AVANCE",IF(AD290=5,"CUMPLIDO",))))),"")</f>
        <v>CUMPLIDO</v>
      </c>
      <c r="Y290" s="130" t="s">
        <v>1384</v>
      </c>
      <c r="Z290" s="129" t="str">
        <f t="shared" si="30"/>
        <v>H18AF2020</v>
      </c>
      <c r="AA290" s="144">
        <f>IF(A290&lt;&gt;"",1,AA289+1)</f>
        <v>1</v>
      </c>
      <c r="AB290" s="144" t="str">
        <f t="shared" si="31"/>
        <v>H18AF2020 - 1</v>
      </c>
      <c r="AC290" s="82">
        <f t="shared" si="32"/>
        <v>5</v>
      </c>
      <c r="AD290" s="82">
        <f t="shared" si="33"/>
        <v>5</v>
      </c>
      <c r="AE290" s="82" t="str">
        <f>IF(A290&lt;&gt;"",MID(F290,1,FIND(" ",F290,1)-1),AE289)</f>
        <v>H18AF2020.</v>
      </c>
      <c r="AF290" s="82" t="str">
        <f t="shared" si="34"/>
        <v>H18AF2020</v>
      </c>
      <c r="AG290" s="86"/>
      <c r="AH290" s="87"/>
      <c r="AI290" s="88"/>
    </row>
    <row r="291" spans="1:35" s="11" customFormat="1" ht="357" customHeight="1" x14ac:dyDescent="0.2">
      <c r="A291" s="129">
        <f>IF(ISBLANK(D291),"",COUNTA($D$2:D291))</f>
        <v>223</v>
      </c>
      <c r="B291" s="130">
        <f t="shared" si="36"/>
        <v>290</v>
      </c>
      <c r="C291" s="131"/>
      <c r="D291" s="130" t="s">
        <v>645</v>
      </c>
      <c r="E291" s="130" t="s">
        <v>1483</v>
      </c>
      <c r="F291" s="147" t="s">
        <v>1619</v>
      </c>
      <c r="G291" s="147" t="s">
        <v>1435</v>
      </c>
      <c r="H291" s="155" t="s">
        <v>1436</v>
      </c>
      <c r="I291" s="155" t="s">
        <v>1437</v>
      </c>
      <c r="J291" s="140" t="s">
        <v>1438</v>
      </c>
      <c r="K291" s="140">
        <v>1</v>
      </c>
      <c r="L291" s="156">
        <v>44396</v>
      </c>
      <c r="M291" s="156">
        <v>44561</v>
      </c>
      <c r="N291" s="137">
        <f t="shared" si="35"/>
        <v>23.571428571428573</v>
      </c>
      <c r="O291" s="140" t="s">
        <v>1522</v>
      </c>
      <c r="P291" s="140" t="s">
        <v>2393</v>
      </c>
      <c r="Q291" s="140">
        <v>1</v>
      </c>
      <c r="R291" s="129"/>
      <c r="S291" s="85">
        <f>IF(Q291/K291&gt;1,100,+Q291/K291*100)</f>
        <v>100</v>
      </c>
      <c r="T291" s="142">
        <f>+N291*S291/100</f>
        <v>23.571428571428573</v>
      </c>
      <c r="U291" s="142">
        <f>IF(M291&lt;=$AH$1,T291,0)</f>
        <v>23.571428571428573</v>
      </c>
      <c r="V291" s="142">
        <f>IF($AH$1&gt;=M291,N291,0)</f>
        <v>23.571428571428573</v>
      </c>
      <c r="W291" s="143" t="str">
        <f>IF(S291=100,"CUMPLIDA",IF(M291-$AH$1&lt;0,"VENCIDA",IF(M291-$AH$1&lt;=30,"PRÓXIMA A VENCER",IF(S291&gt;0,"CON AVANCE","EN TERMINO"))))</f>
        <v>CUMPLIDA</v>
      </c>
      <c r="X291" s="143" t="str">
        <f>IF(A291&lt;&gt;"",IF(AD291=1,"VENCIDO",IF(AD291=2,"PRÓXIMO A VENCER",IF(AD291=3,"EN TERMINO",IF(AD291=4,"CON AVANCE",IF(AD291=5,"CUMPLIDO",))))),"")</f>
        <v>CUMPLIDO</v>
      </c>
      <c r="Y291" s="130" t="s">
        <v>1384</v>
      </c>
      <c r="Z291" s="129" t="str">
        <f t="shared" si="30"/>
        <v>H19AF2020</v>
      </c>
      <c r="AA291" s="144">
        <f>IF(A291&lt;&gt;"",1,AA290+1)</f>
        <v>1</v>
      </c>
      <c r="AB291" s="144" t="str">
        <f t="shared" si="31"/>
        <v>H19AF2020 - 1</v>
      </c>
      <c r="AC291" s="82">
        <f t="shared" si="32"/>
        <v>5</v>
      </c>
      <c r="AD291" s="82">
        <f t="shared" si="33"/>
        <v>5</v>
      </c>
      <c r="AE291" s="82" t="str">
        <f>IF(A291&lt;&gt;"",MID(F291,1,FIND(" ",F291,1)-1),AE290)</f>
        <v>H19AF2020.</v>
      </c>
      <c r="AF291" s="82" t="str">
        <f t="shared" si="34"/>
        <v>H19AF2020</v>
      </c>
      <c r="AG291" s="86"/>
      <c r="AH291" s="87"/>
      <c r="AI291" s="88"/>
    </row>
    <row r="292" spans="1:35" s="11" customFormat="1" ht="357" customHeight="1" x14ac:dyDescent="0.2">
      <c r="A292" s="129">
        <f>IF(ISBLANK(D292),"",COUNTA($D$2:D292))</f>
        <v>224</v>
      </c>
      <c r="B292" s="130">
        <f t="shared" si="36"/>
        <v>291</v>
      </c>
      <c r="C292" s="131"/>
      <c r="D292" s="130" t="s">
        <v>645</v>
      </c>
      <c r="E292" s="130" t="s">
        <v>1140</v>
      </c>
      <c r="F292" s="147" t="s">
        <v>1620</v>
      </c>
      <c r="G292" s="147" t="s">
        <v>1439</v>
      </c>
      <c r="H292" s="155" t="s">
        <v>1486</v>
      </c>
      <c r="I292" s="155" t="s">
        <v>1440</v>
      </c>
      <c r="J292" s="140" t="s">
        <v>1441</v>
      </c>
      <c r="K292" s="140">
        <v>1</v>
      </c>
      <c r="L292" s="156">
        <v>44409</v>
      </c>
      <c r="M292" s="156">
        <v>44774</v>
      </c>
      <c r="N292" s="137">
        <f t="shared" si="35"/>
        <v>52.142857142857146</v>
      </c>
      <c r="O292" s="140" t="s">
        <v>1521</v>
      </c>
      <c r="P292" s="138" t="s">
        <v>2386</v>
      </c>
      <c r="Q292" s="140">
        <v>1</v>
      </c>
      <c r="R292" s="129"/>
      <c r="S292" s="85">
        <f>IF(Q292/K292&gt;1,100,+Q292/K292*100)</f>
        <v>100</v>
      </c>
      <c r="T292" s="142">
        <f>+N292*S292/100</f>
        <v>52.142857142857146</v>
      </c>
      <c r="U292" s="142">
        <f>IF(M292&lt;=$AH$1,T292,0)</f>
        <v>52.142857142857146</v>
      </c>
      <c r="V292" s="142">
        <f>IF($AH$1&gt;=M292,N292,0)</f>
        <v>52.142857142857146</v>
      </c>
      <c r="W292" s="143" t="str">
        <f>IF(S292=100,"CUMPLIDA",IF(M292-$AH$1&lt;0,"VENCIDA",IF(M292-$AH$1&lt;=30,"PRÓXIMA A VENCER",IF(S292&gt;0,"CON AVANCE","EN TERMINO"))))</f>
        <v>CUMPLIDA</v>
      </c>
      <c r="X292" s="143" t="str">
        <f>IF(A292&lt;&gt;"",IF(AD292=1,"VENCIDO",IF(AD292=2,"PRÓXIMO A VENCER",IF(AD292=3,"EN TERMINO",IF(AD292=4,"CON AVANCE",IF(AD292=5,"CUMPLIDO",))))),"")</f>
        <v>CUMPLIDO</v>
      </c>
      <c r="Y292" s="130" t="s">
        <v>1384</v>
      </c>
      <c r="Z292" s="129" t="str">
        <f t="shared" si="30"/>
        <v>H20AF2020</v>
      </c>
      <c r="AA292" s="144">
        <f>IF(A292&lt;&gt;"",1,AA291+1)</f>
        <v>1</v>
      </c>
      <c r="AB292" s="144" t="str">
        <f t="shared" si="31"/>
        <v>H20AF2020 - 1</v>
      </c>
      <c r="AC292" s="82">
        <f t="shared" si="32"/>
        <v>5</v>
      </c>
      <c r="AD292" s="82">
        <f t="shared" si="33"/>
        <v>5</v>
      </c>
      <c r="AE292" s="82" t="str">
        <f>IF(A292&lt;&gt;"",MID(F292,1,FIND(" ",F292,1)-1),AE291)</f>
        <v>H20AF2020.</v>
      </c>
      <c r="AF292" s="82" t="str">
        <f t="shared" si="34"/>
        <v>H20AF2020</v>
      </c>
      <c r="AG292" s="86"/>
      <c r="AH292" s="87"/>
      <c r="AI292" s="88"/>
    </row>
    <row r="293" spans="1:35" s="11" customFormat="1" ht="357" customHeight="1" x14ac:dyDescent="0.2">
      <c r="A293" s="129">
        <f>IF(ISBLANK(D293),"",COUNTA($D$2:D293))</f>
        <v>225</v>
      </c>
      <c r="B293" s="130">
        <f t="shared" si="36"/>
        <v>292</v>
      </c>
      <c r="C293" s="131"/>
      <c r="D293" s="130" t="s">
        <v>645</v>
      </c>
      <c r="E293" s="130" t="s">
        <v>874</v>
      </c>
      <c r="F293" s="147" t="s">
        <v>1621</v>
      </c>
      <c r="G293" s="147" t="s">
        <v>1442</v>
      </c>
      <c r="H293" s="155" t="s">
        <v>1421</v>
      </c>
      <c r="I293" s="155" t="s">
        <v>1422</v>
      </c>
      <c r="J293" s="140" t="s">
        <v>1338</v>
      </c>
      <c r="K293" s="140">
        <v>1</v>
      </c>
      <c r="L293" s="156">
        <v>44409</v>
      </c>
      <c r="M293" s="156">
        <v>44561</v>
      </c>
      <c r="N293" s="137">
        <f t="shared" si="35"/>
        <v>21.714285714285715</v>
      </c>
      <c r="O293" s="140" t="s">
        <v>1523</v>
      </c>
      <c r="P293" s="140" t="s">
        <v>2386</v>
      </c>
      <c r="Q293" s="140">
        <v>1</v>
      </c>
      <c r="R293" s="129"/>
      <c r="S293" s="85">
        <f>IF(Q293/K293&gt;1,100,+Q293/K293*100)</f>
        <v>100</v>
      </c>
      <c r="T293" s="142">
        <f>+N293*S293/100</f>
        <v>21.714285714285715</v>
      </c>
      <c r="U293" s="142">
        <f>IF(M293&lt;=$AH$1,T293,0)</f>
        <v>21.714285714285715</v>
      </c>
      <c r="V293" s="142">
        <f>IF($AH$1&gt;=M293,N293,0)</f>
        <v>21.714285714285715</v>
      </c>
      <c r="W293" s="143" t="str">
        <f>IF(S293=100,"CUMPLIDA",IF(M293-$AH$1&lt;0,"VENCIDA",IF(M293-$AH$1&lt;=30,"PRÓXIMA A VENCER",IF(S293&gt;0,"CON AVANCE","EN TERMINO"))))</f>
        <v>CUMPLIDA</v>
      </c>
      <c r="X293" s="143" t="str">
        <f>IF(A293&lt;&gt;"",IF(AD293=1,"VENCIDO",IF(AD293=2,"PRÓXIMO A VENCER",IF(AD293=3,"EN TERMINO",IF(AD293=4,"CON AVANCE",IF(AD293=5,"CUMPLIDO",))))),"")</f>
        <v>CUMPLIDO</v>
      </c>
      <c r="Y293" s="130" t="s">
        <v>1384</v>
      </c>
      <c r="Z293" s="129" t="str">
        <f t="shared" si="30"/>
        <v>H21AF2020</v>
      </c>
      <c r="AA293" s="144">
        <f>IF(A293&lt;&gt;"",1,AA292+1)</f>
        <v>1</v>
      </c>
      <c r="AB293" s="144" t="str">
        <f t="shared" si="31"/>
        <v>H21AF2020 - 1</v>
      </c>
      <c r="AC293" s="82">
        <f t="shared" si="32"/>
        <v>5</v>
      </c>
      <c r="AD293" s="82">
        <f t="shared" si="33"/>
        <v>5</v>
      </c>
      <c r="AE293" s="82" t="str">
        <f>IF(A293&lt;&gt;"",MID(F293,1,FIND(" ",F293,1)-1),AE292)</f>
        <v>H21AF2020.</v>
      </c>
      <c r="AF293" s="82" t="str">
        <f t="shared" si="34"/>
        <v>H21AF2020</v>
      </c>
      <c r="AG293" s="86"/>
      <c r="AH293" s="87"/>
      <c r="AI293" s="88"/>
    </row>
    <row r="294" spans="1:35" s="11" customFormat="1" ht="357" customHeight="1" x14ac:dyDescent="0.2">
      <c r="A294" s="129">
        <f>IF(ISBLANK(D294),"",COUNTA($D$2:D294))</f>
        <v>226</v>
      </c>
      <c r="B294" s="130">
        <f t="shared" si="36"/>
        <v>293</v>
      </c>
      <c r="C294" s="131"/>
      <c r="D294" s="130" t="s">
        <v>1388</v>
      </c>
      <c r="E294" s="130" t="s">
        <v>874</v>
      </c>
      <c r="F294" s="147" t="s">
        <v>1622</v>
      </c>
      <c r="G294" s="147" t="s">
        <v>1443</v>
      </c>
      <c r="H294" s="155" t="s">
        <v>1444</v>
      </c>
      <c r="I294" s="155" t="s">
        <v>1445</v>
      </c>
      <c r="J294" s="140" t="s">
        <v>1338</v>
      </c>
      <c r="K294" s="140">
        <v>1</v>
      </c>
      <c r="L294" s="156">
        <v>44409</v>
      </c>
      <c r="M294" s="156">
        <v>44561</v>
      </c>
      <c r="N294" s="137">
        <f t="shared" si="35"/>
        <v>21.714285714285715</v>
      </c>
      <c r="O294" s="140" t="s">
        <v>1523</v>
      </c>
      <c r="P294" s="140" t="s">
        <v>2386</v>
      </c>
      <c r="Q294" s="140">
        <v>1</v>
      </c>
      <c r="R294" s="129"/>
      <c r="S294" s="85">
        <f>IF(Q294/K294&gt;1,100,+Q294/K294*100)</f>
        <v>100</v>
      </c>
      <c r="T294" s="142">
        <f>+N294*S294/100</f>
        <v>21.714285714285715</v>
      </c>
      <c r="U294" s="142">
        <f>IF(M294&lt;=$AH$1,T294,0)</f>
        <v>21.714285714285715</v>
      </c>
      <c r="V294" s="142">
        <f>IF($AH$1&gt;=M294,N294,0)</f>
        <v>21.714285714285715</v>
      </c>
      <c r="W294" s="143" t="str">
        <f>IF(S294=100,"CUMPLIDA",IF(M294-$AH$1&lt;0,"VENCIDA",IF(M294-$AH$1&lt;=30,"PRÓXIMA A VENCER",IF(S294&gt;0,"CON AVANCE","EN TERMINO"))))</f>
        <v>CUMPLIDA</v>
      </c>
      <c r="X294" s="143" t="str">
        <f>IF(A294&lt;&gt;"",IF(AD294=1,"VENCIDO",IF(AD294=2,"PRÓXIMO A VENCER",IF(AD294=3,"EN TERMINO",IF(AD294=4,"CON AVANCE",IF(AD294=5,"CUMPLIDO",))))),"")</f>
        <v>CUMPLIDO</v>
      </c>
      <c r="Y294" s="130" t="s">
        <v>1384</v>
      </c>
      <c r="Z294" s="129" t="str">
        <f t="shared" si="30"/>
        <v>H22AF2020</v>
      </c>
      <c r="AA294" s="144">
        <f>IF(A294&lt;&gt;"",1,AA293+1)</f>
        <v>1</v>
      </c>
      <c r="AB294" s="144" t="str">
        <f t="shared" si="31"/>
        <v>H22AF2020 - 1</v>
      </c>
      <c r="AC294" s="82">
        <f t="shared" si="32"/>
        <v>5</v>
      </c>
      <c r="AD294" s="82">
        <f t="shared" si="33"/>
        <v>5</v>
      </c>
      <c r="AE294" s="82" t="str">
        <f>IF(A294&lt;&gt;"",MID(F294,1,FIND(" ",F294,1)-1),AE293)</f>
        <v>H22AF2020.</v>
      </c>
      <c r="AF294" s="82" t="str">
        <f t="shared" si="34"/>
        <v>H22AF2020</v>
      </c>
      <c r="AG294" s="86"/>
      <c r="AH294" s="87"/>
      <c r="AI294" s="88"/>
    </row>
    <row r="295" spans="1:35" s="11" customFormat="1" ht="357" customHeight="1" x14ac:dyDescent="0.2">
      <c r="A295" s="129">
        <f>IF(ISBLANK(D295),"",COUNTA($D$2:D295))</f>
        <v>227</v>
      </c>
      <c r="B295" s="130">
        <f t="shared" si="36"/>
        <v>294</v>
      </c>
      <c r="C295" s="131"/>
      <c r="D295" s="130" t="s">
        <v>645</v>
      </c>
      <c r="E295" s="130" t="s">
        <v>874</v>
      </c>
      <c r="F295" s="147" t="s">
        <v>1623</v>
      </c>
      <c r="G295" s="147" t="s">
        <v>1446</v>
      </c>
      <c r="H295" s="155" t="s">
        <v>1292</v>
      </c>
      <c r="I295" s="155" t="s">
        <v>1337</v>
      </c>
      <c r="J295" s="140" t="s">
        <v>1338</v>
      </c>
      <c r="K295" s="140">
        <v>1</v>
      </c>
      <c r="L295" s="156">
        <v>44409</v>
      </c>
      <c r="M295" s="156">
        <v>44561</v>
      </c>
      <c r="N295" s="137">
        <f t="shared" si="35"/>
        <v>21.714285714285715</v>
      </c>
      <c r="O295" s="140" t="s">
        <v>1523</v>
      </c>
      <c r="P295" s="140" t="s">
        <v>2386</v>
      </c>
      <c r="Q295" s="140">
        <v>1</v>
      </c>
      <c r="R295" s="129"/>
      <c r="S295" s="85">
        <f>IF(Q295/K295&gt;1,100,+Q295/K295*100)</f>
        <v>100</v>
      </c>
      <c r="T295" s="142">
        <f>+N295*S295/100</f>
        <v>21.714285714285715</v>
      </c>
      <c r="U295" s="142">
        <f>IF(M295&lt;=$AH$1,T295,0)</f>
        <v>21.714285714285715</v>
      </c>
      <c r="V295" s="142">
        <f>IF($AH$1&gt;=M295,N295,0)</f>
        <v>21.714285714285715</v>
      </c>
      <c r="W295" s="143" t="str">
        <f>IF(S295=100,"CUMPLIDA",IF(M295-$AH$1&lt;0,"VENCIDA",IF(M295-$AH$1&lt;=30,"PRÓXIMA A VENCER",IF(S295&gt;0,"CON AVANCE","EN TERMINO"))))</f>
        <v>CUMPLIDA</v>
      </c>
      <c r="X295" s="143" t="str">
        <f>IF(A295&lt;&gt;"",IF(AD295=1,"VENCIDO",IF(AD295=2,"PRÓXIMO A VENCER",IF(AD295=3,"EN TERMINO",IF(AD295=4,"CON AVANCE",IF(AD295=5,"CUMPLIDO",))))),"")</f>
        <v>CUMPLIDO</v>
      </c>
      <c r="Y295" s="130" t="s">
        <v>1384</v>
      </c>
      <c r="Z295" s="129" t="str">
        <f t="shared" si="30"/>
        <v>H23AF2020</v>
      </c>
      <c r="AA295" s="144">
        <f>IF(A295&lt;&gt;"",1,AA294+1)</f>
        <v>1</v>
      </c>
      <c r="AB295" s="144" t="str">
        <f t="shared" si="31"/>
        <v>H23AF2020 - 1</v>
      </c>
      <c r="AC295" s="82">
        <f t="shared" si="32"/>
        <v>5</v>
      </c>
      <c r="AD295" s="82">
        <f t="shared" si="33"/>
        <v>5</v>
      </c>
      <c r="AE295" s="82" t="str">
        <f>IF(A295&lt;&gt;"",MID(F295,1,FIND(" ",F295,1)-1),AE294)</f>
        <v>H23AF2020.</v>
      </c>
      <c r="AF295" s="82" t="str">
        <f t="shared" si="34"/>
        <v>H23AF2020</v>
      </c>
      <c r="AG295" s="86"/>
      <c r="AH295" s="87"/>
      <c r="AI295" s="88"/>
    </row>
    <row r="296" spans="1:35" s="11" customFormat="1" ht="409.5" customHeight="1" x14ac:dyDescent="0.2">
      <c r="A296" s="129">
        <f>IF(ISBLANK(D296),"",COUNTA($D$2:D296))</f>
        <v>228</v>
      </c>
      <c r="B296" s="130">
        <f t="shared" si="36"/>
        <v>295</v>
      </c>
      <c r="C296" s="131"/>
      <c r="D296" s="130" t="s">
        <v>646</v>
      </c>
      <c r="E296" s="130" t="s">
        <v>1283</v>
      </c>
      <c r="F296" s="147" t="s">
        <v>1624</v>
      </c>
      <c r="G296" s="147" t="s">
        <v>1447</v>
      </c>
      <c r="H296" s="155" t="s">
        <v>1109</v>
      </c>
      <c r="I296" s="155" t="s">
        <v>1116</v>
      </c>
      <c r="J296" s="140" t="s">
        <v>1111</v>
      </c>
      <c r="K296" s="140">
        <v>1</v>
      </c>
      <c r="L296" s="156">
        <v>44409</v>
      </c>
      <c r="M296" s="156">
        <v>44561</v>
      </c>
      <c r="N296" s="137">
        <f t="shared" si="35"/>
        <v>21.714285714285715</v>
      </c>
      <c r="O296" s="140" t="s">
        <v>1515</v>
      </c>
      <c r="P296" s="138" t="s">
        <v>2393</v>
      </c>
      <c r="Q296" s="140">
        <v>1</v>
      </c>
      <c r="R296" s="129"/>
      <c r="S296" s="85">
        <f>IF(Q296/K296&gt;1,100,+Q296/K296*100)</f>
        <v>100</v>
      </c>
      <c r="T296" s="142">
        <f>+N296*S296/100</f>
        <v>21.714285714285715</v>
      </c>
      <c r="U296" s="142">
        <f>IF(M296&lt;=$AH$1,T296,0)</f>
        <v>21.714285714285715</v>
      </c>
      <c r="V296" s="142">
        <f>IF($AH$1&gt;=M296,N296,0)</f>
        <v>21.714285714285715</v>
      </c>
      <c r="W296" s="143" t="str">
        <f>IF(S296=100,"CUMPLIDA",IF(M296-$AH$1&lt;0,"VENCIDA",IF(M296-$AH$1&lt;=30,"PRÓXIMA A VENCER",IF(S296&gt;0,"CON AVANCE","EN TERMINO"))))</f>
        <v>CUMPLIDA</v>
      </c>
      <c r="X296" s="143" t="str">
        <f>IF(A296&lt;&gt;"",IF(AD296=1,"VENCIDO",IF(AD296=2,"PRÓXIMO A VENCER",IF(AD296=3,"EN TERMINO",IF(AD296=4,"CON AVANCE",IF(AD296=5,"CUMPLIDO",))))),"")</f>
        <v>CUMPLIDO</v>
      </c>
      <c r="Y296" s="130" t="s">
        <v>1384</v>
      </c>
      <c r="Z296" s="129" t="str">
        <f t="shared" si="30"/>
        <v>H24AF2020</v>
      </c>
      <c r="AA296" s="144">
        <f>IF(A296&lt;&gt;"",1,AA295+1)</f>
        <v>1</v>
      </c>
      <c r="AB296" s="144" t="str">
        <f t="shared" si="31"/>
        <v>H24AF2020 - 1</v>
      </c>
      <c r="AC296" s="82">
        <f t="shared" si="32"/>
        <v>5</v>
      </c>
      <c r="AD296" s="82">
        <f t="shared" si="33"/>
        <v>5</v>
      </c>
      <c r="AE296" s="82" t="str">
        <f>IF(A296&lt;&gt;"",MID(F296,1,FIND(" ",F296,1)-1),AE295)</f>
        <v>H24AF2020.</v>
      </c>
      <c r="AF296" s="82" t="str">
        <f t="shared" si="34"/>
        <v>H24AF2020</v>
      </c>
      <c r="AG296" s="86"/>
      <c r="AH296" s="87"/>
      <c r="AI296" s="88"/>
    </row>
    <row r="297" spans="1:35" s="11" customFormat="1" ht="405" customHeight="1" x14ac:dyDescent="0.2">
      <c r="A297" s="129">
        <f>IF(ISBLANK(D297),"",COUNTA($D$2:D297))</f>
        <v>229</v>
      </c>
      <c r="B297" s="130">
        <f t="shared" si="36"/>
        <v>296</v>
      </c>
      <c r="C297" s="131"/>
      <c r="D297" s="140" t="s">
        <v>1375</v>
      </c>
      <c r="E297" s="140" t="s">
        <v>976</v>
      </c>
      <c r="F297" s="147" t="s">
        <v>2249</v>
      </c>
      <c r="G297" s="147" t="s">
        <v>1374</v>
      </c>
      <c r="H297" s="148" t="s">
        <v>1379</v>
      </c>
      <c r="I297" s="148" t="s">
        <v>1378</v>
      </c>
      <c r="J297" s="129" t="s">
        <v>1377</v>
      </c>
      <c r="K297" s="129">
        <v>1</v>
      </c>
      <c r="L297" s="173">
        <v>44377</v>
      </c>
      <c r="M297" s="173">
        <v>44561</v>
      </c>
      <c r="N297" s="137">
        <f t="shared" si="35"/>
        <v>26.285714285714285</v>
      </c>
      <c r="O297" s="130" t="s">
        <v>1766</v>
      </c>
      <c r="P297" s="130" t="s">
        <v>2393</v>
      </c>
      <c r="Q297" s="140">
        <v>0</v>
      </c>
      <c r="R297" s="148"/>
      <c r="S297" s="85">
        <f>IF(Q297/K297&gt;1,100,+Q297/K297*100)</f>
        <v>0</v>
      </c>
      <c r="T297" s="142">
        <f>+N297*S297/100</f>
        <v>0</v>
      </c>
      <c r="U297" s="142">
        <f>IF(M297&lt;=$AH$1,T297,0)</f>
        <v>0</v>
      </c>
      <c r="V297" s="142">
        <f>IF($AH$1&gt;=M297,N297,0)</f>
        <v>26.285714285714285</v>
      </c>
      <c r="W297" s="143" t="str">
        <f>IF(S297=100,"CUMPLIDA",IF(M297-$AH$1&lt;0,"VENCIDA",IF(M297-$AH$1&lt;=30,"PRÓXIMA A VENCER",IF(S297&gt;0,"CON AVANCE","EN TERMINO"))))</f>
        <v>VENCIDA</v>
      </c>
      <c r="X297" s="143" t="str">
        <f>IF(A297&lt;&gt;"",IF(AD297=1,"VENCIDO",IF(AD297=2,"PRÓXIMO A VENCER",IF(AD297=3,"EN TERMINO",IF(AD297=4,"CON AVANCE",IF(AD297=5,"CUMPLIDO",))))),"")</f>
        <v>VENCIDO</v>
      </c>
      <c r="Y297" s="185" t="s">
        <v>1380</v>
      </c>
      <c r="Z297" s="129" t="str">
        <f t="shared" si="30"/>
        <v>H1Denuncia2020-187038</v>
      </c>
      <c r="AA297" s="144">
        <f>IF(A297&lt;&gt;"",1,AA296+1)</f>
        <v>1</v>
      </c>
      <c r="AB297" s="144" t="str">
        <f t="shared" si="31"/>
        <v>H1Denuncia2020-187038 - 1</v>
      </c>
      <c r="AC297" s="82">
        <f t="shared" si="32"/>
        <v>1</v>
      </c>
      <c r="AD297" s="82">
        <f t="shared" si="33"/>
        <v>1</v>
      </c>
      <c r="AE297" s="82" t="str">
        <f>IF(A297&lt;&gt;"",MID(F297,1,FIND(" ",F297,1)-1),AE296)</f>
        <v>H1Denuncia2020-187038.</v>
      </c>
      <c r="AF297" s="82" t="str">
        <f t="shared" si="34"/>
        <v>H1Denuncia2020-187038</v>
      </c>
      <c r="AG297" s="86"/>
      <c r="AH297" s="87"/>
      <c r="AI297" s="88"/>
    </row>
    <row r="298" spans="1:35" s="11" customFormat="1" ht="382.5" customHeight="1" x14ac:dyDescent="0.2">
      <c r="A298" s="129">
        <f>IF(ISBLANK(D298),"",COUNTA($D$2:D298))</f>
        <v>230</v>
      </c>
      <c r="B298" s="130">
        <f t="shared" si="36"/>
        <v>297</v>
      </c>
      <c r="C298" s="131"/>
      <c r="D298" s="130" t="s">
        <v>1138</v>
      </c>
      <c r="E298" s="130" t="s">
        <v>1112</v>
      </c>
      <c r="F298" s="148" t="s">
        <v>1300</v>
      </c>
      <c r="G298" s="148" t="s">
        <v>1301</v>
      </c>
      <c r="H298" s="148" t="s">
        <v>2382</v>
      </c>
      <c r="I298" s="148" t="s">
        <v>2383</v>
      </c>
      <c r="J298" s="129" t="s">
        <v>2479</v>
      </c>
      <c r="K298" s="129">
        <v>2</v>
      </c>
      <c r="L298" s="173">
        <v>45139</v>
      </c>
      <c r="M298" s="173">
        <v>45230</v>
      </c>
      <c r="N298" s="137">
        <f t="shared" si="35"/>
        <v>13</v>
      </c>
      <c r="O298" s="140" t="s">
        <v>1519</v>
      </c>
      <c r="P298" s="140" t="s">
        <v>2386</v>
      </c>
      <c r="Q298" s="140">
        <v>0</v>
      </c>
      <c r="R298" s="148"/>
      <c r="S298" s="85">
        <f>IF(Q298/K298&gt;1,100,+Q298/K298*100)</f>
        <v>0</v>
      </c>
      <c r="T298" s="142">
        <f>+N298*S298/100</f>
        <v>0</v>
      </c>
      <c r="U298" s="142">
        <f>IF(M298&lt;=$AH$1,T298,0)</f>
        <v>0</v>
      </c>
      <c r="V298" s="142">
        <f>IF($AH$1&gt;=M298,N298,0)</f>
        <v>13</v>
      </c>
      <c r="W298" s="143" t="str">
        <f>IF(S298=100,"CUMPLIDA",IF(M298-$AH$1&lt;0,"VENCIDA",IF(M298-$AH$1&lt;=30,"PRÓXIMA A VENCER",IF(S298&gt;0,"CON AVANCE","EN TERMINO"))))</f>
        <v>VENCIDA</v>
      </c>
      <c r="X298" s="143" t="str">
        <f>IF(A298&lt;&gt;"",IF(AD298=1,"VENCIDO",IF(AD298=2,"PRÓXIMO A VENCER",IF(AD298=3,"EN TERMINO",IF(AD298=4,"CON AVANCE",IF(AD298=5,"CUMPLIDO",))))),"")</f>
        <v>VENCIDO</v>
      </c>
      <c r="Y298" s="185" t="s">
        <v>1346</v>
      </c>
      <c r="Z298" s="129" t="str">
        <f t="shared" si="30"/>
        <v>H1AT73</v>
      </c>
      <c r="AA298" s="144">
        <f>IF(A298&lt;&gt;"",1,AA297+1)</f>
        <v>1</v>
      </c>
      <c r="AB298" s="144" t="str">
        <f t="shared" si="31"/>
        <v>H1AT73 - 1</v>
      </c>
      <c r="AC298" s="82">
        <f t="shared" si="32"/>
        <v>1</v>
      </c>
      <c r="AD298" s="82">
        <f t="shared" si="33"/>
        <v>1</v>
      </c>
      <c r="AE298" s="82" t="str">
        <f>IF(A298&lt;&gt;"",MID(F298,1,FIND(" ",F298,1)-1),AE297)</f>
        <v>H1AT73.</v>
      </c>
      <c r="AF298" s="82" t="str">
        <f t="shared" si="34"/>
        <v>H1AT73</v>
      </c>
      <c r="AG298" s="86"/>
      <c r="AH298" s="87"/>
      <c r="AI298" s="88"/>
    </row>
    <row r="299" spans="1:35" s="11" customFormat="1" ht="385.5" customHeight="1" x14ac:dyDescent="0.2">
      <c r="A299" s="129">
        <f>IF(ISBLANK(D299),"",COUNTA($D$2:D299))</f>
        <v>231</v>
      </c>
      <c r="B299" s="130">
        <f t="shared" si="36"/>
        <v>298</v>
      </c>
      <c r="C299" s="131"/>
      <c r="D299" s="130" t="s">
        <v>1138</v>
      </c>
      <c r="E299" s="130" t="s">
        <v>874</v>
      </c>
      <c r="F299" s="148" t="s">
        <v>1302</v>
      </c>
      <c r="G299" s="148" t="s">
        <v>1303</v>
      </c>
      <c r="H299" s="148" t="s">
        <v>1336</v>
      </c>
      <c r="I299" s="148" t="s">
        <v>1337</v>
      </c>
      <c r="J299" s="129" t="s">
        <v>1338</v>
      </c>
      <c r="K299" s="129">
        <v>1</v>
      </c>
      <c r="L299" s="173">
        <v>44185</v>
      </c>
      <c r="M299" s="173">
        <v>44346</v>
      </c>
      <c r="N299" s="137">
        <f t="shared" si="35"/>
        <v>23</v>
      </c>
      <c r="O299" s="130" t="s">
        <v>1514</v>
      </c>
      <c r="P299" s="140" t="s">
        <v>2386</v>
      </c>
      <c r="Q299" s="140">
        <v>1</v>
      </c>
      <c r="R299" s="129"/>
      <c r="S299" s="85">
        <f>IF(Q299/K299&gt;1,100,+Q299/K299*100)</f>
        <v>100</v>
      </c>
      <c r="T299" s="142">
        <f>+N299*S299/100</f>
        <v>23</v>
      </c>
      <c r="U299" s="142">
        <f>IF(M299&lt;=$AH$1,T299,0)</f>
        <v>23</v>
      </c>
      <c r="V299" s="142">
        <f>IF($AH$1&gt;=M299,N299,0)</f>
        <v>23</v>
      </c>
      <c r="W299" s="143" t="str">
        <f>IF(S299=100,"CUMPLIDA",IF(M299-$AH$1&lt;0,"VENCIDA",IF(M299-$AH$1&lt;=30,"PRÓXIMA A VENCER",IF(S299&gt;0,"CON AVANCE","EN TERMINO"))))</f>
        <v>CUMPLIDA</v>
      </c>
      <c r="X299" s="143" t="str">
        <f>IF(A299&lt;&gt;"",IF(AD299=1,"VENCIDO",IF(AD299=2,"PRÓXIMO A VENCER",IF(AD299=3,"EN TERMINO",IF(AD299=4,"CON AVANCE",IF(AD299=5,"CUMPLIDO",))))),"")</f>
        <v>CUMPLIDO</v>
      </c>
      <c r="Y299" s="185" t="s">
        <v>1346</v>
      </c>
      <c r="Z299" s="129" t="str">
        <f t="shared" si="30"/>
        <v>H2AT73</v>
      </c>
      <c r="AA299" s="144">
        <f>IF(A299&lt;&gt;"",1,AA298+1)</f>
        <v>1</v>
      </c>
      <c r="AB299" s="144" t="str">
        <f t="shared" si="31"/>
        <v>H2AT73 - 1</v>
      </c>
      <c r="AC299" s="82">
        <f t="shared" si="32"/>
        <v>5</v>
      </c>
      <c r="AD299" s="82">
        <f t="shared" si="33"/>
        <v>5</v>
      </c>
      <c r="AE299" s="82" t="str">
        <f>IF(A299&lt;&gt;"",MID(F299,1,FIND(" ",F299,1)-1),AE298)</f>
        <v>H2AT73.</v>
      </c>
      <c r="AF299" s="82" t="str">
        <f t="shared" si="34"/>
        <v>H2AT73</v>
      </c>
      <c r="AG299" s="86"/>
      <c r="AH299" s="87"/>
      <c r="AI299" s="88"/>
    </row>
    <row r="300" spans="1:35" s="11" customFormat="1" ht="409.5" customHeight="1" x14ac:dyDescent="0.2">
      <c r="A300" s="129">
        <f>IF(ISBLANK(D300),"",COUNTA($D$2:D300))</f>
        <v>232</v>
      </c>
      <c r="B300" s="130">
        <f t="shared" si="36"/>
        <v>299</v>
      </c>
      <c r="C300" s="131"/>
      <c r="D300" s="130" t="s">
        <v>1138</v>
      </c>
      <c r="E300" s="130" t="s">
        <v>874</v>
      </c>
      <c r="F300" s="148" t="s">
        <v>1304</v>
      </c>
      <c r="G300" s="148" t="s">
        <v>1305</v>
      </c>
      <c r="H300" s="148" t="s">
        <v>1336</v>
      </c>
      <c r="I300" s="148" t="s">
        <v>1339</v>
      </c>
      <c r="J300" s="129" t="s">
        <v>1338</v>
      </c>
      <c r="K300" s="129">
        <v>1</v>
      </c>
      <c r="L300" s="173">
        <v>44185</v>
      </c>
      <c r="M300" s="173">
        <v>44346</v>
      </c>
      <c r="N300" s="137">
        <f t="shared" si="35"/>
        <v>23</v>
      </c>
      <c r="O300" s="130" t="s">
        <v>1514</v>
      </c>
      <c r="P300" s="140" t="s">
        <v>2386</v>
      </c>
      <c r="Q300" s="140">
        <v>1</v>
      </c>
      <c r="R300" s="129"/>
      <c r="S300" s="85">
        <f>IF(Q300/K300&gt;1,100,+Q300/K300*100)</f>
        <v>100</v>
      </c>
      <c r="T300" s="142">
        <f>+N300*S300/100</f>
        <v>23</v>
      </c>
      <c r="U300" s="142">
        <f>IF(M300&lt;=$AH$1,T300,0)</f>
        <v>23</v>
      </c>
      <c r="V300" s="142">
        <f>IF($AH$1&gt;=M300,N300,0)</f>
        <v>23</v>
      </c>
      <c r="W300" s="143" t="str">
        <f>IF(S300=100,"CUMPLIDA",IF(M300-$AH$1&lt;0,"VENCIDA",IF(M300-$AH$1&lt;=30,"PRÓXIMA A VENCER",IF(S300&gt;0,"CON AVANCE","EN TERMINO"))))</f>
        <v>CUMPLIDA</v>
      </c>
      <c r="X300" s="143" t="str">
        <f>IF(A300&lt;&gt;"",IF(AD300=1,"VENCIDO",IF(AD300=2,"PRÓXIMO A VENCER",IF(AD300=3,"EN TERMINO",IF(AD300=4,"CON AVANCE",IF(AD300=5,"CUMPLIDO",))))),"")</f>
        <v>CUMPLIDO</v>
      </c>
      <c r="Y300" s="185" t="s">
        <v>1346</v>
      </c>
      <c r="Z300" s="129" t="str">
        <f t="shared" si="30"/>
        <v>H3AT73</v>
      </c>
      <c r="AA300" s="144">
        <f>IF(A300&lt;&gt;"",1,AA299+1)</f>
        <v>1</v>
      </c>
      <c r="AB300" s="144" t="str">
        <f t="shared" si="31"/>
        <v>H3AT73 - 1</v>
      </c>
      <c r="AC300" s="82">
        <f t="shared" si="32"/>
        <v>5</v>
      </c>
      <c r="AD300" s="82">
        <f t="shared" si="33"/>
        <v>5</v>
      </c>
      <c r="AE300" s="82" t="str">
        <f>IF(A300&lt;&gt;"",MID(F300,1,FIND(" ",F300,1)-1),AE299)</f>
        <v>H3AT73.</v>
      </c>
      <c r="AF300" s="82" t="str">
        <f t="shared" si="34"/>
        <v>H3AT73</v>
      </c>
      <c r="AG300" s="86"/>
      <c r="AH300" s="87"/>
      <c r="AI300" s="88"/>
    </row>
    <row r="301" spans="1:35" s="11" customFormat="1" ht="342" customHeight="1" x14ac:dyDescent="0.2">
      <c r="A301" s="129">
        <f>IF(ISBLANK(D301),"",COUNTA($D$2:D301))</f>
        <v>233</v>
      </c>
      <c r="B301" s="130">
        <f t="shared" si="36"/>
        <v>300</v>
      </c>
      <c r="C301" s="131"/>
      <c r="D301" s="130" t="s">
        <v>1297</v>
      </c>
      <c r="E301" s="130" t="s">
        <v>1283</v>
      </c>
      <c r="F301" s="148" t="s">
        <v>1306</v>
      </c>
      <c r="G301" s="148" t="s">
        <v>1307</v>
      </c>
      <c r="H301" s="148" t="s">
        <v>1292</v>
      </c>
      <c r="I301" s="148" t="s">
        <v>1339</v>
      </c>
      <c r="J301" s="129" t="s">
        <v>1338</v>
      </c>
      <c r="K301" s="129">
        <v>1</v>
      </c>
      <c r="L301" s="173">
        <v>44185</v>
      </c>
      <c r="M301" s="173">
        <v>44346</v>
      </c>
      <c r="N301" s="137">
        <f t="shared" si="35"/>
        <v>23</v>
      </c>
      <c r="O301" s="130" t="s">
        <v>1514</v>
      </c>
      <c r="P301" s="140" t="s">
        <v>2386</v>
      </c>
      <c r="Q301" s="140">
        <v>1</v>
      </c>
      <c r="R301" s="129"/>
      <c r="S301" s="85">
        <f>IF(Q301/K301&gt;1,100,+Q301/K301*100)</f>
        <v>100</v>
      </c>
      <c r="T301" s="142">
        <f>+N301*S301/100</f>
        <v>23</v>
      </c>
      <c r="U301" s="142">
        <f>IF(M301&lt;=$AH$1,T301,0)</f>
        <v>23</v>
      </c>
      <c r="V301" s="142">
        <f>IF($AH$1&gt;=M301,N301,0)</f>
        <v>23</v>
      </c>
      <c r="W301" s="143" t="str">
        <f>IF(S301=100,"CUMPLIDA",IF(M301-$AH$1&lt;0,"VENCIDA",IF(M301-$AH$1&lt;=30,"PRÓXIMA A VENCER",IF(S301&gt;0,"CON AVANCE","EN TERMINO"))))</f>
        <v>CUMPLIDA</v>
      </c>
      <c r="X301" s="143" t="str">
        <f>IF(A301&lt;&gt;"",IF(AD301=1,"VENCIDO",IF(AD301=2,"PRÓXIMO A VENCER",IF(AD301=3,"EN TERMINO",IF(AD301=4,"CON AVANCE",IF(AD301=5,"CUMPLIDO",))))),"")</f>
        <v>CUMPLIDO</v>
      </c>
      <c r="Y301" s="185" t="s">
        <v>1346</v>
      </c>
      <c r="Z301" s="129" t="str">
        <f t="shared" si="30"/>
        <v>H4AT73</v>
      </c>
      <c r="AA301" s="144">
        <f>IF(A301&lt;&gt;"",1,AA300+1)</f>
        <v>1</v>
      </c>
      <c r="AB301" s="144" t="str">
        <f t="shared" si="31"/>
        <v>H4AT73 - 1</v>
      </c>
      <c r="AC301" s="82">
        <f t="shared" si="32"/>
        <v>5</v>
      </c>
      <c r="AD301" s="82">
        <f t="shared" si="33"/>
        <v>5</v>
      </c>
      <c r="AE301" s="82" t="str">
        <f>IF(A301&lt;&gt;"",MID(F301,1,FIND(" ",F301,1)-1),AE300)</f>
        <v>H4AT73.</v>
      </c>
      <c r="AF301" s="82" t="str">
        <f t="shared" si="34"/>
        <v>H4AT73</v>
      </c>
      <c r="AG301" s="86"/>
      <c r="AH301" s="87"/>
      <c r="AI301" s="88"/>
    </row>
    <row r="302" spans="1:35" s="11" customFormat="1" ht="354.75" customHeight="1" x14ac:dyDescent="0.2">
      <c r="A302" s="129">
        <f>IF(ISBLANK(D302),"",COUNTA($D$2:D302))</f>
        <v>234</v>
      </c>
      <c r="B302" s="130">
        <f t="shared" si="36"/>
        <v>301</v>
      </c>
      <c r="C302" s="131"/>
      <c r="D302" s="130" t="s">
        <v>1138</v>
      </c>
      <c r="E302" s="130" t="s">
        <v>1333</v>
      </c>
      <c r="F302" s="148" t="s">
        <v>1308</v>
      </c>
      <c r="G302" s="148" t="s">
        <v>1309</v>
      </c>
      <c r="H302" s="148" t="s">
        <v>1292</v>
      </c>
      <c r="I302" s="148" t="s">
        <v>1288</v>
      </c>
      <c r="J302" s="129" t="s">
        <v>1338</v>
      </c>
      <c r="K302" s="129">
        <v>1</v>
      </c>
      <c r="L302" s="173">
        <v>44185</v>
      </c>
      <c r="M302" s="173">
        <v>44346</v>
      </c>
      <c r="N302" s="137">
        <f t="shared" si="35"/>
        <v>23</v>
      </c>
      <c r="O302" s="130" t="s">
        <v>1514</v>
      </c>
      <c r="P302" s="140" t="s">
        <v>2386</v>
      </c>
      <c r="Q302" s="140">
        <v>1</v>
      </c>
      <c r="R302" s="129"/>
      <c r="S302" s="85">
        <f>IF(Q302/K302&gt;1,100,+Q302/K302*100)</f>
        <v>100</v>
      </c>
      <c r="T302" s="142">
        <f>+N302*S302/100</f>
        <v>23</v>
      </c>
      <c r="U302" s="142">
        <f>IF(M302&lt;=$AH$1,T302,0)</f>
        <v>23</v>
      </c>
      <c r="V302" s="142">
        <f>IF($AH$1&gt;=M302,N302,0)</f>
        <v>23</v>
      </c>
      <c r="W302" s="143" t="str">
        <f>IF(S302=100,"CUMPLIDA",IF(M302-$AH$1&lt;0,"VENCIDA",IF(M302-$AH$1&lt;=30,"PRÓXIMA A VENCER",IF(S302&gt;0,"CON AVANCE","EN TERMINO"))))</f>
        <v>CUMPLIDA</v>
      </c>
      <c r="X302" s="143" t="str">
        <f>IF(A302&lt;&gt;"",IF(AD302=1,"VENCIDO",IF(AD302=2,"PRÓXIMO A VENCER",IF(AD302=3,"EN TERMINO",IF(AD302=4,"CON AVANCE",IF(AD302=5,"CUMPLIDO",))))),"")</f>
        <v>CUMPLIDO</v>
      </c>
      <c r="Y302" s="185" t="s">
        <v>1346</v>
      </c>
      <c r="Z302" s="129" t="str">
        <f t="shared" si="30"/>
        <v>H5AT73</v>
      </c>
      <c r="AA302" s="144">
        <f>IF(A302&lt;&gt;"",1,AA301+1)</f>
        <v>1</v>
      </c>
      <c r="AB302" s="144" t="str">
        <f t="shared" si="31"/>
        <v>H5AT73 - 1</v>
      </c>
      <c r="AC302" s="82">
        <f t="shared" si="32"/>
        <v>5</v>
      </c>
      <c r="AD302" s="82">
        <f t="shared" si="33"/>
        <v>5</v>
      </c>
      <c r="AE302" s="82" t="str">
        <f>IF(A302&lt;&gt;"",MID(F302,1,FIND(" ",F302,1)-1),AE301)</f>
        <v>H5AT73.</v>
      </c>
      <c r="AF302" s="82" t="str">
        <f t="shared" si="34"/>
        <v>H5AT73</v>
      </c>
      <c r="AG302" s="86"/>
      <c r="AH302" s="87"/>
      <c r="AI302" s="88"/>
    </row>
    <row r="303" spans="1:35" s="11" customFormat="1" ht="358.5" customHeight="1" x14ac:dyDescent="0.2">
      <c r="A303" s="129">
        <f>IF(ISBLANK(D303),"",COUNTA($D$2:D303))</f>
        <v>235</v>
      </c>
      <c r="B303" s="130">
        <f t="shared" si="36"/>
        <v>302</v>
      </c>
      <c r="C303" s="131"/>
      <c r="D303" s="130" t="s">
        <v>1297</v>
      </c>
      <c r="E303" s="130" t="s">
        <v>874</v>
      </c>
      <c r="F303" s="148" t="s">
        <v>1487</v>
      </c>
      <c r="G303" s="148" t="s">
        <v>1488</v>
      </c>
      <c r="H303" s="148" t="s">
        <v>1293</v>
      </c>
      <c r="I303" s="148" t="s">
        <v>1288</v>
      </c>
      <c r="J303" s="129" t="s">
        <v>1338</v>
      </c>
      <c r="K303" s="129">
        <v>1</v>
      </c>
      <c r="L303" s="173">
        <v>44185</v>
      </c>
      <c r="M303" s="173">
        <v>44346</v>
      </c>
      <c r="N303" s="137">
        <f t="shared" si="35"/>
        <v>23</v>
      </c>
      <c r="O303" s="130" t="s">
        <v>1514</v>
      </c>
      <c r="P303" s="140" t="s">
        <v>2386</v>
      </c>
      <c r="Q303" s="140">
        <v>1</v>
      </c>
      <c r="R303" s="129"/>
      <c r="S303" s="85">
        <f>IF(Q303/K303&gt;1,100,+Q303/K303*100)</f>
        <v>100</v>
      </c>
      <c r="T303" s="142">
        <f>+N303*S303/100</f>
        <v>23</v>
      </c>
      <c r="U303" s="142">
        <f>IF(M303&lt;=$AH$1,T303,0)</f>
        <v>23</v>
      </c>
      <c r="V303" s="142">
        <f>IF($AH$1&gt;=M303,N303,0)</f>
        <v>23</v>
      </c>
      <c r="W303" s="143" t="str">
        <f>IF(S303=100,"CUMPLIDA",IF(M303-$AH$1&lt;0,"VENCIDA",IF(M303-$AH$1&lt;=30,"PRÓXIMA A VENCER",IF(S303&gt;0,"CON AVANCE","EN TERMINO"))))</f>
        <v>CUMPLIDA</v>
      </c>
      <c r="X303" s="143" t="str">
        <f>IF(A303&lt;&gt;"",IF(AD303=1,"VENCIDO",IF(AD303=2,"PRÓXIMO A VENCER",IF(AD303=3,"EN TERMINO",IF(AD303=4,"CON AVANCE",IF(AD303=5,"CUMPLIDO",))))),"")</f>
        <v>CUMPLIDO</v>
      </c>
      <c r="Y303" s="185" t="s">
        <v>1346</v>
      </c>
      <c r="Z303" s="129" t="str">
        <f t="shared" si="30"/>
        <v>H6AT73</v>
      </c>
      <c r="AA303" s="144">
        <f>IF(A303&lt;&gt;"",1,AA302+1)</f>
        <v>1</v>
      </c>
      <c r="AB303" s="144" t="str">
        <f t="shared" si="31"/>
        <v>H6AT73 - 1</v>
      </c>
      <c r="AC303" s="82">
        <f t="shared" si="32"/>
        <v>5</v>
      </c>
      <c r="AD303" s="82">
        <f t="shared" si="33"/>
        <v>5</v>
      </c>
      <c r="AE303" s="82" t="str">
        <f>IF(A303&lt;&gt;"",MID(F303,1,FIND(" ",F303,1)-1),AE302)</f>
        <v>H6AT73.</v>
      </c>
      <c r="AF303" s="82" t="str">
        <f t="shared" si="34"/>
        <v>H6AT73</v>
      </c>
      <c r="AG303" s="86"/>
      <c r="AH303" s="87"/>
      <c r="AI303" s="88"/>
    </row>
    <row r="304" spans="1:35" s="11" customFormat="1" ht="174.75" customHeight="1" x14ac:dyDescent="0.2">
      <c r="A304" s="129">
        <f>IF(ISBLANK(D304),"",COUNTA($D$2:D304))</f>
        <v>236</v>
      </c>
      <c r="B304" s="130">
        <f t="shared" si="36"/>
        <v>303</v>
      </c>
      <c r="C304" s="131"/>
      <c r="D304" s="130" t="s">
        <v>1297</v>
      </c>
      <c r="E304" s="130" t="s">
        <v>874</v>
      </c>
      <c r="F304" s="148" t="s">
        <v>1310</v>
      </c>
      <c r="G304" s="148" t="s">
        <v>1311</v>
      </c>
      <c r="H304" s="148" t="s">
        <v>1293</v>
      </c>
      <c r="I304" s="148" t="s">
        <v>1288</v>
      </c>
      <c r="J304" s="129" t="s">
        <v>1338</v>
      </c>
      <c r="K304" s="129">
        <v>1</v>
      </c>
      <c r="L304" s="173">
        <v>44185</v>
      </c>
      <c r="M304" s="173">
        <v>44346</v>
      </c>
      <c r="N304" s="137">
        <f t="shared" si="35"/>
        <v>23</v>
      </c>
      <c r="O304" s="130" t="s">
        <v>1514</v>
      </c>
      <c r="P304" s="140" t="s">
        <v>2386</v>
      </c>
      <c r="Q304" s="140">
        <v>1</v>
      </c>
      <c r="R304" s="129"/>
      <c r="S304" s="85">
        <f>IF(Q304/K304&gt;1,100,+Q304/K304*100)</f>
        <v>100</v>
      </c>
      <c r="T304" s="142">
        <f>+N304*S304/100</f>
        <v>23</v>
      </c>
      <c r="U304" s="142">
        <f>IF(M304&lt;=$AH$1,T304,0)</f>
        <v>23</v>
      </c>
      <c r="V304" s="142">
        <f>IF($AH$1&gt;=M304,N304,0)</f>
        <v>23</v>
      </c>
      <c r="W304" s="143" t="str">
        <f>IF(S304=100,"CUMPLIDA",IF(M304-$AH$1&lt;0,"VENCIDA",IF(M304-$AH$1&lt;=30,"PRÓXIMA A VENCER",IF(S304&gt;0,"CON AVANCE","EN TERMINO"))))</f>
        <v>CUMPLIDA</v>
      </c>
      <c r="X304" s="143" t="str">
        <f>IF(A304&lt;&gt;"",IF(AD304=1,"VENCIDO",IF(AD304=2,"PRÓXIMO A VENCER",IF(AD304=3,"EN TERMINO",IF(AD304=4,"CON AVANCE",IF(AD304=5,"CUMPLIDO",))))),"")</f>
        <v>CUMPLIDO</v>
      </c>
      <c r="Y304" s="185" t="s">
        <v>1346</v>
      </c>
      <c r="Z304" s="129" t="str">
        <f t="shared" si="30"/>
        <v>H7AT73</v>
      </c>
      <c r="AA304" s="144">
        <f>IF(A304&lt;&gt;"",1,AA303+1)</f>
        <v>1</v>
      </c>
      <c r="AB304" s="144" t="str">
        <f t="shared" si="31"/>
        <v>H7AT73 - 1</v>
      </c>
      <c r="AC304" s="82">
        <f t="shared" si="32"/>
        <v>5</v>
      </c>
      <c r="AD304" s="82">
        <f t="shared" si="33"/>
        <v>5</v>
      </c>
      <c r="AE304" s="82" t="str">
        <f>IF(A304&lt;&gt;"",MID(F304,1,FIND(" ",F304,1)-1),AE303)</f>
        <v>H7AT73.</v>
      </c>
      <c r="AF304" s="82" t="str">
        <f t="shared" si="34"/>
        <v>H7AT73</v>
      </c>
      <c r="AG304" s="86"/>
      <c r="AH304" s="87"/>
      <c r="AI304" s="88"/>
    </row>
    <row r="305" spans="1:35" s="11" customFormat="1" ht="229.5" customHeight="1" x14ac:dyDescent="0.2">
      <c r="A305" s="129">
        <f>IF(ISBLANK(D305),"",COUNTA($D$2:D305))</f>
        <v>237</v>
      </c>
      <c r="B305" s="130">
        <f t="shared" si="36"/>
        <v>304</v>
      </c>
      <c r="C305" s="131"/>
      <c r="D305" s="130" t="s">
        <v>1138</v>
      </c>
      <c r="E305" s="130" t="s">
        <v>874</v>
      </c>
      <c r="F305" s="148" t="s">
        <v>1312</v>
      </c>
      <c r="G305" s="148" t="s">
        <v>1313</v>
      </c>
      <c r="H305" s="148" t="s">
        <v>1293</v>
      </c>
      <c r="I305" s="148" t="s">
        <v>1288</v>
      </c>
      <c r="J305" s="129" t="s">
        <v>1338</v>
      </c>
      <c r="K305" s="129">
        <v>1</v>
      </c>
      <c r="L305" s="173">
        <v>44185</v>
      </c>
      <c r="M305" s="173">
        <v>44346</v>
      </c>
      <c r="N305" s="137">
        <f t="shared" si="35"/>
        <v>23</v>
      </c>
      <c r="O305" s="130" t="s">
        <v>1514</v>
      </c>
      <c r="P305" s="140" t="s">
        <v>2386</v>
      </c>
      <c r="Q305" s="140">
        <v>1</v>
      </c>
      <c r="R305" s="129"/>
      <c r="S305" s="85">
        <f>IF(Q305/K305&gt;1,100,+Q305/K305*100)</f>
        <v>100</v>
      </c>
      <c r="T305" s="142">
        <f>+N305*S305/100</f>
        <v>23</v>
      </c>
      <c r="U305" s="142">
        <f>IF(M305&lt;=$AH$1,T305,0)</f>
        <v>23</v>
      </c>
      <c r="V305" s="142">
        <f>IF($AH$1&gt;=M305,N305,0)</f>
        <v>23</v>
      </c>
      <c r="W305" s="143" t="str">
        <f>IF(S305=100,"CUMPLIDA",IF(M305-$AH$1&lt;0,"VENCIDA",IF(M305-$AH$1&lt;=30,"PRÓXIMA A VENCER",IF(S305&gt;0,"CON AVANCE","EN TERMINO"))))</f>
        <v>CUMPLIDA</v>
      </c>
      <c r="X305" s="143" t="str">
        <f>IF(A305&lt;&gt;"",IF(AD305=1,"VENCIDO",IF(AD305=2,"PRÓXIMO A VENCER",IF(AD305=3,"EN TERMINO",IF(AD305=4,"CON AVANCE",IF(AD305=5,"CUMPLIDO",))))),"")</f>
        <v>CUMPLIDO</v>
      </c>
      <c r="Y305" s="185" t="s">
        <v>1347</v>
      </c>
      <c r="Z305" s="129" t="str">
        <f t="shared" si="30"/>
        <v>H1AT74</v>
      </c>
      <c r="AA305" s="144">
        <f>IF(A305&lt;&gt;"",1,AA304+1)</f>
        <v>1</v>
      </c>
      <c r="AB305" s="144" t="str">
        <f t="shared" si="31"/>
        <v>H1AT74 - 1</v>
      </c>
      <c r="AC305" s="82">
        <f t="shared" si="32"/>
        <v>5</v>
      </c>
      <c r="AD305" s="82">
        <f t="shared" si="33"/>
        <v>5</v>
      </c>
      <c r="AE305" s="82" t="str">
        <f>IF(A305&lt;&gt;"",MID(F305,1,FIND(" ",F305,1)-1),AE304)</f>
        <v>H1AT74.</v>
      </c>
      <c r="AF305" s="82" t="str">
        <f t="shared" si="34"/>
        <v>H1AT74</v>
      </c>
      <c r="AG305" s="86"/>
      <c r="AH305" s="87"/>
      <c r="AI305" s="88"/>
    </row>
    <row r="306" spans="1:35" s="11" customFormat="1" ht="241.5" customHeight="1" x14ac:dyDescent="0.2">
      <c r="A306" s="129">
        <f>IF(ISBLANK(D306),"",COUNTA($D$2:D306))</f>
        <v>238</v>
      </c>
      <c r="B306" s="130">
        <f t="shared" si="36"/>
        <v>305</v>
      </c>
      <c r="C306" s="131"/>
      <c r="D306" s="130" t="s">
        <v>1138</v>
      </c>
      <c r="E306" s="130" t="s">
        <v>1334</v>
      </c>
      <c r="F306" s="147" t="s">
        <v>1314</v>
      </c>
      <c r="G306" s="147" t="s">
        <v>1315</v>
      </c>
      <c r="H306" s="148" t="s">
        <v>1109</v>
      </c>
      <c r="I306" s="148" t="s">
        <v>1116</v>
      </c>
      <c r="J306" s="129" t="s">
        <v>1111</v>
      </c>
      <c r="K306" s="129">
        <v>1</v>
      </c>
      <c r="L306" s="173">
        <v>44185</v>
      </c>
      <c r="M306" s="173">
        <v>44285</v>
      </c>
      <c r="N306" s="137">
        <f t="shared" si="35"/>
        <v>14.285714285714286</v>
      </c>
      <c r="O306" s="140" t="s">
        <v>1515</v>
      </c>
      <c r="P306" s="138" t="s">
        <v>2393</v>
      </c>
      <c r="Q306" s="140">
        <v>1</v>
      </c>
      <c r="R306" s="129"/>
      <c r="S306" s="85">
        <f>IF(Q306/K306&gt;1,100,+Q306/K306*100)</f>
        <v>100</v>
      </c>
      <c r="T306" s="142">
        <f>+N306*S306/100</f>
        <v>14.285714285714286</v>
      </c>
      <c r="U306" s="142">
        <f>IF(M306&lt;=$AH$1,T306,0)</f>
        <v>14.285714285714286</v>
      </c>
      <c r="V306" s="142">
        <f>IF($AH$1&gt;=M306,N306,0)</f>
        <v>14.285714285714286</v>
      </c>
      <c r="W306" s="143" t="str">
        <f>IF(S306=100,"CUMPLIDA",IF(M306-$AH$1&lt;0,"VENCIDA",IF(M306-$AH$1&lt;=30,"PRÓXIMA A VENCER",IF(S306&gt;0,"CON AVANCE","EN TERMINO"))))</f>
        <v>CUMPLIDA</v>
      </c>
      <c r="X306" s="143" t="str">
        <f>IF(A306&lt;&gt;"",IF(AD306=1,"VENCIDO",IF(AD306=2,"PRÓXIMO A VENCER",IF(AD306=3,"EN TERMINO",IF(AD306=4,"CON AVANCE",IF(AD306=5,"CUMPLIDO",))))),"")</f>
        <v>CUMPLIDO</v>
      </c>
      <c r="Y306" s="185" t="s">
        <v>1348</v>
      </c>
      <c r="Z306" s="129" t="str">
        <f t="shared" si="30"/>
        <v>H2AT75</v>
      </c>
      <c r="AA306" s="144">
        <f>IF(A306&lt;&gt;"",1,AA305+1)</f>
        <v>1</v>
      </c>
      <c r="AB306" s="144" t="str">
        <f t="shared" si="31"/>
        <v>H2AT75 - 1</v>
      </c>
      <c r="AC306" s="82">
        <f t="shared" si="32"/>
        <v>5</v>
      </c>
      <c r="AD306" s="82">
        <f t="shared" si="33"/>
        <v>5</v>
      </c>
      <c r="AE306" s="82" t="str">
        <f>IF(A306&lt;&gt;"",MID(F306,1,FIND(" ",F306,1)-1),AE305)</f>
        <v>H2AT75.</v>
      </c>
      <c r="AF306" s="82" t="str">
        <f t="shared" si="34"/>
        <v>H2AT75</v>
      </c>
      <c r="AG306" s="86"/>
      <c r="AH306" s="87"/>
      <c r="AI306" s="88"/>
    </row>
    <row r="307" spans="1:35" s="11" customFormat="1" ht="220.5" customHeight="1" x14ac:dyDescent="0.2">
      <c r="A307" s="129">
        <f>IF(ISBLANK(D307),"",COUNTA($D$2:D307))</f>
        <v>239</v>
      </c>
      <c r="B307" s="130">
        <f t="shared" si="36"/>
        <v>306</v>
      </c>
      <c r="C307" s="131"/>
      <c r="D307" s="130" t="s">
        <v>1138</v>
      </c>
      <c r="E307" s="130" t="s">
        <v>1229</v>
      </c>
      <c r="F307" s="147" t="s">
        <v>1316</v>
      </c>
      <c r="G307" s="147" t="s">
        <v>1317</v>
      </c>
      <c r="H307" s="148" t="s">
        <v>1293</v>
      </c>
      <c r="I307" s="148" t="s">
        <v>1288</v>
      </c>
      <c r="J307" s="129" t="s">
        <v>1338</v>
      </c>
      <c r="K307" s="129">
        <v>1</v>
      </c>
      <c r="L307" s="173">
        <v>44185</v>
      </c>
      <c r="M307" s="173">
        <v>44346</v>
      </c>
      <c r="N307" s="137">
        <f t="shared" si="35"/>
        <v>23</v>
      </c>
      <c r="O307" s="130" t="s">
        <v>1514</v>
      </c>
      <c r="P307" s="140" t="s">
        <v>2386</v>
      </c>
      <c r="Q307" s="140">
        <v>1</v>
      </c>
      <c r="R307" s="129"/>
      <c r="S307" s="85">
        <f>IF(Q307/K307&gt;1,100,+Q307/K307*100)</f>
        <v>100</v>
      </c>
      <c r="T307" s="142">
        <f>+N307*S307/100</f>
        <v>23</v>
      </c>
      <c r="U307" s="142">
        <f>IF(M307&lt;=$AH$1,T307,0)</f>
        <v>23</v>
      </c>
      <c r="V307" s="142">
        <f>IF($AH$1&gt;=M307,N307,0)</f>
        <v>23</v>
      </c>
      <c r="W307" s="143" t="str">
        <f>IF(S307=100,"CUMPLIDA",IF(M307-$AH$1&lt;0,"VENCIDA",IF(M307-$AH$1&lt;=30,"PRÓXIMA A VENCER",IF(S307&gt;0,"CON AVANCE","EN TERMINO"))))</f>
        <v>CUMPLIDA</v>
      </c>
      <c r="X307" s="143" t="str">
        <f>IF(A307&lt;&gt;"",IF(AD307=1,"VENCIDO",IF(AD307=2,"PRÓXIMO A VENCER",IF(AD307=3,"EN TERMINO",IF(AD307=4,"CON AVANCE",IF(AD307=5,"CUMPLIDO",))))),"")</f>
        <v>CUMPLIDO</v>
      </c>
      <c r="Y307" s="185" t="s">
        <v>1348</v>
      </c>
      <c r="Z307" s="129" t="str">
        <f t="shared" si="30"/>
        <v>H3AT75</v>
      </c>
      <c r="AA307" s="144">
        <f>IF(A307&lt;&gt;"",1,AA306+1)</f>
        <v>1</v>
      </c>
      <c r="AB307" s="144" t="str">
        <f t="shared" si="31"/>
        <v>H3AT75 - 1</v>
      </c>
      <c r="AC307" s="82">
        <f t="shared" si="32"/>
        <v>5</v>
      </c>
      <c r="AD307" s="82">
        <f t="shared" si="33"/>
        <v>5</v>
      </c>
      <c r="AE307" s="82" t="str">
        <f>IF(A307&lt;&gt;"",MID(F307,1,FIND(" ",F307,1)-1),AE306)</f>
        <v>H3AT75.</v>
      </c>
      <c r="AF307" s="82" t="str">
        <f t="shared" si="34"/>
        <v>H3AT75</v>
      </c>
      <c r="AG307" s="86"/>
      <c r="AH307" s="87"/>
      <c r="AI307" s="88"/>
    </row>
    <row r="308" spans="1:35" s="11" customFormat="1" ht="219.75" customHeight="1" x14ac:dyDescent="0.2">
      <c r="A308" s="129">
        <f>IF(ISBLANK(D308),"",COUNTA($D$2:D308))</f>
        <v>240</v>
      </c>
      <c r="B308" s="130">
        <f t="shared" si="36"/>
        <v>307</v>
      </c>
      <c r="C308" s="131"/>
      <c r="D308" s="130" t="s">
        <v>1138</v>
      </c>
      <c r="E308" s="130" t="s">
        <v>1283</v>
      </c>
      <c r="F308" s="147" t="s">
        <v>1318</v>
      </c>
      <c r="G308" s="147" t="s">
        <v>1319</v>
      </c>
      <c r="H308" s="148" t="s">
        <v>1109</v>
      </c>
      <c r="I308" s="148" t="s">
        <v>1116</v>
      </c>
      <c r="J308" s="129" t="s">
        <v>1111</v>
      </c>
      <c r="K308" s="129">
        <v>1</v>
      </c>
      <c r="L308" s="173">
        <v>44185</v>
      </c>
      <c r="M308" s="173">
        <v>44285</v>
      </c>
      <c r="N308" s="137">
        <f t="shared" si="35"/>
        <v>14.285714285714286</v>
      </c>
      <c r="O308" s="130" t="s">
        <v>1514</v>
      </c>
      <c r="P308" s="140" t="s">
        <v>2386</v>
      </c>
      <c r="Q308" s="140">
        <v>1</v>
      </c>
      <c r="R308" s="129"/>
      <c r="S308" s="85">
        <f>IF(Q308/K308&gt;1,100,+Q308/K308*100)</f>
        <v>100</v>
      </c>
      <c r="T308" s="142">
        <f>+N308*S308/100</f>
        <v>14.285714285714286</v>
      </c>
      <c r="U308" s="142">
        <f>IF(M308&lt;=$AH$1,T308,0)</f>
        <v>14.285714285714286</v>
      </c>
      <c r="V308" s="142">
        <f>IF($AH$1&gt;=M308,N308,0)</f>
        <v>14.285714285714286</v>
      </c>
      <c r="W308" s="143" t="str">
        <f>IF(S308=100,"CUMPLIDA",IF(M308-$AH$1&lt;0,"VENCIDA",IF(M308-$AH$1&lt;=30,"PRÓXIMA A VENCER",IF(S308&gt;0,"CON AVANCE","EN TERMINO"))))</f>
        <v>CUMPLIDA</v>
      </c>
      <c r="X308" s="143" t="str">
        <f>IF(A308&lt;&gt;"",IF(AD308=1,"VENCIDO",IF(AD308=2,"PRÓXIMO A VENCER",IF(AD308=3,"EN TERMINO",IF(AD308=4,"CON AVANCE",IF(AD308=5,"CUMPLIDO",))))),"")</f>
        <v>CUMPLIDO</v>
      </c>
      <c r="Y308" s="185" t="s">
        <v>1348</v>
      </c>
      <c r="Z308" s="129" t="str">
        <f t="shared" si="30"/>
        <v>H4AT75</v>
      </c>
      <c r="AA308" s="144">
        <f>IF(A308&lt;&gt;"",1,AA307+1)</f>
        <v>1</v>
      </c>
      <c r="AB308" s="144" t="str">
        <f t="shared" si="31"/>
        <v>H4AT75 - 1</v>
      </c>
      <c r="AC308" s="82">
        <f t="shared" si="32"/>
        <v>5</v>
      </c>
      <c r="AD308" s="82">
        <f t="shared" si="33"/>
        <v>5</v>
      </c>
      <c r="AE308" s="82" t="str">
        <f>IF(A308&lt;&gt;"",MID(F308,1,FIND(" ",F308,1)-1),AE307)</f>
        <v>H4AT75.</v>
      </c>
      <c r="AF308" s="82" t="str">
        <f t="shared" si="34"/>
        <v>H4AT75</v>
      </c>
      <c r="AG308" s="86"/>
      <c r="AH308" s="87"/>
      <c r="AI308" s="88"/>
    </row>
    <row r="309" spans="1:35" s="11" customFormat="1" ht="350.1" customHeight="1" x14ac:dyDescent="0.2">
      <c r="A309" s="129">
        <f>IF(ISBLANK(D309),"",COUNTA($D$2:D309))</f>
        <v>241</v>
      </c>
      <c r="B309" s="130">
        <f t="shared" si="36"/>
        <v>308</v>
      </c>
      <c r="C309" s="131"/>
      <c r="D309" s="130" t="s">
        <v>1138</v>
      </c>
      <c r="E309" s="130" t="s">
        <v>890</v>
      </c>
      <c r="F309" s="147" t="s">
        <v>2203</v>
      </c>
      <c r="G309" s="147" t="s">
        <v>1320</v>
      </c>
      <c r="H309" s="148" t="s">
        <v>1340</v>
      </c>
      <c r="I309" s="148" t="s">
        <v>1341</v>
      </c>
      <c r="J309" s="129" t="s">
        <v>1342</v>
      </c>
      <c r="K309" s="129">
        <v>1</v>
      </c>
      <c r="L309" s="173">
        <v>44197</v>
      </c>
      <c r="M309" s="173">
        <v>44384</v>
      </c>
      <c r="N309" s="137">
        <f t="shared" si="35"/>
        <v>26.714285714285715</v>
      </c>
      <c r="O309" s="130" t="s">
        <v>1518</v>
      </c>
      <c r="P309" s="130" t="s">
        <v>2366</v>
      </c>
      <c r="Q309" s="140">
        <v>1</v>
      </c>
      <c r="R309" s="148"/>
      <c r="S309" s="85">
        <f>IF(Q309/K309&gt;1,100,+Q309/K309*100)</f>
        <v>100</v>
      </c>
      <c r="T309" s="142">
        <f>+N309*S309/100</f>
        <v>26.714285714285715</v>
      </c>
      <c r="U309" s="142">
        <f>IF(M309&lt;=$AH$1,T309,0)</f>
        <v>26.714285714285715</v>
      </c>
      <c r="V309" s="142">
        <f>IF($AH$1&gt;=M309,N309,0)</f>
        <v>26.714285714285715</v>
      </c>
      <c r="W309" s="143" t="str">
        <f>IF(S309=100,"CUMPLIDA",IF(M309-$AH$1&lt;0,"VENCIDA",IF(M309-$AH$1&lt;=30,"PRÓXIMA A VENCER",IF(S309&gt;0,"CON AVANCE","EN TERMINO"))))</f>
        <v>CUMPLIDA</v>
      </c>
      <c r="X309" s="143" t="str">
        <f>IF(A309&lt;&gt;"",IF(AD309=1,"VENCIDO",IF(AD309=2,"PRÓXIMO A VENCER",IF(AD309=3,"EN TERMINO",IF(AD309=4,"CON AVANCE",IF(AD309=5,"CUMPLIDO",))))),"")</f>
        <v>CUMPLIDO</v>
      </c>
      <c r="Y309" s="185" t="s">
        <v>1348</v>
      </c>
      <c r="Z309" s="129" t="str">
        <f t="shared" si="30"/>
        <v>H5AT75</v>
      </c>
      <c r="AA309" s="144">
        <f>IF(A309&lt;&gt;"",1,AA308+1)</f>
        <v>1</v>
      </c>
      <c r="AB309" s="144" t="str">
        <f t="shared" si="31"/>
        <v>H5AT75 - 1</v>
      </c>
      <c r="AC309" s="82">
        <f t="shared" si="32"/>
        <v>5</v>
      </c>
      <c r="AD309" s="82">
        <f t="shared" si="33"/>
        <v>5</v>
      </c>
      <c r="AE309" s="82" t="str">
        <f>IF(A309&lt;&gt;"",MID(F309,1,FIND(" ",F309,1)-1),AE308)</f>
        <v>H5AT75.</v>
      </c>
      <c r="AF309" s="82" t="str">
        <f t="shared" si="34"/>
        <v>H5AT75</v>
      </c>
      <c r="AG309" s="86"/>
      <c r="AH309" s="87"/>
      <c r="AI309" s="88"/>
    </row>
    <row r="310" spans="1:35" s="11" customFormat="1" ht="350.1" customHeight="1" x14ac:dyDescent="0.2">
      <c r="A310" s="129">
        <f>IF(ISBLANK(D310),"",COUNTA($D$2:D310))</f>
        <v>242</v>
      </c>
      <c r="B310" s="130">
        <f t="shared" si="36"/>
        <v>309</v>
      </c>
      <c r="C310" s="131"/>
      <c r="D310" s="130" t="s">
        <v>1138</v>
      </c>
      <c r="E310" s="130" t="s">
        <v>890</v>
      </c>
      <c r="F310" s="147" t="s">
        <v>1321</v>
      </c>
      <c r="G310" s="147" t="s">
        <v>1322</v>
      </c>
      <c r="H310" s="148" t="s">
        <v>1344</v>
      </c>
      <c r="I310" s="148" t="s">
        <v>1343</v>
      </c>
      <c r="J310" s="129" t="s">
        <v>1345</v>
      </c>
      <c r="K310" s="129">
        <v>1</v>
      </c>
      <c r="L310" s="173">
        <v>44197</v>
      </c>
      <c r="M310" s="173">
        <v>44353</v>
      </c>
      <c r="N310" s="137">
        <f t="shared" si="35"/>
        <v>22.285714285714285</v>
      </c>
      <c r="O310" s="130" t="s">
        <v>701</v>
      </c>
      <c r="P310" s="130" t="s">
        <v>2480</v>
      </c>
      <c r="Q310" s="140">
        <v>0</v>
      </c>
      <c r="R310" s="129"/>
      <c r="S310" s="85">
        <f>IF(Q310/K310&gt;1,100,+Q310/K310*100)</f>
        <v>0</v>
      </c>
      <c r="T310" s="142">
        <f>+N310*S310/100</f>
        <v>0</v>
      </c>
      <c r="U310" s="142">
        <f>IF(M310&lt;=$AH$1,T310,0)</f>
        <v>0</v>
      </c>
      <c r="V310" s="142">
        <f>IF($AH$1&gt;=M310,N310,0)</f>
        <v>22.285714285714285</v>
      </c>
      <c r="W310" s="143" t="str">
        <f>IF(S310=100,"CUMPLIDA",IF(M310-$AH$1&lt;0,"VENCIDA",IF(M310-$AH$1&lt;=30,"PRÓXIMA A VENCER",IF(S310&gt;0,"CON AVANCE","EN TERMINO"))))</f>
        <v>VENCIDA</v>
      </c>
      <c r="X310" s="143" t="str">
        <f>IF(A310&lt;&gt;"",IF(AD310=1,"VENCIDO",IF(AD310=2,"PRÓXIMO A VENCER",IF(AD310=3,"EN TERMINO",IF(AD310=4,"CON AVANCE",IF(AD310=5,"CUMPLIDO",))))),"")</f>
        <v>VENCIDO</v>
      </c>
      <c r="Y310" s="185" t="s">
        <v>1348</v>
      </c>
      <c r="Z310" s="129" t="str">
        <f t="shared" si="30"/>
        <v>H6AT75</v>
      </c>
      <c r="AA310" s="144">
        <f>IF(A310&lt;&gt;"",1,AA309+1)</f>
        <v>1</v>
      </c>
      <c r="AB310" s="144" t="str">
        <f t="shared" si="31"/>
        <v>H6AT75 - 1</v>
      </c>
      <c r="AC310" s="82">
        <f t="shared" si="32"/>
        <v>1</v>
      </c>
      <c r="AD310" s="82">
        <f t="shared" si="33"/>
        <v>1</v>
      </c>
      <c r="AE310" s="82" t="str">
        <f>IF(A310&lt;&gt;"",MID(F310,1,FIND(" ",F310,1)-1),AE309)</f>
        <v>H6AT75.</v>
      </c>
      <c r="AF310" s="82" t="str">
        <f t="shared" si="34"/>
        <v>H6AT75</v>
      </c>
      <c r="AG310" s="86"/>
      <c r="AH310" s="87"/>
      <c r="AI310" s="88"/>
    </row>
    <row r="311" spans="1:35" s="11" customFormat="1" ht="350.1" customHeight="1" x14ac:dyDescent="0.2">
      <c r="A311" s="129">
        <f>IF(ISBLANK(D311),"",COUNTA($D$2:D311))</f>
        <v>243</v>
      </c>
      <c r="B311" s="130">
        <f t="shared" si="36"/>
        <v>310</v>
      </c>
      <c r="C311" s="131"/>
      <c r="D311" s="130" t="s">
        <v>1298</v>
      </c>
      <c r="E311" s="130" t="s">
        <v>1284</v>
      </c>
      <c r="F311" s="147" t="s">
        <v>1323</v>
      </c>
      <c r="G311" s="147" t="s">
        <v>1324</v>
      </c>
      <c r="H311" s="148" t="s">
        <v>2382</v>
      </c>
      <c r="I311" s="148" t="s">
        <v>2383</v>
      </c>
      <c r="J311" s="129" t="s">
        <v>2384</v>
      </c>
      <c r="K311" s="129">
        <v>2</v>
      </c>
      <c r="L311" s="173">
        <v>45139</v>
      </c>
      <c r="M311" s="173">
        <v>45230</v>
      </c>
      <c r="N311" s="137">
        <f t="shared" si="35"/>
        <v>13</v>
      </c>
      <c r="O311" s="140" t="s">
        <v>1521</v>
      </c>
      <c r="P311" s="138" t="s">
        <v>2386</v>
      </c>
      <c r="Q311" s="140">
        <v>0</v>
      </c>
      <c r="R311" s="148"/>
      <c r="S311" s="85">
        <f>IF(Q311/K311&gt;1,100,+Q311/K311*100)</f>
        <v>0</v>
      </c>
      <c r="T311" s="142">
        <f>+N311*S311/100</f>
        <v>0</v>
      </c>
      <c r="U311" s="142">
        <f>IF(M311&lt;=$AH$1,T311,0)</f>
        <v>0</v>
      </c>
      <c r="V311" s="142">
        <f>IF($AH$1&gt;=M311,N311,0)</f>
        <v>13</v>
      </c>
      <c r="W311" s="143" t="str">
        <f>IF(S311=100,"CUMPLIDA",IF(M311-$AH$1&lt;0,"VENCIDA",IF(M311-$AH$1&lt;=30,"PRÓXIMA A VENCER",IF(S311&gt;0,"CON AVANCE","EN TERMINO"))))</f>
        <v>VENCIDA</v>
      </c>
      <c r="X311" s="143" t="str">
        <f>IF(A311&lt;&gt;"",IF(AD311=1,"VENCIDO",IF(AD311=2,"PRÓXIMO A VENCER",IF(AD311=3,"EN TERMINO",IF(AD311=4,"CON AVANCE",IF(AD311=5,"CUMPLIDO",))))),"")</f>
        <v>VENCIDO</v>
      </c>
      <c r="Y311" s="185" t="s">
        <v>1348</v>
      </c>
      <c r="Z311" s="129" t="str">
        <f t="shared" si="30"/>
        <v>H7AT75</v>
      </c>
      <c r="AA311" s="144">
        <f>IF(A311&lt;&gt;"",1,AA310+1)</f>
        <v>1</v>
      </c>
      <c r="AB311" s="144" t="str">
        <f t="shared" si="31"/>
        <v>H7AT75 - 1</v>
      </c>
      <c r="AC311" s="82">
        <f t="shared" si="32"/>
        <v>1</v>
      </c>
      <c r="AD311" s="82">
        <f t="shared" si="33"/>
        <v>1</v>
      </c>
      <c r="AE311" s="82" t="str">
        <f>IF(A311&lt;&gt;"",MID(F311,1,FIND(" ",F311,1)-1),AE310)</f>
        <v>H7AT75.</v>
      </c>
      <c r="AF311" s="82" t="str">
        <f t="shared" si="34"/>
        <v>H7AT75</v>
      </c>
      <c r="AG311" s="86"/>
      <c r="AH311" s="87"/>
      <c r="AI311" s="88"/>
    </row>
    <row r="312" spans="1:35" s="11" customFormat="1" ht="350.1" customHeight="1" x14ac:dyDescent="0.2">
      <c r="A312" s="129">
        <f>IF(ISBLANK(D312),"",COUNTA($D$2:D312))</f>
        <v>244</v>
      </c>
      <c r="B312" s="130">
        <f t="shared" si="36"/>
        <v>311</v>
      </c>
      <c r="C312" s="131"/>
      <c r="D312" s="130" t="s">
        <v>1138</v>
      </c>
      <c r="E312" s="130" t="s">
        <v>1335</v>
      </c>
      <c r="F312" s="147" t="s">
        <v>1325</v>
      </c>
      <c r="G312" s="147" t="s">
        <v>1326</v>
      </c>
      <c r="H312" s="148" t="s">
        <v>1293</v>
      </c>
      <c r="I312" s="148" t="s">
        <v>1288</v>
      </c>
      <c r="J312" s="129" t="s">
        <v>1338</v>
      </c>
      <c r="K312" s="129">
        <v>1</v>
      </c>
      <c r="L312" s="173">
        <v>44185</v>
      </c>
      <c r="M312" s="173">
        <v>44346</v>
      </c>
      <c r="N312" s="137">
        <f t="shared" si="35"/>
        <v>23</v>
      </c>
      <c r="O312" s="130" t="s">
        <v>1514</v>
      </c>
      <c r="P312" s="140" t="s">
        <v>2386</v>
      </c>
      <c r="Q312" s="140">
        <v>1</v>
      </c>
      <c r="R312" s="129"/>
      <c r="S312" s="85">
        <f>IF(Q312/K312&gt;1,100,+Q312/K312*100)</f>
        <v>100</v>
      </c>
      <c r="T312" s="142">
        <f>+N312*S312/100</f>
        <v>23</v>
      </c>
      <c r="U312" s="142">
        <f>IF(M312&lt;=$AH$1,T312,0)</f>
        <v>23</v>
      </c>
      <c r="V312" s="142">
        <f>IF($AH$1&gt;=M312,N312,0)</f>
        <v>23</v>
      </c>
      <c r="W312" s="143" t="str">
        <f>IF(S312=100,"CUMPLIDA",IF(M312-$AH$1&lt;0,"VENCIDA",IF(M312-$AH$1&lt;=30,"PRÓXIMA A VENCER",IF(S312&gt;0,"CON AVANCE","EN TERMINO"))))</f>
        <v>CUMPLIDA</v>
      </c>
      <c r="X312" s="143" t="str">
        <f>IF(A312&lt;&gt;"",IF(AD312=1,"VENCIDO",IF(AD312=2,"PRÓXIMO A VENCER",IF(AD312=3,"EN TERMINO",IF(AD312=4,"CON AVANCE",IF(AD312=5,"CUMPLIDO",))))),"")</f>
        <v>CUMPLIDO</v>
      </c>
      <c r="Y312" s="185" t="s">
        <v>1348</v>
      </c>
      <c r="Z312" s="129" t="str">
        <f t="shared" si="30"/>
        <v>H9AT75</v>
      </c>
      <c r="AA312" s="144">
        <f>IF(A312&lt;&gt;"",1,AA311+1)</f>
        <v>1</v>
      </c>
      <c r="AB312" s="144" t="str">
        <f t="shared" si="31"/>
        <v>H9AT75 - 1</v>
      </c>
      <c r="AC312" s="82">
        <f t="shared" si="32"/>
        <v>5</v>
      </c>
      <c r="AD312" s="82">
        <f t="shared" si="33"/>
        <v>5</v>
      </c>
      <c r="AE312" s="82" t="str">
        <f>IF(A312&lt;&gt;"",MID(F312,1,FIND(" ",F312,1)-1),AE311)</f>
        <v>H9AT75.</v>
      </c>
      <c r="AF312" s="82" t="str">
        <f t="shared" si="34"/>
        <v>H9AT75</v>
      </c>
      <c r="AG312" s="86"/>
      <c r="AH312" s="87"/>
      <c r="AI312" s="88"/>
    </row>
    <row r="313" spans="1:35" s="11" customFormat="1" ht="350.1" customHeight="1" x14ac:dyDescent="0.2">
      <c r="A313" s="129">
        <f>IF(ISBLANK(D313),"",COUNTA($D$2:D313))</f>
        <v>245</v>
      </c>
      <c r="B313" s="130">
        <f t="shared" si="36"/>
        <v>312</v>
      </c>
      <c r="C313" s="131"/>
      <c r="D313" s="160" t="s">
        <v>1299</v>
      </c>
      <c r="E313" s="130" t="s">
        <v>1283</v>
      </c>
      <c r="F313" s="147" t="s">
        <v>1327</v>
      </c>
      <c r="G313" s="147" t="s">
        <v>1328</v>
      </c>
      <c r="H313" s="148" t="s">
        <v>1293</v>
      </c>
      <c r="I313" s="148" t="s">
        <v>1288</v>
      </c>
      <c r="J313" s="129" t="s">
        <v>1338</v>
      </c>
      <c r="K313" s="129">
        <v>1</v>
      </c>
      <c r="L313" s="173">
        <v>44185</v>
      </c>
      <c r="M313" s="173">
        <v>44346</v>
      </c>
      <c r="N313" s="137">
        <f t="shared" si="35"/>
        <v>23</v>
      </c>
      <c r="O313" s="130" t="s">
        <v>1514</v>
      </c>
      <c r="P313" s="140" t="s">
        <v>2386</v>
      </c>
      <c r="Q313" s="140">
        <v>1</v>
      </c>
      <c r="R313" s="129"/>
      <c r="S313" s="85">
        <f>IF(Q313/K313&gt;1,100,+Q313/K313*100)</f>
        <v>100</v>
      </c>
      <c r="T313" s="142">
        <f>+N313*S313/100</f>
        <v>23</v>
      </c>
      <c r="U313" s="142">
        <f>IF(M313&lt;=$AH$1,T313,0)</f>
        <v>23</v>
      </c>
      <c r="V313" s="142">
        <f>IF($AH$1&gt;=M313,N313,0)</f>
        <v>23</v>
      </c>
      <c r="W313" s="143" t="str">
        <f>IF(S313=100,"CUMPLIDA",IF(M313-$AH$1&lt;0,"VENCIDA",IF(M313-$AH$1&lt;=30,"PRÓXIMA A VENCER",IF(S313&gt;0,"CON AVANCE","EN TERMINO"))))</f>
        <v>CUMPLIDA</v>
      </c>
      <c r="X313" s="143" t="str">
        <f>IF(A313&lt;&gt;"",IF(AD313=1,"VENCIDO",IF(AD313=2,"PRÓXIMO A VENCER",IF(AD313=3,"EN TERMINO",IF(AD313=4,"CON AVANCE",IF(AD313=5,"CUMPLIDO",))))),"")</f>
        <v>CUMPLIDO</v>
      </c>
      <c r="Y313" s="185" t="s">
        <v>1348</v>
      </c>
      <c r="Z313" s="129" t="str">
        <f t="shared" si="30"/>
        <v>H10AT75</v>
      </c>
      <c r="AA313" s="144">
        <f>IF(A313&lt;&gt;"",1,AA312+1)</f>
        <v>1</v>
      </c>
      <c r="AB313" s="144" t="str">
        <f t="shared" si="31"/>
        <v>H10AT75 - 1</v>
      </c>
      <c r="AC313" s="82">
        <f t="shared" si="32"/>
        <v>5</v>
      </c>
      <c r="AD313" s="82">
        <f t="shared" si="33"/>
        <v>5</v>
      </c>
      <c r="AE313" s="82" t="str">
        <f>IF(A313&lt;&gt;"",MID(F313,1,FIND(" ",F313,1)-1),AE312)</f>
        <v>H10AT75.</v>
      </c>
      <c r="AF313" s="82" t="str">
        <f t="shared" si="34"/>
        <v>H10AT75</v>
      </c>
      <c r="AG313" s="86"/>
      <c r="AH313" s="87"/>
      <c r="AI313" s="88"/>
    </row>
    <row r="314" spans="1:35" s="11" customFormat="1" ht="350.1" customHeight="1" x14ac:dyDescent="0.2">
      <c r="A314" s="129">
        <f>IF(ISBLANK(D314),"",COUNTA($D$2:D314))</f>
        <v>246</v>
      </c>
      <c r="B314" s="130">
        <f t="shared" si="36"/>
        <v>313</v>
      </c>
      <c r="C314" s="131"/>
      <c r="D314" s="160" t="s">
        <v>646</v>
      </c>
      <c r="E314" s="130" t="s">
        <v>1283</v>
      </c>
      <c r="F314" s="147" t="s">
        <v>1329</v>
      </c>
      <c r="G314" s="147" t="s">
        <v>1330</v>
      </c>
      <c r="H314" s="148" t="s">
        <v>1293</v>
      </c>
      <c r="I314" s="148" t="s">
        <v>1288</v>
      </c>
      <c r="J314" s="129" t="s">
        <v>1338</v>
      </c>
      <c r="K314" s="129">
        <v>1</v>
      </c>
      <c r="L314" s="173">
        <v>44185</v>
      </c>
      <c r="M314" s="173">
        <v>44346</v>
      </c>
      <c r="N314" s="137">
        <f t="shared" si="35"/>
        <v>23</v>
      </c>
      <c r="O314" s="130" t="s">
        <v>1514</v>
      </c>
      <c r="P314" s="140" t="s">
        <v>2386</v>
      </c>
      <c r="Q314" s="140">
        <v>1</v>
      </c>
      <c r="R314" s="129"/>
      <c r="S314" s="85">
        <f>IF(Q314/K314&gt;1,100,+Q314/K314*100)</f>
        <v>100</v>
      </c>
      <c r="T314" s="142">
        <f>+N314*S314/100</f>
        <v>23</v>
      </c>
      <c r="U314" s="142">
        <f>IF(M314&lt;=$AH$1,T314,0)</f>
        <v>23</v>
      </c>
      <c r="V314" s="142">
        <f>IF($AH$1&gt;=M314,N314,0)</f>
        <v>23</v>
      </c>
      <c r="W314" s="143" t="str">
        <f>IF(S314=100,"CUMPLIDA",IF(M314-$AH$1&lt;0,"VENCIDA",IF(M314-$AH$1&lt;=30,"PRÓXIMA A VENCER",IF(S314&gt;0,"CON AVANCE","EN TERMINO"))))</f>
        <v>CUMPLIDA</v>
      </c>
      <c r="X314" s="143" t="str">
        <f>IF(A314&lt;&gt;"",IF(AD314=1,"VENCIDO",IF(AD314=2,"PRÓXIMO A VENCER",IF(AD314=3,"EN TERMINO",IF(AD314=4,"CON AVANCE",IF(AD314=5,"CUMPLIDO",))))),"")</f>
        <v>CUMPLIDO</v>
      </c>
      <c r="Y314" s="185" t="s">
        <v>1348</v>
      </c>
      <c r="Z314" s="129" t="str">
        <f t="shared" si="30"/>
        <v>H11AT75</v>
      </c>
      <c r="AA314" s="144">
        <f>IF(A314&lt;&gt;"",1,AA313+1)</f>
        <v>1</v>
      </c>
      <c r="AB314" s="144" t="str">
        <f t="shared" si="31"/>
        <v>H11AT75 - 1</v>
      </c>
      <c r="AC314" s="82">
        <f t="shared" si="32"/>
        <v>5</v>
      </c>
      <c r="AD314" s="82">
        <f t="shared" si="33"/>
        <v>5</v>
      </c>
      <c r="AE314" s="82" t="str">
        <f>IF(A314&lt;&gt;"",MID(F314,1,FIND(" ",F314,1)-1),AE313)</f>
        <v>H11AT75.</v>
      </c>
      <c r="AF314" s="82" t="str">
        <f t="shared" si="34"/>
        <v>H11AT75</v>
      </c>
      <c r="AG314" s="86"/>
      <c r="AH314" s="87"/>
      <c r="AI314" s="88"/>
    </row>
    <row r="315" spans="1:35" s="11" customFormat="1" ht="371.25" customHeight="1" x14ac:dyDescent="0.2">
      <c r="A315" s="129">
        <f>IF(ISBLANK(D315),"",COUNTA($D$2:D315))</f>
        <v>247</v>
      </c>
      <c r="B315" s="130">
        <f t="shared" si="36"/>
        <v>314</v>
      </c>
      <c r="C315" s="131"/>
      <c r="D315" s="130" t="s">
        <v>1138</v>
      </c>
      <c r="E315" s="130" t="s">
        <v>874</v>
      </c>
      <c r="F315" s="147" t="s">
        <v>1331</v>
      </c>
      <c r="G315" s="147" t="s">
        <v>1332</v>
      </c>
      <c r="H315" s="148" t="s">
        <v>1293</v>
      </c>
      <c r="I315" s="148" t="s">
        <v>1288</v>
      </c>
      <c r="J315" s="129" t="s">
        <v>1338</v>
      </c>
      <c r="K315" s="129">
        <v>1</v>
      </c>
      <c r="L315" s="173">
        <v>44185</v>
      </c>
      <c r="M315" s="173">
        <v>44346</v>
      </c>
      <c r="N315" s="137">
        <f t="shared" si="35"/>
        <v>23</v>
      </c>
      <c r="O315" s="130" t="s">
        <v>1514</v>
      </c>
      <c r="P315" s="140" t="s">
        <v>2386</v>
      </c>
      <c r="Q315" s="140">
        <v>1</v>
      </c>
      <c r="R315" s="129"/>
      <c r="S315" s="85">
        <f>IF(Q315/K315&gt;1,100,+Q315/K315*100)</f>
        <v>100</v>
      </c>
      <c r="T315" s="142">
        <f>+N315*S315/100</f>
        <v>23</v>
      </c>
      <c r="U315" s="142">
        <f>IF(M315&lt;=$AH$1,T315,0)</f>
        <v>23</v>
      </c>
      <c r="V315" s="142">
        <f>IF($AH$1&gt;=M315,N315,0)</f>
        <v>23</v>
      </c>
      <c r="W315" s="143" t="str">
        <f>IF(S315=100,"CUMPLIDA",IF(M315-$AH$1&lt;0,"VENCIDA",IF(M315-$AH$1&lt;=30,"PRÓXIMA A VENCER",IF(S315&gt;0,"CON AVANCE","EN TERMINO"))))</f>
        <v>CUMPLIDA</v>
      </c>
      <c r="X315" s="143" t="str">
        <f>IF(A315&lt;&gt;"",IF(AD315=1,"VENCIDO",IF(AD315=2,"PRÓXIMO A VENCER",IF(AD315=3,"EN TERMINO",IF(AD315=4,"CON AVANCE",IF(AD315=5,"CUMPLIDO",))))),"")</f>
        <v>CUMPLIDO</v>
      </c>
      <c r="Y315" s="185" t="s">
        <v>1348</v>
      </c>
      <c r="Z315" s="129" t="str">
        <f t="shared" si="30"/>
        <v>H12AT75</v>
      </c>
      <c r="AA315" s="144">
        <f>IF(A315&lt;&gt;"",1,AA314+1)</f>
        <v>1</v>
      </c>
      <c r="AB315" s="144" t="str">
        <f t="shared" si="31"/>
        <v>H12AT75 - 1</v>
      </c>
      <c r="AC315" s="82">
        <f t="shared" si="32"/>
        <v>5</v>
      </c>
      <c r="AD315" s="82">
        <f t="shared" si="33"/>
        <v>5</v>
      </c>
      <c r="AE315" s="82" t="str">
        <f>IF(A315&lt;&gt;"",MID(F315,1,FIND(" ",F315,1)-1),AE314)</f>
        <v>H12AT75.</v>
      </c>
      <c r="AF315" s="82" t="str">
        <f t="shared" si="34"/>
        <v>H12AT75</v>
      </c>
      <c r="AG315" s="86"/>
      <c r="AH315" s="87"/>
      <c r="AI315" s="88"/>
    </row>
    <row r="316" spans="1:35" s="11" customFormat="1" ht="387" customHeight="1" x14ac:dyDescent="0.2">
      <c r="A316" s="129">
        <f>IF(ISBLANK(D316),"",COUNTA($D$2:D316))</f>
        <v>248</v>
      </c>
      <c r="B316" s="130">
        <f t="shared" si="36"/>
        <v>315</v>
      </c>
      <c r="C316" s="131"/>
      <c r="D316" s="130" t="s">
        <v>725</v>
      </c>
      <c r="E316" s="129" t="s">
        <v>1282</v>
      </c>
      <c r="F316" s="186" t="s">
        <v>1251</v>
      </c>
      <c r="G316" s="148" t="s">
        <v>1252</v>
      </c>
      <c r="H316" s="155" t="s">
        <v>1109</v>
      </c>
      <c r="I316" s="155" t="s">
        <v>1116</v>
      </c>
      <c r="J316" s="140" t="s">
        <v>1111</v>
      </c>
      <c r="K316" s="140">
        <v>1</v>
      </c>
      <c r="L316" s="156">
        <v>44185</v>
      </c>
      <c r="M316" s="156">
        <v>44285</v>
      </c>
      <c r="N316" s="137">
        <f t="shared" si="35"/>
        <v>14.285714285714286</v>
      </c>
      <c r="O316" s="140" t="s">
        <v>1515</v>
      </c>
      <c r="P316" s="138" t="s">
        <v>2393</v>
      </c>
      <c r="Q316" s="140">
        <v>1</v>
      </c>
      <c r="R316" s="148"/>
      <c r="S316" s="85">
        <f>IF(Q316/K316&gt;1,100,+Q316/K316*100)</f>
        <v>100</v>
      </c>
      <c r="T316" s="142">
        <f>+N316*S316/100</f>
        <v>14.285714285714286</v>
      </c>
      <c r="U316" s="142">
        <f>IF(M316&lt;=$AH$1,T316,0)</f>
        <v>14.285714285714286</v>
      </c>
      <c r="V316" s="142">
        <f>IF($AH$1&gt;=M316,N316,0)</f>
        <v>14.285714285714286</v>
      </c>
      <c r="W316" s="143" t="str">
        <f>IF(S316=100,"CUMPLIDA",IF(M316-$AH$1&lt;0,"VENCIDA",IF(M316-$AH$1&lt;=30,"PRÓXIMA A VENCER",IF(S316&gt;0,"CON AVANCE","EN TERMINO"))))</f>
        <v>CUMPLIDA</v>
      </c>
      <c r="X316" s="143" t="str">
        <f>IF(A316&lt;&gt;"",IF(AD316=1,"VENCIDO",IF(AD316=2,"PRÓXIMO A VENCER",IF(AD316=3,"EN TERMINO",IF(AD316=4,"CON AVANCE",IF(AD316=5,"CUMPLIDO",))))),"")</f>
        <v>CUMPLIDO</v>
      </c>
      <c r="Y316" s="185" t="s">
        <v>1285</v>
      </c>
      <c r="Z316" s="129" t="str">
        <f t="shared" si="30"/>
        <v>H1AC19</v>
      </c>
      <c r="AA316" s="144">
        <f>IF(A316&lt;&gt;"",1,AA315+1)</f>
        <v>1</v>
      </c>
      <c r="AB316" s="144" t="str">
        <f t="shared" si="31"/>
        <v>H1AC19 - 1</v>
      </c>
      <c r="AC316" s="82">
        <f t="shared" si="32"/>
        <v>5</v>
      </c>
      <c r="AD316" s="82">
        <f t="shared" si="33"/>
        <v>5</v>
      </c>
      <c r="AE316" s="82" t="str">
        <f>IF(A316&lt;&gt;"",MID(F316,1,FIND(" ",F316,1)-1),AE315)</f>
        <v>H1AC19.</v>
      </c>
      <c r="AF316" s="82" t="str">
        <f t="shared" si="34"/>
        <v>H1AC19</v>
      </c>
      <c r="AG316" s="86"/>
      <c r="AH316" s="87"/>
      <c r="AI316" s="88"/>
    </row>
    <row r="317" spans="1:35" s="11" customFormat="1" ht="375.75" customHeight="1" x14ac:dyDescent="0.2">
      <c r="A317" s="129">
        <f>IF(ISBLANK(D317),"",COUNTA($D$2:D317))</f>
        <v>249</v>
      </c>
      <c r="B317" s="130">
        <f t="shared" si="36"/>
        <v>316</v>
      </c>
      <c r="C317" s="131"/>
      <c r="D317" s="130" t="s">
        <v>725</v>
      </c>
      <c r="E317" s="129" t="s">
        <v>1282</v>
      </c>
      <c r="F317" s="148" t="s">
        <v>1253</v>
      </c>
      <c r="G317" s="148" t="s">
        <v>1254</v>
      </c>
      <c r="H317" s="155" t="s">
        <v>1109</v>
      </c>
      <c r="I317" s="155" t="s">
        <v>1116</v>
      </c>
      <c r="J317" s="140" t="s">
        <v>1111</v>
      </c>
      <c r="K317" s="140">
        <v>1</v>
      </c>
      <c r="L317" s="156">
        <v>44185</v>
      </c>
      <c r="M317" s="156">
        <v>44285</v>
      </c>
      <c r="N317" s="137">
        <f t="shared" si="35"/>
        <v>14.285714285714286</v>
      </c>
      <c r="O317" s="140" t="s">
        <v>1515</v>
      </c>
      <c r="P317" s="138" t="s">
        <v>2393</v>
      </c>
      <c r="Q317" s="140">
        <v>1</v>
      </c>
      <c r="R317" s="148"/>
      <c r="S317" s="85">
        <f>IF(Q317/K317&gt;1,100,+Q317/K317*100)</f>
        <v>100</v>
      </c>
      <c r="T317" s="142">
        <f>+N317*S317/100</f>
        <v>14.285714285714286</v>
      </c>
      <c r="U317" s="142">
        <f>IF(M317&lt;=$AH$1,T317,0)</f>
        <v>14.285714285714286</v>
      </c>
      <c r="V317" s="142">
        <f>IF($AH$1&gt;=M317,N317,0)</f>
        <v>14.285714285714286</v>
      </c>
      <c r="W317" s="143" t="str">
        <f>IF(S317=100,"CUMPLIDA",IF(M317-$AH$1&lt;0,"VENCIDA",IF(M317-$AH$1&lt;=30,"PRÓXIMA A VENCER",IF(S317&gt;0,"CON AVANCE","EN TERMINO"))))</f>
        <v>CUMPLIDA</v>
      </c>
      <c r="X317" s="143" t="str">
        <f>IF(A317&lt;&gt;"",IF(AD317=1,"VENCIDO",IF(AD317=2,"PRÓXIMO A VENCER",IF(AD317=3,"EN TERMINO",IF(AD317=4,"CON AVANCE",IF(AD317=5,"CUMPLIDO",))))),"")</f>
        <v>CUMPLIDO</v>
      </c>
      <c r="Y317" s="185" t="s">
        <v>1285</v>
      </c>
      <c r="Z317" s="129" t="str">
        <f t="shared" si="30"/>
        <v>H2AC19</v>
      </c>
      <c r="AA317" s="144">
        <f>IF(A317&lt;&gt;"",1,AA316+1)</f>
        <v>1</v>
      </c>
      <c r="AB317" s="144" t="str">
        <f t="shared" si="31"/>
        <v>H2AC19 - 1</v>
      </c>
      <c r="AC317" s="82">
        <f t="shared" si="32"/>
        <v>5</v>
      </c>
      <c r="AD317" s="82">
        <f t="shared" si="33"/>
        <v>5</v>
      </c>
      <c r="AE317" s="82" t="str">
        <f>IF(A317&lt;&gt;"",MID(F317,1,FIND(" ",F317,1)-1),AE316)</f>
        <v>H2AC19.</v>
      </c>
      <c r="AF317" s="82" t="str">
        <f t="shared" si="34"/>
        <v>H2AC19</v>
      </c>
      <c r="AG317" s="86"/>
      <c r="AH317" s="87"/>
      <c r="AI317" s="88"/>
    </row>
    <row r="318" spans="1:35" s="11" customFormat="1" ht="350.1" customHeight="1" x14ac:dyDescent="0.2">
      <c r="A318" s="129">
        <f>IF(ISBLANK(D318),"",COUNTA($D$2:D318))</f>
        <v>250</v>
      </c>
      <c r="B318" s="130">
        <f t="shared" si="36"/>
        <v>317</v>
      </c>
      <c r="C318" s="131"/>
      <c r="D318" s="129" t="s">
        <v>646</v>
      </c>
      <c r="E318" s="129" t="s">
        <v>1283</v>
      </c>
      <c r="F318" s="148" t="s">
        <v>1255</v>
      </c>
      <c r="G318" s="148" t="s">
        <v>1256</v>
      </c>
      <c r="H318" s="187" t="s">
        <v>1291</v>
      </c>
      <c r="I318" s="187" t="s">
        <v>1286</v>
      </c>
      <c r="J318" s="187" t="s">
        <v>1287</v>
      </c>
      <c r="K318" s="188">
        <v>1</v>
      </c>
      <c r="L318" s="184">
        <v>44225</v>
      </c>
      <c r="M318" s="184">
        <v>44347</v>
      </c>
      <c r="N318" s="137">
        <f t="shared" si="35"/>
        <v>17.428571428571427</v>
      </c>
      <c r="O318" s="160" t="s">
        <v>287</v>
      </c>
      <c r="P318" s="160" t="s">
        <v>2481</v>
      </c>
      <c r="Q318" s="140">
        <v>1</v>
      </c>
      <c r="R318" s="129"/>
      <c r="S318" s="85">
        <f>IF(Q318/K318&gt;1,100,+Q318/K318*100)</f>
        <v>100</v>
      </c>
      <c r="T318" s="142">
        <f>+N318*S318/100</f>
        <v>17.428571428571427</v>
      </c>
      <c r="U318" s="142">
        <f>IF(M318&lt;=$AH$1,T318,0)</f>
        <v>17.428571428571427</v>
      </c>
      <c r="V318" s="142">
        <f>IF($AH$1&gt;=M318,N318,0)</f>
        <v>17.428571428571427</v>
      </c>
      <c r="W318" s="143" t="str">
        <f>IF(S318=100,"CUMPLIDA",IF(M318-$AH$1&lt;0,"VENCIDA",IF(M318-$AH$1&lt;=30,"PRÓXIMA A VENCER",IF(S318&gt;0,"CON AVANCE","EN TERMINO"))))</f>
        <v>CUMPLIDA</v>
      </c>
      <c r="X318" s="143" t="str">
        <f>IF(A318&lt;&gt;"",IF(AD318=1,"VENCIDO",IF(AD318=2,"PRÓXIMO A VENCER",IF(AD318=3,"EN TERMINO",IF(AD318=4,"CON AVANCE",IF(AD318=5,"CUMPLIDO",))))),"")</f>
        <v>CUMPLIDO</v>
      </c>
      <c r="Y318" s="185" t="s">
        <v>1285</v>
      </c>
      <c r="Z318" s="129" t="str">
        <f t="shared" si="30"/>
        <v>H3AC19</v>
      </c>
      <c r="AA318" s="144">
        <f>IF(A318&lt;&gt;"",1,AA317+1)</f>
        <v>1</v>
      </c>
      <c r="AB318" s="144" t="str">
        <f t="shared" si="31"/>
        <v>H3AC19 - 1</v>
      </c>
      <c r="AC318" s="82">
        <f t="shared" si="32"/>
        <v>5</v>
      </c>
      <c r="AD318" s="82">
        <f t="shared" si="33"/>
        <v>5</v>
      </c>
      <c r="AE318" s="82" t="str">
        <f>IF(A318&lt;&gt;"",MID(F318,1,FIND(" ",F318,1)-1),AE317)</f>
        <v>H3AC19.</v>
      </c>
      <c r="AF318" s="82" t="str">
        <f t="shared" si="34"/>
        <v>H3AC19</v>
      </c>
      <c r="AG318" s="86"/>
      <c r="AH318" s="87"/>
      <c r="AI318" s="88"/>
    </row>
    <row r="319" spans="1:35" s="11" customFormat="1" ht="350.1" customHeight="1" x14ac:dyDescent="0.2">
      <c r="A319" s="129">
        <f>IF(ISBLANK(D319),"",COUNTA($D$2:D319))</f>
        <v>251</v>
      </c>
      <c r="B319" s="130">
        <f t="shared" si="36"/>
        <v>318</v>
      </c>
      <c r="C319" s="131"/>
      <c r="D319" s="130" t="s">
        <v>645</v>
      </c>
      <c r="E319" s="129" t="s">
        <v>1284</v>
      </c>
      <c r="F319" s="148" t="s">
        <v>1257</v>
      </c>
      <c r="G319" s="148" t="s">
        <v>1258</v>
      </c>
      <c r="H319" s="155" t="s">
        <v>1109</v>
      </c>
      <c r="I319" s="155" t="s">
        <v>1116</v>
      </c>
      <c r="J319" s="140" t="s">
        <v>1111</v>
      </c>
      <c r="K319" s="140">
        <v>1</v>
      </c>
      <c r="L319" s="156">
        <v>44185</v>
      </c>
      <c r="M319" s="156">
        <v>44285</v>
      </c>
      <c r="N319" s="137">
        <f t="shared" si="35"/>
        <v>14.285714285714286</v>
      </c>
      <c r="O319" s="140" t="s">
        <v>1515</v>
      </c>
      <c r="P319" s="138" t="s">
        <v>2393</v>
      </c>
      <c r="Q319" s="140">
        <v>1</v>
      </c>
      <c r="R319" s="129"/>
      <c r="S319" s="85">
        <f>IF(Q319/K319&gt;1,100,+Q319/K319*100)</f>
        <v>100</v>
      </c>
      <c r="T319" s="142">
        <f>+N319*S319/100</f>
        <v>14.285714285714286</v>
      </c>
      <c r="U319" s="142">
        <f>IF(M319&lt;=$AH$1,T319,0)</f>
        <v>14.285714285714286</v>
      </c>
      <c r="V319" s="142">
        <f>IF($AH$1&gt;=M319,N319,0)</f>
        <v>14.285714285714286</v>
      </c>
      <c r="W319" s="143" t="str">
        <f>IF(S319=100,"CUMPLIDA",IF(M319-$AH$1&lt;0,"VENCIDA",IF(M319-$AH$1&lt;=30,"PRÓXIMA A VENCER",IF(S319&gt;0,"CON AVANCE","EN TERMINO"))))</f>
        <v>CUMPLIDA</v>
      </c>
      <c r="X319" s="143" t="str">
        <f>IF(A319&lt;&gt;"",IF(AD319=1,"VENCIDO",IF(AD319=2,"PRÓXIMO A VENCER",IF(AD319=3,"EN TERMINO",IF(AD319=4,"CON AVANCE",IF(AD319=5,"CUMPLIDO",))))),"")</f>
        <v>CUMPLIDO</v>
      </c>
      <c r="Y319" s="185" t="s">
        <v>1285</v>
      </c>
      <c r="Z319" s="129" t="str">
        <f t="shared" si="30"/>
        <v>H4AC19</v>
      </c>
      <c r="AA319" s="144">
        <f>IF(A319&lt;&gt;"",1,AA318+1)</f>
        <v>1</v>
      </c>
      <c r="AB319" s="144" t="str">
        <f t="shared" si="31"/>
        <v>H4AC19 - 1</v>
      </c>
      <c r="AC319" s="82">
        <f t="shared" si="32"/>
        <v>5</v>
      </c>
      <c r="AD319" s="82">
        <f t="shared" si="33"/>
        <v>5</v>
      </c>
      <c r="AE319" s="82" t="str">
        <f>IF(A319&lt;&gt;"",MID(F319,1,FIND(" ",F319,1)-1),AE318)</f>
        <v>H4AC19.</v>
      </c>
      <c r="AF319" s="82" t="str">
        <f t="shared" si="34"/>
        <v>H4AC19</v>
      </c>
      <c r="AG319" s="86"/>
      <c r="AH319" s="87"/>
      <c r="AI319" s="88"/>
    </row>
    <row r="320" spans="1:35" s="11" customFormat="1" ht="350.1" customHeight="1" x14ac:dyDescent="0.2">
      <c r="A320" s="129">
        <f>IF(ISBLANK(D320),"",COUNTA($D$2:D320))</f>
        <v>252</v>
      </c>
      <c r="B320" s="130">
        <f t="shared" si="36"/>
        <v>319</v>
      </c>
      <c r="C320" s="131"/>
      <c r="D320" s="130" t="s">
        <v>645</v>
      </c>
      <c r="E320" s="129" t="s">
        <v>1140</v>
      </c>
      <c r="F320" s="148" t="s">
        <v>1259</v>
      </c>
      <c r="G320" s="148" t="s">
        <v>1260</v>
      </c>
      <c r="H320" s="155" t="s">
        <v>1109</v>
      </c>
      <c r="I320" s="155" t="s">
        <v>1116</v>
      </c>
      <c r="J320" s="140" t="s">
        <v>1111</v>
      </c>
      <c r="K320" s="140">
        <v>1</v>
      </c>
      <c r="L320" s="156">
        <v>44185</v>
      </c>
      <c r="M320" s="156">
        <v>44285</v>
      </c>
      <c r="N320" s="137">
        <f t="shared" si="35"/>
        <v>14.285714285714286</v>
      </c>
      <c r="O320" s="140" t="s">
        <v>1515</v>
      </c>
      <c r="P320" s="138" t="s">
        <v>2393</v>
      </c>
      <c r="Q320" s="140">
        <v>1</v>
      </c>
      <c r="R320" s="148"/>
      <c r="S320" s="85">
        <f>IF(Q320/K320&gt;1,100,+Q320/K320*100)</f>
        <v>100</v>
      </c>
      <c r="T320" s="142">
        <f>+N320*S320/100</f>
        <v>14.285714285714286</v>
      </c>
      <c r="U320" s="142">
        <f>IF(M320&lt;=$AH$1,T320,0)</f>
        <v>14.285714285714286</v>
      </c>
      <c r="V320" s="142">
        <f>IF($AH$1&gt;=M320,N320,0)</f>
        <v>14.285714285714286</v>
      </c>
      <c r="W320" s="143" t="str">
        <f>IF(S320=100,"CUMPLIDA",IF(M320-$AH$1&lt;0,"VENCIDA",IF(M320-$AH$1&lt;=30,"PRÓXIMA A VENCER",IF(S320&gt;0,"CON AVANCE","EN TERMINO"))))</f>
        <v>CUMPLIDA</v>
      </c>
      <c r="X320" s="143" t="str">
        <f>IF(A320&lt;&gt;"",IF(AD320=1,"VENCIDO",IF(AD320=2,"PRÓXIMO A VENCER",IF(AD320=3,"EN TERMINO",IF(AD320=4,"CON AVANCE",IF(AD320=5,"CUMPLIDO",))))),"")</f>
        <v>CUMPLIDO</v>
      </c>
      <c r="Y320" s="185" t="s">
        <v>1285</v>
      </c>
      <c r="Z320" s="129" t="str">
        <f t="shared" si="30"/>
        <v>H5AC19</v>
      </c>
      <c r="AA320" s="144">
        <f>IF(A320&lt;&gt;"",1,AA319+1)</f>
        <v>1</v>
      </c>
      <c r="AB320" s="144" t="str">
        <f t="shared" si="31"/>
        <v>H5AC19 - 1</v>
      </c>
      <c r="AC320" s="82">
        <f t="shared" si="32"/>
        <v>5</v>
      </c>
      <c r="AD320" s="82">
        <f t="shared" si="33"/>
        <v>5</v>
      </c>
      <c r="AE320" s="82" t="str">
        <f>IF(A320&lt;&gt;"",MID(F320,1,FIND(" ",F320,1)-1),AE319)</f>
        <v>H5AC19.</v>
      </c>
      <c r="AF320" s="82" t="str">
        <f t="shared" si="34"/>
        <v>H5AC19</v>
      </c>
      <c r="AG320" s="86"/>
      <c r="AH320" s="87"/>
      <c r="AI320" s="88"/>
    </row>
    <row r="321" spans="1:35" s="11" customFormat="1" ht="350.1" customHeight="1" x14ac:dyDescent="0.2">
      <c r="A321" s="129">
        <f>IF(ISBLANK(D321),"",COUNTA($D$2:D321))</f>
        <v>253</v>
      </c>
      <c r="B321" s="130">
        <f t="shared" si="36"/>
        <v>320</v>
      </c>
      <c r="C321" s="131"/>
      <c r="D321" s="130" t="s">
        <v>728</v>
      </c>
      <c r="E321" s="129" t="s">
        <v>1284</v>
      </c>
      <c r="F321" s="148" t="s">
        <v>1261</v>
      </c>
      <c r="G321" s="148" t="s">
        <v>1262</v>
      </c>
      <c r="H321" s="155" t="s">
        <v>1109</v>
      </c>
      <c r="I321" s="155" t="s">
        <v>1116</v>
      </c>
      <c r="J321" s="140" t="s">
        <v>1111</v>
      </c>
      <c r="K321" s="140">
        <v>1</v>
      </c>
      <c r="L321" s="156">
        <v>44185</v>
      </c>
      <c r="M321" s="156">
        <v>44285</v>
      </c>
      <c r="N321" s="137">
        <f t="shared" si="35"/>
        <v>14.285714285714286</v>
      </c>
      <c r="O321" s="140" t="s">
        <v>1515</v>
      </c>
      <c r="P321" s="138" t="s">
        <v>2393</v>
      </c>
      <c r="Q321" s="140">
        <v>1</v>
      </c>
      <c r="R321" s="148"/>
      <c r="S321" s="85">
        <f>IF(Q321/K321&gt;1,100,+Q321/K321*100)</f>
        <v>100</v>
      </c>
      <c r="T321" s="142">
        <f>+N321*S321/100</f>
        <v>14.285714285714286</v>
      </c>
      <c r="U321" s="142">
        <f>IF(M321&lt;=$AH$1,T321,0)</f>
        <v>14.285714285714286</v>
      </c>
      <c r="V321" s="142">
        <f>IF($AH$1&gt;=M321,N321,0)</f>
        <v>14.285714285714286</v>
      </c>
      <c r="W321" s="143" t="str">
        <f>IF(S321=100,"CUMPLIDA",IF(M321-$AH$1&lt;0,"VENCIDA",IF(M321-$AH$1&lt;=30,"PRÓXIMA A VENCER",IF(S321&gt;0,"CON AVANCE","EN TERMINO"))))</f>
        <v>CUMPLIDA</v>
      </c>
      <c r="X321" s="143" t="str">
        <f>IF(A321&lt;&gt;"",IF(AD321=1,"VENCIDO",IF(AD321=2,"PRÓXIMO A VENCER",IF(AD321=3,"EN TERMINO",IF(AD321=4,"CON AVANCE",IF(AD321=5,"CUMPLIDO",))))),"")</f>
        <v>CUMPLIDO</v>
      </c>
      <c r="Y321" s="185" t="s">
        <v>1285</v>
      </c>
      <c r="Z321" s="129" t="str">
        <f t="shared" si="30"/>
        <v>H6AC19</v>
      </c>
      <c r="AA321" s="144">
        <f>IF(A321&lt;&gt;"",1,AA320+1)</f>
        <v>1</v>
      </c>
      <c r="AB321" s="144" t="str">
        <f t="shared" si="31"/>
        <v>H6AC19 - 1</v>
      </c>
      <c r="AC321" s="82">
        <f t="shared" si="32"/>
        <v>5</v>
      </c>
      <c r="AD321" s="82">
        <f t="shared" si="33"/>
        <v>5</v>
      </c>
      <c r="AE321" s="82" t="str">
        <f>IF(A321&lt;&gt;"",MID(F321,1,FIND(" ",F321,1)-1),AE320)</f>
        <v>H6AC19.</v>
      </c>
      <c r="AF321" s="82" t="str">
        <f t="shared" si="34"/>
        <v>H6AC19</v>
      </c>
      <c r="AG321" s="86"/>
      <c r="AH321" s="87"/>
      <c r="AI321" s="88"/>
    </row>
    <row r="322" spans="1:35" s="11" customFormat="1" ht="350.1" customHeight="1" x14ac:dyDescent="0.2">
      <c r="A322" s="129">
        <f>IF(ISBLANK(D322),"",COUNTA($D$2:D322))</f>
        <v>254</v>
      </c>
      <c r="B322" s="130">
        <f t="shared" si="36"/>
        <v>321</v>
      </c>
      <c r="C322" s="131"/>
      <c r="D322" s="130" t="s">
        <v>646</v>
      </c>
      <c r="E322" s="129" t="s">
        <v>1140</v>
      </c>
      <c r="F322" s="148" t="s">
        <v>1263</v>
      </c>
      <c r="G322" s="148" t="s">
        <v>1264</v>
      </c>
      <c r="H322" s="155" t="s">
        <v>1109</v>
      </c>
      <c r="I322" s="155" t="s">
        <v>1116</v>
      </c>
      <c r="J322" s="140" t="s">
        <v>1111</v>
      </c>
      <c r="K322" s="140">
        <v>1</v>
      </c>
      <c r="L322" s="156">
        <v>44185</v>
      </c>
      <c r="M322" s="156">
        <v>44285</v>
      </c>
      <c r="N322" s="137">
        <f t="shared" si="35"/>
        <v>14.285714285714286</v>
      </c>
      <c r="O322" s="140" t="s">
        <v>1515</v>
      </c>
      <c r="P322" s="138" t="s">
        <v>2393</v>
      </c>
      <c r="Q322" s="140">
        <v>1</v>
      </c>
      <c r="R322" s="148"/>
      <c r="S322" s="85">
        <f>IF(Q322/K322&gt;1,100,+Q322/K322*100)</f>
        <v>100</v>
      </c>
      <c r="T322" s="142">
        <f>+N322*S322/100</f>
        <v>14.285714285714286</v>
      </c>
      <c r="U322" s="142">
        <f>IF(M322&lt;=$AH$1,T322,0)</f>
        <v>14.285714285714286</v>
      </c>
      <c r="V322" s="142">
        <f>IF($AH$1&gt;=M322,N322,0)</f>
        <v>14.285714285714286</v>
      </c>
      <c r="W322" s="143" t="str">
        <f>IF(S322=100,"CUMPLIDA",IF(M322-$AH$1&lt;0,"VENCIDA",IF(M322-$AH$1&lt;=30,"PRÓXIMA A VENCER",IF(S322&gt;0,"CON AVANCE","EN TERMINO"))))</f>
        <v>CUMPLIDA</v>
      </c>
      <c r="X322" s="143" t="str">
        <f>IF(A322&lt;&gt;"",IF(AD322=1,"VENCIDO",IF(AD322=2,"PRÓXIMO A VENCER",IF(AD322=3,"EN TERMINO",IF(AD322=4,"CON AVANCE",IF(AD322=5,"CUMPLIDO",))))),"")</f>
        <v>CUMPLIDO</v>
      </c>
      <c r="Y322" s="185" t="s">
        <v>1285</v>
      </c>
      <c r="Z322" s="129" t="str">
        <f t="shared" si="30"/>
        <v>H7AC19</v>
      </c>
      <c r="AA322" s="144">
        <f>IF(A322&lt;&gt;"",1,AA321+1)</f>
        <v>1</v>
      </c>
      <c r="AB322" s="144" t="str">
        <f t="shared" si="31"/>
        <v>H7AC19 - 1</v>
      </c>
      <c r="AC322" s="82">
        <f t="shared" si="32"/>
        <v>5</v>
      </c>
      <c r="AD322" s="82">
        <f t="shared" si="33"/>
        <v>5</v>
      </c>
      <c r="AE322" s="82" t="str">
        <f>IF(A322&lt;&gt;"",MID(F322,1,FIND(" ",F322,1)-1),AE321)</f>
        <v>H7AC19.</v>
      </c>
      <c r="AF322" s="82" t="str">
        <f t="shared" si="34"/>
        <v>H7AC19</v>
      </c>
      <c r="AG322" s="86"/>
      <c r="AH322" s="87"/>
      <c r="AI322" s="88"/>
    </row>
    <row r="323" spans="1:35" s="11" customFormat="1" ht="350.1" customHeight="1" x14ac:dyDescent="0.2">
      <c r="A323" s="129">
        <f>IF(ISBLANK(D323),"",COUNTA($D$2:D323))</f>
        <v>255</v>
      </c>
      <c r="B323" s="130">
        <f t="shared" si="36"/>
        <v>322</v>
      </c>
      <c r="C323" s="131"/>
      <c r="D323" s="130" t="s">
        <v>645</v>
      </c>
      <c r="E323" s="129" t="s">
        <v>1140</v>
      </c>
      <c r="F323" s="148" t="s">
        <v>1265</v>
      </c>
      <c r="G323" s="148" t="s">
        <v>1266</v>
      </c>
      <c r="H323" s="155" t="s">
        <v>1109</v>
      </c>
      <c r="I323" s="155" t="s">
        <v>1116</v>
      </c>
      <c r="J323" s="140" t="s">
        <v>1111</v>
      </c>
      <c r="K323" s="140">
        <v>1</v>
      </c>
      <c r="L323" s="156">
        <v>44185</v>
      </c>
      <c r="M323" s="156">
        <v>44285</v>
      </c>
      <c r="N323" s="137">
        <f t="shared" si="35"/>
        <v>14.285714285714286</v>
      </c>
      <c r="O323" s="140" t="s">
        <v>1515</v>
      </c>
      <c r="P323" s="138" t="s">
        <v>2393</v>
      </c>
      <c r="Q323" s="140">
        <v>1</v>
      </c>
      <c r="R323" s="148"/>
      <c r="S323" s="85">
        <f>IF(Q323/K323&gt;1,100,+Q323/K323*100)</f>
        <v>100</v>
      </c>
      <c r="T323" s="142">
        <f>+N323*S323/100</f>
        <v>14.285714285714286</v>
      </c>
      <c r="U323" s="142">
        <f>IF(M323&lt;=$AH$1,T323,0)</f>
        <v>14.285714285714286</v>
      </c>
      <c r="V323" s="142">
        <f>IF($AH$1&gt;=M323,N323,0)</f>
        <v>14.285714285714286</v>
      </c>
      <c r="W323" s="143" t="str">
        <f>IF(S323=100,"CUMPLIDA",IF(M323-$AH$1&lt;0,"VENCIDA",IF(M323-$AH$1&lt;=30,"PRÓXIMA A VENCER",IF(S323&gt;0,"CON AVANCE","EN TERMINO"))))</f>
        <v>CUMPLIDA</v>
      </c>
      <c r="X323" s="143" t="str">
        <f>IF(A323&lt;&gt;"",IF(AD323=1,"VENCIDO",IF(AD323=2,"PRÓXIMO A VENCER",IF(AD323=3,"EN TERMINO",IF(AD323=4,"CON AVANCE",IF(AD323=5,"CUMPLIDO",))))),"")</f>
        <v>CUMPLIDO</v>
      </c>
      <c r="Y323" s="185" t="s">
        <v>1285</v>
      </c>
      <c r="Z323" s="129" t="str">
        <f t="shared" ref="Z323:Z386" si="37">AF323</f>
        <v>H8AC19</v>
      </c>
      <c r="AA323" s="144">
        <f>IF(A323&lt;&gt;"",1,AA322+1)</f>
        <v>1</v>
      </c>
      <c r="AB323" s="144" t="str">
        <f t="shared" ref="AB323:AB386" si="38">CONCATENATE(Z323," - ",AA323)</f>
        <v>H8AC19 - 1</v>
      </c>
      <c r="AC323" s="82">
        <f t="shared" ref="AC323:AC386" si="39">IF(W323="VENCIDA",1,IF(W323="PRÓXIMA A VENCER",2,IF(W323="EN TERMINO",3,IF(W323="CON AVANCE",4,IF(W323="CUMPLIDA",5,)))))</f>
        <v>5</v>
      </c>
      <c r="AD323" s="82">
        <f t="shared" ref="AD323:AD386" si="40">IF(AA324=AA323+1,MIN(AC323,AD324),AC323)</f>
        <v>5</v>
      </c>
      <c r="AE323" s="82" t="str">
        <f>IF(A323&lt;&gt;"",MID(F323,1,FIND(" ",F323,1)-1),AE322)</f>
        <v>H8AC19.</v>
      </c>
      <c r="AF323" s="82" t="str">
        <f t="shared" ref="AF323:AF386" si="41">IFERROR(MID(AE323,1,FIND(".",AE323,1)-1),AE323)</f>
        <v>H8AC19</v>
      </c>
      <c r="AG323" s="86"/>
      <c r="AH323" s="87"/>
      <c r="AI323" s="88"/>
    </row>
    <row r="324" spans="1:35" s="11" customFormat="1" ht="350.1" customHeight="1" x14ac:dyDescent="0.2">
      <c r="A324" s="129">
        <f>IF(ISBLANK(D324),"",COUNTA($D$2:D324))</f>
        <v>256</v>
      </c>
      <c r="B324" s="130">
        <f t="shared" si="36"/>
        <v>323</v>
      </c>
      <c r="C324" s="131"/>
      <c r="D324" s="140" t="s">
        <v>645</v>
      </c>
      <c r="E324" s="160" t="s">
        <v>1229</v>
      </c>
      <c r="F324" s="147" t="s">
        <v>1267</v>
      </c>
      <c r="G324" s="147" t="s">
        <v>1268</v>
      </c>
      <c r="H324" s="155" t="s">
        <v>1292</v>
      </c>
      <c r="I324" s="155" t="s">
        <v>1288</v>
      </c>
      <c r="J324" s="155" t="s">
        <v>1289</v>
      </c>
      <c r="K324" s="140">
        <v>1</v>
      </c>
      <c r="L324" s="156">
        <v>44185</v>
      </c>
      <c r="M324" s="184">
        <v>44346</v>
      </c>
      <c r="N324" s="137">
        <f t="shared" si="35"/>
        <v>23</v>
      </c>
      <c r="O324" s="130" t="s">
        <v>1514</v>
      </c>
      <c r="P324" s="140" t="s">
        <v>2386</v>
      </c>
      <c r="Q324" s="140">
        <v>1</v>
      </c>
      <c r="R324" s="129"/>
      <c r="S324" s="85">
        <f>IF(Q324/K324&gt;1,100,+Q324/K324*100)</f>
        <v>100</v>
      </c>
      <c r="T324" s="142">
        <f>+N324*S324/100</f>
        <v>23</v>
      </c>
      <c r="U324" s="142">
        <f>IF(M324&lt;=$AH$1,T324,0)</f>
        <v>23</v>
      </c>
      <c r="V324" s="142">
        <f>IF($AH$1&gt;=M324,N324,0)</f>
        <v>23</v>
      </c>
      <c r="W324" s="143" t="str">
        <f>IF(S324=100,"CUMPLIDA",IF(M324-$AH$1&lt;0,"VENCIDA",IF(M324-$AH$1&lt;=30,"PRÓXIMA A VENCER",IF(S324&gt;0,"CON AVANCE","EN TERMINO"))))</f>
        <v>CUMPLIDA</v>
      </c>
      <c r="X324" s="143" t="str">
        <f>IF(A324&lt;&gt;"",IF(AD324=1,"VENCIDO",IF(AD324=2,"PRÓXIMO A VENCER",IF(AD324=3,"EN TERMINO",IF(AD324=4,"CON AVANCE",IF(AD324=5,"CUMPLIDO",))))),"")</f>
        <v>CUMPLIDO</v>
      </c>
      <c r="Y324" s="185" t="s">
        <v>1285</v>
      </c>
      <c r="Z324" s="129" t="str">
        <f t="shared" si="37"/>
        <v>H9AC19</v>
      </c>
      <c r="AA324" s="144">
        <f>IF(A324&lt;&gt;"",1,AA323+1)</f>
        <v>1</v>
      </c>
      <c r="AB324" s="144" t="str">
        <f t="shared" si="38"/>
        <v>H9AC19 - 1</v>
      </c>
      <c r="AC324" s="82">
        <f t="shared" si="39"/>
        <v>5</v>
      </c>
      <c r="AD324" s="82">
        <f t="shared" si="40"/>
        <v>5</v>
      </c>
      <c r="AE324" s="82" t="str">
        <f>IF(A324&lt;&gt;"",MID(F324,1,FIND(" ",F324,1)-1),AE323)</f>
        <v>H9AC19.</v>
      </c>
      <c r="AF324" s="82" t="str">
        <f t="shared" si="41"/>
        <v>H9AC19</v>
      </c>
      <c r="AG324" s="86"/>
      <c r="AH324" s="87"/>
      <c r="AI324" s="88"/>
    </row>
    <row r="325" spans="1:35" s="11" customFormat="1" ht="350.1" customHeight="1" x14ac:dyDescent="0.2">
      <c r="A325" s="129">
        <f>IF(ISBLANK(D325),"",COUNTA($D$2:D325))</f>
        <v>257</v>
      </c>
      <c r="B325" s="130">
        <f t="shared" si="36"/>
        <v>324</v>
      </c>
      <c r="C325" s="131"/>
      <c r="D325" s="140" t="s">
        <v>646</v>
      </c>
      <c r="E325" s="160" t="s">
        <v>1229</v>
      </c>
      <c r="F325" s="147" t="s">
        <v>1269</v>
      </c>
      <c r="G325" s="147" t="s">
        <v>1270</v>
      </c>
      <c r="H325" s="155" t="s">
        <v>1293</v>
      </c>
      <c r="I325" s="155" t="s">
        <v>1288</v>
      </c>
      <c r="J325" s="155" t="s">
        <v>1289</v>
      </c>
      <c r="K325" s="140">
        <v>1</v>
      </c>
      <c r="L325" s="156">
        <v>44185</v>
      </c>
      <c r="M325" s="184">
        <v>44346</v>
      </c>
      <c r="N325" s="137">
        <f t="shared" si="35"/>
        <v>23</v>
      </c>
      <c r="O325" s="130" t="s">
        <v>1514</v>
      </c>
      <c r="P325" s="140" t="s">
        <v>2386</v>
      </c>
      <c r="Q325" s="140">
        <v>1</v>
      </c>
      <c r="R325" s="129"/>
      <c r="S325" s="85">
        <f>IF(Q325/K325&gt;1,100,+Q325/K325*100)</f>
        <v>100</v>
      </c>
      <c r="T325" s="142">
        <f>+N325*S325/100</f>
        <v>23</v>
      </c>
      <c r="U325" s="142">
        <f>IF(M325&lt;=$AH$1,T325,0)</f>
        <v>23</v>
      </c>
      <c r="V325" s="142">
        <f>IF($AH$1&gt;=M325,N325,0)</f>
        <v>23</v>
      </c>
      <c r="W325" s="143" t="str">
        <f>IF(S325=100,"CUMPLIDA",IF(M325-$AH$1&lt;0,"VENCIDA",IF(M325-$AH$1&lt;=30,"PRÓXIMA A VENCER",IF(S325&gt;0,"CON AVANCE","EN TERMINO"))))</f>
        <v>CUMPLIDA</v>
      </c>
      <c r="X325" s="143" t="str">
        <f>IF(A325&lt;&gt;"",IF(AD325=1,"VENCIDO",IF(AD325=2,"PRÓXIMO A VENCER",IF(AD325=3,"EN TERMINO",IF(AD325=4,"CON AVANCE",IF(AD325=5,"CUMPLIDO",))))),"")</f>
        <v>CUMPLIDO</v>
      </c>
      <c r="Y325" s="185" t="s">
        <v>1285</v>
      </c>
      <c r="Z325" s="129" t="str">
        <f t="shared" si="37"/>
        <v>H10AC19</v>
      </c>
      <c r="AA325" s="144">
        <f>IF(A325&lt;&gt;"",1,AA324+1)</f>
        <v>1</v>
      </c>
      <c r="AB325" s="144" t="str">
        <f t="shared" si="38"/>
        <v>H10AC19 - 1</v>
      </c>
      <c r="AC325" s="82">
        <f t="shared" si="39"/>
        <v>5</v>
      </c>
      <c r="AD325" s="82">
        <f t="shared" si="40"/>
        <v>5</v>
      </c>
      <c r="AE325" s="82" t="str">
        <f>IF(A325&lt;&gt;"",MID(F325,1,FIND(" ",F325,1)-1),AE324)</f>
        <v>H10AC19.</v>
      </c>
      <c r="AF325" s="82" t="str">
        <f t="shared" si="41"/>
        <v>H10AC19</v>
      </c>
      <c r="AG325" s="86"/>
      <c r="AH325" s="87"/>
      <c r="AI325" s="88"/>
    </row>
    <row r="326" spans="1:35" s="11" customFormat="1" ht="350.1" customHeight="1" x14ac:dyDescent="0.2">
      <c r="A326" s="129">
        <f>IF(ISBLANK(D326),"",COUNTA($D$2:D326))</f>
        <v>258</v>
      </c>
      <c r="B326" s="130">
        <f t="shared" si="36"/>
        <v>325</v>
      </c>
      <c r="C326" s="131"/>
      <c r="D326" s="140" t="s">
        <v>645</v>
      </c>
      <c r="E326" s="160" t="s">
        <v>1229</v>
      </c>
      <c r="F326" s="147" t="s">
        <v>1271</v>
      </c>
      <c r="G326" s="147" t="s">
        <v>1272</v>
      </c>
      <c r="H326" s="155" t="s">
        <v>1293</v>
      </c>
      <c r="I326" s="155" t="s">
        <v>1288</v>
      </c>
      <c r="J326" s="155" t="s">
        <v>1289</v>
      </c>
      <c r="K326" s="140">
        <v>1</v>
      </c>
      <c r="L326" s="156">
        <v>44185</v>
      </c>
      <c r="M326" s="184">
        <v>44346</v>
      </c>
      <c r="N326" s="137">
        <f t="shared" si="35"/>
        <v>23</v>
      </c>
      <c r="O326" s="130" t="s">
        <v>1514</v>
      </c>
      <c r="P326" s="140" t="s">
        <v>2386</v>
      </c>
      <c r="Q326" s="140">
        <v>1</v>
      </c>
      <c r="R326" s="129"/>
      <c r="S326" s="85">
        <f>IF(Q326/K326&gt;1,100,+Q326/K326*100)</f>
        <v>100</v>
      </c>
      <c r="T326" s="142">
        <f>+N326*S326/100</f>
        <v>23</v>
      </c>
      <c r="U326" s="142">
        <f>IF(M326&lt;=$AH$1,T326,0)</f>
        <v>23</v>
      </c>
      <c r="V326" s="142">
        <f>IF($AH$1&gt;=M326,N326,0)</f>
        <v>23</v>
      </c>
      <c r="W326" s="143" t="str">
        <f>IF(S326=100,"CUMPLIDA",IF(M326-$AH$1&lt;0,"VENCIDA",IF(M326-$AH$1&lt;=30,"PRÓXIMA A VENCER",IF(S326&gt;0,"CON AVANCE","EN TERMINO"))))</f>
        <v>CUMPLIDA</v>
      </c>
      <c r="X326" s="143" t="str">
        <f>IF(A326&lt;&gt;"",IF(AD326=1,"VENCIDO",IF(AD326=2,"PRÓXIMO A VENCER",IF(AD326=3,"EN TERMINO",IF(AD326=4,"CON AVANCE",IF(AD326=5,"CUMPLIDO",))))),"")</f>
        <v>CUMPLIDO</v>
      </c>
      <c r="Y326" s="185" t="s">
        <v>1285</v>
      </c>
      <c r="Z326" s="129" t="str">
        <f t="shared" si="37"/>
        <v>H11AC19</v>
      </c>
      <c r="AA326" s="144">
        <f>IF(A326&lt;&gt;"",1,AA325+1)</f>
        <v>1</v>
      </c>
      <c r="AB326" s="144" t="str">
        <f t="shared" si="38"/>
        <v>H11AC19 - 1</v>
      </c>
      <c r="AC326" s="82">
        <f t="shared" si="39"/>
        <v>5</v>
      </c>
      <c r="AD326" s="82">
        <f t="shared" si="40"/>
        <v>5</v>
      </c>
      <c r="AE326" s="82" t="str">
        <f>IF(A326&lt;&gt;"",MID(F326,1,FIND(" ",F326,1)-1),AE325)</f>
        <v>H11AC19.</v>
      </c>
      <c r="AF326" s="82" t="str">
        <f t="shared" si="41"/>
        <v>H11AC19</v>
      </c>
      <c r="AG326" s="86"/>
      <c r="AH326" s="87"/>
      <c r="AI326" s="88"/>
    </row>
    <row r="327" spans="1:35" s="11" customFormat="1" ht="350.1" customHeight="1" x14ac:dyDescent="0.2">
      <c r="A327" s="129">
        <f>IF(ISBLANK(D327),"",COUNTA($D$2:D327))</f>
        <v>259</v>
      </c>
      <c r="B327" s="130">
        <f t="shared" si="36"/>
        <v>326</v>
      </c>
      <c r="C327" s="131"/>
      <c r="D327" s="140" t="s">
        <v>646</v>
      </c>
      <c r="E327" s="160" t="s">
        <v>1229</v>
      </c>
      <c r="F327" s="147" t="s">
        <v>1273</v>
      </c>
      <c r="G327" s="147" t="s">
        <v>1274</v>
      </c>
      <c r="H327" s="155" t="s">
        <v>1294</v>
      </c>
      <c r="I327" s="155" t="s">
        <v>1288</v>
      </c>
      <c r="J327" s="155" t="s">
        <v>1289</v>
      </c>
      <c r="K327" s="140">
        <v>1</v>
      </c>
      <c r="L327" s="156">
        <v>44185</v>
      </c>
      <c r="M327" s="184">
        <v>44346</v>
      </c>
      <c r="N327" s="137">
        <f t="shared" si="35"/>
        <v>23</v>
      </c>
      <c r="O327" s="130" t="s">
        <v>1514</v>
      </c>
      <c r="P327" s="140" t="s">
        <v>2386</v>
      </c>
      <c r="Q327" s="140">
        <v>1</v>
      </c>
      <c r="R327" s="129"/>
      <c r="S327" s="85">
        <f>IF(Q327/K327&gt;1,100,+Q327/K327*100)</f>
        <v>100</v>
      </c>
      <c r="T327" s="142">
        <f>+N327*S327/100</f>
        <v>23</v>
      </c>
      <c r="U327" s="142">
        <f>IF(M327&lt;=$AH$1,T327,0)</f>
        <v>23</v>
      </c>
      <c r="V327" s="142">
        <f>IF($AH$1&gt;=M327,N327,0)</f>
        <v>23</v>
      </c>
      <c r="W327" s="143" t="str">
        <f>IF(S327=100,"CUMPLIDA",IF(M327-$AH$1&lt;0,"VENCIDA",IF(M327-$AH$1&lt;=30,"PRÓXIMA A VENCER",IF(S327&gt;0,"CON AVANCE","EN TERMINO"))))</f>
        <v>CUMPLIDA</v>
      </c>
      <c r="X327" s="143" t="str">
        <f>IF(A327&lt;&gt;"",IF(AD327=1,"VENCIDO",IF(AD327=2,"PRÓXIMO A VENCER",IF(AD327=3,"EN TERMINO",IF(AD327=4,"CON AVANCE",IF(AD327=5,"CUMPLIDO",))))),"")</f>
        <v>CUMPLIDO</v>
      </c>
      <c r="Y327" s="185" t="s">
        <v>1285</v>
      </c>
      <c r="Z327" s="129" t="str">
        <f t="shared" si="37"/>
        <v>H12AC19</v>
      </c>
      <c r="AA327" s="144">
        <f>IF(A327&lt;&gt;"",1,AA326+1)</f>
        <v>1</v>
      </c>
      <c r="AB327" s="144" t="str">
        <f t="shared" si="38"/>
        <v>H12AC19 - 1</v>
      </c>
      <c r="AC327" s="82">
        <f t="shared" si="39"/>
        <v>5</v>
      </c>
      <c r="AD327" s="82">
        <f t="shared" si="40"/>
        <v>5</v>
      </c>
      <c r="AE327" s="82" t="str">
        <f>IF(A327&lt;&gt;"",MID(F327,1,FIND(" ",F327,1)-1),AE326)</f>
        <v>H12AC19.</v>
      </c>
      <c r="AF327" s="82" t="str">
        <f t="shared" si="41"/>
        <v>H12AC19</v>
      </c>
      <c r="AG327" s="86"/>
      <c r="AH327" s="87"/>
      <c r="AI327" s="88"/>
    </row>
    <row r="328" spans="1:35" s="11" customFormat="1" ht="350.1" customHeight="1" x14ac:dyDescent="0.2">
      <c r="A328" s="129">
        <f>IF(ISBLANK(D328),"",COUNTA($D$2:D328))</f>
        <v>260</v>
      </c>
      <c r="B328" s="130">
        <f t="shared" si="36"/>
        <v>327</v>
      </c>
      <c r="C328" s="131"/>
      <c r="D328" s="140" t="s">
        <v>646</v>
      </c>
      <c r="E328" s="160" t="s">
        <v>1229</v>
      </c>
      <c r="F328" s="147" t="s">
        <v>1275</v>
      </c>
      <c r="G328" s="147" t="s">
        <v>1276</v>
      </c>
      <c r="H328" s="155" t="s">
        <v>1294</v>
      </c>
      <c r="I328" s="155" t="s">
        <v>1288</v>
      </c>
      <c r="J328" s="155" t="s">
        <v>1289</v>
      </c>
      <c r="K328" s="140">
        <v>1</v>
      </c>
      <c r="L328" s="156">
        <v>44185</v>
      </c>
      <c r="M328" s="184">
        <v>44346</v>
      </c>
      <c r="N328" s="137">
        <f t="shared" si="35"/>
        <v>23</v>
      </c>
      <c r="O328" s="130" t="s">
        <v>1514</v>
      </c>
      <c r="P328" s="140" t="s">
        <v>2386</v>
      </c>
      <c r="Q328" s="140">
        <v>1</v>
      </c>
      <c r="R328" s="129"/>
      <c r="S328" s="85">
        <f>IF(Q328/K328&gt;1,100,+Q328/K328*100)</f>
        <v>100</v>
      </c>
      <c r="T328" s="142">
        <f>+N328*S328/100</f>
        <v>23</v>
      </c>
      <c r="U328" s="142">
        <f>IF(M328&lt;=$AH$1,T328,0)</f>
        <v>23</v>
      </c>
      <c r="V328" s="142">
        <f>IF($AH$1&gt;=M328,N328,0)</f>
        <v>23</v>
      </c>
      <c r="W328" s="143" t="str">
        <f>IF(S328=100,"CUMPLIDA",IF(M328-$AH$1&lt;0,"VENCIDA",IF(M328-$AH$1&lt;=30,"PRÓXIMA A VENCER",IF(S328&gt;0,"CON AVANCE","EN TERMINO"))))</f>
        <v>CUMPLIDA</v>
      </c>
      <c r="X328" s="143" t="str">
        <f>IF(A328&lt;&gt;"",IF(AD328=1,"VENCIDO",IF(AD328=2,"PRÓXIMO A VENCER",IF(AD328=3,"EN TERMINO",IF(AD328=4,"CON AVANCE",IF(AD328=5,"CUMPLIDO",))))),"")</f>
        <v>CUMPLIDO</v>
      </c>
      <c r="Y328" s="185" t="s">
        <v>1285</v>
      </c>
      <c r="Z328" s="129" t="str">
        <f t="shared" si="37"/>
        <v>H14AC19</v>
      </c>
      <c r="AA328" s="144">
        <f>IF(A328&lt;&gt;"",1,AA327+1)</f>
        <v>1</v>
      </c>
      <c r="AB328" s="144" t="str">
        <f t="shared" si="38"/>
        <v>H14AC19 - 1</v>
      </c>
      <c r="AC328" s="82">
        <f t="shared" si="39"/>
        <v>5</v>
      </c>
      <c r="AD328" s="82">
        <f t="shared" si="40"/>
        <v>5</v>
      </c>
      <c r="AE328" s="82" t="str">
        <f>IF(A328&lt;&gt;"",MID(F328,1,FIND(" ",F328,1)-1),AE327)</f>
        <v>H14AC19.</v>
      </c>
      <c r="AF328" s="82" t="str">
        <f t="shared" si="41"/>
        <v>H14AC19</v>
      </c>
      <c r="AG328" s="86"/>
      <c r="AH328" s="87"/>
      <c r="AI328" s="88"/>
    </row>
    <row r="329" spans="1:35" s="11" customFormat="1" ht="350.1" customHeight="1" x14ac:dyDescent="0.2">
      <c r="A329" s="129">
        <f>IF(ISBLANK(D329),"",COUNTA($D$2:D329))</f>
        <v>261</v>
      </c>
      <c r="B329" s="130">
        <f t="shared" si="36"/>
        <v>328</v>
      </c>
      <c r="C329" s="131"/>
      <c r="D329" s="140" t="s">
        <v>1277</v>
      </c>
      <c r="E329" s="160" t="s">
        <v>1282</v>
      </c>
      <c r="F329" s="147" t="s">
        <v>1278</v>
      </c>
      <c r="G329" s="147" t="s">
        <v>1279</v>
      </c>
      <c r="H329" s="155" t="s">
        <v>1109</v>
      </c>
      <c r="I329" s="155" t="s">
        <v>1116</v>
      </c>
      <c r="J329" s="140" t="s">
        <v>1111</v>
      </c>
      <c r="K329" s="140">
        <v>1</v>
      </c>
      <c r="L329" s="156">
        <v>44185</v>
      </c>
      <c r="M329" s="156">
        <v>44285</v>
      </c>
      <c r="N329" s="137">
        <f t="shared" si="35"/>
        <v>14.285714285714286</v>
      </c>
      <c r="O329" s="140" t="s">
        <v>1515</v>
      </c>
      <c r="P329" s="138" t="s">
        <v>2393</v>
      </c>
      <c r="Q329" s="140">
        <v>1</v>
      </c>
      <c r="R329" s="148"/>
      <c r="S329" s="85">
        <f>IF(Q329/K329&gt;1,100,+Q329/K329*100)</f>
        <v>100</v>
      </c>
      <c r="T329" s="142">
        <f>+N329*S329/100</f>
        <v>14.285714285714286</v>
      </c>
      <c r="U329" s="142">
        <f>IF(M329&lt;=$AH$1,T329,0)</f>
        <v>14.285714285714286</v>
      </c>
      <c r="V329" s="142">
        <f>IF($AH$1&gt;=M329,N329,0)</f>
        <v>14.285714285714286</v>
      </c>
      <c r="W329" s="143" t="str">
        <f>IF(S329=100,"CUMPLIDA",IF(M329-$AH$1&lt;0,"VENCIDA",IF(M329-$AH$1&lt;=30,"PRÓXIMA A VENCER",IF(S329&gt;0,"CON AVANCE","EN TERMINO"))))</f>
        <v>CUMPLIDA</v>
      </c>
      <c r="X329" s="143" t="str">
        <f>IF(A329&lt;&gt;"",IF(AD329=1,"VENCIDO",IF(AD329=2,"PRÓXIMO A VENCER",IF(AD329=3,"EN TERMINO",IF(AD329=4,"CON AVANCE",IF(AD329=5,"CUMPLIDO",))))),"")</f>
        <v>CUMPLIDO</v>
      </c>
      <c r="Y329" s="185" t="s">
        <v>1285</v>
      </c>
      <c r="Z329" s="129" t="str">
        <f t="shared" si="37"/>
        <v>H15AC19</v>
      </c>
      <c r="AA329" s="144">
        <f>IF(A329&lt;&gt;"",1,AA328+1)</f>
        <v>1</v>
      </c>
      <c r="AB329" s="144" t="str">
        <f t="shared" si="38"/>
        <v>H15AC19 - 1</v>
      </c>
      <c r="AC329" s="82">
        <f t="shared" si="39"/>
        <v>5</v>
      </c>
      <c r="AD329" s="82">
        <f t="shared" si="40"/>
        <v>5</v>
      </c>
      <c r="AE329" s="82" t="str">
        <f>IF(A329&lt;&gt;"",MID(F329,1,FIND(" ",F329,1)-1),AE328)</f>
        <v>H15AC19.</v>
      </c>
      <c r="AF329" s="82" t="str">
        <f t="shared" si="41"/>
        <v>H15AC19</v>
      </c>
      <c r="AG329" s="86"/>
      <c r="AH329" s="87"/>
      <c r="AI329" s="88"/>
    </row>
    <row r="330" spans="1:35" s="11" customFormat="1" ht="350.1" customHeight="1" x14ac:dyDescent="0.2">
      <c r="A330" s="129">
        <f>IF(ISBLANK(D330),"",COUNTA($D$2:D330))</f>
        <v>262</v>
      </c>
      <c r="B330" s="130">
        <f t="shared" si="36"/>
        <v>329</v>
      </c>
      <c r="C330" s="131"/>
      <c r="D330" s="140" t="s">
        <v>645</v>
      </c>
      <c r="E330" s="160" t="s">
        <v>1229</v>
      </c>
      <c r="F330" s="147" t="s">
        <v>1280</v>
      </c>
      <c r="G330" s="147" t="s">
        <v>1281</v>
      </c>
      <c r="H330" s="155" t="s">
        <v>1295</v>
      </c>
      <c r="I330" s="155" t="s">
        <v>1290</v>
      </c>
      <c r="J330" s="155" t="s">
        <v>1289</v>
      </c>
      <c r="K330" s="140">
        <v>1</v>
      </c>
      <c r="L330" s="156">
        <v>44185</v>
      </c>
      <c r="M330" s="184">
        <v>44346</v>
      </c>
      <c r="N330" s="137">
        <f t="shared" si="35"/>
        <v>23</v>
      </c>
      <c r="O330" s="130" t="s">
        <v>1514</v>
      </c>
      <c r="P330" s="140" t="s">
        <v>2386</v>
      </c>
      <c r="Q330" s="140">
        <v>1</v>
      </c>
      <c r="R330" s="129"/>
      <c r="S330" s="85">
        <f>IF(Q330/K330&gt;1,100,+Q330/K330*100)</f>
        <v>100</v>
      </c>
      <c r="T330" s="142">
        <f>+N330*S330/100</f>
        <v>23</v>
      </c>
      <c r="U330" s="142">
        <f>IF(M330&lt;=$AH$1,T330,0)</f>
        <v>23</v>
      </c>
      <c r="V330" s="142">
        <f>IF($AH$1&gt;=M330,N330,0)</f>
        <v>23</v>
      </c>
      <c r="W330" s="143" t="str">
        <f>IF(S330=100,"CUMPLIDA",IF(M330-$AH$1&lt;0,"VENCIDA",IF(M330-$AH$1&lt;=30,"PRÓXIMA A VENCER",IF(S330&gt;0,"CON AVANCE","EN TERMINO"))))</f>
        <v>CUMPLIDA</v>
      </c>
      <c r="X330" s="143" t="str">
        <f>IF(A330&lt;&gt;"",IF(AD330=1,"VENCIDO",IF(AD330=2,"PRÓXIMO A VENCER",IF(AD330=3,"EN TERMINO",IF(AD330=4,"CON AVANCE",IF(AD330=5,"CUMPLIDO",))))),"")</f>
        <v>CUMPLIDO</v>
      </c>
      <c r="Y330" s="185" t="s">
        <v>1285</v>
      </c>
      <c r="Z330" s="129" t="str">
        <f t="shared" si="37"/>
        <v>H17AC19</v>
      </c>
      <c r="AA330" s="144">
        <f>IF(A330&lt;&gt;"",1,AA329+1)</f>
        <v>1</v>
      </c>
      <c r="AB330" s="144" t="str">
        <f t="shared" si="38"/>
        <v>H17AC19 - 1</v>
      </c>
      <c r="AC330" s="82">
        <f t="shared" si="39"/>
        <v>5</v>
      </c>
      <c r="AD330" s="82">
        <f t="shared" si="40"/>
        <v>5</v>
      </c>
      <c r="AE330" s="82" t="str">
        <f>IF(A330&lt;&gt;"",MID(F330,1,FIND(" ",F330,1)-1),AE329)</f>
        <v>H17AC19.</v>
      </c>
      <c r="AF330" s="82" t="str">
        <f t="shared" si="41"/>
        <v>H17AC19</v>
      </c>
      <c r="AG330" s="86"/>
      <c r="AH330" s="87"/>
      <c r="AI330" s="88"/>
    </row>
    <row r="331" spans="1:35" s="11" customFormat="1" ht="405" customHeight="1" x14ac:dyDescent="0.2">
      <c r="A331" s="129">
        <f>IF(ISBLANK(D331),"",COUNTA($D$2:D331))</f>
        <v>263</v>
      </c>
      <c r="B331" s="130">
        <f t="shared" si="36"/>
        <v>330</v>
      </c>
      <c r="C331" s="131"/>
      <c r="D331" s="130" t="s">
        <v>1236</v>
      </c>
      <c r="E331" s="130" t="s">
        <v>1229</v>
      </c>
      <c r="F331" s="148" t="s">
        <v>1350</v>
      </c>
      <c r="G331" s="148" t="s">
        <v>1238</v>
      </c>
      <c r="H331" s="155" t="s">
        <v>2694</v>
      </c>
      <c r="I331" s="155" t="s">
        <v>2693</v>
      </c>
      <c r="J331" s="140" t="s">
        <v>2667</v>
      </c>
      <c r="K331" s="140">
        <v>1</v>
      </c>
      <c r="L331" s="156">
        <v>45184</v>
      </c>
      <c r="M331" s="156">
        <v>45199</v>
      </c>
      <c r="N331" s="137">
        <f t="shared" ref="N331:N394" si="42">(+M331-L331)/7</f>
        <v>2.1428571428571428</v>
      </c>
      <c r="O331" s="140" t="s">
        <v>1521</v>
      </c>
      <c r="P331" s="140" t="s">
        <v>2386</v>
      </c>
      <c r="Q331" s="140">
        <v>1</v>
      </c>
      <c r="R331" s="141"/>
      <c r="S331" s="85">
        <f>IF(Q331/K331&gt;1,100,+Q331/K331*100)</f>
        <v>100</v>
      </c>
      <c r="T331" s="142">
        <f>+N331*S331/100</f>
        <v>2.1428571428571428</v>
      </c>
      <c r="U331" s="142">
        <f>IF(M331&lt;=$AH$1,T331,0)</f>
        <v>2.1428571428571428</v>
      </c>
      <c r="V331" s="142">
        <f>IF($AH$1&gt;=M331,N331,0)</f>
        <v>2.1428571428571428</v>
      </c>
      <c r="W331" s="143" t="str">
        <f>IF(S331=100,"CUMPLIDA",IF(M331-$AH$1&lt;0,"VENCIDA",IF(M331-$AH$1&lt;=30,"PRÓXIMA A VENCER",IF(S331&gt;0,"CON AVANCE","EN TERMINO"))))</f>
        <v>CUMPLIDA</v>
      </c>
      <c r="X331" s="143" t="str">
        <f>IF(A331&lt;&gt;"",IF(AD331=1,"VENCIDO",IF(AD331=2,"PRÓXIMO A VENCER",IF(AD331=3,"EN TERMINO",IF(AD331=4,"CON AVANCE",IF(AD331=5,"CUMPLIDO",))))),"")</f>
        <v>VENCIDO</v>
      </c>
      <c r="Y331" s="185" t="s">
        <v>1349</v>
      </c>
      <c r="Z331" s="129" t="str">
        <f t="shared" si="37"/>
        <v>H1AT75-OCAD</v>
      </c>
      <c r="AA331" s="144">
        <f>IF(A331&lt;&gt;"",1,AA330+1)</f>
        <v>1</v>
      </c>
      <c r="AB331" s="144" t="str">
        <f t="shared" si="38"/>
        <v>H1AT75-OCAD - 1</v>
      </c>
      <c r="AC331" s="82">
        <f t="shared" si="39"/>
        <v>5</v>
      </c>
      <c r="AD331" s="82">
        <f t="shared" si="40"/>
        <v>1</v>
      </c>
      <c r="AE331" s="82" t="str">
        <f>IF(A331&lt;&gt;"",MID(F331,1,FIND(" ",F331,1)-1),AE330)</f>
        <v>H1AT75-OCAD</v>
      </c>
      <c r="AF331" s="82" t="str">
        <f t="shared" si="41"/>
        <v>H1AT75-OCAD</v>
      </c>
      <c r="AG331" s="86"/>
      <c r="AH331" s="87"/>
      <c r="AI331" s="88"/>
    </row>
    <row r="332" spans="1:35" s="11" customFormat="1" ht="383.25" customHeight="1" x14ac:dyDescent="0.2">
      <c r="A332" s="129" t="str">
        <f>IF(ISBLANK(D332),"",COUNTA($D$2:D332))</f>
        <v/>
      </c>
      <c r="B332" s="130">
        <f t="shared" si="36"/>
        <v>331</v>
      </c>
      <c r="C332" s="131"/>
      <c r="D332" s="130"/>
      <c r="E332" s="130" t="s">
        <v>1229</v>
      </c>
      <c r="F332" s="148" t="s">
        <v>1351</v>
      </c>
      <c r="G332" s="148" t="s">
        <v>1239</v>
      </c>
      <c r="H332" s="155" t="s">
        <v>2698</v>
      </c>
      <c r="I332" s="155" t="s">
        <v>2699</v>
      </c>
      <c r="J332" s="140" t="s">
        <v>2695</v>
      </c>
      <c r="K332" s="140">
        <v>1</v>
      </c>
      <c r="L332" s="156">
        <v>45184</v>
      </c>
      <c r="M332" s="156">
        <v>45291</v>
      </c>
      <c r="N332" s="137">
        <f t="shared" si="42"/>
        <v>15.285714285714286</v>
      </c>
      <c r="O332" s="140" t="s">
        <v>2696</v>
      </c>
      <c r="P332" s="140" t="s">
        <v>2697</v>
      </c>
      <c r="Q332" s="140">
        <v>0</v>
      </c>
      <c r="R332" s="141"/>
      <c r="S332" s="85">
        <f>IF(Q332/K332&gt;1,100,+Q332/K332*100)</f>
        <v>0</v>
      </c>
      <c r="T332" s="142">
        <f>+N332*S332/100</f>
        <v>0</v>
      </c>
      <c r="U332" s="142">
        <f>IF(M332&lt;=$AH$1,T332,0)</f>
        <v>0</v>
      </c>
      <c r="V332" s="142">
        <f>IF($AH$1&gt;=M332,N332,0)</f>
        <v>15.285714285714286</v>
      </c>
      <c r="W332" s="143" t="str">
        <f>IF(S332=100,"CUMPLIDA",IF(M332-$AH$1&lt;0,"VENCIDA",IF(M332-$AH$1&lt;=30,"PRÓXIMA A VENCER",IF(S332&gt;0,"CON AVANCE","EN TERMINO"))))</f>
        <v>VENCIDA</v>
      </c>
      <c r="X332" s="143" t="str">
        <f>IF(A332&lt;&gt;"",IF(AD332=1,"VENCIDO",IF(AD332=2,"PRÓXIMO A VENCER",IF(AD332=3,"EN TERMINO",IF(AD332=4,"CON AVANCE",IF(AD332=5,"CUMPLIDO",))))),"")</f>
        <v/>
      </c>
      <c r="Y332" s="185" t="s">
        <v>1349</v>
      </c>
      <c r="Z332" s="129" t="str">
        <f t="shared" si="37"/>
        <v>H1AT75-OCAD</v>
      </c>
      <c r="AA332" s="144">
        <f>IF(A332&lt;&gt;"",1,AA331+1)</f>
        <v>2</v>
      </c>
      <c r="AB332" s="144" t="str">
        <f t="shared" si="38"/>
        <v>H1AT75-OCAD - 2</v>
      </c>
      <c r="AC332" s="82">
        <f t="shared" si="39"/>
        <v>1</v>
      </c>
      <c r="AD332" s="82">
        <f t="shared" si="40"/>
        <v>1</v>
      </c>
      <c r="AE332" s="82" t="str">
        <f>IF(A332&lt;&gt;"",MID(F332,1,FIND(" ",F332,1)-1),AE331)</f>
        <v>H1AT75-OCAD</v>
      </c>
      <c r="AF332" s="82" t="str">
        <f t="shared" si="41"/>
        <v>H1AT75-OCAD</v>
      </c>
      <c r="AG332" s="86"/>
      <c r="AH332" s="87"/>
      <c r="AI332" s="88"/>
    </row>
    <row r="333" spans="1:35" s="11" customFormat="1" ht="409.5" customHeight="1" x14ac:dyDescent="0.2">
      <c r="A333" s="129" t="str">
        <f>IF(ISBLANK(D333),"",COUNTA($D$2:D333))</f>
        <v/>
      </c>
      <c r="B333" s="130">
        <f t="shared" si="36"/>
        <v>332</v>
      </c>
      <c r="C333" s="131"/>
      <c r="D333" s="130"/>
      <c r="E333" s="130" t="s">
        <v>1229</v>
      </c>
      <c r="F333" s="148" t="s">
        <v>1352</v>
      </c>
      <c r="G333" s="148" t="s">
        <v>1240</v>
      </c>
      <c r="H333" s="155" t="s">
        <v>2670</v>
      </c>
      <c r="I333" s="155" t="s">
        <v>2528</v>
      </c>
      <c r="J333" s="140" t="s">
        <v>2301</v>
      </c>
      <c r="K333" s="140">
        <v>2</v>
      </c>
      <c r="L333" s="156">
        <v>45139</v>
      </c>
      <c r="M333" s="156">
        <v>45230</v>
      </c>
      <c r="N333" s="137">
        <f t="shared" si="42"/>
        <v>13</v>
      </c>
      <c r="O333" s="140" t="s">
        <v>1521</v>
      </c>
      <c r="P333" s="140" t="s">
        <v>2386</v>
      </c>
      <c r="Q333" s="140">
        <v>2</v>
      </c>
      <c r="R333" s="141"/>
      <c r="S333" s="85">
        <f>IF(Q333/K333&gt;1,100,+Q333/K333*100)</f>
        <v>100</v>
      </c>
      <c r="T333" s="142">
        <f>+N333*S333/100</f>
        <v>13</v>
      </c>
      <c r="U333" s="142">
        <f>IF(M333&lt;=$AH$1,T333,0)</f>
        <v>13</v>
      </c>
      <c r="V333" s="142">
        <f>IF($AH$1&gt;=M333,N333,0)</f>
        <v>13</v>
      </c>
      <c r="W333" s="143" t="str">
        <f>IF(S333=100,"CUMPLIDA",IF(M333-$AH$1&lt;0,"VENCIDA",IF(M333-$AH$1&lt;=30,"PRÓXIMA A VENCER",IF(S333&gt;0,"CON AVANCE","EN TERMINO"))))</f>
        <v>CUMPLIDA</v>
      </c>
      <c r="X333" s="143" t="str">
        <f>IF(A333&lt;&gt;"",IF(AD333=1,"VENCIDO",IF(AD333=2,"PRÓXIMO A VENCER",IF(AD333=3,"EN TERMINO",IF(AD333=4,"CON AVANCE",IF(AD333=5,"CUMPLIDO",))))),"")</f>
        <v/>
      </c>
      <c r="Y333" s="185" t="s">
        <v>1349</v>
      </c>
      <c r="Z333" s="129" t="str">
        <f t="shared" si="37"/>
        <v>H1AT75-OCAD</v>
      </c>
      <c r="AA333" s="144">
        <f>IF(A333&lt;&gt;"",1,AA332+1)</f>
        <v>3</v>
      </c>
      <c r="AB333" s="144" t="str">
        <f t="shared" si="38"/>
        <v>H1AT75-OCAD - 3</v>
      </c>
      <c r="AC333" s="82">
        <f t="shared" si="39"/>
        <v>5</v>
      </c>
      <c r="AD333" s="82">
        <f t="shared" si="40"/>
        <v>5</v>
      </c>
      <c r="AE333" s="82" t="str">
        <f>IF(A333&lt;&gt;"",MID(F333,1,FIND(" ",F333,1)-1),AE332)</f>
        <v>H1AT75-OCAD</v>
      </c>
      <c r="AF333" s="82" t="str">
        <f t="shared" si="41"/>
        <v>H1AT75-OCAD</v>
      </c>
      <c r="AG333" s="86"/>
      <c r="AH333" s="87"/>
      <c r="AI333" s="88"/>
    </row>
    <row r="334" spans="1:35" s="11" customFormat="1" ht="350.1" customHeight="1" x14ac:dyDescent="0.2">
      <c r="A334" s="129">
        <f>IF(ISBLANK(D334),"",COUNTA($D$2:D334))</f>
        <v>264</v>
      </c>
      <c r="B334" s="130">
        <f t="shared" si="36"/>
        <v>333</v>
      </c>
      <c r="C334" s="131"/>
      <c r="D334" s="130" t="s">
        <v>1236</v>
      </c>
      <c r="E334" s="130" t="s">
        <v>1229</v>
      </c>
      <c r="F334" s="148" t="s">
        <v>1353</v>
      </c>
      <c r="G334" s="148" t="s">
        <v>1241</v>
      </c>
      <c r="H334" s="148" t="s">
        <v>1489</v>
      </c>
      <c r="I334" s="148" t="s">
        <v>1490</v>
      </c>
      <c r="J334" s="129" t="s">
        <v>1491</v>
      </c>
      <c r="K334" s="129">
        <v>1</v>
      </c>
      <c r="L334" s="173">
        <v>44084</v>
      </c>
      <c r="M334" s="173">
        <v>44196</v>
      </c>
      <c r="N334" s="137">
        <f t="shared" si="42"/>
        <v>16</v>
      </c>
      <c r="O334" s="130" t="s">
        <v>1524</v>
      </c>
      <c r="P334" s="140" t="s">
        <v>2474</v>
      </c>
      <c r="Q334" s="140">
        <v>1</v>
      </c>
      <c r="R334" s="129"/>
      <c r="S334" s="85">
        <f>IF(Q334/K334&gt;1,100,+Q334/K334*100)</f>
        <v>100</v>
      </c>
      <c r="T334" s="142">
        <f>+N334*S334/100</f>
        <v>16</v>
      </c>
      <c r="U334" s="142">
        <f>IF(M334&lt;=$AH$1,T334,0)</f>
        <v>16</v>
      </c>
      <c r="V334" s="142">
        <f>IF($AH$1&gt;=M334,N334,0)</f>
        <v>16</v>
      </c>
      <c r="W334" s="143" t="str">
        <f>IF(S334=100,"CUMPLIDA",IF(M334-$AH$1&lt;0,"VENCIDA",IF(M334-$AH$1&lt;=30,"PRÓXIMA A VENCER",IF(S334&gt;0,"CON AVANCE","EN TERMINO"))))</f>
        <v>CUMPLIDA</v>
      </c>
      <c r="X334" s="143" t="str">
        <f>IF(A334&lt;&gt;"",IF(AD334=1,"VENCIDO",IF(AD334=2,"PRÓXIMO A VENCER",IF(AD334=3,"EN TERMINO",IF(AD334=4,"CON AVANCE",IF(AD334=5,"CUMPLIDO",))))),"")</f>
        <v>VENCIDO</v>
      </c>
      <c r="Y334" s="185" t="s">
        <v>1349</v>
      </c>
      <c r="Z334" s="129" t="str">
        <f t="shared" si="37"/>
        <v>H2AT75-OCAD</v>
      </c>
      <c r="AA334" s="144">
        <f>IF(A334&lt;&gt;"",1,AA333+1)</f>
        <v>1</v>
      </c>
      <c r="AB334" s="144" t="str">
        <f t="shared" si="38"/>
        <v>H2AT75-OCAD - 1</v>
      </c>
      <c r="AC334" s="82">
        <f t="shared" si="39"/>
        <v>5</v>
      </c>
      <c r="AD334" s="82">
        <f t="shared" si="40"/>
        <v>1</v>
      </c>
      <c r="AE334" s="82" t="str">
        <f>IF(A334&lt;&gt;"",MID(F334,1,FIND(" ",F334,1)-1),AE333)</f>
        <v>H2AT75-OCAD</v>
      </c>
      <c r="AF334" s="82" t="str">
        <f t="shared" si="41"/>
        <v>H2AT75-OCAD</v>
      </c>
      <c r="AG334" s="86"/>
      <c r="AH334" s="87"/>
      <c r="AI334" s="88"/>
    </row>
    <row r="335" spans="1:35" s="11" customFormat="1" ht="350.1" customHeight="1" x14ac:dyDescent="0.2">
      <c r="A335" s="129" t="str">
        <f>IF(ISBLANK(D335),"",COUNTA($D$2:D335))</f>
        <v/>
      </c>
      <c r="B335" s="130">
        <f t="shared" si="36"/>
        <v>334</v>
      </c>
      <c r="C335" s="131"/>
      <c r="D335" s="130"/>
      <c r="E335" s="130" t="s">
        <v>1229</v>
      </c>
      <c r="F335" s="148" t="s">
        <v>1354</v>
      </c>
      <c r="G335" s="148" t="s">
        <v>1244</v>
      </c>
      <c r="H335" s="155" t="s">
        <v>2691</v>
      </c>
      <c r="I335" s="155" t="s">
        <v>2692</v>
      </c>
      <c r="J335" s="140" t="s">
        <v>2667</v>
      </c>
      <c r="K335" s="140">
        <v>1</v>
      </c>
      <c r="L335" s="156">
        <v>45184</v>
      </c>
      <c r="M335" s="156">
        <v>45199</v>
      </c>
      <c r="N335" s="137">
        <f t="shared" si="42"/>
        <v>2.1428571428571428</v>
      </c>
      <c r="O335" s="140" t="s">
        <v>1521</v>
      </c>
      <c r="P335" s="140" t="s">
        <v>2386</v>
      </c>
      <c r="Q335" s="140">
        <v>1</v>
      </c>
      <c r="R335" s="141"/>
      <c r="S335" s="85">
        <f>IF(Q335/K335&gt;1,100,+Q335/K335*100)</f>
        <v>100</v>
      </c>
      <c r="T335" s="142">
        <f>+N335*S335/100</f>
        <v>2.1428571428571428</v>
      </c>
      <c r="U335" s="142">
        <f>IF(M335&lt;=$AH$1,T335,0)</f>
        <v>2.1428571428571428</v>
      </c>
      <c r="V335" s="142">
        <f>IF($AH$1&gt;=M335,N335,0)</f>
        <v>2.1428571428571428</v>
      </c>
      <c r="W335" s="143" t="str">
        <f>IF(S335=100,"CUMPLIDA",IF(M335-$AH$1&lt;0,"VENCIDA",IF(M335-$AH$1&lt;=30,"PRÓXIMA A VENCER",IF(S335&gt;0,"CON AVANCE","EN TERMINO"))))</f>
        <v>CUMPLIDA</v>
      </c>
      <c r="X335" s="143" t="str">
        <f>IF(A335&lt;&gt;"",IF(AD335=1,"VENCIDO",IF(AD335=2,"PRÓXIMO A VENCER",IF(AD335=3,"EN TERMINO",IF(AD335=4,"CON AVANCE",IF(AD335=5,"CUMPLIDO",))))),"")</f>
        <v/>
      </c>
      <c r="Y335" s="185" t="s">
        <v>1349</v>
      </c>
      <c r="Z335" s="129" t="str">
        <f t="shared" si="37"/>
        <v>H2AT75-OCAD</v>
      </c>
      <c r="AA335" s="144">
        <f>IF(A335&lt;&gt;"",1,AA334+1)</f>
        <v>2</v>
      </c>
      <c r="AB335" s="144" t="str">
        <f t="shared" si="38"/>
        <v>H2AT75-OCAD - 2</v>
      </c>
      <c r="AC335" s="82">
        <f t="shared" si="39"/>
        <v>5</v>
      </c>
      <c r="AD335" s="82">
        <f t="shared" si="40"/>
        <v>1</v>
      </c>
      <c r="AE335" s="82" t="str">
        <f>IF(A335&lt;&gt;"",MID(F335,1,FIND(" ",F335,1)-1),AE334)</f>
        <v>H2AT75-OCAD</v>
      </c>
      <c r="AF335" s="82" t="str">
        <f t="shared" si="41"/>
        <v>H2AT75-OCAD</v>
      </c>
      <c r="AG335" s="86"/>
      <c r="AH335" s="87"/>
      <c r="AI335" s="88"/>
    </row>
    <row r="336" spans="1:35" s="11" customFormat="1" ht="350.1" customHeight="1" x14ac:dyDescent="0.2">
      <c r="A336" s="129" t="str">
        <f>IF(ISBLANK(D336),"",COUNTA($D$2:D336))</f>
        <v/>
      </c>
      <c r="B336" s="130">
        <f t="shared" si="36"/>
        <v>335</v>
      </c>
      <c r="C336" s="131"/>
      <c r="D336" s="130"/>
      <c r="E336" s="130" t="s">
        <v>1229</v>
      </c>
      <c r="F336" s="148" t="s">
        <v>1355</v>
      </c>
      <c r="G336" s="148" t="s">
        <v>1242</v>
      </c>
      <c r="H336" s="155" t="s">
        <v>2698</v>
      </c>
      <c r="I336" s="155" t="s">
        <v>2699</v>
      </c>
      <c r="J336" s="140" t="s">
        <v>2695</v>
      </c>
      <c r="K336" s="140">
        <v>1</v>
      </c>
      <c r="L336" s="156">
        <v>45184</v>
      </c>
      <c r="M336" s="156">
        <v>45291</v>
      </c>
      <c r="N336" s="137">
        <f t="shared" si="42"/>
        <v>15.285714285714286</v>
      </c>
      <c r="O336" s="140" t="s">
        <v>2696</v>
      </c>
      <c r="P336" s="140" t="s">
        <v>2393</v>
      </c>
      <c r="Q336" s="140">
        <v>0</v>
      </c>
      <c r="R336" s="141"/>
      <c r="S336" s="85">
        <f>IF(Q336/K336&gt;1,100,+Q336/K336*100)</f>
        <v>0</v>
      </c>
      <c r="T336" s="142">
        <f>+N336*S336/100</f>
        <v>0</v>
      </c>
      <c r="U336" s="142">
        <f>IF(M336&lt;=$AH$1,T336,0)</f>
        <v>0</v>
      </c>
      <c r="V336" s="142">
        <f>IF($AH$1&gt;=M336,N336,0)</f>
        <v>15.285714285714286</v>
      </c>
      <c r="W336" s="143" t="str">
        <f>IF(S336=100,"CUMPLIDA",IF(M336-$AH$1&lt;0,"VENCIDA",IF(M336-$AH$1&lt;=30,"PRÓXIMA A VENCER",IF(S336&gt;0,"CON AVANCE","EN TERMINO"))))</f>
        <v>VENCIDA</v>
      </c>
      <c r="X336" s="143" t="str">
        <f>IF(A336&lt;&gt;"",IF(AD336=1,"VENCIDO",IF(AD336=2,"PRÓXIMO A VENCER",IF(AD336=3,"EN TERMINO",IF(AD336=4,"CON AVANCE",IF(AD336=5,"CUMPLIDO",))))),"")</f>
        <v/>
      </c>
      <c r="Y336" s="185" t="s">
        <v>1349</v>
      </c>
      <c r="Z336" s="129" t="str">
        <f t="shared" si="37"/>
        <v>H2AT75-OCAD</v>
      </c>
      <c r="AA336" s="144">
        <f>IF(A336&lt;&gt;"",1,AA335+1)</f>
        <v>3</v>
      </c>
      <c r="AB336" s="144" t="str">
        <f t="shared" si="38"/>
        <v>H2AT75-OCAD - 3</v>
      </c>
      <c r="AC336" s="82">
        <f t="shared" si="39"/>
        <v>1</v>
      </c>
      <c r="AD336" s="82">
        <f t="shared" si="40"/>
        <v>1</v>
      </c>
      <c r="AE336" s="82" t="str">
        <f>IF(A336&lt;&gt;"",MID(F336,1,FIND(" ",F336,1)-1),AE335)</f>
        <v>H2AT75-OCAD</v>
      </c>
      <c r="AF336" s="82" t="str">
        <f t="shared" si="41"/>
        <v>H2AT75-OCAD</v>
      </c>
      <c r="AG336" s="86"/>
      <c r="AH336" s="87"/>
      <c r="AI336" s="88"/>
    </row>
    <row r="337" spans="1:35" s="11" customFormat="1" ht="350.1" customHeight="1" x14ac:dyDescent="0.2">
      <c r="A337" s="129">
        <f>IF(ISBLANK(D337),"",COUNTA($D$2:D337))</f>
        <v>265</v>
      </c>
      <c r="B337" s="130">
        <f t="shared" si="36"/>
        <v>336</v>
      </c>
      <c r="C337" s="131"/>
      <c r="D337" s="130" t="s">
        <v>1236</v>
      </c>
      <c r="E337" s="130" t="s">
        <v>1245</v>
      </c>
      <c r="F337" s="147" t="s">
        <v>2700</v>
      </c>
      <c r="G337" s="148" t="s">
        <v>1237</v>
      </c>
      <c r="H337" s="155" t="s">
        <v>2702</v>
      </c>
      <c r="I337" s="155" t="s">
        <v>2692</v>
      </c>
      <c r="J337" s="140" t="s">
        <v>2667</v>
      </c>
      <c r="K337" s="140">
        <v>1</v>
      </c>
      <c r="L337" s="156">
        <v>45184</v>
      </c>
      <c r="M337" s="156">
        <v>45199</v>
      </c>
      <c r="N337" s="137">
        <f t="shared" si="42"/>
        <v>2.1428571428571428</v>
      </c>
      <c r="O337" s="140" t="s">
        <v>1521</v>
      </c>
      <c r="P337" s="140" t="s">
        <v>2386</v>
      </c>
      <c r="Q337" s="140">
        <v>1</v>
      </c>
      <c r="R337" s="141"/>
      <c r="S337" s="85">
        <f>IF(Q337/K337&gt;1,100,+Q337/K337*100)</f>
        <v>100</v>
      </c>
      <c r="T337" s="142">
        <f>+N337*S337/100</f>
        <v>2.1428571428571428</v>
      </c>
      <c r="U337" s="142">
        <f>IF(M337&lt;=$AH$1,T337,0)</f>
        <v>2.1428571428571428</v>
      </c>
      <c r="V337" s="142">
        <f>IF($AH$1&gt;=M337,N337,0)</f>
        <v>2.1428571428571428</v>
      </c>
      <c r="W337" s="143" t="str">
        <f>IF(S337=100,"CUMPLIDA",IF(M337-$AH$1&lt;0,"VENCIDA",IF(M337-$AH$1&lt;=30,"PRÓXIMA A VENCER",IF(S337&gt;0,"CON AVANCE","EN TERMINO"))))</f>
        <v>CUMPLIDA</v>
      </c>
      <c r="X337" s="143" t="str">
        <f>IF(A337&lt;&gt;"",IF(AD337=1,"VENCIDO",IF(AD337=2,"PRÓXIMO A VENCER",IF(AD337=3,"EN TERMINO",IF(AD337=4,"CON AVANCE",IF(AD337=5,"CUMPLIDO",))))),"")</f>
        <v>VENCIDO</v>
      </c>
      <c r="Y337" s="185" t="s">
        <v>1349</v>
      </c>
      <c r="Z337" s="129" t="str">
        <f t="shared" si="37"/>
        <v>H3AT75-OCAD</v>
      </c>
      <c r="AA337" s="144">
        <f>IF(A337&lt;&gt;"",1,AA336+1)</f>
        <v>1</v>
      </c>
      <c r="AB337" s="144" t="str">
        <f t="shared" si="38"/>
        <v>H3AT75-OCAD - 1</v>
      </c>
      <c r="AC337" s="82">
        <f t="shared" si="39"/>
        <v>5</v>
      </c>
      <c r="AD337" s="82">
        <f t="shared" si="40"/>
        <v>1</v>
      </c>
      <c r="AE337" s="82" t="str">
        <f>IF(A337&lt;&gt;"",MID(F337,1,FIND(" ",F337,1)-1),AE336)</f>
        <v>H3AT75-OCAD</v>
      </c>
      <c r="AF337" s="82" t="str">
        <f t="shared" si="41"/>
        <v>H3AT75-OCAD</v>
      </c>
      <c r="AG337" s="86"/>
      <c r="AH337" s="87"/>
      <c r="AI337" s="88"/>
    </row>
    <row r="338" spans="1:35" s="11" customFormat="1" ht="350.1" customHeight="1" x14ac:dyDescent="0.2">
      <c r="A338" s="129" t="str">
        <f>IF(ISBLANK(D338),"",COUNTA($D$2:D338))</f>
        <v/>
      </c>
      <c r="B338" s="130">
        <f t="shared" si="36"/>
        <v>337</v>
      </c>
      <c r="C338" s="131"/>
      <c r="D338" s="130"/>
      <c r="E338" s="130" t="s">
        <v>1245</v>
      </c>
      <c r="F338" s="147" t="s">
        <v>2701</v>
      </c>
      <c r="G338" s="148" t="s">
        <v>1237</v>
      </c>
      <c r="H338" s="155" t="s">
        <v>2698</v>
      </c>
      <c r="I338" s="155" t="s">
        <v>2699</v>
      </c>
      <c r="J338" s="140" t="s">
        <v>2695</v>
      </c>
      <c r="K338" s="140">
        <v>1</v>
      </c>
      <c r="L338" s="156">
        <v>45184</v>
      </c>
      <c r="M338" s="156">
        <v>45291</v>
      </c>
      <c r="N338" s="137">
        <f t="shared" si="42"/>
        <v>15.285714285714286</v>
      </c>
      <c r="O338" s="160" t="s">
        <v>2696</v>
      </c>
      <c r="P338" s="140" t="s">
        <v>2703</v>
      </c>
      <c r="Q338" s="140">
        <v>0</v>
      </c>
      <c r="R338" s="141"/>
      <c r="S338" s="85">
        <f>IF(Q338/K338&gt;1,100,+Q338/K338*100)</f>
        <v>0</v>
      </c>
      <c r="T338" s="142">
        <f>+N338*S338/100</f>
        <v>0</v>
      </c>
      <c r="U338" s="142">
        <f>IF(M338&lt;=$AH$1,T338,0)</f>
        <v>0</v>
      </c>
      <c r="V338" s="142">
        <f>IF($AH$1&gt;=M338,N338,0)</f>
        <v>15.285714285714286</v>
      </c>
      <c r="W338" s="143" t="str">
        <f>IF(S338=100,"CUMPLIDA",IF(M338-$AH$1&lt;0,"VENCIDA",IF(M338-$AH$1&lt;=30,"PRÓXIMA A VENCER",IF(S338&gt;0,"CON AVANCE","EN TERMINO"))))</f>
        <v>VENCIDA</v>
      </c>
      <c r="X338" s="143" t="str">
        <f>IF(A338&lt;&gt;"",IF(AD338=1,"VENCIDO",IF(AD338=2,"PRÓXIMO A VENCER",IF(AD338=3,"EN TERMINO",IF(AD338=4,"CON AVANCE",IF(AD338=5,"CUMPLIDO",))))),"")</f>
        <v/>
      </c>
      <c r="Y338" s="185" t="s">
        <v>1349</v>
      </c>
      <c r="Z338" s="129" t="str">
        <f t="shared" si="37"/>
        <v>H3AT75-OCAD</v>
      </c>
      <c r="AA338" s="144">
        <f>IF(A338&lt;&gt;"",1,AA337+1)</f>
        <v>2</v>
      </c>
      <c r="AB338" s="144" t="str">
        <f t="shared" si="38"/>
        <v>H3AT75-OCAD - 2</v>
      </c>
      <c r="AC338" s="82">
        <f t="shared" si="39"/>
        <v>1</v>
      </c>
      <c r="AD338" s="82">
        <f t="shared" si="40"/>
        <v>1</v>
      </c>
      <c r="AE338" s="82" t="str">
        <f>IF(A338&lt;&gt;"",MID(F338,1,FIND(" ",F338,1)-1),AE337)</f>
        <v>H3AT75-OCAD</v>
      </c>
      <c r="AF338" s="82" t="str">
        <f t="shared" si="41"/>
        <v>H3AT75-OCAD</v>
      </c>
      <c r="AG338" s="86"/>
      <c r="AH338" s="87"/>
      <c r="AI338" s="88"/>
    </row>
    <row r="339" spans="1:35" s="11" customFormat="1" ht="350.1" customHeight="1" x14ac:dyDescent="0.2">
      <c r="A339" s="129">
        <f>IF(ISBLANK(D339),"",COUNTA($D$2:D339))</f>
        <v>266</v>
      </c>
      <c r="B339" s="130">
        <f t="shared" si="36"/>
        <v>338</v>
      </c>
      <c r="C339" s="131"/>
      <c r="D339" s="130" t="s">
        <v>1236</v>
      </c>
      <c r="E339" s="130" t="s">
        <v>1229</v>
      </c>
      <c r="F339" s="148" t="s">
        <v>1769</v>
      </c>
      <c r="G339" s="148" t="s">
        <v>1243</v>
      </c>
      <c r="H339" s="155" t="s">
        <v>2704</v>
      </c>
      <c r="I339" s="155" t="s">
        <v>2693</v>
      </c>
      <c r="J339" s="140" t="s">
        <v>2667</v>
      </c>
      <c r="K339" s="140">
        <v>1</v>
      </c>
      <c r="L339" s="156">
        <v>45184</v>
      </c>
      <c r="M339" s="156">
        <v>45199</v>
      </c>
      <c r="N339" s="137">
        <f t="shared" si="42"/>
        <v>2.1428571428571428</v>
      </c>
      <c r="O339" s="140" t="s">
        <v>1521</v>
      </c>
      <c r="P339" s="140" t="s">
        <v>2386</v>
      </c>
      <c r="Q339" s="140">
        <v>1</v>
      </c>
      <c r="R339" s="141"/>
      <c r="S339" s="85">
        <f>IF(Q339/K339&gt;1,100,+Q339/K339*100)</f>
        <v>100</v>
      </c>
      <c r="T339" s="142">
        <f>+N339*S339/100</f>
        <v>2.1428571428571428</v>
      </c>
      <c r="U339" s="142">
        <f>IF(M339&lt;=$AH$1,T339,0)</f>
        <v>2.1428571428571428</v>
      </c>
      <c r="V339" s="142">
        <f>IF($AH$1&gt;=M339,N339,0)</f>
        <v>2.1428571428571428</v>
      </c>
      <c r="W339" s="143" t="str">
        <f>IF(S339=100,"CUMPLIDA",IF(M339-$AH$1&lt;0,"VENCIDA",IF(M339-$AH$1&lt;=30,"PRÓXIMA A VENCER",IF(S339&gt;0,"CON AVANCE","EN TERMINO"))))</f>
        <v>CUMPLIDA</v>
      </c>
      <c r="X339" s="143" t="str">
        <f>IF(A339&lt;&gt;"",IF(AD339=1,"VENCIDO",IF(AD339=2,"PRÓXIMO A VENCER",IF(AD339=3,"EN TERMINO",IF(AD339=4,"CON AVANCE",IF(AD339=5,"CUMPLIDO",))))),"")</f>
        <v>CUMPLIDO</v>
      </c>
      <c r="Y339" s="185" t="s">
        <v>1349</v>
      </c>
      <c r="Z339" s="129" t="str">
        <f t="shared" si="37"/>
        <v>H20AT75-OCAD</v>
      </c>
      <c r="AA339" s="144">
        <f>IF(A339&lt;&gt;"",1,AA338+1)</f>
        <v>1</v>
      </c>
      <c r="AB339" s="144" t="str">
        <f t="shared" si="38"/>
        <v>H20AT75-OCAD - 1</v>
      </c>
      <c r="AC339" s="82">
        <f t="shared" si="39"/>
        <v>5</v>
      </c>
      <c r="AD339" s="82">
        <f t="shared" si="40"/>
        <v>5</v>
      </c>
      <c r="AE339" s="82" t="str">
        <f>IF(A339&lt;&gt;"",MID(F339,1,FIND(" ",F339,1)-1),AE338)</f>
        <v>H20AT75-OCAD</v>
      </c>
      <c r="AF339" s="82" t="str">
        <f t="shared" si="41"/>
        <v>H20AT75-OCAD</v>
      </c>
      <c r="AG339" s="86"/>
      <c r="AH339" s="87"/>
      <c r="AI339" s="88"/>
    </row>
    <row r="340" spans="1:35" s="11" customFormat="1" ht="350.1" customHeight="1" x14ac:dyDescent="0.2">
      <c r="A340" s="129">
        <f>IF(ISBLANK(D340),"",COUNTA($D$2:D340))</f>
        <v>267</v>
      </c>
      <c r="B340" s="130">
        <f t="shared" si="36"/>
        <v>339</v>
      </c>
      <c r="C340" s="131"/>
      <c r="D340" s="130" t="s">
        <v>1236</v>
      </c>
      <c r="E340" s="130" t="s">
        <v>1229</v>
      </c>
      <c r="F340" s="148" t="s">
        <v>1768</v>
      </c>
      <c r="G340" s="148" t="s">
        <v>1243</v>
      </c>
      <c r="H340" s="155" t="s">
        <v>2705</v>
      </c>
      <c r="I340" s="155" t="s">
        <v>2671</v>
      </c>
      <c r="J340" s="140" t="s">
        <v>2301</v>
      </c>
      <c r="K340" s="140">
        <v>2</v>
      </c>
      <c r="L340" s="156">
        <v>45139</v>
      </c>
      <c r="M340" s="156">
        <v>45230</v>
      </c>
      <c r="N340" s="137">
        <f t="shared" si="42"/>
        <v>13</v>
      </c>
      <c r="O340" s="140" t="s">
        <v>1521</v>
      </c>
      <c r="P340" s="140" t="s">
        <v>2386</v>
      </c>
      <c r="Q340" s="140">
        <v>2</v>
      </c>
      <c r="R340" s="141"/>
      <c r="S340" s="85">
        <f>IF(Q340/K340&gt;1,100,+Q340/K340*100)</f>
        <v>100</v>
      </c>
      <c r="T340" s="142">
        <f>+N340*S340/100</f>
        <v>13</v>
      </c>
      <c r="U340" s="142">
        <f>IF(M340&lt;=$AH$1,T340,0)</f>
        <v>13</v>
      </c>
      <c r="V340" s="142">
        <f>IF($AH$1&gt;=M340,N340,0)</f>
        <v>13</v>
      </c>
      <c r="W340" s="143" t="str">
        <f>IF(S340=100,"CUMPLIDA",IF(M340-$AH$1&lt;0,"VENCIDA",IF(M340-$AH$1&lt;=30,"PRÓXIMA A VENCER",IF(S340&gt;0,"CON AVANCE","EN TERMINO"))))</f>
        <v>CUMPLIDA</v>
      </c>
      <c r="X340" s="143" t="str">
        <f>IF(A340&lt;&gt;"",IF(AD340=1,"VENCIDO",IF(AD340=2,"PRÓXIMO A VENCER",IF(AD340=3,"EN TERMINO",IF(AD340=4,"CON AVANCE",IF(AD340=5,"CUMPLIDO",))))),"")</f>
        <v>CUMPLIDO</v>
      </c>
      <c r="Y340" s="185" t="s">
        <v>1349</v>
      </c>
      <c r="Z340" s="129" t="str">
        <f t="shared" si="37"/>
        <v>H22AT75-OCAD</v>
      </c>
      <c r="AA340" s="144">
        <f>IF(A340&lt;&gt;"",1,AA339+1)</f>
        <v>1</v>
      </c>
      <c r="AB340" s="144" t="str">
        <f t="shared" si="38"/>
        <v>H22AT75-OCAD - 1</v>
      </c>
      <c r="AC340" s="82">
        <f t="shared" si="39"/>
        <v>5</v>
      </c>
      <c r="AD340" s="82">
        <f t="shared" si="40"/>
        <v>5</v>
      </c>
      <c r="AE340" s="82" t="str">
        <f>IF(A340&lt;&gt;"",MID(F340,1,FIND(" ",F340,1)-1),AE339)</f>
        <v>H22AT75-OCAD</v>
      </c>
      <c r="AF340" s="82" t="str">
        <f t="shared" si="41"/>
        <v>H22AT75-OCAD</v>
      </c>
      <c r="AG340" s="86"/>
      <c r="AH340" s="87"/>
      <c r="AI340" s="88"/>
    </row>
    <row r="341" spans="1:35" s="11" customFormat="1" ht="350.1" customHeight="1" x14ac:dyDescent="0.2">
      <c r="A341" s="129">
        <f>IF(ISBLANK(D341),"",COUNTA($D$2:D341))</f>
        <v>268</v>
      </c>
      <c r="B341" s="130">
        <f t="shared" si="36"/>
        <v>340</v>
      </c>
      <c r="C341" s="130"/>
      <c r="D341" s="140" t="s">
        <v>646</v>
      </c>
      <c r="E341" s="130" t="s">
        <v>1229</v>
      </c>
      <c r="F341" s="147" t="s">
        <v>1225</v>
      </c>
      <c r="G341" s="147" t="s">
        <v>1226</v>
      </c>
      <c r="H341" s="155" t="s">
        <v>2706</v>
      </c>
      <c r="I341" s="155" t="s">
        <v>2678</v>
      </c>
      <c r="J341" s="140" t="s">
        <v>329</v>
      </c>
      <c r="K341" s="140">
        <v>1</v>
      </c>
      <c r="L341" s="156">
        <v>45177</v>
      </c>
      <c r="M341" s="156">
        <v>45229</v>
      </c>
      <c r="N341" s="137">
        <f t="shared" si="42"/>
        <v>7.4285714285714288</v>
      </c>
      <c r="O341" s="140" t="s">
        <v>1521</v>
      </c>
      <c r="P341" s="140" t="s">
        <v>2386</v>
      </c>
      <c r="Q341" s="140">
        <v>0</v>
      </c>
      <c r="R341" s="141"/>
      <c r="S341" s="85">
        <f>IF(Q341/K341&gt;1,100,+Q341/K341*100)</f>
        <v>0</v>
      </c>
      <c r="T341" s="142">
        <f>+N341*S341/100</f>
        <v>0</v>
      </c>
      <c r="U341" s="142">
        <f>IF(M341&lt;=$AH$1,T341,0)</f>
        <v>0</v>
      </c>
      <c r="V341" s="142">
        <f>IF($AH$1&gt;=M341,N341,0)</f>
        <v>7.4285714285714288</v>
      </c>
      <c r="W341" s="143" t="str">
        <f>IF(S341=100,"CUMPLIDA",IF(M341-$AH$1&lt;0,"VENCIDA",IF(M341-$AH$1&lt;=30,"PRÓXIMA A VENCER",IF(S341&gt;0,"CON AVANCE","EN TERMINO"))))</f>
        <v>VENCIDA</v>
      </c>
      <c r="X341" s="143" t="str">
        <f>IF(A341&lt;&gt;"",IF(AD341=1,"VENCIDO",IF(AD341=2,"PRÓXIMO A VENCER",IF(AD341=3,"EN TERMINO",IF(AD341=4,"CON AVANCE",IF(AD341=5,"CUMPLIDO",))))),"")</f>
        <v>VENCIDO</v>
      </c>
      <c r="Y341" s="189" t="s">
        <v>1228</v>
      </c>
      <c r="Z341" s="129" t="str">
        <f t="shared" si="37"/>
        <v>H11AEFC</v>
      </c>
      <c r="AA341" s="144">
        <f>IF(A341&lt;&gt;"",1,AA340+1)</f>
        <v>1</v>
      </c>
      <c r="AB341" s="144" t="str">
        <f t="shared" si="38"/>
        <v>H11AEFC - 1</v>
      </c>
      <c r="AC341" s="82">
        <f t="shared" si="39"/>
        <v>1</v>
      </c>
      <c r="AD341" s="82">
        <f t="shared" si="40"/>
        <v>1</v>
      </c>
      <c r="AE341" s="82" t="str">
        <f>IF(A341&lt;&gt;"",MID(F341,1,FIND(" ",F341,1)-1),AE340)</f>
        <v>H11AEFC.</v>
      </c>
      <c r="AF341" s="82" t="str">
        <f t="shared" si="41"/>
        <v>H11AEFC</v>
      </c>
      <c r="AG341" s="86"/>
      <c r="AH341" s="87"/>
      <c r="AI341" s="88"/>
    </row>
    <row r="342" spans="1:35" s="11" customFormat="1" ht="350.1" customHeight="1" x14ac:dyDescent="0.2">
      <c r="A342" s="129" t="str">
        <f>IF(ISBLANK(D342),"",COUNTA($D$2:D342))</f>
        <v/>
      </c>
      <c r="B342" s="130">
        <f t="shared" si="36"/>
        <v>341</v>
      </c>
      <c r="C342" s="130"/>
      <c r="D342" s="140"/>
      <c r="E342" s="130" t="s">
        <v>1229</v>
      </c>
      <c r="F342" s="147" t="s">
        <v>1227</v>
      </c>
      <c r="G342" s="147" t="s">
        <v>1226</v>
      </c>
      <c r="H342" s="155" t="s">
        <v>2706</v>
      </c>
      <c r="I342" s="155" t="s">
        <v>2707</v>
      </c>
      <c r="J342" s="140" t="s">
        <v>329</v>
      </c>
      <c r="K342" s="140">
        <v>1</v>
      </c>
      <c r="L342" s="156">
        <v>45177</v>
      </c>
      <c r="M342" s="156">
        <v>45229</v>
      </c>
      <c r="N342" s="137">
        <f t="shared" si="42"/>
        <v>7.4285714285714288</v>
      </c>
      <c r="O342" s="140" t="s">
        <v>1521</v>
      </c>
      <c r="P342" s="140" t="s">
        <v>2386</v>
      </c>
      <c r="Q342" s="140">
        <v>0</v>
      </c>
      <c r="R342" s="141"/>
      <c r="S342" s="85">
        <f>IF(Q342/K342&gt;1,100,+Q342/K342*100)</f>
        <v>0</v>
      </c>
      <c r="T342" s="142">
        <f>+N342*S342/100</f>
        <v>0</v>
      </c>
      <c r="U342" s="142">
        <f>IF(M342&lt;=$AH$1,T342,0)</f>
        <v>0</v>
      </c>
      <c r="V342" s="142">
        <f>IF($AH$1&gt;=M342,N342,0)</f>
        <v>7.4285714285714288</v>
      </c>
      <c r="W342" s="143" t="str">
        <f>IF(S342=100,"CUMPLIDA",IF(M342-$AH$1&lt;0,"VENCIDA",IF(M342-$AH$1&lt;=30,"PRÓXIMA A VENCER",IF(S342&gt;0,"CON AVANCE","EN TERMINO"))))</f>
        <v>VENCIDA</v>
      </c>
      <c r="X342" s="143" t="str">
        <f>IF(A342&lt;&gt;"",IF(AD342=1,"VENCIDO",IF(AD342=2,"PRÓXIMO A VENCER",IF(AD342=3,"EN TERMINO",IF(AD342=4,"CON AVANCE",IF(AD342=5,"CUMPLIDO",))))),"")</f>
        <v/>
      </c>
      <c r="Y342" s="189" t="s">
        <v>1228</v>
      </c>
      <c r="Z342" s="129" t="str">
        <f t="shared" si="37"/>
        <v>H11AEFC</v>
      </c>
      <c r="AA342" s="144">
        <f>IF(A342&lt;&gt;"",1,AA341+1)</f>
        <v>2</v>
      </c>
      <c r="AB342" s="144" t="str">
        <f t="shared" si="38"/>
        <v>H11AEFC - 2</v>
      </c>
      <c r="AC342" s="82">
        <f t="shared" si="39"/>
        <v>1</v>
      </c>
      <c r="AD342" s="82">
        <f t="shared" si="40"/>
        <v>1</v>
      </c>
      <c r="AE342" s="82" t="str">
        <f>IF(A342&lt;&gt;"",MID(F342,1,FIND(" ",F342,1)-1),AE341)</f>
        <v>H11AEFC.</v>
      </c>
      <c r="AF342" s="82" t="str">
        <f t="shared" si="41"/>
        <v>H11AEFC</v>
      </c>
      <c r="AG342" s="86"/>
      <c r="AH342" s="87"/>
      <c r="AI342" s="88"/>
    </row>
    <row r="343" spans="1:35" s="11" customFormat="1" ht="350.1" customHeight="1" x14ac:dyDescent="0.2">
      <c r="A343" s="129">
        <f>IF(ISBLANK(D343),"",COUNTA($D$2:D343))</f>
        <v>269</v>
      </c>
      <c r="B343" s="130">
        <f t="shared" si="36"/>
        <v>342</v>
      </c>
      <c r="C343" s="130"/>
      <c r="D343" s="140" t="s">
        <v>645</v>
      </c>
      <c r="E343" s="140" t="s">
        <v>1119</v>
      </c>
      <c r="F343" s="147" t="s">
        <v>1120</v>
      </c>
      <c r="G343" s="147" t="s">
        <v>1121</v>
      </c>
      <c r="H343" s="155" t="s">
        <v>1164</v>
      </c>
      <c r="I343" s="155" t="s">
        <v>1122</v>
      </c>
      <c r="J343" s="140" t="s">
        <v>1123</v>
      </c>
      <c r="K343" s="140">
        <v>6</v>
      </c>
      <c r="L343" s="156">
        <v>44056</v>
      </c>
      <c r="M343" s="156">
        <v>44226</v>
      </c>
      <c r="N343" s="137">
        <f t="shared" si="42"/>
        <v>24.285714285714285</v>
      </c>
      <c r="O343" s="140" t="s">
        <v>1532</v>
      </c>
      <c r="P343" s="140" t="s">
        <v>2482</v>
      </c>
      <c r="Q343" s="140">
        <v>6</v>
      </c>
      <c r="R343" s="148"/>
      <c r="S343" s="85">
        <f>IF(Q343/K343&gt;1,100,+Q343/K343*100)</f>
        <v>100</v>
      </c>
      <c r="T343" s="142">
        <f>+N343*S343/100</f>
        <v>24.285714285714285</v>
      </c>
      <c r="U343" s="142">
        <f>IF(M343&lt;=$AH$1,T343,0)</f>
        <v>24.285714285714285</v>
      </c>
      <c r="V343" s="142">
        <f>IF($AH$1&gt;=M343,N343,0)</f>
        <v>24.285714285714285</v>
      </c>
      <c r="W343" s="143" t="str">
        <f>IF(S343=100,"CUMPLIDA",IF(M343-$AH$1&lt;0,"VENCIDA",IF(M343-$AH$1&lt;=30,"PRÓXIMA A VENCER",IF(S343&gt;0,"CON AVANCE","EN TERMINO"))))</f>
        <v>CUMPLIDA</v>
      </c>
      <c r="X343" s="143" t="str">
        <f>IF(A343&lt;&gt;"",IF(AD343=1,"VENCIDO",IF(AD343=2,"PRÓXIMO A VENCER",IF(AD343=3,"EN TERMINO",IF(AD343=4,"CON AVANCE",IF(AD343=5,"CUMPLIDO",))))),"")</f>
        <v>CUMPLIDO</v>
      </c>
      <c r="Y343" s="189" t="s">
        <v>1161</v>
      </c>
      <c r="Z343" s="129" t="str">
        <f t="shared" si="37"/>
        <v>H2AF19</v>
      </c>
      <c r="AA343" s="144">
        <f>IF(A343&lt;&gt;"",1,AA342+1)</f>
        <v>1</v>
      </c>
      <c r="AB343" s="144" t="str">
        <f t="shared" si="38"/>
        <v>H2AF19 - 1</v>
      </c>
      <c r="AC343" s="82">
        <f t="shared" si="39"/>
        <v>5</v>
      </c>
      <c r="AD343" s="82">
        <f t="shared" si="40"/>
        <v>5</v>
      </c>
      <c r="AE343" s="82" t="str">
        <f>IF(A343&lt;&gt;"",MID(F343,1,FIND(" ",F343,1)-1),AE342)</f>
        <v>H2AF19.</v>
      </c>
      <c r="AF343" s="82" t="str">
        <f t="shared" si="41"/>
        <v>H2AF19</v>
      </c>
      <c r="AG343" s="86"/>
      <c r="AH343" s="87"/>
      <c r="AI343" s="88"/>
    </row>
    <row r="344" spans="1:35" s="11" customFormat="1" ht="350.1" customHeight="1" x14ac:dyDescent="0.2">
      <c r="A344" s="129">
        <f>IF(ISBLANK(D344),"",COUNTA($D$2:D344))</f>
        <v>270</v>
      </c>
      <c r="B344" s="130">
        <f t="shared" si="36"/>
        <v>343</v>
      </c>
      <c r="C344" s="130"/>
      <c r="D344" s="140" t="s">
        <v>1124</v>
      </c>
      <c r="E344" s="140" t="s">
        <v>1125</v>
      </c>
      <c r="F344" s="147" t="s">
        <v>1126</v>
      </c>
      <c r="G344" s="147" t="s">
        <v>1127</v>
      </c>
      <c r="H344" s="155" t="s">
        <v>1128</v>
      </c>
      <c r="I344" s="155" t="s">
        <v>1129</v>
      </c>
      <c r="J344" s="140" t="s">
        <v>1130</v>
      </c>
      <c r="K344" s="140">
        <v>1</v>
      </c>
      <c r="L344" s="156">
        <v>44056</v>
      </c>
      <c r="M344" s="156">
        <v>44165</v>
      </c>
      <c r="N344" s="137">
        <f t="shared" si="42"/>
        <v>15.571428571428571</v>
      </c>
      <c r="O344" s="140" t="s">
        <v>1118</v>
      </c>
      <c r="P344" s="140" t="s">
        <v>2333</v>
      </c>
      <c r="Q344" s="140">
        <v>1</v>
      </c>
      <c r="R344" s="148"/>
      <c r="S344" s="85">
        <f>IF(Q344/K344&gt;1,100,+Q344/K344*100)</f>
        <v>100</v>
      </c>
      <c r="T344" s="142">
        <f>+N344*S344/100</f>
        <v>15.571428571428571</v>
      </c>
      <c r="U344" s="142">
        <f>IF(M344&lt;=$AH$1,T344,0)</f>
        <v>15.571428571428571</v>
      </c>
      <c r="V344" s="142">
        <f>IF($AH$1&gt;=M344,N344,0)</f>
        <v>15.571428571428571</v>
      </c>
      <c r="W344" s="143" t="str">
        <f>IF(S344=100,"CUMPLIDA",IF(M344-$AH$1&lt;0,"VENCIDA",IF(M344-$AH$1&lt;=30,"PRÓXIMA A VENCER",IF(S344&gt;0,"CON AVANCE","EN TERMINO"))))</f>
        <v>CUMPLIDA</v>
      </c>
      <c r="X344" s="143" t="str">
        <f>IF(A344&lt;&gt;"",IF(AD344=1,"VENCIDO",IF(AD344=2,"PRÓXIMO A VENCER",IF(AD344=3,"EN TERMINO",IF(AD344=4,"CON AVANCE",IF(AD344=5,"CUMPLIDO",))))),"")</f>
        <v>CUMPLIDO</v>
      </c>
      <c r="Y344" s="189" t="s">
        <v>1161</v>
      </c>
      <c r="Z344" s="129" t="str">
        <f t="shared" si="37"/>
        <v>H4AF19</v>
      </c>
      <c r="AA344" s="144">
        <f>IF(A344&lt;&gt;"",1,AA343+1)</f>
        <v>1</v>
      </c>
      <c r="AB344" s="144" t="str">
        <f t="shared" si="38"/>
        <v>H4AF19 - 1</v>
      </c>
      <c r="AC344" s="82">
        <f t="shared" si="39"/>
        <v>5</v>
      </c>
      <c r="AD344" s="82">
        <f t="shared" si="40"/>
        <v>5</v>
      </c>
      <c r="AE344" s="82" t="str">
        <f>IF(A344&lt;&gt;"",MID(F344,1,FIND(" ",F344,1)-1),AE343)</f>
        <v>H4AF19.</v>
      </c>
      <c r="AF344" s="82" t="str">
        <f t="shared" si="41"/>
        <v>H4AF19</v>
      </c>
      <c r="AG344" s="86"/>
      <c r="AH344" s="87"/>
      <c r="AI344" s="88"/>
    </row>
    <row r="345" spans="1:35" s="11" customFormat="1" ht="350.1" customHeight="1" x14ac:dyDescent="0.2">
      <c r="A345" s="129">
        <f>IF(ISBLANK(D345),"",COUNTA($D$2:D345))</f>
        <v>271</v>
      </c>
      <c r="B345" s="130">
        <f t="shared" si="36"/>
        <v>344</v>
      </c>
      <c r="C345" s="130"/>
      <c r="D345" s="140" t="s">
        <v>646</v>
      </c>
      <c r="E345" s="140" t="s">
        <v>1125</v>
      </c>
      <c r="F345" s="147" t="s">
        <v>1132</v>
      </c>
      <c r="G345" s="147" t="s">
        <v>1133</v>
      </c>
      <c r="H345" s="155" t="s">
        <v>1134</v>
      </c>
      <c r="I345" s="155" t="s">
        <v>1122</v>
      </c>
      <c r="J345" s="140" t="s">
        <v>1123</v>
      </c>
      <c r="K345" s="140">
        <v>6</v>
      </c>
      <c r="L345" s="156">
        <v>44056</v>
      </c>
      <c r="M345" s="156">
        <v>44226</v>
      </c>
      <c r="N345" s="137">
        <f t="shared" si="42"/>
        <v>24.285714285714285</v>
      </c>
      <c r="O345" s="140" t="s">
        <v>1533</v>
      </c>
      <c r="P345" s="140" t="s">
        <v>2482</v>
      </c>
      <c r="Q345" s="140">
        <v>6</v>
      </c>
      <c r="R345" s="148"/>
      <c r="S345" s="85">
        <f>IF(Q345/K345&gt;1,100,+Q345/K345*100)</f>
        <v>100</v>
      </c>
      <c r="T345" s="142">
        <f>+N345*S345/100</f>
        <v>24.285714285714285</v>
      </c>
      <c r="U345" s="142">
        <f>IF(M345&lt;=$AH$1,T345,0)</f>
        <v>24.285714285714285</v>
      </c>
      <c r="V345" s="142">
        <f>IF($AH$1&gt;=M345,N345,0)</f>
        <v>24.285714285714285</v>
      </c>
      <c r="W345" s="143" t="str">
        <f>IF(S345=100,"CUMPLIDA",IF(M345-$AH$1&lt;0,"VENCIDA",IF(M345-$AH$1&lt;=30,"PRÓXIMA A VENCER",IF(S345&gt;0,"CON AVANCE","EN TERMINO"))))</f>
        <v>CUMPLIDA</v>
      </c>
      <c r="X345" s="143" t="str">
        <f>IF(A345&lt;&gt;"",IF(AD345=1,"VENCIDO",IF(AD345=2,"PRÓXIMO A VENCER",IF(AD345=3,"EN TERMINO",IF(AD345=4,"CON AVANCE",IF(AD345=5,"CUMPLIDO",))))),"")</f>
        <v>CUMPLIDO</v>
      </c>
      <c r="Y345" s="189" t="s">
        <v>1161</v>
      </c>
      <c r="Z345" s="129" t="str">
        <f t="shared" si="37"/>
        <v>H9AF19</v>
      </c>
      <c r="AA345" s="144">
        <f>IF(A345&lt;&gt;"",1,AA344+1)</f>
        <v>1</v>
      </c>
      <c r="AB345" s="144" t="str">
        <f t="shared" si="38"/>
        <v>H9AF19 - 1</v>
      </c>
      <c r="AC345" s="82">
        <f t="shared" si="39"/>
        <v>5</v>
      </c>
      <c r="AD345" s="82">
        <f t="shared" si="40"/>
        <v>5</v>
      </c>
      <c r="AE345" s="82" t="str">
        <f>IF(A345&lt;&gt;"",MID(F345,1,FIND(" ",F345,1)-1),AE344)</f>
        <v>H9AF19.</v>
      </c>
      <c r="AF345" s="82" t="str">
        <f t="shared" si="41"/>
        <v>H9AF19</v>
      </c>
      <c r="AG345" s="86"/>
      <c r="AH345" s="87"/>
      <c r="AI345" s="88"/>
    </row>
    <row r="346" spans="1:35" s="11" customFormat="1" ht="350.1" customHeight="1" x14ac:dyDescent="0.2">
      <c r="A346" s="129">
        <f>IF(ISBLANK(D346),"",COUNTA($D$2:D346))</f>
        <v>272</v>
      </c>
      <c r="B346" s="130">
        <f t="shared" si="36"/>
        <v>345</v>
      </c>
      <c r="C346" s="130"/>
      <c r="D346" s="140" t="s">
        <v>645</v>
      </c>
      <c r="E346" s="140" t="s">
        <v>1112</v>
      </c>
      <c r="F346" s="147" t="s">
        <v>1136</v>
      </c>
      <c r="G346" s="147" t="s">
        <v>1137</v>
      </c>
      <c r="H346" s="155" t="s">
        <v>2382</v>
      </c>
      <c r="I346" s="155" t="s">
        <v>2383</v>
      </c>
      <c r="J346" s="140" t="s">
        <v>2384</v>
      </c>
      <c r="K346" s="140">
        <v>2</v>
      </c>
      <c r="L346" s="156">
        <v>45139</v>
      </c>
      <c r="M346" s="156">
        <v>45230</v>
      </c>
      <c r="N346" s="137">
        <f t="shared" si="42"/>
        <v>13</v>
      </c>
      <c r="O346" s="140" t="s">
        <v>1975</v>
      </c>
      <c r="P346" s="138" t="s">
        <v>2386</v>
      </c>
      <c r="Q346" s="140">
        <v>0</v>
      </c>
      <c r="R346" s="148"/>
      <c r="S346" s="85">
        <f>IF(Q346/K346&gt;1,100,+Q346/K346*100)</f>
        <v>0</v>
      </c>
      <c r="T346" s="142">
        <f>+N346*S346/100</f>
        <v>0</v>
      </c>
      <c r="U346" s="142">
        <f>IF(M346&lt;=$AH$1,T346,0)</f>
        <v>0</v>
      </c>
      <c r="V346" s="142">
        <f>IF($AH$1&gt;=M346,N346,0)</f>
        <v>13</v>
      </c>
      <c r="W346" s="143" t="str">
        <f>IF(S346=100,"CUMPLIDA",IF(M346-$AH$1&lt;0,"VENCIDA",IF(M346-$AH$1&lt;=30,"PRÓXIMA A VENCER",IF(S346&gt;0,"CON AVANCE","EN TERMINO"))))</f>
        <v>VENCIDA</v>
      </c>
      <c r="X346" s="143" t="str">
        <f>IF(A346&lt;&gt;"",IF(AD346=1,"VENCIDO",IF(AD346=2,"PRÓXIMO A VENCER",IF(AD346=3,"EN TERMINO",IF(AD346=4,"CON AVANCE",IF(AD346=5,"CUMPLIDO",))))),"")</f>
        <v>VENCIDO</v>
      </c>
      <c r="Y346" s="189" t="s">
        <v>1161</v>
      </c>
      <c r="Z346" s="129" t="str">
        <f t="shared" si="37"/>
        <v>H17AF19</v>
      </c>
      <c r="AA346" s="144">
        <f>IF(A346&lt;&gt;"",1,AA345+1)</f>
        <v>1</v>
      </c>
      <c r="AB346" s="144" t="str">
        <f t="shared" si="38"/>
        <v>H17AF19 - 1</v>
      </c>
      <c r="AC346" s="82">
        <f t="shared" si="39"/>
        <v>1</v>
      </c>
      <c r="AD346" s="82">
        <f t="shared" si="40"/>
        <v>1</v>
      </c>
      <c r="AE346" s="82" t="str">
        <f>IF(A346&lt;&gt;"",MID(F346,1,FIND(" ",F346,1)-1),AE345)</f>
        <v>H17AF19.</v>
      </c>
      <c r="AF346" s="82" t="str">
        <f t="shared" si="41"/>
        <v>H17AF19</v>
      </c>
      <c r="AG346" s="86"/>
      <c r="AH346" s="87"/>
      <c r="AI346" s="88"/>
    </row>
    <row r="347" spans="1:35" s="11" customFormat="1" ht="350.1" customHeight="1" x14ac:dyDescent="0.2">
      <c r="A347" s="129">
        <f>IF(ISBLANK(D347),"",COUNTA($D$2:D347))</f>
        <v>273</v>
      </c>
      <c r="B347" s="130">
        <f t="shared" si="36"/>
        <v>346</v>
      </c>
      <c r="C347" s="130"/>
      <c r="D347" s="190" t="s">
        <v>1138</v>
      </c>
      <c r="E347" s="140" t="s">
        <v>1112</v>
      </c>
      <c r="F347" s="147" t="s">
        <v>2483</v>
      </c>
      <c r="G347" s="147" t="s">
        <v>1139</v>
      </c>
      <c r="H347" s="155" t="s">
        <v>2382</v>
      </c>
      <c r="I347" s="155" t="s">
        <v>2383</v>
      </c>
      <c r="J347" s="140" t="s">
        <v>2384</v>
      </c>
      <c r="K347" s="140">
        <v>2</v>
      </c>
      <c r="L347" s="156">
        <v>45139</v>
      </c>
      <c r="M347" s="156">
        <v>45230</v>
      </c>
      <c r="N347" s="137">
        <f t="shared" si="42"/>
        <v>13</v>
      </c>
      <c r="O347" s="140" t="s">
        <v>2484</v>
      </c>
      <c r="P347" s="138" t="s">
        <v>2386</v>
      </c>
      <c r="Q347" s="140">
        <v>0</v>
      </c>
      <c r="R347" s="148"/>
      <c r="S347" s="85">
        <f>IF(Q347/K347&gt;1,100,+Q347/K347*100)</f>
        <v>0</v>
      </c>
      <c r="T347" s="142">
        <f>+N347*S347/100</f>
        <v>0</v>
      </c>
      <c r="U347" s="142">
        <f>IF(M347&lt;=$AH$1,T347,0)</f>
        <v>0</v>
      </c>
      <c r="V347" s="142">
        <f>IF($AH$1&gt;=M347,N347,0)</f>
        <v>13</v>
      </c>
      <c r="W347" s="143" t="str">
        <f>IF(S347=100,"CUMPLIDA",IF(M347-$AH$1&lt;0,"VENCIDA",IF(M347-$AH$1&lt;=30,"PRÓXIMA A VENCER",IF(S347&gt;0,"CON AVANCE","EN TERMINO"))))</f>
        <v>VENCIDA</v>
      </c>
      <c r="X347" s="143" t="str">
        <f>IF(A347&lt;&gt;"",IF(AD347=1,"VENCIDO",IF(AD347=2,"PRÓXIMO A VENCER",IF(AD347=3,"EN TERMINO",IF(AD347=4,"CON AVANCE",IF(AD347=5,"CUMPLIDO",))))),"")</f>
        <v>VENCIDO</v>
      </c>
      <c r="Y347" s="189" t="s">
        <v>1161</v>
      </c>
      <c r="Z347" s="129" t="str">
        <f t="shared" si="37"/>
        <v>H18AF19</v>
      </c>
      <c r="AA347" s="144">
        <f>IF(A347&lt;&gt;"",1,AA346+1)</f>
        <v>1</v>
      </c>
      <c r="AB347" s="144" t="str">
        <f t="shared" si="38"/>
        <v>H18AF19 - 1</v>
      </c>
      <c r="AC347" s="82">
        <f t="shared" si="39"/>
        <v>1</v>
      </c>
      <c r="AD347" s="82">
        <f t="shared" si="40"/>
        <v>1</v>
      </c>
      <c r="AE347" s="82" t="str">
        <f>IF(A347&lt;&gt;"",MID(F347,1,FIND(" ",F347,1)-1),AE346)</f>
        <v>H18AF19.</v>
      </c>
      <c r="AF347" s="82" t="str">
        <f t="shared" si="41"/>
        <v>H18AF19</v>
      </c>
      <c r="AG347" s="86"/>
      <c r="AH347" s="87"/>
      <c r="AI347" s="88"/>
    </row>
    <row r="348" spans="1:35" s="11" customFormat="1" ht="350.1" customHeight="1" x14ac:dyDescent="0.2">
      <c r="A348" s="129">
        <f>IF(ISBLANK(D348),"",COUNTA($D$2:D348))</f>
        <v>274</v>
      </c>
      <c r="B348" s="130">
        <f t="shared" si="36"/>
        <v>347</v>
      </c>
      <c r="C348" s="130"/>
      <c r="D348" s="140" t="s">
        <v>645</v>
      </c>
      <c r="E348" s="140" t="s">
        <v>1140</v>
      </c>
      <c r="F348" s="147" t="s">
        <v>1141</v>
      </c>
      <c r="G348" s="147" t="s">
        <v>1142</v>
      </c>
      <c r="H348" s="155" t="s">
        <v>1109</v>
      </c>
      <c r="I348" s="155" t="s">
        <v>1116</v>
      </c>
      <c r="J348" s="140" t="s">
        <v>1111</v>
      </c>
      <c r="K348" s="140">
        <v>1</v>
      </c>
      <c r="L348" s="156">
        <v>44056</v>
      </c>
      <c r="M348" s="156">
        <v>44196</v>
      </c>
      <c r="N348" s="137">
        <f t="shared" si="42"/>
        <v>20</v>
      </c>
      <c r="O348" s="140" t="s">
        <v>1529</v>
      </c>
      <c r="P348" s="140" t="s">
        <v>2477</v>
      </c>
      <c r="Q348" s="140">
        <v>1</v>
      </c>
      <c r="R348" s="148"/>
      <c r="S348" s="85">
        <f>IF(Q348/K348&gt;1,100,+Q348/K348*100)</f>
        <v>100</v>
      </c>
      <c r="T348" s="142">
        <f>+N348*S348/100</f>
        <v>20</v>
      </c>
      <c r="U348" s="142">
        <f>IF(M348&lt;=$AH$1,T348,0)</f>
        <v>20</v>
      </c>
      <c r="V348" s="142">
        <f>IF($AH$1&gt;=M348,N348,0)</f>
        <v>20</v>
      </c>
      <c r="W348" s="143" t="str">
        <f>IF(S348=100,"CUMPLIDA",IF(M348-$AH$1&lt;0,"VENCIDA",IF(M348-$AH$1&lt;=30,"PRÓXIMA A VENCER",IF(S348&gt;0,"CON AVANCE","EN TERMINO"))))</f>
        <v>CUMPLIDA</v>
      </c>
      <c r="X348" s="143" t="str">
        <f>IF(A348&lt;&gt;"",IF(AD348=1,"VENCIDO",IF(AD348=2,"PRÓXIMO A VENCER",IF(AD348=3,"EN TERMINO",IF(AD348=4,"CON AVANCE",IF(AD348=5,"CUMPLIDO",))))),"")</f>
        <v>CUMPLIDO</v>
      </c>
      <c r="Y348" s="189" t="s">
        <v>1161</v>
      </c>
      <c r="Z348" s="129" t="str">
        <f t="shared" si="37"/>
        <v>H19AF19</v>
      </c>
      <c r="AA348" s="144">
        <f>IF(A348&lt;&gt;"",1,AA347+1)</f>
        <v>1</v>
      </c>
      <c r="AB348" s="144" t="str">
        <f t="shared" si="38"/>
        <v>H19AF19 - 1</v>
      </c>
      <c r="AC348" s="82">
        <f t="shared" si="39"/>
        <v>5</v>
      </c>
      <c r="AD348" s="82">
        <f t="shared" si="40"/>
        <v>5</v>
      </c>
      <c r="AE348" s="82" t="str">
        <f>IF(A348&lt;&gt;"",MID(F348,1,FIND(" ",F348,1)-1),AE347)</f>
        <v>H19AF19.</v>
      </c>
      <c r="AF348" s="82" t="str">
        <f t="shared" si="41"/>
        <v>H19AF19</v>
      </c>
      <c r="AG348" s="86"/>
      <c r="AH348" s="87"/>
      <c r="AI348" s="88"/>
    </row>
    <row r="349" spans="1:35" s="11" customFormat="1" ht="350.1" customHeight="1" x14ac:dyDescent="0.2">
      <c r="A349" s="129">
        <f>IF(ISBLANK(D349),"",COUNTA($D$2:D349))</f>
        <v>275</v>
      </c>
      <c r="B349" s="130">
        <f t="shared" si="36"/>
        <v>348</v>
      </c>
      <c r="C349" s="130"/>
      <c r="D349" s="140" t="s">
        <v>1143</v>
      </c>
      <c r="E349" s="140" t="s">
        <v>1144</v>
      </c>
      <c r="F349" s="147" t="s">
        <v>1186</v>
      </c>
      <c r="G349" s="147" t="s">
        <v>1145</v>
      </c>
      <c r="H349" s="155" t="s">
        <v>1146</v>
      </c>
      <c r="I349" s="155" t="s">
        <v>1147</v>
      </c>
      <c r="J349" s="140" t="s">
        <v>1148</v>
      </c>
      <c r="K349" s="140">
        <v>1</v>
      </c>
      <c r="L349" s="156">
        <v>44056</v>
      </c>
      <c r="M349" s="156">
        <v>44165</v>
      </c>
      <c r="N349" s="137">
        <f t="shared" si="42"/>
        <v>15.571428571428571</v>
      </c>
      <c r="O349" s="140" t="s">
        <v>1974</v>
      </c>
      <c r="P349" s="140" t="s">
        <v>2366</v>
      </c>
      <c r="Q349" s="140">
        <v>1</v>
      </c>
      <c r="R349" s="148"/>
      <c r="S349" s="85">
        <f>IF(Q349/K349&gt;1,100,+Q349/K349*100)</f>
        <v>100</v>
      </c>
      <c r="T349" s="142">
        <f>+N349*S349/100</f>
        <v>15.571428571428571</v>
      </c>
      <c r="U349" s="142">
        <f>IF(M349&lt;=$AH$1,T349,0)</f>
        <v>15.571428571428571</v>
      </c>
      <c r="V349" s="142">
        <f>IF($AH$1&gt;=M349,N349,0)</f>
        <v>15.571428571428571</v>
      </c>
      <c r="W349" s="143" t="str">
        <f>IF(S349=100,"CUMPLIDA",IF(M349-$AH$1&lt;0,"VENCIDA",IF(M349-$AH$1&lt;=30,"PRÓXIMA A VENCER",IF(S349&gt;0,"CON AVANCE","EN TERMINO"))))</f>
        <v>CUMPLIDA</v>
      </c>
      <c r="X349" s="143" t="str">
        <f>IF(A349&lt;&gt;"",IF(AD349=1,"VENCIDO",IF(AD349=2,"PRÓXIMO A VENCER",IF(AD349=3,"EN TERMINO",IF(AD349=4,"CON AVANCE",IF(AD349=5,"CUMPLIDO",))))),"")</f>
        <v>VENCIDO</v>
      </c>
      <c r="Y349" s="189" t="s">
        <v>1161</v>
      </c>
      <c r="Z349" s="129" t="str">
        <f t="shared" si="37"/>
        <v>H21AF19</v>
      </c>
      <c r="AA349" s="144">
        <f>IF(A349&lt;&gt;"",1,AA348+1)</f>
        <v>1</v>
      </c>
      <c r="AB349" s="144" t="str">
        <f t="shared" si="38"/>
        <v>H21AF19 - 1</v>
      </c>
      <c r="AC349" s="82">
        <f t="shared" si="39"/>
        <v>5</v>
      </c>
      <c r="AD349" s="82">
        <f t="shared" si="40"/>
        <v>1</v>
      </c>
      <c r="AE349" s="82" t="str">
        <f>IF(A349&lt;&gt;"",MID(F349,1,FIND(" ",F349,1)-1),AE348)</f>
        <v>H21AF19.</v>
      </c>
      <c r="AF349" s="82" t="str">
        <f t="shared" si="41"/>
        <v>H21AF19</v>
      </c>
      <c r="AG349" s="86"/>
      <c r="AH349" s="87"/>
      <c r="AI349" s="88"/>
    </row>
    <row r="350" spans="1:35" s="11" customFormat="1" ht="350.1" customHeight="1" x14ac:dyDescent="0.2">
      <c r="A350" s="129" t="str">
        <f>IF(ISBLANK(D350),"",COUNTA($D$2:D350))</f>
        <v/>
      </c>
      <c r="B350" s="130">
        <f t="shared" si="36"/>
        <v>349</v>
      </c>
      <c r="C350" s="130"/>
      <c r="D350" s="140"/>
      <c r="E350" s="140" t="s">
        <v>1144</v>
      </c>
      <c r="F350" s="147" t="s">
        <v>1187</v>
      </c>
      <c r="G350" s="147" t="s">
        <v>1145</v>
      </c>
      <c r="H350" s="155" t="s">
        <v>1149</v>
      </c>
      <c r="I350" s="155" t="s">
        <v>1150</v>
      </c>
      <c r="J350" s="155" t="s">
        <v>1151</v>
      </c>
      <c r="K350" s="140">
        <v>1</v>
      </c>
      <c r="L350" s="156">
        <v>44056</v>
      </c>
      <c r="M350" s="156">
        <v>44196</v>
      </c>
      <c r="N350" s="137">
        <f t="shared" si="42"/>
        <v>20</v>
      </c>
      <c r="O350" s="140" t="s">
        <v>2201</v>
      </c>
      <c r="P350" s="140" t="s">
        <v>2366</v>
      </c>
      <c r="Q350" s="140">
        <v>0</v>
      </c>
      <c r="R350" s="148"/>
      <c r="S350" s="85">
        <f>IF(Q350/K350&gt;1,100,+Q350/K350*100)</f>
        <v>0</v>
      </c>
      <c r="T350" s="142">
        <f>+N350*S350/100</f>
        <v>0</v>
      </c>
      <c r="U350" s="142">
        <f>IF(M350&lt;=$AH$1,T350,0)</f>
        <v>0</v>
      </c>
      <c r="V350" s="142">
        <f>IF($AH$1&gt;=M350,N350,0)</f>
        <v>20</v>
      </c>
      <c r="W350" s="143" t="str">
        <f>IF(S350=100,"CUMPLIDA",IF(M350-$AH$1&lt;0,"VENCIDA",IF(M350-$AH$1&lt;=30,"PRÓXIMA A VENCER",IF(S350&gt;0,"CON AVANCE","EN TERMINO"))))</f>
        <v>VENCIDA</v>
      </c>
      <c r="X350" s="143" t="str">
        <f>IF(A350&lt;&gt;"",IF(AD350=1,"VENCIDO",IF(AD350=2,"PRÓXIMO A VENCER",IF(AD350=3,"EN TERMINO",IF(AD350=4,"CON AVANCE",IF(AD350=5,"CUMPLIDO",))))),"")</f>
        <v/>
      </c>
      <c r="Y350" s="189" t="s">
        <v>1161</v>
      </c>
      <c r="Z350" s="129" t="str">
        <f t="shared" si="37"/>
        <v>H21AF19</v>
      </c>
      <c r="AA350" s="144">
        <f>IF(A350&lt;&gt;"",1,AA349+1)</f>
        <v>2</v>
      </c>
      <c r="AB350" s="144" t="str">
        <f t="shared" si="38"/>
        <v>H21AF19 - 2</v>
      </c>
      <c r="AC350" s="82">
        <f t="shared" si="39"/>
        <v>1</v>
      </c>
      <c r="AD350" s="82">
        <f t="shared" si="40"/>
        <v>1</v>
      </c>
      <c r="AE350" s="82" t="str">
        <f>IF(A350&lt;&gt;"",MID(F350,1,FIND(" ",F350,1)-1),AE349)</f>
        <v>H21AF19.</v>
      </c>
      <c r="AF350" s="82" t="str">
        <f t="shared" si="41"/>
        <v>H21AF19</v>
      </c>
      <c r="AG350" s="86"/>
      <c r="AH350" s="87"/>
      <c r="AI350" s="88"/>
    </row>
    <row r="351" spans="1:35" s="11" customFormat="1" ht="350.1" customHeight="1" x14ac:dyDescent="0.2">
      <c r="A351" s="129" t="str">
        <f>IF(ISBLANK(D351),"",COUNTA($D$2:D351))</f>
        <v/>
      </c>
      <c r="B351" s="130">
        <f t="shared" si="36"/>
        <v>350</v>
      </c>
      <c r="C351" s="130"/>
      <c r="D351" s="140"/>
      <c r="E351" s="140" t="s">
        <v>1144</v>
      </c>
      <c r="F351" s="147" t="s">
        <v>1188</v>
      </c>
      <c r="G351" s="147" t="s">
        <v>1145</v>
      </c>
      <c r="H351" s="155" t="s">
        <v>1152</v>
      </c>
      <c r="I351" s="155" t="s">
        <v>1153</v>
      </c>
      <c r="J351" s="155" t="s">
        <v>1154</v>
      </c>
      <c r="K351" s="140">
        <v>1</v>
      </c>
      <c r="L351" s="156">
        <v>44056</v>
      </c>
      <c r="M351" s="156">
        <v>44196</v>
      </c>
      <c r="N351" s="137">
        <f t="shared" si="42"/>
        <v>20</v>
      </c>
      <c r="O351" s="140" t="s">
        <v>2202</v>
      </c>
      <c r="P351" s="140" t="s">
        <v>2474</v>
      </c>
      <c r="Q351" s="140">
        <v>0</v>
      </c>
      <c r="R351" s="148"/>
      <c r="S351" s="85">
        <f>IF(Q351/K351&gt;1,100,+Q351/K351*100)</f>
        <v>0</v>
      </c>
      <c r="T351" s="142">
        <f>+N351*S351/100</f>
        <v>0</v>
      </c>
      <c r="U351" s="142">
        <f>IF(M351&lt;=$AH$1,T351,0)</f>
        <v>0</v>
      </c>
      <c r="V351" s="142">
        <f>IF($AH$1&gt;=M351,N351,0)</f>
        <v>20</v>
      </c>
      <c r="W351" s="143" t="str">
        <f>IF(S351=100,"CUMPLIDA",IF(M351-$AH$1&lt;0,"VENCIDA",IF(M351-$AH$1&lt;=30,"PRÓXIMA A VENCER",IF(S351&gt;0,"CON AVANCE","EN TERMINO"))))</f>
        <v>VENCIDA</v>
      </c>
      <c r="X351" s="143" t="str">
        <f>IF(A351&lt;&gt;"",IF(AD351=1,"VENCIDO",IF(AD351=2,"PRÓXIMO A VENCER",IF(AD351=3,"EN TERMINO",IF(AD351=4,"CON AVANCE",IF(AD351=5,"CUMPLIDO",))))),"")</f>
        <v/>
      </c>
      <c r="Y351" s="189" t="s">
        <v>1161</v>
      </c>
      <c r="Z351" s="129" t="str">
        <f t="shared" si="37"/>
        <v>H21AF19</v>
      </c>
      <c r="AA351" s="144">
        <f>IF(A351&lt;&gt;"",1,AA350+1)</f>
        <v>3</v>
      </c>
      <c r="AB351" s="144" t="str">
        <f t="shared" si="38"/>
        <v>H21AF19 - 3</v>
      </c>
      <c r="AC351" s="82">
        <f t="shared" si="39"/>
        <v>1</v>
      </c>
      <c r="AD351" s="82">
        <f t="shared" si="40"/>
        <v>1</v>
      </c>
      <c r="AE351" s="82" t="str">
        <f>IF(A351&lt;&gt;"",MID(F351,1,FIND(" ",F351,1)-1),AE350)</f>
        <v>H21AF19.</v>
      </c>
      <c r="AF351" s="82" t="str">
        <f t="shared" si="41"/>
        <v>H21AF19</v>
      </c>
      <c r="AG351" s="86"/>
      <c r="AH351" s="87"/>
      <c r="AI351" s="88"/>
    </row>
    <row r="352" spans="1:35" s="11" customFormat="1" ht="350.1" customHeight="1" x14ac:dyDescent="0.2">
      <c r="A352" s="129">
        <f>IF(ISBLANK(D352),"",COUNTA($D$2:D352))</f>
        <v>276</v>
      </c>
      <c r="B352" s="130">
        <f t="shared" si="36"/>
        <v>351</v>
      </c>
      <c r="C352" s="130"/>
      <c r="D352" s="140" t="s">
        <v>645</v>
      </c>
      <c r="E352" s="140" t="s">
        <v>1100</v>
      </c>
      <c r="F352" s="147" t="s">
        <v>1381</v>
      </c>
      <c r="G352" s="147" t="s">
        <v>1156</v>
      </c>
      <c r="H352" s="155" t="s">
        <v>1157</v>
      </c>
      <c r="I352" s="155" t="s">
        <v>1101</v>
      </c>
      <c r="J352" s="140" t="s">
        <v>1102</v>
      </c>
      <c r="K352" s="140">
        <v>1</v>
      </c>
      <c r="L352" s="156">
        <v>44032</v>
      </c>
      <c r="M352" s="156">
        <v>44165</v>
      </c>
      <c r="N352" s="137">
        <f t="shared" si="42"/>
        <v>19</v>
      </c>
      <c r="O352" s="140" t="s">
        <v>1518</v>
      </c>
      <c r="P352" s="140" t="s">
        <v>2366</v>
      </c>
      <c r="Q352" s="140">
        <v>0.3</v>
      </c>
      <c r="R352" s="148"/>
      <c r="S352" s="85">
        <f>IF(Q352/K352&gt;1,100,+Q352/K352*100)</f>
        <v>30</v>
      </c>
      <c r="T352" s="142">
        <f>+N352*S352/100</f>
        <v>5.7</v>
      </c>
      <c r="U352" s="142">
        <f>IF(M352&lt;=$AH$1,T352,0)</f>
        <v>5.7</v>
      </c>
      <c r="V352" s="142">
        <f>IF($AH$1&gt;=M352,N352,0)</f>
        <v>19</v>
      </c>
      <c r="W352" s="143" t="str">
        <f>IF(S352=100,"CUMPLIDA",IF(M352-$AH$1&lt;0,"VENCIDA",IF(M352-$AH$1&lt;=30,"PRÓXIMA A VENCER",IF(S352&gt;0,"CON AVANCE","EN TERMINO"))))</f>
        <v>VENCIDA</v>
      </c>
      <c r="X352" s="143" t="str">
        <f>IF(A352&lt;&gt;"",IF(AD352=1,"VENCIDO",IF(AD352=2,"PRÓXIMO A VENCER",IF(AD352=3,"EN TERMINO",IF(AD352=4,"CON AVANCE",IF(AD352=5,"CUMPLIDO",))))),"")</f>
        <v>VENCIDO</v>
      </c>
      <c r="Y352" s="130" t="s">
        <v>1155</v>
      </c>
      <c r="Z352" s="129" t="str">
        <f t="shared" si="37"/>
        <v>H1ACPP</v>
      </c>
      <c r="AA352" s="144">
        <f>IF(A352&lt;&gt;"",1,AA351+1)</f>
        <v>1</v>
      </c>
      <c r="AB352" s="144" t="str">
        <f t="shared" si="38"/>
        <v>H1ACPP - 1</v>
      </c>
      <c r="AC352" s="82">
        <f t="shared" si="39"/>
        <v>1</v>
      </c>
      <c r="AD352" s="82">
        <f t="shared" si="40"/>
        <v>1</v>
      </c>
      <c r="AE352" s="82" t="str">
        <f>IF(A352&lt;&gt;"",MID(F352,1,FIND(" ",F352,1)-1),AE351)</f>
        <v>H1ACPP.</v>
      </c>
      <c r="AF352" s="82" t="str">
        <f t="shared" si="41"/>
        <v>H1ACPP</v>
      </c>
      <c r="AG352" s="86"/>
      <c r="AH352" s="87"/>
      <c r="AI352" s="88"/>
    </row>
    <row r="353" spans="1:35" s="11" customFormat="1" ht="350.1" customHeight="1" x14ac:dyDescent="0.2">
      <c r="A353" s="129">
        <f>IF(ISBLANK(D353),"",COUNTA($D$2:D353))</f>
        <v>277</v>
      </c>
      <c r="B353" s="130">
        <f t="shared" si="36"/>
        <v>352</v>
      </c>
      <c r="C353" s="130"/>
      <c r="D353" s="140" t="s">
        <v>646</v>
      </c>
      <c r="E353" s="140" t="s">
        <v>871</v>
      </c>
      <c r="F353" s="147" t="s">
        <v>1103</v>
      </c>
      <c r="G353" s="147" t="s">
        <v>1104</v>
      </c>
      <c r="H353" s="155" t="s">
        <v>1105</v>
      </c>
      <c r="I353" s="155" t="s">
        <v>1495</v>
      </c>
      <c r="J353" s="140" t="s">
        <v>8</v>
      </c>
      <c r="K353" s="140">
        <v>1</v>
      </c>
      <c r="L353" s="156">
        <v>44032</v>
      </c>
      <c r="M353" s="156">
        <v>44196</v>
      </c>
      <c r="N353" s="137">
        <f t="shared" si="42"/>
        <v>23.428571428571427</v>
      </c>
      <c r="O353" s="140" t="s">
        <v>1518</v>
      </c>
      <c r="P353" s="140" t="s">
        <v>2366</v>
      </c>
      <c r="Q353" s="140">
        <v>0</v>
      </c>
      <c r="R353" s="148"/>
      <c r="S353" s="85">
        <f>IF(Q353/K353&gt;1,100,+Q353/K353*100)</f>
        <v>0</v>
      </c>
      <c r="T353" s="142">
        <f>+N353*S353/100</f>
        <v>0</v>
      </c>
      <c r="U353" s="142">
        <f>IF(M353&lt;=$AH$1,T353,0)</f>
        <v>0</v>
      </c>
      <c r="V353" s="142">
        <f>IF($AH$1&gt;=M353,N353,0)</f>
        <v>23.428571428571427</v>
      </c>
      <c r="W353" s="143" t="str">
        <f>IF(S353=100,"CUMPLIDA",IF(M353-$AH$1&lt;0,"VENCIDA",IF(M353-$AH$1&lt;=30,"PRÓXIMA A VENCER",IF(S353&gt;0,"CON AVANCE","EN TERMINO"))))</f>
        <v>VENCIDA</v>
      </c>
      <c r="X353" s="143" t="str">
        <f>IF(A353&lt;&gt;"",IF(AD353=1,"VENCIDO",IF(AD353=2,"PRÓXIMO A VENCER",IF(AD353=3,"EN TERMINO",IF(AD353=4,"CON AVANCE",IF(AD353=5,"CUMPLIDO",))))),"")</f>
        <v>VENCIDO</v>
      </c>
      <c r="Y353" s="130" t="s">
        <v>1155</v>
      </c>
      <c r="Z353" s="129" t="str">
        <f t="shared" si="37"/>
        <v>H2ACPP</v>
      </c>
      <c r="AA353" s="144">
        <f>IF(A353&lt;&gt;"",1,AA352+1)</f>
        <v>1</v>
      </c>
      <c r="AB353" s="144" t="str">
        <f t="shared" si="38"/>
        <v>H2ACPP - 1</v>
      </c>
      <c r="AC353" s="82">
        <f t="shared" si="39"/>
        <v>1</v>
      </c>
      <c r="AD353" s="82">
        <f t="shared" si="40"/>
        <v>1</v>
      </c>
      <c r="AE353" s="82" t="str">
        <f>IF(A353&lt;&gt;"",MID(F353,1,FIND(" ",F353,1)-1),AE352)</f>
        <v>H2ACPP.</v>
      </c>
      <c r="AF353" s="82" t="str">
        <f t="shared" si="41"/>
        <v>H2ACPP</v>
      </c>
      <c r="AG353" s="86"/>
      <c r="AH353" s="87"/>
      <c r="AI353" s="88"/>
    </row>
    <row r="354" spans="1:35" s="11" customFormat="1" ht="350.1" customHeight="1" x14ac:dyDescent="0.2">
      <c r="A354" s="129">
        <f>IF(ISBLANK(D354),"",COUNTA($D$2:D354))</f>
        <v>278</v>
      </c>
      <c r="B354" s="130">
        <f t="shared" ref="B354:B417" si="43">ROW()-1</f>
        <v>353</v>
      </c>
      <c r="C354" s="130"/>
      <c r="D354" s="140" t="s">
        <v>1106</v>
      </c>
      <c r="E354" s="140" t="s">
        <v>873</v>
      </c>
      <c r="F354" s="147" t="s">
        <v>1107</v>
      </c>
      <c r="G354" s="147" t="s">
        <v>1108</v>
      </c>
      <c r="H354" s="155" t="s">
        <v>1109</v>
      </c>
      <c r="I354" s="155" t="s">
        <v>1110</v>
      </c>
      <c r="J354" s="140" t="s">
        <v>1111</v>
      </c>
      <c r="K354" s="140">
        <v>1</v>
      </c>
      <c r="L354" s="156">
        <v>44032</v>
      </c>
      <c r="M354" s="156">
        <v>44196</v>
      </c>
      <c r="N354" s="137">
        <f t="shared" si="42"/>
        <v>23.428571428571427</v>
      </c>
      <c r="O354" s="140" t="s">
        <v>1515</v>
      </c>
      <c r="P354" s="138" t="s">
        <v>2393</v>
      </c>
      <c r="Q354" s="140">
        <v>1</v>
      </c>
      <c r="R354" s="129"/>
      <c r="S354" s="85">
        <f>IF(Q354/K354&gt;1,100,+Q354/K354*100)</f>
        <v>100</v>
      </c>
      <c r="T354" s="142">
        <f>+N354*S354/100</f>
        <v>23.428571428571427</v>
      </c>
      <c r="U354" s="142">
        <f>IF(M354&lt;=$AH$1,T354,0)</f>
        <v>23.428571428571427</v>
      </c>
      <c r="V354" s="142">
        <f>IF($AH$1&gt;=M354,N354,0)</f>
        <v>23.428571428571427</v>
      </c>
      <c r="W354" s="143" t="str">
        <f>IF(S354=100,"CUMPLIDA",IF(M354-$AH$1&lt;0,"VENCIDA",IF(M354-$AH$1&lt;=30,"PRÓXIMA A VENCER",IF(S354&gt;0,"CON AVANCE","EN TERMINO"))))</f>
        <v>CUMPLIDA</v>
      </c>
      <c r="X354" s="143" t="str">
        <f>IF(A354&lt;&gt;"",IF(AD354=1,"VENCIDO",IF(AD354=2,"PRÓXIMO A VENCER",IF(AD354=3,"EN TERMINO",IF(AD354=4,"CON AVANCE",IF(AD354=5,"CUMPLIDO",))))),"")</f>
        <v>CUMPLIDO</v>
      </c>
      <c r="Y354" s="130" t="s">
        <v>1155</v>
      </c>
      <c r="Z354" s="129" t="str">
        <f t="shared" si="37"/>
        <v>H3ACPP</v>
      </c>
      <c r="AA354" s="144">
        <f>IF(A354&lt;&gt;"",1,AA353+1)</f>
        <v>1</v>
      </c>
      <c r="AB354" s="144" t="str">
        <f t="shared" si="38"/>
        <v>H3ACPP - 1</v>
      </c>
      <c r="AC354" s="82">
        <f t="shared" si="39"/>
        <v>5</v>
      </c>
      <c r="AD354" s="82">
        <f t="shared" si="40"/>
        <v>5</v>
      </c>
      <c r="AE354" s="82" t="str">
        <f>IF(A354&lt;&gt;"",MID(F354,1,FIND(" ",F354,1)-1),AE353)</f>
        <v>H3ACPP.</v>
      </c>
      <c r="AF354" s="82" t="str">
        <f t="shared" si="41"/>
        <v>H3ACPP</v>
      </c>
      <c r="AG354" s="86"/>
      <c r="AH354" s="87"/>
      <c r="AI354" s="88"/>
    </row>
    <row r="355" spans="1:35" s="11" customFormat="1" ht="350.1" customHeight="1" x14ac:dyDescent="0.2">
      <c r="A355" s="129">
        <f>IF(ISBLANK(D355),"",COUNTA($D$2:D355))</f>
        <v>279</v>
      </c>
      <c r="B355" s="130">
        <f t="shared" si="43"/>
        <v>354</v>
      </c>
      <c r="C355" s="130"/>
      <c r="D355" s="140" t="s">
        <v>645</v>
      </c>
      <c r="E355" s="140" t="s">
        <v>1112</v>
      </c>
      <c r="F355" s="147" t="s">
        <v>1114</v>
      </c>
      <c r="G355" s="147" t="s">
        <v>1115</v>
      </c>
      <c r="H355" s="155" t="s">
        <v>2382</v>
      </c>
      <c r="I355" s="155" t="s">
        <v>2383</v>
      </c>
      <c r="J355" s="140" t="s">
        <v>2384</v>
      </c>
      <c r="K355" s="140">
        <v>2</v>
      </c>
      <c r="L355" s="156">
        <v>45139</v>
      </c>
      <c r="M355" s="156">
        <v>45230</v>
      </c>
      <c r="N355" s="137">
        <f t="shared" si="42"/>
        <v>13</v>
      </c>
      <c r="O355" s="140" t="s">
        <v>1975</v>
      </c>
      <c r="P355" s="138" t="s">
        <v>2386</v>
      </c>
      <c r="Q355" s="140">
        <v>0</v>
      </c>
      <c r="R355" s="148"/>
      <c r="S355" s="85">
        <f>IF(Q355/K355&gt;1,100,+Q355/K355*100)</f>
        <v>0</v>
      </c>
      <c r="T355" s="142">
        <f>+N355*S355/100</f>
        <v>0</v>
      </c>
      <c r="U355" s="142">
        <f>IF(M355&lt;=$AH$1,T355,0)</f>
        <v>0</v>
      </c>
      <c r="V355" s="142">
        <f>IF($AH$1&gt;=M355,N355,0)</f>
        <v>13</v>
      </c>
      <c r="W355" s="143" t="str">
        <f>IF(S355=100,"CUMPLIDA",IF(M355-$AH$1&lt;0,"VENCIDA",IF(M355-$AH$1&lt;=30,"PRÓXIMA A VENCER",IF(S355&gt;0,"CON AVANCE","EN TERMINO"))))</f>
        <v>VENCIDA</v>
      </c>
      <c r="X355" s="143" t="str">
        <f>IF(A355&lt;&gt;"",IF(AD355=1,"VENCIDO",IF(AD355=2,"PRÓXIMO A VENCER",IF(AD355=3,"EN TERMINO",IF(AD355=4,"CON AVANCE",IF(AD355=5,"CUMPLIDO",))))),"")</f>
        <v>VENCIDO</v>
      </c>
      <c r="Y355" s="130" t="s">
        <v>1155</v>
      </c>
      <c r="Z355" s="129" t="str">
        <f t="shared" si="37"/>
        <v>H5ACPP</v>
      </c>
      <c r="AA355" s="144">
        <f>IF(A355&lt;&gt;"",1,AA354+1)</f>
        <v>1</v>
      </c>
      <c r="AB355" s="144" t="str">
        <f t="shared" si="38"/>
        <v>H5ACPP - 1</v>
      </c>
      <c r="AC355" s="82">
        <f t="shared" si="39"/>
        <v>1</v>
      </c>
      <c r="AD355" s="82">
        <f t="shared" si="40"/>
        <v>1</v>
      </c>
      <c r="AE355" s="82" t="str">
        <f>IF(A355&lt;&gt;"",MID(F355,1,FIND(" ",F355,1)-1),AE354)</f>
        <v>H5ACPP.</v>
      </c>
      <c r="AF355" s="82" t="str">
        <f t="shared" si="41"/>
        <v>H5ACPP</v>
      </c>
      <c r="AG355" s="86"/>
      <c r="AH355" s="87"/>
      <c r="AI355" s="88"/>
    </row>
    <row r="356" spans="1:35" s="11" customFormat="1" ht="350.1" customHeight="1" x14ac:dyDescent="0.2">
      <c r="A356" s="129">
        <f>IF(ISBLANK(D356),"",COUNTA($D$2:D356))</f>
        <v>280</v>
      </c>
      <c r="B356" s="130">
        <f t="shared" si="43"/>
        <v>355</v>
      </c>
      <c r="C356" s="130"/>
      <c r="D356" s="130" t="s">
        <v>1025</v>
      </c>
      <c r="E356" s="130" t="s">
        <v>1027</v>
      </c>
      <c r="F356" s="148" t="s">
        <v>1032</v>
      </c>
      <c r="G356" s="148" t="s">
        <v>1028</v>
      </c>
      <c r="H356" s="148" t="s">
        <v>1034</v>
      </c>
      <c r="I356" s="148" t="s">
        <v>1029</v>
      </c>
      <c r="J356" s="129" t="s">
        <v>1030</v>
      </c>
      <c r="K356" s="129">
        <v>6</v>
      </c>
      <c r="L356" s="156">
        <v>43710</v>
      </c>
      <c r="M356" s="156">
        <v>43891</v>
      </c>
      <c r="N356" s="137">
        <f t="shared" si="42"/>
        <v>25.857142857142858</v>
      </c>
      <c r="O356" s="140" t="s">
        <v>2651</v>
      </c>
      <c r="P356" s="130" t="s">
        <v>2476</v>
      </c>
      <c r="Q356" s="129">
        <v>6</v>
      </c>
      <c r="R356" s="148"/>
      <c r="S356" s="85">
        <f>IF(Q356/K356&gt;1,100,+Q356/K356*100)</f>
        <v>100</v>
      </c>
      <c r="T356" s="142">
        <f>+N356*S356/100</f>
        <v>25.857142857142858</v>
      </c>
      <c r="U356" s="142">
        <f>IF(M356&lt;=$AH$1,T356,0)</f>
        <v>25.857142857142858</v>
      </c>
      <c r="V356" s="142">
        <f>IF($AH$1&gt;=M356,N356,0)</f>
        <v>25.857142857142858</v>
      </c>
      <c r="W356" s="143" t="str">
        <f>IF(S356=100,"CUMPLIDA",IF(M356-$AH$1&lt;0,"VENCIDA",IF(M356-$AH$1&lt;=30,"PRÓXIMA A VENCER",IF(S356&gt;0,"CON AVANCE","EN TERMINO"))))</f>
        <v>CUMPLIDA</v>
      </c>
      <c r="X356" s="143" t="str">
        <f>IF(A356&lt;&gt;"",IF(AD356=1,"VENCIDO",IF(AD356=2,"PRÓXIMO A VENCER",IF(AD356=3,"EN TERMINO",IF(AD356=4,"CON AVANCE",IF(AD356=5,"CUMPLIDO",))))),"")</f>
        <v>CUMPLIDO</v>
      </c>
      <c r="Y356" s="189" t="s">
        <v>1033</v>
      </c>
      <c r="Z356" s="129" t="str">
        <f t="shared" si="37"/>
        <v>H2ACTL</v>
      </c>
      <c r="AA356" s="144">
        <f>IF(A356&lt;&gt;"",1,AA355+1)</f>
        <v>1</v>
      </c>
      <c r="AB356" s="144" t="str">
        <f t="shared" si="38"/>
        <v>H2ACTL - 1</v>
      </c>
      <c r="AC356" s="82">
        <f t="shared" si="39"/>
        <v>5</v>
      </c>
      <c r="AD356" s="82">
        <f t="shared" si="40"/>
        <v>5</v>
      </c>
      <c r="AE356" s="82" t="str">
        <f>IF(A356&lt;&gt;"",MID(F356,1,FIND(" ",F356,1)-1),AE355)</f>
        <v>H2ACTL.</v>
      </c>
      <c r="AF356" s="82" t="str">
        <f t="shared" si="41"/>
        <v>H2ACTL</v>
      </c>
      <c r="AG356" s="86"/>
      <c r="AH356" s="87"/>
      <c r="AI356" s="88"/>
    </row>
    <row r="357" spans="1:35" s="11" customFormat="1" ht="350.1" customHeight="1" x14ac:dyDescent="0.2">
      <c r="A357" s="129">
        <f>IF(ISBLANK(D357),"",COUNTA($D$2:D357))</f>
        <v>281</v>
      </c>
      <c r="B357" s="130">
        <f t="shared" si="43"/>
        <v>356</v>
      </c>
      <c r="C357" s="130"/>
      <c r="D357" s="130" t="s">
        <v>1026</v>
      </c>
      <c r="E357" s="130" t="s">
        <v>1027</v>
      </c>
      <c r="F357" s="148" t="s">
        <v>1079</v>
      </c>
      <c r="G357" s="148" t="s">
        <v>1031</v>
      </c>
      <c r="H357" s="155" t="s">
        <v>1035</v>
      </c>
      <c r="I357" s="155" t="s">
        <v>1036</v>
      </c>
      <c r="J357" s="155" t="s">
        <v>1037</v>
      </c>
      <c r="K357" s="129">
        <v>1</v>
      </c>
      <c r="L357" s="156">
        <v>43690</v>
      </c>
      <c r="M357" s="156">
        <v>44012</v>
      </c>
      <c r="N357" s="137">
        <f t="shared" si="42"/>
        <v>46</v>
      </c>
      <c r="O357" s="140" t="s">
        <v>2651</v>
      </c>
      <c r="P357" s="130" t="s">
        <v>2476</v>
      </c>
      <c r="Q357" s="129">
        <v>1</v>
      </c>
      <c r="R357" s="148"/>
      <c r="S357" s="85">
        <f>IF(Q357/K357&gt;1,100,+Q357/K357*100)</f>
        <v>100</v>
      </c>
      <c r="T357" s="142">
        <f>+N357*S357/100</f>
        <v>46</v>
      </c>
      <c r="U357" s="142">
        <f>IF(M357&lt;=$AH$1,T357,0)</f>
        <v>46</v>
      </c>
      <c r="V357" s="142">
        <f>IF($AH$1&gt;=M357,N357,0)</f>
        <v>46</v>
      </c>
      <c r="W357" s="143" t="str">
        <f>IF(S357=100,"CUMPLIDA",IF(M357-$AH$1&lt;0,"VENCIDA",IF(M357-$AH$1&lt;=30,"PRÓXIMA A VENCER",IF(S357&gt;0,"CON AVANCE","EN TERMINO"))))</f>
        <v>CUMPLIDA</v>
      </c>
      <c r="X357" s="143" t="str">
        <f>IF(A357&lt;&gt;"",IF(AD357=1,"VENCIDO",IF(AD357=2,"PRÓXIMO A VENCER",IF(AD357=3,"EN TERMINO",IF(AD357=4,"CON AVANCE",IF(AD357=5,"CUMPLIDO",))))),"")</f>
        <v>CUMPLIDO</v>
      </c>
      <c r="Y357" s="189" t="s">
        <v>1033</v>
      </c>
      <c r="Z357" s="129" t="str">
        <f t="shared" si="37"/>
        <v>H4ACTL</v>
      </c>
      <c r="AA357" s="144">
        <f>IF(A357&lt;&gt;"",1,AA356+1)</f>
        <v>1</v>
      </c>
      <c r="AB357" s="144" t="str">
        <f t="shared" si="38"/>
        <v>H4ACTL - 1</v>
      </c>
      <c r="AC357" s="82">
        <f t="shared" si="39"/>
        <v>5</v>
      </c>
      <c r="AD357" s="82">
        <f t="shared" si="40"/>
        <v>5</v>
      </c>
      <c r="AE357" s="82" t="str">
        <f>IF(A357&lt;&gt;"",MID(F357,1,FIND(" ",F357,1)-1),AE356)</f>
        <v>H4ACTL.</v>
      </c>
      <c r="AF357" s="82" t="str">
        <f t="shared" si="41"/>
        <v>H4ACTL</v>
      </c>
      <c r="AG357" s="86"/>
      <c r="AH357" s="87"/>
      <c r="AI357" s="88"/>
    </row>
    <row r="358" spans="1:35" s="11" customFormat="1" ht="350.1" customHeight="1" x14ac:dyDescent="0.2">
      <c r="A358" s="129">
        <f>IF(ISBLANK(D358),"",COUNTA($D$2:D358))</f>
        <v>282</v>
      </c>
      <c r="B358" s="130">
        <f t="shared" si="43"/>
        <v>357</v>
      </c>
      <c r="C358" s="140">
        <v>16</v>
      </c>
      <c r="D358" s="140" t="s">
        <v>646</v>
      </c>
      <c r="E358" s="140">
        <v>1801001</v>
      </c>
      <c r="F358" s="147" t="s">
        <v>1194</v>
      </c>
      <c r="G358" s="147" t="s">
        <v>958</v>
      </c>
      <c r="H358" s="155" t="s">
        <v>952</v>
      </c>
      <c r="I358" s="155" t="s">
        <v>957</v>
      </c>
      <c r="J358" s="140" t="s">
        <v>953</v>
      </c>
      <c r="K358" s="140">
        <v>1</v>
      </c>
      <c r="L358" s="156">
        <v>43690</v>
      </c>
      <c r="M358" s="184">
        <v>43921</v>
      </c>
      <c r="N358" s="137">
        <f t="shared" si="42"/>
        <v>33</v>
      </c>
      <c r="O358" s="140" t="s">
        <v>1530</v>
      </c>
      <c r="P358" s="140" t="s">
        <v>2478</v>
      </c>
      <c r="Q358" s="160">
        <v>1</v>
      </c>
      <c r="R358" s="147"/>
      <c r="S358" s="85">
        <f>IF(Q358/K358&gt;1,100,+Q358/K358*100)</f>
        <v>100</v>
      </c>
      <c r="T358" s="142">
        <f>+N358*S358/100</f>
        <v>33</v>
      </c>
      <c r="U358" s="142">
        <f>IF(M358&lt;=$AH$1,T358,0)</f>
        <v>33</v>
      </c>
      <c r="V358" s="142">
        <f>IF($AH$1&gt;=M358,N358,0)</f>
        <v>33</v>
      </c>
      <c r="W358" s="143" t="str">
        <f>IF(S358=100,"CUMPLIDA",IF(M358-$AH$1&lt;0,"VENCIDA",IF(M358-$AH$1&lt;=30,"PRÓXIMA A VENCER",IF(S358&gt;0,"CON AVANCE","EN TERMINO"))))</f>
        <v>CUMPLIDA</v>
      </c>
      <c r="X358" s="143" t="str">
        <f>IF(A358&lt;&gt;"",IF(AD358=1,"VENCIDO",IF(AD358=2,"PRÓXIMO A VENCER",IF(AD358=3,"EN TERMINO",IF(AD358=4,"CON AVANCE",IF(AD358=5,"CUMPLIDO",))))),"")</f>
        <v>CUMPLIDO</v>
      </c>
      <c r="Y358" s="189" t="s">
        <v>951</v>
      </c>
      <c r="Z358" s="129" t="str">
        <f t="shared" si="37"/>
        <v>H10AF18</v>
      </c>
      <c r="AA358" s="144">
        <f>IF(A358&lt;&gt;"",1,AA357+1)</f>
        <v>1</v>
      </c>
      <c r="AB358" s="144" t="str">
        <f t="shared" si="38"/>
        <v>H10AF18 - 1</v>
      </c>
      <c r="AC358" s="82">
        <f t="shared" si="39"/>
        <v>5</v>
      </c>
      <c r="AD358" s="82">
        <f t="shared" si="40"/>
        <v>5</v>
      </c>
      <c r="AE358" s="82" t="str">
        <f>IF(A358&lt;&gt;"",MID(F358,1,FIND(" ",F358,1)-1),AE357)</f>
        <v>H10AF18.</v>
      </c>
      <c r="AF358" s="82" t="str">
        <f t="shared" si="41"/>
        <v>H10AF18</v>
      </c>
      <c r="AG358" s="86"/>
      <c r="AH358" s="87"/>
      <c r="AI358" s="88"/>
    </row>
    <row r="359" spans="1:35" s="11" customFormat="1" ht="350.1" customHeight="1" x14ac:dyDescent="0.2">
      <c r="A359" s="129" t="str">
        <f>IF(ISBLANK(D359),"",COUNTA($D$2:D359))</f>
        <v/>
      </c>
      <c r="B359" s="130">
        <f t="shared" si="43"/>
        <v>358</v>
      </c>
      <c r="C359" s="140">
        <v>17</v>
      </c>
      <c r="D359" s="140"/>
      <c r="E359" s="140">
        <v>1801001</v>
      </c>
      <c r="F359" s="147" t="s">
        <v>1195</v>
      </c>
      <c r="G359" s="147" t="s">
        <v>958</v>
      </c>
      <c r="H359" s="155" t="s">
        <v>952</v>
      </c>
      <c r="I359" s="155" t="s">
        <v>955</v>
      </c>
      <c r="J359" s="155" t="s">
        <v>956</v>
      </c>
      <c r="K359" s="140">
        <v>1</v>
      </c>
      <c r="L359" s="156">
        <v>43690</v>
      </c>
      <c r="M359" s="184">
        <v>43830</v>
      </c>
      <c r="N359" s="137">
        <f t="shared" si="42"/>
        <v>20</v>
      </c>
      <c r="O359" s="140" t="s">
        <v>1530</v>
      </c>
      <c r="P359" s="140" t="s">
        <v>2478</v>
      </c>
      <c r="Q359" s="140">
        <v>1</v>
      </c>
      <c r="R359" s="147"/>
      <c r="S359" s="85">
        <f>IF(Q359/K359&gt;1,100,+Q359/K359*100)</f>
        <v>100</v>
      </c>
      <c r="T359" s="142">
        <f>+N359*S359/100</f>
        <v>20</v>
      </c>
      <c r="U359" s="142">
        <f>IF(M359&lt;=$AH$1,T359,0)</f>
        <v>20</v>
      </c>
      <c r="V359" s="142">
        <f>IF($AH$1&gt;=M359,N359,0)</f>
        <v>20</v>
      </c>
      <c r="W359" s="143" t="str">
        <f>IF(S359=100,"CUMPLIDA",IF(M359-$AH$1&lt;0,"VENCIDA",IF(M359-$AH$1&lt;=30,"PRÓXIMA A VENCER",IF(S359&gt;0,"CON AVANCE","EN TERMINO"))))</f>
        <v>CUMPLIDA</v>
      </c>
      <c r="X359" s="143" t="str">
        <f>IF(A359&lt;&gt;"",IF(AD359=1,"VENCIDO",IF(AD359=2,"PRÓXIMO A VENCER",IF(AD359=3,"EN TERMINO",IF(AD359=4,"CON AVANCE",IF(AD359=5,"CUMPLIDO",))))),"")</f>
        <v/>
      </c>
      <c r="Y359" s="189" t="s">
        <v>951</v>
      </c>
      <c r="Z359" s="129" t="str">
        <f t="shared" si="37"/>
        <v>H10AF18</v>
      </c>
      <c r="AA359" s="144">
        <f>IF(A359&lt;&gt;"",1,AA358+1)</f>
        <v>2</v>
      </c>
      <c r="AB359" s="144" t="str">
        <f t="shared" si="38"/>
        <v>H10AF18 - 2</v>
      </c>
      <c r="AC359" s="82">
        <f t="shared" si="39"/>
        <v>5</v>
      </c>
      <c r="AD359" s="82">
        <f t="shared" si="40"/>
        <v>5</v>
      </c>
      <c r="AE359" s="82" t="str">
        <f>IF(A359&lt;&gt;"",MID(F359,1,FIND(" ",F359,1)-1),AE358)</f>
        <v>H10AF18.</v>
      </c>
      <c r="AF359" s="82" t="str">
        <f t="shared" si="41"/>
        <v>H10AF18</v>
      </c>
      <c r="AG359" s="86"/>
      <c r="AH359" s="87"/>
      <c r="AI359" s="88"/>
    </row>
    <row r="360" spans="1:35" s="11" customFormat="1" ht="350.1" customHeight="1" x14ac:dyDescent="0.2">
      <c r="A360" s="129" t="str">
        <f>IF(ISBLANK(D360),"",COUNTA($D$2:D360))</f>
        <v/>
      </c>
      <c r="B360" s="130">
        <f t="shared" si="43"/>
        <v>359</v>
      </c>
      <c r="C360" s="140">
        <v>18</v>
      </c>
      <c r="D360" s="140"/>
      <c r="E360" s="140">
        <v>1801001</v>
      </c>
      <c r="F360" s="147" t="s">
        <v>1196</v>
      </c>
      <c r="G360" s="147" t="s">
        <v>958</v>
      </c>
      <c r="H360" s="155" t="s">
        <v>952</v>
      </c>
      <c r="I360" s="155" t="s">
        <v>1246</v>
      </c>
      <c r="J360" s="155" t="s">
        <v>1361</v>
      </c>
      <c r="K360" s="140">
        <v>2</v>
      </c>
      <c r="L360" s="156">
        <v>43690</v>
      </c>
      <c r="M360" s="184">
        <v>43830</v>
      </c>
      <c r="N360" s="137">
        <f t="shared" si="42"/>
        <v>20</v>
      </c>
      <c r="O360" s="140" t="s">
        <v>1526</v>
      </c>
      <c r="P360" s="140" t="s">
        <v>2478</v>
      </c>
      <c r="Q360" s="140">
        <v>2</v>
      </c>
      <c r="R360" s="147"/>
      <c r="S360" s="85">
        <f>IF(Q360/K360&gt;1,100,+Q360/K360*100)</f>
        <v>100</v>
      </c>
      <c r="T360" s="142">
        <f>+N360*S360/100</f>
        <v>20</v>
      </c>
      <c r="U360" s="142">
        <f>IF(M360&lt;=$AH$1,T360,0)</f>
        <v>20</v>
      </c>
      <c r="V360" s="142">
        <f>IF($AH$1&gt;=M360,N360,0)</f>
        <v>20</v>
      </c>
      <c r="W360" s="143" t="str">
        <f>IF(S360=100,"CUMPLIDA",IF(M360-$AH$1&lt;0,"VENCIDA",IF(M360-$AH$1&lt;=30,"PRÓXIMA A VENCER",IF(S360&gt;0,"CON AVANCE","EN TERMINO"))))</f>
        <v>CUMPLIDA</v>
      </c>
      <c r="X360" s="143" t="str">
        <f>IF(A360&lt;&gt;"",IF(AD360=1,"VENCIDO",IF(AD360=2,"PRÓXIMO A VENCER",IF(AD360=3,"EN TERMINO",IF(AD360=4,"CON AVANCE",IF(AD360=5,"CUMPLIDO",))))),"")</f>
        <v/>
      </c>
      <c r="Y360" s="189" t="s">
        <v>951</v>
      </c>
      <c r="Z360" s="129" t="str">
        <f t="shared" si="37"/>
        <v>H10AF18</v>
      </c>
      <c r="AA360" s="144">
        <f>IF(A360&lt;&gt;"",1,AA359+1)</f>
        <v>3</v>
      </c>
      <c r="AB360" s="144" t="str">
        <f t="shared" si="38"/>
        <v>H10AF18 - 3</v>
      </c>
      <c r="AC360" s="82">
        <f t="shared" si="39"/>
        <v>5</v>
      </c>
      <c r="AD360" s="82">
        <f t="shared" si="40"/>
        <v>5</v>
      </c>
      <c r="AE360" s="82" t="str">
        <f>IF(A360&lt;&gt;"",MID(F360,1,FIND(" ",F360,1)-1),AE359)</f>
        <v>H10AF18.</v>
      </c>
      <c r="AF360" s="82" t="str">
        <f t="shared" si="41"/>
        <v>H10AF18</v>
      </c>
      <c r="AG360" s="86"/>
      <c r="AH360" s="87"/>
      <c r="AI360" s="88"/>
    </row>
    <row r="361" spans="1:35" s="11" customFormat="1" ht="350.1" customHeight="1" x14ac:dyDescent="0.2">
      <c r="A361" s="129">
        <f>IF(ISBLANK(D361),"",COUNTA($D$2:D361))</f>
        <v>283</v>
      </c>
      <c r="B361" s="130">
        <f t="shared" si="43"/>
        <v>360</v>
      </c>
      <c r="C361" s="140">
        <v>22</v>
      </c>
      <c r="D361" s="140" t="s">
        <v>646</v>
      </c>
      <c r="E361" s="140">
        <v>1801001</v>
      </c>
      <c r="F361" s="147" t="s">
        <v>1197</v>
      </c>
      <c r="G361" s="147" t="s">
        <v>959</v>
      </c>
      <c r="H361" s="155" t="s">
        <v>952</v>
      </c>
      <c r="I361" s="155" t="s">
        <v>1077</v>
      </c>
      <c r="J361" s="140" t="s">
        <v>953</v>
      </c>
      <c r="K361" s="140">
        <v>1</v>
      </c>
      <c r="L361" s="156">
        <v>43690</v>
      </c>
      <c r="M361" s="184">
        <v>43921</v>
      </c>
      <c r="N361" s="137">
        <f t="shared" si="42"/>
        <v>33</v>
      </c>
      <c r="O361" s="140" t="s">
        <v>1534</v>
      </c>
      <c r="P361" s="140" t="s">
        <v>2485</v>
      </c>
      <c r="Q361" s="160">
        <v>1</v>
      </c>
      <c r="R361" s="147"/>
      <c r="S361" s="85">
        <f>IF(Q361/K361&gt;1,100,+Q361/K361*100)</f>
        <v>100</v>
      </c>
      <c r="T361" s="142">
        <f>+N361*S361/100</f>
        <v>33</v>
      </c>
      <c r="U361" s="142">
        <f>IF(M361&lt;=$AH$1,T361,0)</f>
        <v>33</v>
      </c>
      <c r="V361" s="142">
        <f>IF($AH$1&gt;=M361,N361,0)</f>
        <v>33</v>
      </c>
      <c r="W361" s="143" t="str">
        <f>IF(S361=100,"CUMPLIDA",IF(M361-$AH$1&lt;0,"VENCIDA",IF(M361-$AH$1&lt;=30,"PRÓXIMA A VENCER",IF(S361&gt;0,"CON AVANCE","EN TERMINO"))))</f>
        <v>CUMPLIDA</v>
      </c>
      <c r="X361" s="143" t="str">
        <f>IF(A361&lt;&gt;"",IF(AD361=1,"VENCIDO",IF(AD361=2,"PRÓXIMO A VENCER",IF(AD361=3,"EN TERMINO",IF(AD361=4,"CON AVANCE",IF(AD361=5,"CUMPLIDO",))))),"")</f>
        <v>CUMPLIDO</v>
      </c>
      <c r="Y361" s="189" t="s">
        <v>951</v>
      </c>
      <c r="Z361" s="129" t="str">
        <f t="shared" si="37"/>
        <v>H12AF18</v>
      </c>
      <c r="AA361" s="144">
        <f>IF(A361&lt;&gt;"",1,AA360+1)</f>
        <v>1</v>
      </c>
      <c r="AB361" s="144" t="str">
        <f t="shared" si="38"/>
        <v>H12AF18 - 1</v>
      </c>
      <c r="AC361" s="82">
        <f t="shared" si="39"/>
        <v>5</v>
      </c>
      <c r="AD361" s="82">
        <f t="shared" si="40"/>
        <v>5</v>
      </c>
      <c r="AE361" s="82" t="str">
        <f>IF(A361&lt;&gt;"",MID(F361,1,FIND(" ",F361,1)-1),AE360)</f>
        <v>H12AF18.</v>
      </c>
      <c r="AF361" s="82" t="str">
        <f t="shared" si="41"/>
        <v>H12AF18</v>
      </c>
      <c r="AG361" s="86"/>
      <c r="AH361" s="87"/>
      <c r="AI361" s="88"/>
    </row>
    <row r="362" spans="1:35" s="11" customFormat="1" ht="350.1" customHeight="1" x14ac:dyDescent="0.2">
      <c r="A362" s="129" t="str">
        <f>IF(ISBLANK(D362),"",COUNTA($D$2:D362))</f>
        <v/>
      </c>
      <c r="B362" s="130">
        <f t="shared" si="43"/>
        <v>361</v>
      </c>
      <c r="C362" s="140">
        <v>23</v>
      </c>
      <c r="D362" s="140"/>
      <c r="E362" s="140">
        <v>1801001</v>
      </c>
      <c r="F362" s="147" t="s">
        <v>1198</v>
      </c>
      <c r="G362" s="147" t="s">
        <v>959</v>
      </c>
      <c r="H362" s="155" t="s">
        <v>952</v>
      </c>
      <c r="I362" s="155" t="s">
        <v>955</v>
      </c>
      <c r="J362" s="155" t="s">
        <v>956</v>
      </c>
      <c r="K362" s="140">
        <v>1</v>
      </c>
      <c r="L362" s="156">
        <v>43690</v>
      </c>
      <c r="M362" s="184">
        <v>43830</v>
      </c>
      <c r="N362" s="137">
        <f t="shared" si="42"/>
        <v>20</v>
      </c>
      <c r="O362" s="140" t="s">
        <v>1534</v>
      </c>
      <c r="P362" s="140" t="s">
        <v>2485</v>
      </c>
      <c r="Q362" s="140">
        <v>1</v>
      </c>
      <c r="R362" s="147"/>
      <c r="S362" s="85">
        <f>IF(Q362/K362&gt;1,100,+Q362/K362*100)</f>
        <v>100</v>
      </c>
      <c r="T362" s="142">
        <f>+N362*S362/100</f>
        <v>20</v>
      </c>
      <c r="U362" s="142">
        <f>IF(M362&lt;=$AH$1,T362,0)</f>
        <v>20</v>
      </c>
      <c r="V362" s="142">
        <f>IF($AH$1&gt;=M362,N362,0)</f>
        <v>20</v>
      </c>
      <c r="W362" s="143" t="str">
        <f>IF(S362=100,"CUMPLIDA",IF(M362-$AH$1&lt;0,"VENCIDA",IF(M362-$AH$1&lt;=30,"PRÓXIMA A VENCER",IF(S362&gt;0,"CON AVANCE","EN TERMINO"))))</f>
        <v>CUMPLIDA</v>
      </c>
      <c r="X362" s="143" t="str">
        <f>IF(A362&lt;&gt;"",IF(AD362=1,"VENCIDO",IF(AD362=2,"PRÓXIMO A VENCER",IF(AD362=3,"EN TERMINO",IF(AD362=4,"CON AVANCE",IF(AD362=5,"CUMPLIDO",))))),"")</f>
        <v/>
      </c>
      <c r="Y362" s="189" t="s">
        <v>951</v>
      </c>
      <c r="Z362" s="129" t="str">
        <f t="shared" si="37"/>
        <v>H12AF18</v>
      </c>
      <c r="AA362" s="144">
        <f>IF(A362&lt;&gt;"",1,AA361+1)</f>
        <v>2</v>
      </c>
      <c r="AB362" s="144" t="str">
        <f t="shared" si="38"/>
        <v>H12AF18 - 2</v>
      </c>
      <c r="AC362" s="82">
        <f t="shared" si="39"/>
        <v>5</v>
      </c>
      <c r="AD362" s="82">
        <f t="shared" si="40"/>
        <v>5</v>
      </c>
      <c r="AE362" s="82" t="str">
        <f>IF(A362&lt;&gt;"",MID(F362,1,FIND(" ",F362,1)-1),AE361)</f>
        <v>H12AF18.</v>
      </c>
      <c r="AF362" s="82" t="str">
        <f t="shared" si="41"/>
        <v>H12AF18</v>
      </c>
      <c r="AG362" s="86"/>
      <c r="AH362" s="87"/>
      <c r="AI362" s="88"/>
    </row>
    <row r="363" spans="1:35" s="11" customFormat="1" ht="350.1" customHeight="1" x14ac:dyDescent="0.2">
      <c r="A363" s="129" t="str">
        <f>IF(ISBLANK(D363),"",COUNTA($D$2:D363))</f>
        <v/>
      </c>
      <c r="B363" s="130">
        <f t="shared" si="43"/>
        <v>362</v>
      </c>
      <c r="C363" s="140">
        <v>24</v>
      </c>
      <c r="D363" s="140"/>
      <c r="E363" s="140">
        <v>1801001</v>
      </c>
      <c r="F363" s="147" t="s">
        <v>1199</v>
      </c>
      <c r="G363" s="147" t="s">
        <v>959</v>
      </c>
      <c r="H363" s="155" t="s">
        <v>952</v>
      </c>
      <c r="I363" s="155" t="s">
        <v>1246</v>
      </c>
      <c r="J363" s="155" t="s">
        <v>1360</v>
      </c>
      <c r="K363" s="140">
        <v>1</v>
      </c>
      <c r="L363" s="156">
        <v>43690</v>
      </c>
      <c r="M363" s="184">
        <v>43830</v>
      </c>
      <c r="N363" s="137">
        <f t="shared" si="42"/>
        <v>20</v>
      </c>
      <c r="O363" s="140" t="s">
        <v>1534</v>
      </c>
      <c r="P363" s="140" t="s">
        <v>2485</v>
      </c>
      <c r="Q363" s="140">
        <v>1</v>
      </c>
      <c r="R363" s="147"/>
      <c r="S363" s="85">
        <f>IF(Q363/K363&gt;1,100,+Q363/K363*100)</f>
        <v>100</v>
      </c>
      <c r="T363" s="142">
        <f>+N363*S363/100</f>
        <v>20</v>
      </c>
      <c r="U363" s="142">
        <f>IF(M363&lt;=$AH$1,T363,0)</f>
        <v>20</v>
      </c>
      <c r="V363" s="142">
        <f>IF($AH$1&gt;=M363,N363,0)</f>
        <v>20</v>
      </c>
      <c r="W363" s="143" t="str">
        <f>IF(S363=100,"CUMPLIDA",IF(M363-$AH$1&lt;0,"VENCIDA",IF(M363-$AH$1&lt;=30,"PRÓXIMA A VENCER",IF(S363&gt;0,"CON AVANCE","EN TERMINO"))))</f>
        <v>CUMPLIDA</v>
      </c>
      <c r="X363" s="143" t="str">
        <f>IF(A363&lt;&gt;"",IF(AD363=1,"VENCIDO",IF(AD363=2,"PRÓXIMO A VENCER",IF(AD363=3,"EN TERMINO",IF(AD363=4,"CON AVANCE",IF(AD363=5,"CUMPLIDO",))))),"")</f>
        <v/>
      </c>
      <c r="Y363" s="189" t="s">
        <v>951</v>
      </c>
      <c r="Z363" s="129" t="str">
        <f t="shared" si="37"/>
        <v>H12AF18</v>
      </c>
      <c r="AA363" s="144">
        <f>IF(A363&lt;&gt;"",1,AA362+1)</f>
        <v>3</v>
      </c>
      <c r="AB363" s="144" t="str">
        <f t="shared" si="38"/>
        <v>H12AF18 - 3</v>
      </c>
      <c r="AC363" s="82">
        <f t="shared" si="39"/>
        <v>5</v>
      </c>
      <c r="AD363" s="82">
        <f t="shared" si="40"/>
        <v>5</v>
      </c>
      <c r="AE363" s="82" t="str">
        <f>IF(A363&lt;&gt;"",MID(F363,1,FIND(" ",F363,1)-1),AE362)</f>
        <v>H12AF18.</v>
      </c>
      <c r="AF363" s="82" t="str">
        <f t="shared" si="41"/>
        <v>H12AF18</v>
      </c>
      <c r="AG363" s="86"/>
      <c r="AH363" s="87"/>
      <c r="AI363" s="88"/>
    </row>
    <row r="364" spans="1:35" s="11" customFormat="1" ht="350.1" customHeight="1" x14ac:dyDescent="0.2">
      <c r="A364" s="129">
        <f>IF(ISBLANK(D364),"",COUNTA($D$2:D364))</f>
        <v>284</v>
      </c>
      <c r="B364" s="130">
        <f t="shared" si="43"/>
        <v>363</v>
      </c>
      <c r="C364" s="140">
        <v>41</v>
      </c>
      <c r="D364" s="140" t="s">
        <v>645</v>
      </c>
      <c r="E364" s="140">
        <v>1801001</v>
      </c>
      <c r="F364" s="155" t="s">
        <v>1200</v>
      </c>
      <c r="G364" s="155" t="s">
        <v>960</v>
      </c>
      <c r="H364" s="155" t="s">
        <v>961</v>
      </c>
      <c r="I364" s="155" t="s">
        <v>1078</v>
      </c>
      <c r="J364" s="140" t="s">
        <v>954</v>
      </c>
      <c r="K364" s="140">
        <v>1</v>
      </c>
      <c r="L364" s="156">
        <v>43690</v>
      </c>
      <c r="M364" s="156">
        <v>43830</v>
      </c>
      <c r="N364" s="137">
        <f t="shared" si="42"/>
        <v>20</v>
      </c>
      <c r="O364" s="140" t="s">
        <v>314</v>
      </c>
      <c r="P364" s="140" t="s">
        <v>2333</v>
      </c>
      <c r="Q364" s="140">
        <v>1</v>
      </c>
      <c r="R364" s="155"/>
      <c r="S364" s="85">
        <f>IF(Q364/K364&gt;1,100,+Q364/K364*100)</f>
        <v>100</v>
      </c>
      <c r="T364" s="142">
        <f>+N364*S364/100</f>
        <v>20</v>
      </c>
      <c r="U364" s="142">
        <f>IF(M364&lt;=$AH$1,T364,0)</f>
        <v>20</v>
      </c>
      <c r="V364" s="142">
        <f>IF($AH$1&gt;=M364,N364,0)</f>
        <v>20</v>
      </c>
      <c r="W364" s="143" t="str">
        <f>IF(S364=100,"CUMPLIDA",IF(M364-$AH$1&lt;0,"VENCIDA",IF(M364-$AH$1&lt;=30,"PRÓXIMA A VENCER",IF(S364&gt;0,"CON AVANCE","EN TERMINO"))))</f>
        <v>CUMPLIDA</v>
      </c>
      <c r="X364" s="143" t="str">
        <f>IF(A364&lt;&gt;"",IF(AD364=1,"VENCIDO",IF(AD364=2,"PRÓXIMO A VENCER",IF(AD364=3,"EN TERMINO",IF(AD364=4,"CON AVANCE",IF(AD364=5,"CUMPLIDO",))))),"")</f>
        <v>CUMPLIDO</v>
      </c>
      <c r="Y364" s="189" t="s">
        <v>951</v>
      </c>
      <c r="Z364" s="129" t="str">
        <f t="shared" si="37"/>
        <v>H23AF18</v>
      </c>
      <c r="AA364" s="144">
        <f>IF(A364&lt;&gt;"",1,AA363+1)</f>
        <v>1</v>
      </c>
      <c r="AB364" s="144" t="str">
        <f t="shared" si="38"/>
        <v>H23AF18 - 1</v>
      </c>
      <c r="AC364" s="82">
        <f t="shared" si="39"/>
        <v>5</v>
      </c>
      <c r="AD364" s="82">
        <f t="shared" si="40"/>
        <v>5</v>
      </c>
      <c r="AE364" s="82" t="str">
        <f>IF(A364&lt;&gt;"",MID(F364,1,FIND(" ",F364,1)-1),AE363)</f>
        <v>H23AF18.</v>
      </c>
      <c r="AF364" s="82" t="str">
        <f t="shared" si="41"/>
        <v>H23AF18</v>
      </c>
      <c r="AG364" s="86"/>
      <c r="AH364" s="87"/>
      <c r="AI364" s="88"/>
    </row>
    <row r="365" spans="1:35" s="11" customFormat="1" ht="350.1" customHeight="1" x14ac:dyDescent="0.2">
      <c r="A365" s="129" t="str">
        <f>IF(ISBLANK(D365),"",COUNTA($D$2:D365))</f>
        <v/>
      </c>
      <c r="B365" s="130">
        <f t="shared" si="43"/>
        <v>364</v>
      </c>
      <c r="C365" s="140">
        <v>42</v>
      </c>
      <c r="D365" s="140"/>
      <c r="E365" s="140">
        <v>1801001</v>
      </c>
      <c r="F365" s="155" t="s">
        <v>1201</v>
      </c>
      <c r="G365" s="155" t="s">
        <v>960</v>
      </c>
      <c r="H365" s="155" t="s">
        <v>712</v>
      </c>
      <c r="I365" s="155" t="s">
        <v>962</v>
      </c>
      <c r="J365" s="155" t="s">
        <v>1382</v>
      </c>
      <c r="K365" s="140">
        <v>1</v>
      </c>
      <c r="L365" s="156">
        <v>43690</v>
      </c>
      <c r="M365" s="156">
        <v>43921</v>
      </c>
      <c r="N365" s="137">
        <f t="shared" si="42"/>
        <v>33</v>
      </c>
      <c r="O365" s="140" t="s">
        <v>314</v>
      </c>
      <c r="P365" s="140" t="s">
        <v>2333</v>
      </c>
      <c r="Q365" s="140">
        <v>1</v>
      </c>
      <c r="R365" s="155"/>
      <c r="S365" s="85">
        <f>IF(Q365/K365&gt;1,100,+Q365/K365*100)</f>
        <v>100</v>
      </c>
      <c r="T365" s="142">
        <f>+N365*S365/100</f>
        <v>33</v>
      </c>
      <c r="U365" s="142">
        <f>IF(M365&lt;=$AH$1,T365,0)</f>
        <v>33</v>
      </c>
      <c r="V365" s="142">
        <f>IF($AH$1&gt;=M365,N365,0)</f>
        <v>33</v>
      </c>
      <c r="W365" s="143" t="str">
        <f>IF(S365=100,"CUMPLIDA",IF(M365-$AH$1&lt;0,"VENCIDA",IF(M365-$AH$1&lt;=30,"PRÓXIMA A VENCER",IF(S365&gt;0,"CON AVANCE","EN TERMINO"))))</f>
        <v>CUMPLIDA</v>
      </c>
      <c r="X365" s="143" t="str">
        <f>IF(A365&lt;&gt;"",IF(AD365=1,"VENCIDO",IF(AD365=2,"PRÓXIMO A VENCER",IF(AD365=3,"EN TERMINO",IF(AD365=4,"CON AVANCE",IF(AD365=5,"CUMPLIDO",))))),"")</f>
        <v/>
      </c>
      <c r="Y365" s="189" t="s">
        <v>951</v>
      </c>
      <c r="Z365" s="129" t="str">
        <f t="shared" si="37"/>
        <v>H23AF18</v>
      </c>
      <c r="AA365" s="144">
        <f>IF(A365&lt;&gt;"",1,AA364+1)</f>
        <v>2</v>
      </c>
      <c r="AB365" s="144" t="str">
        <f t="shared" si="38"/>
        <v>H23AF18 - 2</v>
      </c>
      <c r="AC365" s="82">
        <f t="shared" si="39"/>
        <v>5</v>
      </c>
      <c r="AD365" s="82">
        <f t="shared" si="40"/>
        <v>5</v>
      </c>
      <c r="AE365" s="82" t="str">
        <f>IF(A365&lt;&gt;"",MID(F365,1,FIND(" ",F365,1)-1),AE364)</f>
        <v>H23AF18.</v>
      </c>
      <c r="AF365" s="82" t="str">
        <f t="shared" si="41"/>
        <v>H23AF18</v>
      </c>
      <c r="AG365" s="86"/>
      <c r="AH365" s="87"/>
      <c r="AI365" s="88"/>
    </row>
    <row r="366" spans="1:35" s="11" customFormat="1" ht="350.1" customHeight="1" x14ac:dyDescent="0.2">
      <c r="A366" s="129">
        <f>IF(ISBLANK(D366),"",COUNTA($D$2:D366))</f>
        <v>285</v>
      </c>
      <c r="B366" s="130">
        <f t="shared" si="43"/>
        <v>365</v>
      </c>
      <c r="C366" s="140"/>
      <c r="D366" s="140" t="s">
        <v>646</v>
      </c>
      <c r="E366" s="140" t="s">
        <v>964</v>
      </c>
      <c r="F366" s="147" t="s">
        <v>1202</v>
      </c>
      <c r="G366" s="147" t="s">
        <v>965</v>
      </c>
      <c r="H366" s="155" t="s">
        <v>966</v>
      </c>
      <c r="I366" s="155" t="s">
        <v>1085</v>
      </c>
      <c r="J366" s="140" t="s">
        <v>967</v>
      </c>
      <c r="K366" s="140">
        <v>29</v>
      </c>
      <c r="L366" s="156">
        <v>43690</v>
      </c>
      <c r="M366" s="156">
        <v>43861</v>
      </c>
      <c r="N366" s="137">
        <f t="shared" si="42"/>
        <v>24.428571428571427</v>
      </c>
      <c r="O366" s="140" t="s">
        <v>2147</v>
      </c>
      <c r="P366" s="138" t="s">
        <v>2477</v>
      </c>
      <c r="Q366" s="160">
        <v>26</v>
      </c>
      <c r="R366" s="147"/>
      <c r="S366" s="85">
        <f>IF(Q366/K366&gt;1,100,+Q366/K366*100)</f>
        <v>89.65517241379311</v>
      </c>
      <c r="T366" s="142">
        <f>+N366*S366/100</f>
        <v>21.901477832512313</v>
      </c>
      <c r="U366" s="142">
        <f>IF(M366&lt;=$AH$1,T366,0)</f>
        <v>21.901477832512313</v>
      </c>
      <c r="V366" s="142">
        <f>IF($AH$1&gt;=M366,N366,0)</f>
        <v>24.428571428571427</v>
      </c>
      <c r="W366" s="143" t="str">
        <f>IF(S366=100,"CUMPLIDA",IF(M366-$AH$1&lt;0,"VENCIDA",IF(M366-$AH$1&lt;=30,"PRÓXIMA A VENCER",IF(S366&gt;0,"CON AVANCE","EN TERMINO"))))</f>
        <v>VENCIDA</v>
      </c>
      <c r="X366" s="143" t="str">
        <f>IF(A366&lt;&gt;"",IF(AD366=1,"VENCIDO",IF(AD366=2,"PRÓXIMO A VENCER",IF(AD366=3,"EN TERMINO",IF(AD366=4,"CON AVANCE",IF(AD366=5,"CUMPLIDO",))))),"")</f>
        <v>VENCIDO</v>
      </c>
      <c r="Y366" s="189" t="s">
        <v>951</v>
      </c>
      <c r="Z366" s="129" t="str">
        <f t="shared" si="37"/>
        <v>H30AF18</v>
      </c>
      <c r="AA366" s="144">
        <f>IF(A366&lt;&gt;"",1,AA365+1)</f>
        <v>1</v>
      </c>
      <c r="AB366" s="144" t="str">
        <f t="shared" si="38"/>
        <v>H30AF18 - 1</v>
      </c>
      <c r="AC366" s="82">
        <f t="shared" si="39"/>
        <v>1</v>
      </c>
      <c r="AD366" s="82">
        <f t="shared" si="40"/>
        <v>1</v>
      </c>
      <c r="AE366" s="82" t="str">
        <f>IF(A366&lt;&gt;"",MID(F366,1,FIND(" ",F366,1)-1),AE365)</f>
        <v>H30AF18.</v>
      </c>
      <c r="AF366" s="82" t="str">
        <f t="shared" si="41"/>
        <v>H30AF18</v>
      </c>
      <c r="AG366" s="86"/>
      <c r="AH366" s="87"/>
      <c r="AI366" s="88"/>
    </row>
    <row r="367" spans="1:35" s="11" customFormat="1" ht="350.1" customHeight="1" x14ac:dyDescent="0.2">
      <c r="A367" s="129">
        <f>IF(ISBLANK(D367),"",COUNTA($D$2:D367))</f>
        <v>286</v>
      </c>
      <c r="B367" s="130">
        <f t="shared" si="43"/>
        <v>366</v>
      </c>
      <c r="C367" s="140"/>
      <c r="D367" s="140" t="s">
        <v>1189</v>
      </c>
      <c r="E367" s="140" t="s">
        <v>968</v>
      </c>
      <c r="F367" s="155" t="s">
        <v>1464</v>
      </c>
      <c r="G367" s="155" t="s">
        <v>969</v>
      </c>
      <c r="H367" s="155" t="s">
        <v>1463</v>
      </c>
      <c r="I367" s="155" t="s">
        <v>1463</v>
      </c>
      <c r="J367" s="140" t="s">
        <v>1414</v>
      </c>
      <c r="K367" s="140">
        <v>1</v>
      </c>
      <c r="L367" s="156">
        <v>44407</v>
      </c>
      <c r="M367" s="156">
        <v>44561</v>
      </c>
      <c r="N367" s="137">
        <f t="shared" si="42"/>
        <v>22</v>
      </c>
      <c r="O367" s="140" t="s">
        <v>1517</v>
      </c>
      <c r="P367" s="138" t="s">
        <v>2366</v>
      </c>
      <c r="Q367" s="140">
        <v>1</v>
      </c>
      <c r="R367" s="155"/>
      <c r="S367" s="85">
        <f>IF(Q367/K367&gt;1,100,+Q367/K367*100)</f>
        <v>100</v>
      </c>
      <c r="T367" s="142">
        <f>+N367*S367/100</f>
        <v>22</v>
      </c>
      <c r="U367" s="142">
        <f>IF(M367&lt;=$AH$1,T367,0)</f>
        <v>22</v>
      </c>
      <c r="V367" s="142">
        <f>IF($AH$1&gt;=M367,N367,0)</f>
        <v>22</v>
      </c>
      <c r="W367" s="143" t="str">
        <f>IF(S367=100,"CUMPLIDA",IF(M367-$AH$1&lt;0,"VENCIDA",IF(M367-$AH$1&lt;=30,"PRÓXIMA A VENCER",IF(S367&gt;0,"CON AVANCE","EN TERMINO"))))</f>
        <v>CUMPLIDA</v>
      </c>
      <c r="X367" s="143" t="str">
        <f>IF(A367&lt;&gt;"",IF(AD367=1,"VENCIDO",IF(AD367=2,"PRÓXIMO A VENCER",IF(AD367=3,"EN TERMINO",IF(AD367=4,"CON AVANCE",IF(AD367=5,"CUMPLIDO",))))),"")</f>
        <v>CUMPLIDO</v>
      </c>
      <c r="Y367" s="189" t="s">
        <v>951</v>
      </c>
      <c r="Z367" s="129" t="str">
        <f t="shared" si="37"/>
        <v>H31AF18</v>
      </c>
      <c r="AA367" s="144">
        <f>IF(A367&lt;&gt;"",1,AA366+1)</f>
        <v>1</v>
      </c>
      <c r="AB367" s="144" t="str">
        <f t="shared" si="38"/>
        <v>H31AF18 - 1</v>
      </c>
      <c r="AC367" s="82">
        <f t="shared" si="39"/>
        <v>5</v>
      </c>
      <c r="AD367" s="82">
        <f t="shared" si="40"/>
        <v>5</v>
      </c>
      <c r="AE367" s="82" t="str">
        <f>IF(A367&lt;&gt;"",MID(F367,1,FIND(" ",F367,1)-1),AE366)</f>
        <v>H31AF18.</v>
      </c>
      <c r="AF367" s="82" t="str">
        <f t="shared" si="41"/>
        <v>H31AF18</v>
      </c>
      <c r="AG367" s="86"/>
      <c r="AH367" s="87"/>
      <c r="AI367" s="88"/>
    </row>
    <row r="368" spans="1:35" s="11" customFormat="1" ht="350.1" customHeight="1" x14ac:dyDescent="0.2">
      <c r="A368" s="129">
        <f>IF(ISBLANK(D368),"",COUNTA($D$2:D368))</f>
        <v>287</v>
      </c>
      <c r="B368" s="130">
        <f t="shared" si="43"/>
        <v>367</v>
      </c>
      <c r="C368" s="140"/>
      <c r="D368" s="140" t="s">
        <v>645</v>
      </c>
      <c r="E368" s="140" t="s">
        <v>968</v>
      </c>
      <c r="F368" s="147" t="s">
        <v>1492</v>
      </c>
      <c r="G368" s="147" t="s">
        <v>970</v>
      </c>
      <c r="H368" s="147" t="s">
        <v>971</v>
      </c>
      <c r="I368" s="147" t="s">
        <v>972</v>
      </c>
      <c r="J368" s="147" t="s">
        <v>973</v>
      </c>
      <c r="K368" s="191">
        <v>1</v>
      </c>
      <c r="L368" s="184">
        <v>43690</v>
      </c>
      <c r="M368" s="184">
        <v>44055</v>
      </c>
      <c r="N368" s="137">
        <f t="shared" si="42"/>
        <v>52.142857142857146</v>
      </c>
      <c r="O368" s="140" t="s">
        <v>1517</v>
      </c>
      <c r="P368" s="138" t="s">
        <v>2366</v>
      </c>
      <c r="Q368" s="140">
        <v>100</v>
      </c>
      <c r="R368" s="160"/>
      <c r="S368" s="85">
        <f>IF(Q368/K368&gt;1,100,+Q368/K368*100)</f>
        <v>100</v>
      </c>
      <c r="T368" s="142">
        <f>+N368*S368/100</f>
        <v>52.142857142857146</v>
      </c>
      <c r="U368" s="142">
        <f>IF(M368&lt;=$AH$1,T368,0)</f>
        <v>52.142857142857146</v>
      </c>
      <c r="V368" s="142">
        <f>IF($AH$1&gt;=M368,N368,0)</f>
        <v>52.142857142857146</v>
      </c>
      <c r="W368" s="143" t="str">
        <f>IF(S368=100,"CUMPLIDA",IF(M368-$AH$1&lt;0,"VENCIDA",IF(M368-$AH$1&lt;=30,"PRÓXIMA A VENCER",IF(S368&gt;0,"CON AVANCE","EN TERMINO"))))</f>
        <v>CUMPLIDA</v>
      </c>
      <c r="X368" s="143" t="str">
        <f>IF(A368&lt;&gt;"",IF(AD368=1,"VENCIDO",IF(AD368=2,"PRÓXIMO A VENCER",IF(AD368=3,"EN TERMINO",IF(AD368=4,"CON AVANCE",IF(AD368=5,"CUMPLIDO",))))),"")</f>
        <v>VENCIDO</v>
      </c>
      <c r="Y368" s="189" t="s">
        <v>951</v>
      </c>
      <c r="Z368" s="129" t="str">
        <f t="shared" si="37"/>
        <v>H32AF18</v>
      </c>
      <c r="AA368" s="144">
        <f>IF(A368&lt;&gt;"",1,AA367+1)</f>
        <v>1</v>
      </c>
      <c r="AB368" s="144" t="str">
        <f t="shared" si="38"/>
        <v>H32AF18 - 1</v>
      </c>
      <c r="AC368" s="82">
        <f t="shared" si="39"/>
        <v>5</v>
      </c>
      <c r="AD368" s="82">
        <f t="shared" si="40"/>
        <v>1</v>
      </c>
      <c r="AE368" s="82" t="str">
        <f>IF(A368&lt;&gt;"",MID(F368,1,FIND(" ",F368,1)-1),AE367)</f>
        <v>H32AF18.</v>
      </c>
      <c r="AF368" s="82" t="str">
        <f t="shared" si="41"/>
        <v>H32AF18</v>
      </c>
      <c r="AG368" s="86"/>
      <c r="AH368" s="87"/>
      <c r="AI368" s="88"/>
    </row>
    <row r="369" spans="1:35" s="11" customFormat="1" ht="350.1" customHeight="1" x14ac:dyDescent="0.2">
      <c r="A369" s="129" t="str">
        <f>IF(ISBLANK(D369),"",COUNTA($D$2:D369))</f>
        <v/>
      </c>
      <c r="B369" s="130">
        <f t="shared" si="43"/>
        <v>368</v>
      </c>
      <c r="C369" s="140"/>
      <c r="D369" s="140"/>
      <c r="E369" s="140" t="s">
        <v>968</v>
      </c>
      <c r="F369" s="147" t="s">
        <v>1493</v>
      </c>
      <c r="G369" s="147" t="s">
        <v>970</v>
      </c>
      <c r="H369" s="147" t="s">
        <v>974</v>
      </c>
      <c r="I369" s="147" t="s">
        <v>1086</v>
      </c>
      <c r="J369" s="160" t="s">
        <v>975</v>
      </c>
      <c r="K369" s="160">
        <v>2</v>
      </c>
      <c r="L369" s="184">
        <v>43690</v>
      </c>
      <c r="M369" s="184">
        <v>44055</v>
      </c>
      <c r="N369" s="137">
        <f t="shared" si="42"/>
        <v>52.142857142857146</v>
      </c>
      <c r="O369" s="140" t="s">
        <v>1517</v>
      </c>
      <c r="P369" s="138" t="s">
        <v>2366</v>
      </c>
      <c r="Q369" s="140">
        <v>1</v>
      </c>
      <c r="R369" s="160"/>
      <c r="S369" s="85">
        <f>IF(Q369/K369&gt;1,100,+Q369/K369*100)</f>
        <v>50</v>
      </c>
      <c r="T369" s="142">
        <f>+N369*S369/100</f>
        <v>26.071428571428573</v>
      </c>
      <c r="U369" s="142">
        <f>IF(M369&lt;=$AH$1,T369,0)</f>
        <v>26.071428571428573</v>
      </c>
      <c r="V369" s="142">
        <f>IF($AH$1&gt;=M369,N369,0)</f>
        <v>52.142857142857146</v>
      </c>
      <c r="W369" s="143" t="str">
        <f>IF(S369=100,"CUMPLIDA",IF(M369-$AH$1&lt;0,"VENCIDA",IF(M369-$AH$1&lt;=30,"PRÓXIMA A VENCER",IF(S369&gt;0,"CON AVANCE","EN TERMINO"))))</f>
        <v>VENCIDA</v>
      </c>
      <c r="X369" s="143" t="str">
        <f>IF(A369&lt;&gt;"",IF(AD369=1,"VENCIDO",IF(AD369=2,"PRÓXIMO A VENCER",IF(AD369=3,"EN TERMINO",IF(AD369=4,"CON AVANCE",IF(AD369=5,"CUMPLIDO",))))),"")</f>
        <v/>
      </c>
      <c r="Y369" s="189" t="s">
        <v>951</v>
      </c>
      <c r="Z369" s="129" t="str">
        <f t="shared" si="37"/>
        <v>H32AF18</v>
      </c>
      <c r="AA369" s="144">
        <f>IF(A369&lt;&gt;"",1,AA368+1)</f>
        <v>2</v>
      </c>
      <c r="AB369" s="144" t="str">
        <f t="shared" si="38"/>
        <v>H32AF18 - 2</v>
      </c>
      <c r="AC369" s="82">
        <f t="shared" si="39"/>
        <v>1</v>
      </c>
      <c r="AD369" s="82">
        <f t="shared" si="40"/>
        <v>1</v>
      </c>
      <c r="AE369" s="82" t="str">
        <f>IF(A369&lt;&gt;"",MID(F369,1,FIND(" ",F369,1)-1),AE368)</f>
        <v>H32AF18.</v>
      </c>
      <c r="AF369" s="82" t="str">
        <f t="shared" si="41"/>
        <v>H32AF18</v>
      </c>
      <c r="AG369" s="86"/>
      <c r="AH369" s="87"/>
      <c r="AI369" s="88"/>
    </row>
    <row r="370" spans="1:35" s="11" customFormat="1" ht="350.1" customHeight="1" x14ac:dyDescent="0.2">
      <c r="A370" s="129">
        <f>IF(ISBLANK(D370),"",COUNTA($D$2:D370))</f>
        <v>288</v>
      </c>
      <c r="B370" s="130">
        <f t="shared" si="43"/>
        <v>369</v>
      </c>
      <c r="C370" s="140"/>
      <c r="D370" s="140" t="s">
        <v>726</v>
      </c>
      <c r="E370" s="140" t="s">
        <v>976</v>
      </c>
      <c r="F370" s="147" t="s">
        <v>1203</v>
      </c>
      <c r="G370" s="147" t="s">
        <v>977</v>
      </c>
      <c r="H370" s="147" t="s">
        <v>978</v>
      </c>
      <c r="I370" s="147" t="s">
        <v>979</v>
      </c>
      <c r="J370" s="147" t="s">
        <v>980</v>
      </c>
      <c r="K370" s="160">
        <v>1</v>
      </c>
      <c r="L370" s="184">
        <v>43690</v>
      </c>
      <c r="M370" s="184">
        <v>43768</v>
      </c>
      <c r="N370" s="137">
        <f t="shared" si="42"/>
        <v>11.142857142857142</v>
      </c>
      <c r="O370" s="160" t="s">
        <v>1519</v>
      </c>
      <c r="P370" s="138" t="s">
        <v>2386</v>
      </c>
      <c r="Q370" s="140">
        <v>1</v>
      </c>
      <c r="R370" s="160"/>
      <c r="S370" s="85">
        <f>IF(Q370/K370&gt;1,100,+Q370/K370*100)</f>
        <v>100</v>
      </c>
      <c r="T370" s="142">
        <f>+N370*S370/100</f>
        <v>11.142857142857142</v>
      </c>
      <c r="U370" s="142">
        <f>IF(M370&lt;=$AH$1,T370,0)</f>
        <v>11.142857142857142</v>
      </c>
      <c r="V370" s="142">
        <f>IF($AH$1&gt;=M370,N370,0)</f>
        <v>11.142857142857142</v>
      </c>
      <c r="W370" s="143" t="str">
        <f>IF(S370=100,"CUMPLIDA",IF(M370-$AH$1&lt;0,"VENCIDA",IF(M370-$AH$1&lt;=30,"PRÓXIMA A VENCER",IF(S370&gt;0,"CON AVANCE","EN TERMINO"))))</f>
        <v>CUMPLIDA</v>
      </c>
      <c r="X370" s="143" t="str">
        <f>IF(A370&lt;&gt;"",IF(AD370=1,"VENCIDO",IF(AD370=2,"PRÓXIMO A VENCER",IF(AD370=3,"EN TERMINO",IF(AD370=4,"CON AVANCE",IF(AD370=5,"CUMPLIDO",))))),"")</f>
        <v>CUMPLIDO</v>
      </c>
      <c r="Y370" s="189" t="s">
        <v>951</v>
      </c>
      <c r="Z370" s="129" t="str">
        <f t="shared" si="37"/>
        <v>H33AF18</v>
      </c>
      <c r="AA370" s="144">
        <f>IF(A370&lt;&gt;"",1,AA369+1)</f>
        <v>1</v>
      </c>
      <c r="AB370" s="144" t="str">
        <f t="shared" si="38"/>
        <v>H33AF18 - 1</v>
      </c>
      <c r="AC370" s="82">
        <f t="shared" si="39"/>
        <v>5</v>
      </c>
      <c r="AD370" s="82">
        <f t="shared" si="40"/>
        <v>5</v>
      </c>
      <c r="AE370" s="82" t="str">
        <f>IF(A370&lt;&gt;"",MID(F370,1,FIND(" ",F370,1)-1),AE369)</f>
        <v>H33AF18.</v>
      </c>
      <c r="AF370" s="82" t="str">
        <f t="shared" si="41"/>
        <v>H33AF18</v>
      </c>
      <c r="AG370" s="86"/>
      <c r="AH370" s="87"/>
      <c r="AI370" s="88"/>
    </row>
    <row r="371" spans="1:35" s="11" customFormat="1" ht="350.1" customHeight="1" x14ac:dyDescent="0.2">
      <c r="A371" s="129">
        <f>IF(ISBLANK(D371),"",COUNTA($D$2:D371))</f>
        <v>289</v>
      </c>
      <c r="B371" s="130">
        <f t="shared" si="43"/>
        <v>370</v>
      </c>
      <c r="C371" s="140"/>
      <c r="D371" s="140" t="s">
        <v>646</v>
      </c>
      <c r="E371" s="140" t="s">
        <v>976</v>
      </c>
      <c r="F371" s="147" t="s">
        <v>1204</v>
      </c>
      <c r="G371" s="147" t="s">
        <v>981</v>
      </c>
      <c r="H371" s="192" t="s">
        <v>982</v>
      </c>
      <c r="I371" s="193" t="s">
        <v>1363</v>
      </c>
      <c r="J371" s="194" t="s">
        <v>1362</v>
      </c>
      <c r="K371" s="195">
        <v>1</v>
      </c>
      <c r="L371" s="196">
        <v>43709</v>
      </c>
      <c r="M371" s="196">
        <v>43799</v>
      </c>
      <c r="N371" s="137">
        <f t="shared" si="42"/>
        <v>12.857142857142858</v>
      </c>
      <c r="O371" s="140" t="s">
        <v>1515</v>
      </c>
      <c r="P371" s="138" t="s">
        <v>2393</v>
      </c>
      <c r="Q371" s="140">
        <v>0</v>
      </c>
      <c r="R371" s="147"/>
      <c r="S371" s="85">
        <f>IF(Q371/K371&gt;1,100,+Q371/K371*100)</f>
        <v>0</v>
      </c>
      <c r="T371" s="142">
        <f>+N371*S371/100</f>
        <v>0</v>
      </c>
      <c r="U371" s="142">
        <f>IF(M371&lt;=$AH$1,T371,0)</f>
        <v>0</v>
      </c>
      <c r="V371" s="142">
        <f>IF($AH$1&gt;=M371,N371,0)</f>
        <v>12.857142857142858</v>
      </c>
      <c r="W371" s="143" t="str">
        <f>IF(S371=100,"CUMPLIDA",IF(M371-$AH$1&lt;0,"VENCIDA",IF(M371-$AH$1&lt;=30,"PRÓXIMA A VENCER",IF(S371&gt;0,"CON AVANCE","EN TERMINO"))))</f>
        <v>VENCIDA</v>
      </c>
      <c r="X371" s="143" t="str">
        <f>IF(A371&lt;&gt;"",IF(AD371=1,"VENCIDO",IF(AD371=2,"PRÓXIMO A VENCER",IF(AD371=3,"EN TERMINO",IF(AD371=4,"CON AVANCE",IF(AD371=5,"CUMPLIDO",))))),"")</f>
        <v>VENCIDO</v>
      </c>
      <c r="Y371" s="189" t="s">
        <v>951</v>
      </c>
      <c r="Z371" s="129" t="str">
        <f t="shared" si="37"/>
        <v>H35AF18</v>
      </c>
      <c r="AA371" s="144">
        <f>IF(A371&lt;&gt;"",1,AA370+1)</f>
        <v>1</v>
      </c>
      <c r="AB371" s="144" t="str">
        <f t="shared" si="38"/>
        <v>H35AF18 - 1</v>
      </c>
      <c r="AC371" s="82">
        <f t="shared" si="39"/>
        <v>1</v>
      </c>
      <c r="AD371" s="82">
        <f t="shared" si="40"/>
        <v>1</v>
      </c>
      <c r="AE371" s="82" t="str">
        <f>IF(A371&lt;&gt;"",MID(F371,1,FIND(" ",F371,1)-1),AE370)</f>
        <v>H35AF18.</v>
      </c>
      <c r="AF371" s="82" t="str">
        <f t="shared" si="41"/>
        <v>H35AF18</v>
      </c>
      <c r="AG371" s="86"/>
      <c r="AH371" s="87"/>
      <c r="AI371" s="88"/>
    </row>
    <row r="372" spans="1:35" s="11" customFormat="1" ht="350.1" customHeight="1" x14ac:dyDescent="0.2">
      <c r="A372" s="129" t="str">
        <f>IF(ISBLANK(D372),"",COUNTA($D$2:D372))</f>
        <v/>
      </c>
      <c r="B372" s="130">
        <f t="shared" si="43"/>
        <v>371</v>
      </c>
      <c r="C372" s="140"/>
      <c r="D372" s="140"/>
      <c r="E372" s="140" t="s">
        <v>976</v>
      </c>
      <c r="F372" s="147" t="s">
        <v>1205</v>
      </c>
      <c r="G372" s="147" t="s">
        <v>981</v>
      </c>
      <c r="H372" s="192" t="s">
        <v>983</v>
      </c>
      <c r="I372" s="192" t="s">
        <v>984</v>
      </c>
      <c r="J372" s="192" t="s">
        <v>1364</v>
      </c>
      <c r="K372" s="195">
        <v>8</v>
      </c>
      <c r="L372" s="196">
        <v>43718</v>
      </c>
      <c r="M372" s="196">
        <v>44012</v>
      </c>
      <c r="N372" s="137">
        <f t="shared" si="42"/>
        <v>42</v>
      </c>
      <c r="O372" s="140" t="s">
        <v>1515</v>
      </c>
      <c r="P372" s="138" t="s">
        <v>2393</v>
      </c>
      <c r="Q372" s="140">
        <v>8</v>
      </c>
      <c r="R372" s="147"/>
      <c r="S372" s="85">
        <f>IF(Q372/K372&gt;1,100,+Q372/K372*100)</f>
        <v>100</v>
      </c>
      <c r="T372" s="142">
        <f>+N372*S372/100</f>
        <v>42</v>
      </c>
      <c r="U372" s="142">
        <f>IF(M372&lt;=$AH$1,T372,0)</f>
        <v>42</v>
      </c>
      <c r="V372" s="142">
        <f>IF($AH$1&gt;=M372,N372,0)</f>
        <v>42</v>
      </c>
      <c r="W372" s="143" t="str">
        <f>IF(S372=100,"CUMPLIDA",IF(M372-$AH$1&lt;0,"VENCIDA",IF(M372-$AH$1&lt;=30,"PRÓXIMA A VENCER",IF(S372&gt;0,"CON AVANCE","EN TERMINO"))))</f>
        <v>CUMPLIDA</v>
      </c>
      <c r="X372" s="143" t="str">
        <f>IF(A372&lt;&gt;"",IF(AD372=1,"VENCIDO",IF(AD372=2,"PRÓXIMO A VENCER",IF(AD372=3,"EN TERMINO",IF(AD372=4,"CON AVANCE",IF(AD372=5,"CUMPLIDO",))))),"")</f>
        <v/>
      </c>
      <c r="Y372" s="189" t="s">
        <v>951</v>
      </c>
      <c r="Z372" s="129" t="str">
        <f t="shared" si="37"/>
        <v>H35AF18</v>
      </c>
      <c r="AA372" s="144">
        <f>IF(A372&lt;&gt;"",1,AA371+1)</f>
        <v>2</v>
      </c>
      <c r="AB372" s="144" t="str">
        <f t="shared" si="38"/>
        <v>H35AF18 - 2</v>
      </c>
      <c r="AC372" s="82">
        <f t="shared" si="39"/>
        <v>5</v>
      </c>
      <c r="AD372" s="82">
        <f t="shared" si="40"/>
        <v>5</v>
      </c>
      <c r="AE372" s="82" t="str">
        <f>IF(A372&lt;&gt;"",MID(F372,1,FIND(" ",F372,1)-1),AE371)</f>
        <v>H35AF18.</v>
      </c>
      <c r="AF372" s="82" t="str">
        <f t="shared" si="41"/>
        <v>H35AF18</v>
      </c>
      <c r="AG372" s="86"/>
      <c r="AH372" s="87"/>
      <c r="AI372" s="88"/>
    </row>
    <row r="373" spans="1:35" s="11" customFormat="1" ht="350.1" customHeight="1" x14ac:dyDescent="0.2">
      <c r="A373" s="129" t="str">
        <f>IF(ISBLANK(D373),"",COUNTA($D$2:D373))</f>
        <v/>
      </c>
      <c r="B373" s="130">
        <f t="shared" si="43"/>
        <v>372</v>
      </c>
      <c r="C373" s="140"/>
      <c r="D373" s="140"/>
      <c r="E373" s="140" t="s">
        <v>976</v>
      </c>
      <c r="F373" s="147" t="s">
        <v>1206</v>
      </c>
      <c r="G373" s="147" t="s">
        <v>981</v>
      </c>
      <c r="H373" s="192" t="s">
        <v>985</v>
      </c>
      <c r="I373" s="193" t="s">
        <v>986</v>
      </c>
      <c r="J373" s="193" t="s">
        <v>1087</v>
      </c>
      <c r="K373" s="195">
        <v>1</v>
      </c>
      <c r="L373" s="196">
        <v>43713</v>
      </c>
      <c r="M373" s="196">
        <v>43830</v>
      </c>
      <c r="N373" s="137">
        <f t="shared" si="42"/>
        <v>16.714285714285715</v>
      </c>
      <c r="O373" s="140" t="s">
        <v>1515</v>
      </c>
      <c r="P373" s="138" t="s">
        <v>2393</v>
      </c>
      <c r="Q373" s="160">
        <v>1</v>
      </c>
      <c r="R373" s="147"/>
      <c r="S373" s="85">
        <f>IF(Q373/K373&gt;1,100,+Q373/K373*100)</f>
        <v>100</v>
      </c>
      <c r="T373" s="142">
        <f>+N373*S373/100</f>
        <v>16.714285714285715</v>
      </c>
      <c r="U373" s="142">
        <f>IF(M373&lt;=$AH$1,T373,0)</f>
        <v>16.714285714285715</v>
      </c>
      <c r="V373" s="142">
        <f>IF($AH$1&gt;=M373,N373,0)</f>
        <v>16.714285714285715</v>
      </c>
      <c r="W373" s="143" t="str">
        <f>IF(S373=100,"CUMPLIDA",IF(M373-$AH$1&lt;0,"VENCIDA",IF(M373-$AH$1&lt;=30,"PRÓXIMA A VENCER",IF(S373&gt;0,"CON AVANCE","EN TERMINO"))))</f>
        <v>CUMPLIDA</v>
      </c>
      <c r="X373" s="143" t="str">
        <f>IF(A373&lt;&gt;"",IF(AD373=1,"VENCIDO",IF(AD373=2,"PRÓXIMO A VENCER",IF(AD373=3,"EN TERMINO",IF(AD373=4,"CON AVANCE",IF(AD373=5,"CUMPLIDO",))))),"")</f>
        <v/>
      </c>
      <c r="Y373" s="189" t="s">
        <v>951</v>
      </c>
      <c r="Z373" s="129" t="str">
        <f t="shared" si="37"/>
        <v>H35AF18</v>
      </c>
      <c r="AA373" s="144">
        <f>IF(A373&lt;&gt;"",1,AA372+1)</f>
        <v>3</v>
      </c>
      <c r="AB373" s="144" t="str">
        <f t="shared" si="38"/>
        <v>H35AF18 - 3</v>
      </c>
      <c r="AC373" s="82">
        <f t="shared" si="39"/>
        <v>5</v>
      </c>
      <c r="AD373" s="82">
        <f t="shared" si="40"/>
        <v>5</v>
      </c>
      <c r="AE373" s="82" t="str">
        <f>IF(A373&lt;&gt;"",MID(F373,1,FIND(" ",F373,1)-1),AE372)</f>
        <v>H35AF18.</v>
      </c>
      <c r="AF373" s="82" t="str">
        <f t="shared" si="41"/>
        <v>H35AF18</v>
      </c>
      <c r="AG373" s="86"/>
      <c r="AH373" s="87"/>
      <c r="AI373" s="88"/>
    </row>
    <row r="374" spans="1:35" s="11" customFormat="1" ht="350.1" customHeight="1" x14ac:dyDescent="0.2">
      <c r="A374" s="129">
        <f>IF(ISBLANK(D374),"",COUNTA($D$2:D374))</f>
        <v>290</v>
      </c>
      <c r="B374" s="130">
        <f t="shared" si="43"/>
        <v>373</v>
      </c>
      <c r="C374" s="140"/>
      <c r="D374" s="140" t="s">
        <v>1190</v>
      </c>
      <c r="E374" s="140" t="s">
        <v>976</v>
      </c>
      <c r="F374" s="147" t="s">
        <v>1207</v>
      </c>
      <c r="G374" s="147" t="s">
        <v>987</v>
      </c>
      <c r="H374" s="147" t="s">
        <v>978</v>
      </c>
      <c r="I374" s="147" t="s">
        <v>979</v>
      </c>
      <c r="J374" s="147" t="s">
        <v>980</v>
      </c>
      <c r="K374" s="160">
        <v>1</v>
      </c>
      <c r="L374" s="184">
        <v>43690</v>
      </c>
      <c r="M374" s="184">
        <v>43768</v>
      </c>
      <c r="N374" s="137">
        <f t="shared" si="42"/>
        <v>11.142857142857142</v>
      </c>
      <c r="O374" s="160" t="s">
        <v>1519</v>
      </c>
      <c r="P374" s="138" t="s">
        <v>2386</v>
      </c>
      <c r="Q374" s="140">
        <v>1</v>
      </c>
      <c r="R374" s="160"/>
      <c r="S374" s="85">
        <f>IF(Q374/K374&gt;1,100,+Q374/K374*100)</f>
        <v>100</v>
      </c>
      <c r="T374" s="142">
        <f>+N374*S374/100</f>
        <v>11.142857142857142</v>
      </c>
      <c r="U374" s="142">
        <f>IF(M374&lt;=$AH$1,T374,0)</f>
        <v>11.142857142857142</v>
      </c>
      <c r="V374" s="142">
        <f>IF($AH$1&gt;=M374,N374,0)</f>
        <v>11.142857142857142</v>
      </c>
      <c r="W374" s="143" t="str">
        <f>IF(S374=100,"CUMPLIDA",IF(M374-$AH$1&lt;0,"VENCIDA",IF(M374-$AH$1&lt;=30,"PRÓXIMA A VENCER",IF(S374&gt;0,"CON AVANCE","EN TERMINO"))))</f>
        <v>CUMPLIDA</v>
      </c>
      <c r="X374" s="143" t="str">
        <f>IF(A374&lt;&gt;"",IF(AD374=1,"VENCIDO",IF(AD374=2,"PRÓXIMO A VENCER",IF(AD374=3,"EN TERMINO",IF(AD374=4,"CON AVANCE",IF(AD374=5,"CUMPLIDO",))))),"")</f>
        <v>CUMPLIDO</v>
      </c>
      <c r="Y374" s="189" t="s">
        <v>951</v>
      </c>
      <c r="Z374" s="129" t="str">
        <f t="shared" si="37"/>
        <v>H37AF18</v>
      </c>
      <c r="AA374" s="144">
        <f>IF(A374&lt;&gt;"",1,AA373+1)</f>
        <v>1</v>
      </c>
      <c r="AB374" s="144" t="str">
        <f t="shared" si="38"/>
        <v>H37AF18 - 1</v>
      </c>
      <c r="AC374" s="82">
        <f t="shared" si="39"/>
        <v>5</v>
      </c>
      <c r="AD374" s="82">
        <f t="shared" si="40"/>
        <v>5</v>
      </c>
      <c r="AE374" s="82" t="str">
        <f>IF(A374&lt;&gt;"",MID(F374,1,FIND(" ",F374,1)-1),AE373)</f>
        <v>H37AF18.</v>
      </c>
      <c r="AF374" s="82" t="str">
        <f t="shared" si="41"/>
        <v>H37AF18</v>
      </c>
      <c r="AG374" s="86"/>
      <c r="AH374" s="87"/>
      <c r="AI374" s="88"/>
    </row>
    <row r="375" spans="1:35" s="11" customFormat="1" ht="350.1" customHeight="1" x14ac:dyDescent="0.2">
      <c r="A375" s="129">
        <f>IF(ISBLANK(D375),"",COUNTA($D$2:D375))</f>
        <v>291</v>
      </c>
      <c r="B375" s="130">
        <f t="shared" si="43"/>
        <v>374</v>
      </c>
      <c r="C375" s="140"/>
      <c r="D375" s="140" t="s">
        <v>1191</v>
      </c>
      <c r="E375" s="140" t="s">
        <v>976</v>
      </c>
      <c r="F375" s="147" t="s">
        <v>1208</v>
      </c>
      <c r="G375" s="147" t="s">
        <v>988</v>
      </c>
      <c r="H375" s="147" t="s">
        <v>978</v>
      </c>
      <c r="I375" s="147" t="s">
        <v>979</v>
      </c>
      <c r="J375" s="147" t="s">
        <v>980</v>
      </c>
      <c r="K375" s="160">
        <v>1</v>
      </c>
      <c r="L375" s="184">
        <v>43690</v>
      </c>
      <c r="M375" s="184">
        <v>43768</v>
      </c>
      <c r="N375" s="137">
        <f t="shared" si="42"/>
        <v>11.142857142857142</v>
      </c>
      <c r="O375" s="160" t="s">
        <v>1519</v>
      </c>
      <c r="P375" s="138" t="s">
        <v>2386</v>
      </c>
      <c r="Q375" s="140">
        <v>1</v>
      </c>
      <c r="R375" s="160"/>
      <c r="S375" s="85">
        <f>IF(Q375/K375&gt;1,100,+Q375/K375*100)</f>
        <v>100</v>
      </c>
      <c r="T375" s="142">
        <f>+N375*S375/100</f>
        <v>11.142857142857142</v>
      </c>
      <c r="U375" s="142">
        <f>IF(M375&lt;=$AH$1,T375,0)</f>
        <v>11.142857142857142</v>
      </c>
      <c r="V375" s="142">
        <f>IF($AH$1&gt;=M375,N375,0)</f>
        <v>11.142857142857142</v>
      </c>
      <c r="W375" s="143" t="str">
        <f>IF(S375=100,"CUMPLIDA",IF(M375-$AH$1&lt;0,"VENCIDA",IF(M375-$AH$1&lt;=30,"PRÓXIMA A VENCER",IF(S375&gt;0,"CON AVANCE","EN TERMINO"))))</f>
        <v>CUMPLIDA</v>
      </c>
      <c r="X375" s="143" t="str">
        <f>IF(A375&lt;&gt;"",IF(AD375=1,"VENCIDO",IF(AD375=2,"PRÓXIMO A VENCER",IF(AD375=3,"EN TERMINO",IF(AD375=4,"CON AVANCE",IF(AD375=5,"CUMPLIDO",))))),"")</f>
        <v>CUMPLIDO</v>
      </c>
      <c r="Y375" s="189" t="s">
        <v>951</v>
      </c>
      <c r="Z375" s="129" t="str">
        <f t="shared" si="37"/>
        <v>H38AF18</v>
      </c>
      <c r="AA375" s="144">
        <f>IF(A375&lt;&gt;"",1,AA374+1)</f>
        <v>1</v>
      </c>
      <c r="AB375" s="144" t="str">
        <f t="shared" si="38"/>
        <v>H38AF18 - 1</v>
      </c>
      <c r="AC375" s="82">
        <f t="shared" si="39"/>
        <v>5</v>
      </c>
      <c r="AD375" s="82">
        <f t="shared" si="40"/>
        <v>5</v>
      </c>
      <c r="AE375" s="82" t="str">
        <f>IF(A375&lt;&gt;"",MID(F375,1,FIND(" ",F375,1)-1),AE374)</f>
        <v>H38AF18.</v>
      </c>
      <c r="AF375" s="82" t="str">
        <f t="shared" si="41"/>
        <v>H38AF18</v>
      </c>
      <c r="AG375" s="86"/>
      <c r="AH375" s="87"/>
      <c r="AI375" s="88"/>
    </row>
    <row r="376" spans="1:35" s="11" customFormat="1" ht="350.1" customHeight="1" x14ac:dyDescent="0.2">
      <c r="A376" s="129">
        <f>IF(ISBLANK(D376),"",COUNTA($D$2:D376))</f>
        <v>292</v>
      </c>
      <c r="B376" s="130">
        <f t="shared" si="43"/>
        <v>375</v>
      </c>
      <c r="C376" s="140"/>
      <c r="D376" s="140" t="s">
        <v>726</v>
      </c>
      <c r="E376" s="140" t="s">
        <v>976</v>
      </c>
      <c r="F376" s="147" t="s">
        <v>1209</v>
      </c>
      <c r="G376" s="147" t="s">
        <v>989</v>
      </c>
      <c r="H376" s="192" t="s">
        <v>1247</v>
      </c>
      <c r="I376" s="197" t="s">
        <v>1248</v>
      </c>
      <c r="J376" s="195" t="s">
        <v>990</v>
      </c>
      <c r="K376" s="195">
        <v>1</v>
      </c>
      <c r="L376" s="196">
        <v>43690</v>
      </c>
      <c r="M376" s="196">
        <v>43830</v>
      </c>
      <c r="N376" s="137">
        <f t="shared" si="42"/>
        <v>20</v>
      </c>
      <c r="O376" s="160" t="s">
        <v>1524</v>
      </c>
      <c r="P376" s="140" t="s">
        <v>2474</v>
      </c>
      <c r="Q376" s="140">
        <v>1</v>
      </c>
      <c r="R376" s="147"/>
      <c r="S376" s="85">
        <f>IF(Q376/K376&gt;1,100,+Q376/K376*100)</f>
        <v>100</v>
      </c>
      <c r="T376" s="142">
        <f>+N376*S376/100</f>
        <v>20</v>
      </c>
      <c r="U376" s="142">
        <f>IF(M376&lt;=$AH$1,T376,0)</f>
        <v>20</v>
      </c>
      <c r="V376" s="142">
        <f>IF($AH$1&gt;=M376,N376,0)</f>
        <v>20</v>
      </c>
      <c r="W376" s="143" t="str">
        <f>IF(S376=100,"CUMPLIDA",IF(M376-$AH$1&lt;0,"VENCIDA",IF(M376-$AH$1&lt;=30,"PRÓXIMA A VENCER",IF(S376&gt;0,"CON AVANCE","EN TERMINO"))))</f>
        <v>CUMPLIDA</v>
      </c>
      <c r="X376" s="143" t="str">
        <f>IF(A376&lt;&gt;"",IF(AD376=1,"VENCIDO",IF(AD376=2,"PRÓXIMO A VENCER",IF(AD376=3,"EN TERMINO",IF(AD376=4,"CON AVANCE",IF(AD376=5,"CUMPLIDO",))))),"")</f>
        <v>VENCIDO</v>
      </c>
      <c r="Y376" s="189" t="s">
        <v>951</v>
      </c>
      <c r="Z376" s="129" t="str">
        <f t="shared" si="37"/>
        <v>H39AF18</v>
      </c>
      <c r="AA376" s="144">
        <f>IF(A376&lt;&gt;"",1,AA375+1)</f>
        <v>1</v>
      </c>
      <c r="AB376" s="144" t="str">
        <f t="shared" si="38"/>
        <v>H39AF18 - 1</v>
      </c>
      <c r="AC376" s="82">
        <f t="shared" si="39"/>
        <v>5</v>
      </c>
      <c r="AD376" s="82">
        <f t="shared" si="40"/>
        <v>1</v>
      </c>
      <c r="AE376" s="82" t="str">
        <f>IF(A376&lt;&gt;"",MID(F376,1,FIND(" ",F376,1)-1),AE375)</f>
        <v>H39AF18.</v>
      </c>
      <c r="AF376" s="82" t="str">
        <f t="shared" si="41"/>
        <v>H39AF18</v>
      </c>
      <c r="AG376" s="86"/>
      <c r="AH376" s="87"/>
      <c r="AI376" s="88"/>
    </row>
    <row r="377" spans="1:35" s="11" customFormat="1" ht="350.1" customHeight="1" x14ac:dyDescent="0.2">
      <c r="A377" s="129" t="str">
        <f>IF(ISBLANK(D377),"",COUNTA($D$2:D377))</f>
        <v/>
      </c>
      <c r="B377" s="130">
        <f t="shared" si="43"/>
        <v>376</v>
      </c>
      <c r="C377" s="140"/>
      <c r="D377" s="140"/>
      <c r="E377" s="140" t="s">
        <v>976</v>
      </c>
      <c r="F377" s="147" t="s">
        <v>1210</v>
      </c>
      <c r="G377" s="147" t="s">
        <v>989</v>
      </c>
      <c r="H377" s="192" t="s">
        <v>1249</v>
      </c>
      <c r="I377" s="198" t="s">
        <v>1250</v>
      </c>
      <c r="J377" s="194" t="s">
        <v>1088</v>
      </c>
      <c r="K377" s="194">
        <v>1</v>
      </c>
      <c r="L377" s="196">
        <v>43690</v>
      </c>
      <c r="M377" s="196">
        <v>43830</v>
      </c>
      <c r="N377" s="137">
        <f t="shared" si="42"/>
        <v>20</v>
      </c>
      <c r="O377" s="140" t="s">
        <v>1515</v>
      </c>
      <c r="P377" s="138" t="s">
        <v>2393</v>
      </c>
      <c r="Q377" s="140">
        <v>0.2</v>
      </c>
      <c r="R377" s="147"/>
      <c r="S377" s="85">
        <f>IF(Q377/K377&gt;1,100,+Q377/K377*100)</f>
        <v>20</v>
      </c>
      <c r="T377" s="142">
        <f>+N377*S377/100</f>
        <v>4</v>
      </c>
      <c r="U377" s="142">
        <f>IF(M377&lt;=$AH$1,T377,0)</f>
        <v>4</v>
      </c>
      <c r="V377" s="142">
        <f>IF($AH$1&gt;=M377,N377,0)</f>
        <v>20</v>
      </c>
      <c r="W377" s="143" t="str">
        <f>IF(S377=100,"CUMPLIDA",IF(M377-$AH$1&lt;0,"VENCIDA",IF(M377-$AH$1&lt;=30,"PRÓXIMA A VENCER",IF(S377&gt;0,"CON AVANCE","EN TERMINO"))))</f>
        <v>VENCIDA</v>
      </c>
      <c r="X377" s="143" t="str">
        <f>IF(A377&lt;&gt;"",IF(AD377=1,"VENCIDO",IF(AD377=2,"PRÓXIMO A VENCER",IF(AD377=3,"EN TERMINO",IF(AD377=4,"CON AVANCE",IF(AD377=5,"CUMPLIDO",))))),"")</f>
        <v/>
      </c>
      <c r="Y377" s="189" t="s">
        <v>951</v>
      </c>
      <c r="Z377" s="129" t="str">
        <f t="shared" si="37"/>
        <v>H39AF18</v>
      </c>
      <c r="AA377" s="144">
        <f>IF(A377&lt;&gt;"",1,AA376+1)</f>
        <v>2</v>
      </c>
      <c r="AB377" s="144" t="str">
        <f t="shared" si="38"/>
        <v>H39AF18 - 2</v>
      </c>
      <c r="AC377" s="82">
        <f t="shared" si="39"/>
        <v>1</v>
      </c>
      <c r="AD377" s="82">
        <f t="shared" si="40"/>
        <v>1</v>
      </c>
      <c r="AE377" s="82" t="str">
        <f>IF(A377&lt;&gt;"",MID(F377,1,FIND(" ",F377,1)-1),AE376)</f>
        <v>H39AF18.</v>
      </c>
      <c r="AF377" s="82" t="str">
        <f t="shared" si="41"/>
        <v>H39AF18</v>
      </c>
      <c r="AG377" s="86"/>
      <c r="AH377" s="87"/>
      <c r="AI377" s="88"/>
    </row>
    <row r="378" spans="1:35" s="11" customFormat="1" ht="350.1" customHeight="1" x14ac:dyDescent="0.2">
      <c r="A378" s="129">
        <f>IF(ISBLANK(D378),"",COUNTA($D$2:D378))</f>
        <v>293</v>
      </c>
      <c r="B378" s="130">
        <f t="shared" si="43"/>
        <v>377</v>
      </c>
      <c r="C378" s="140"/>
      <c r="D378" s="140" t="s">
        <v>646</v>
      </c>
      <c r="E378" s="140" t="s">
        <v>976</v>
      </c>
      <c r="F378" s="147" t="s">
        <v>1211</v>
      </c>
      <c r="G378" s="147" t="s">
        <v>991</v>
      </c>
      <c r="H378" s="192" t="s">
        <v>1091</v>
      </c>
      <c r="I378" s="193" t="s">
        <v>1089</v>
      </c>
      <c r="J378" s="194" t="s">
        <v>1090</v>
      </c>
      <c r="K378" s="195">
        <v>1</v>
      </c>
      <c r="L378" s="196">
        <v>43718</v>
      </c>
      <c r="M378" s="196">
        <v>44012</v>
      </c>
      <c r="N378" s="137">
        <f t="shared" si="42"/>
        <v>42</v>
      </c>
      <c r="O378" s="140" t="s">
        <v>1515</v>
      </c>
      <c r="P378" s="138" t="s">
        <v>2393</v>
      </c>
      <c r="Q378" s="140">
        <v>0</v>
      </c>
      <c r="R378" s="147"/>
      <c r="S378" s="85">
        <f>IF(Q378/K378&gt;1,100,+Q378/K378*100)</f>
        <v>0</v>
      </c>
      <c r="T378" s="142">
        <f>+N378*S378/100</f>
        <v>0</v>
      </c>
      <c r="U378" s="142">
        <f>IF(M378&lt;=$AH$1,T378,0)</f>
        <v>0</v>
      </c>
      <c r="V378" s="142">
        <f>IF($AH$1&gt;=M378,N378,0)</f>
        <v>42</v>
      </c>
      <c r="W378" s="143" t="str">
        <f>IF(S378=100,"CUMPLIDA",IF(M378-$AH$1&lt;0,"VENCIDA",IF(M378-$AH$1&lt;=30,"PRÓXIMA A VENCER",IF(S378&gt;0,"CON AVANCE","EN TERMINO"))))</f>
        <v>VENCIDA</v>
      </c>
      <c r="X378" s="143" t="str">
        <f>IF(A378&lt;&gt;"",IF(AD378=1,"VENCIDO",IF(AD378=2,"PRÓXIMO A VENCER",IF(AD378=3,"EN TERMINO",IF(AD378=4,"CON AVANCE",IF(AD378=5,"CUMPLIDO",))))),"")</f>
        <v>VENCIDO</v>
      </c>
      <c r="Y378" s="189" t="s">
        <v>951</v>
      </c>
      <c r="Z378" s="129" t="str">
        <f t="shared" si="37"/>
        <v>H45AF18</v>
      </c>
      <c r="AA378" s="144">
        <f>IF(A378&lt;&gt;"",1,AA377+1)</f>
        <v>1</v>
      </c>
      <c r="AB378" s="144" t="str">
        <f t="shared" si="38"/>
        <v>H45AF18 - 1</v>
      </c>
      <c r="AC378" s="82">
        <f t="shared" si="39"/>
        <v>1</v>
      </c>
      <c r="AD378" s="82">
        <f t="shared" si="40"/>
        <v>1</v>
      </c>
      <c r="AE378" s="82" t="str">
        <f>IF(A378&lt;&gt;"",MID(F378,1,FIND(" ",F378,1)-1),AE377)</f>
        <v>H45AF18.</v>
      </c>
      <c r="AF378" s="82" t="str">
        <f t="shared" si="41"/>
        <v>H45AF18</v>
      </c>
      <c r="AG378" s="86"/>
      <c r="AH378" s="87"/>
      <c r="AI378" s="88"/>
    </row>
    <row r="379" spans="1:35" s="11" customFormat="1" ht="350.1" customHeight="1" x14ac:dyDescent="0.2">
      <c r="A379" s="129" t="str">
        <f>IF(ISBLANK(D379),"",COUNTA($D$2:D379))</f>
        <v/>
      </c>
      <c r="B379" s="130">
        <f t="shared" si="43"/>
        <v>378</v>
      </c>
      <c r="C379" s="140"/>
      <c r="D379" s="140"/>
      <c r="E379" s="140" t="s">
        <v>976</v>
      </c>
      <c r="F379" s="147" t="s">
        <v>1212</v>
      </c>
      <c r="G379" s="147" t="s">
        <v>991</v>
      </c>
      <c r="H379" s="192" t="s">
        <v>1015</v>
      </c>
      <c r="I379" s="193" t="s">
        <v>1092</v>
      </c>
      <c r="J379" s="193" t="s">
        <v>1093</v>
      </c>
      <c r="K379" s="195">
        <v>1</v>
      </c>
      <c r="L379" s="196">
        <v>43690</v>
      </c>
      <c r="M379" s="196">
        <v>43830</v>
      </c>
      <c r="N379" s="137">
        <f t="shared" si="42"/>
        <v>20</v>
      </c>
      <c r="O379" s="140" t="s">
        <v>1515</v>
      </c>
      <c r="P379" s="138" t="s">
        <v>2393</v>
      </c>
      <c r="Q379" s="140">
        <v>0</v>
      </c>
      <c r="R379" s="147"/>
      <c r="S379" s="85">
        <f>IF(Q379/K379&gt;1,100,+Q379/K379*100)</f>
        <v>0</v>
      </c>
      <c r="T379" s="142">
        <f>+N379*S379/100</f>
        <v>0</v>
      </c>
      <c r="U379" s="142">
        <f>IF(M379&lt;=$AH$1,T379,0)</f>
        <v>0</v>
      </c>
      <c r="V379" s="142">
        <f>IF($AH$1&gt;=M379,N379,0)</f>
        <v>20</v>
      </c>
      <c r="W379" s="143" t="str">
        <f>IF(S379=100,"CUMPLIDA",IF(M379-$AH$1&lt;0,"VENCIDA",IF(M379-$AH$1&lt;=30,"PRÓXIMA A VENCER",IF(S379&gt;0,"CON AVANCE","EN TERMINO"))))</f>
        <v>VENCIDA</v>
      </c>
      <c r="X379" s="143" t="str">
        <f>IF(A379&lt;&gt;"",IF(AD379=1,"VENCIDO",IF(AD379=2,"PRÓXIMO A VENCER",IF(AD379=3,"EN TERMINO",IF(AD379=4,"CON AVANCE",IF(AD379=5,"CUMPLIDO",))))),"")</f>
        <v/>
      </c>
      <c r="Y379" s="189" t="s">
        <v>951</v>
      </c>
      <c r="Z379" s="129" t="str">
        <f t="shared" si="37"/>
        <v>H45AF18</v>
      </c>
      <c r="AA379" s="144">
        <f>IF(A379&lt;&gt;"",1,AA378+1)</f>
        <v>2</v>
      </c>
      <c r="AB379" s="144" t="str">
        <f t="shared" si="38"/>
        <v>H45AF18 - 2</v>
      </c>
      <c r="AC379" s="82">
        <f t="shared" si="39"/>
        <v>1</v>
      </c>
      <c r="AD379" s="82">
        <f t="shared" si="40"/>
        <v>1</v>
      </c>
      <c r="AE379" s="82" t="str">
        <f>IF(A379&lt;&gt;"",MID(F379,1,FIND(" ",F379,1)-1),AE378)</f>
        <v>H45AF18.</v>
      </c>
      <c r="AF379" s="82" t="str">
        <f t="shared" si="41"/>
        <v>H45AF18</v>
      </c>
      <c r="AG379" s="86"/>
      <c r="AH379" s="87"/>
      <c r="AI379" s="88"/>
    </row>
    <row r="380" spans="1:35" s="11" customFormat="1" ht="350.1" customHeight="1" x14ac:dyDescent="0.2">
      <c r="A380" s="129" t="str">
        <f>IF(ISBLANK(D380),"",COUNTA($D$2:D380))</f>
        <v/>
      </c>
      <c r="B380" s="130">
        <f t="shared" si="43"/>
        <v>379</v>
      </c>
      <c r="C380" s="140"/>
      <c r="D380" s="140"/>
      <c r="E380" s="140" t="s">
        <v>976</v>
      </c>
      <c r="F380" s="147" t="s">
        <v>1213</v>
      </c>
      <c r="G380" s="147" t="s">
        <v>991</v>
      </c>
      <c r="H380" s="192" t="s">
        <v>1094</v>
      </c>
      <c r="I380" s="192" t="s">
        <v>1095</v>
      </c>
      <c r="J380" s="195" t="s">
        <v>992</v>
      </c>
      <c r="K380" s="199" t="s">
        <v>993</v>
      </c>
      <c r="L380" s="196">
        <v>43690</v>
      </c>
      <c r="M380" s="196">
        <v>43830</v>
      </c>
      <c r="N380" s="137">
        <f t="shared" si="42"/>
        <v>20</v>
      </c>
      <c r="O380" s="140" t="s">
        <v>1515</v>
      </c>
      <c r="P380" s="138" t="s">
        <v>2393</v>
      </c>
      <c r="Q380" s="140">
        <v>0</v>
      </c>
      <c r="R380" s="147"/>
      <c r="S380" s="85">
        <f>IF(Q380/K380&gt;1,100,+Q380/K380*100)</f>
        <v>0</v>
      </c>
      <c r="T380" s="142">
        <f>+N380*S380/100</f>
        <v>0</v>
      </c>
      <c r="U380" s="142">
        <f>IF(M380&lt;=$AH$1,T380,0)</f>
        <v>0</v>
      </c>
      <c r="V380" s="142">
        <f>IF($AH$1&gt;=M380,N380,0)</f>
        <v>20</v>
      </c>
      <c r="W380" s="143" t="str">
        <f>IF(S380=100,"CUMPLIDA",IF(M380-$AH$1&lt;0,"VENCIDA",IF(M380-$AH$1&lt;=30,"PRÓXIMA A VENCER",IF(S380&gt;0,"CON AVANCE","EN TERMINO"))))</f>
        <v>VENCIDA</v>
      </c>
      <c r="X380" s="143" t="str">
        <f>IF(A380&lt;&gt;"",IF(AD380=1,"VENCIDO",IF(AD380=2,"PRÓXIMO A VENCER",IF(AD380=3,"EN TERMINO",IF(AD380=4,"CON AVANCE",IF(AD380=5,"CUMPLIDO",))))),"")</f>
        <v/>
      </c>
      <c r="Y380" s="189" t="s">
        <v>951</v>
      </c>
      <c r="Z380" s="129" t="str">
        <f t="shared" si="37"/>
        <v>H45AF18</v>
      </c>
      <c r="AA380" s="144">
        <f>IF(A380&lt;&gt;"",1,AA379+1)</f>
        <v>3</v>
      </c>
      <c r="AB380" s="144" t="str">
        <f t="shared" si="38"/>
        <v>H45AF18 - 3</v>
      </c>
      <c r="AC380" s="82">
        <f t="shared" si="39"/>
        <v>1</v>
      </c>
      <c r="AD380" s="82">
        <f t="shared" si="40"/>
        <v>1</v>
      </c>
      <c r="AE380" s="82" t="str">
        <f>IF(A380&lt;&gt;"",MID(F380,1,FIND(" ",F380,1)-1),AE379)</f>
        <v>H45AF18.</v>
      </c>
      <c r="AF380" s="82" t="str">
        <f t="shared" si="41"/>
        <v>H45AF18</v>
      </c>
      <c r="AG380" s="86"/>
      <c r="AH380" s="87"/>
      <c r="AI380" s="88"/>
    </row>
    <row r="381" spans="1:35" s="11" customFormat="1" ht="350.1" customHeight="1" x14ac:dyDescent="0.2">
      <c r="A381" s="129">
        <f>IF(ISBLANK(D381),"",COUNTA($D$2:D381))</f>
        <v>294</v>
      </c>
      <c r="B381" s="130">
        <f t="shared" si="43"/>
        <v>380</v>
      </c>
      <c r="C381" s="140"/>
      <c r="D381" s="140" t="s">
        <v>646</v>
      </c>
      <c r="E381" s="140" t="s">
        <v>976</v>
      </c>
      <c r="F381" s="147" t="s">
        <v>1214</v>
      </c>
      <c r="G381" s="147" t="s">
        <v>1230</v>
      </c>
      <c r="H381" s="192" t="s">
        <v>1233</v>
      </c>
      <c r="I381" s="192" t="s">
        <v>1231</v>
      </c>
      <c r="J381" s="192" t="s">
        <v>1232</v>
      </c>
      <c r="K381" s="195">
        <v>8</v>
      </c>
      <c r="L381" s="196">
        <v>43718</v>
      </c>
      <c r="M381" s="196">
        <v>44012</v>
      </c>
      <c r="N381" s="137">
        <f t="shared" si="42"/>
        <v>42</v>
      </c>
      <c r="O381" s="140" t="s">
        <v>1515</v>
      </c>
      <c r="P381" s="138" t="s">
        <v>2393</v>
      </c>
      <c r="Q381" s="140">
        <v>8</v>
      </c>
      <c r="R381" s="147"/>
      <c r="S381" s="85">
        <f>IF(Q381/K381&gt;1,100,+Q381/K381*100)</f>
        <v>100</v>
      </c>
      <c r="T381" s="142">
        <f>+N381*S381/100</f>
        <v>42</v>
      </c>
      <c r="U381" s="142">
        <f>IF(M381&lt;=$AH$1,T381,0)</f>
        <v>42</v>
      </c>
      <c r="V381" s="142">
        <f>IF($AH$1&gt;=M381,N381,0)</f>
        <v>42</v>
      </c>
      <c r="W381" s="143" t="str">
        <f>IF(S381=100,"CUMPLIDA",IF(M381-$AH$1&lt;0,"VENCIDA",IF(M381-$AH$1&lt;=30,"PRÓXIMA A VENCER",IF(S381&gt;0,"CON AVANCE","EN TERMINO"))))</f>
        <v>CUMPLIDA</v>
      </c>
      <c r="X381" s="143" t="str">
        <f>IF(A381&lt;&gt;"",IF(AD381=1,"VENCIDO",IF(AD381=2,"PRÓXIMO A VENCER",IF(AD381=3,"EN TERMINO",IF(AD381=4,"CON AVANCE",IF(AD381=5,"CUMPLIDO",))))),"")</f>
        <v>CUMPLIDO</v>
      </c>
      <c r="Y381" s="189" t="s">
        <v>951</v>
      </c>
      <c r="Z381" s="129" t="str">
        <f t="shared" si="37"/>
        <v>H46AF18</v>
      </c>
      <c r="AA381" s="144">
        <f>IF(A381&lt;&gt;"",1,AA380+1)</f>
        <v>1</v>
      </c>
      <c r="AB381" s="144" t="str">
        <f t="shared" si="38"/>
        <v>H46AF18 - 1</v>
      </c>
      <c r="AC381" s="82">
        <f t="shared" si="39"/>
        <v>5</v>
      </c>
      <c r="AD381" s="82">
        <f t="shared" si="40"/>
        <v>5</v>
      </c>
      <c r="AE381" s="82" t="str">
        <f>IF(A381&lt;&gt;"",MID(F381,1,FIND(" ",F381,1)-1),AE380)</f>
        <v>H46AF18.</v>
      </c>
      <c r="AF381" s="82" t="str">
        <f t="shared" si="41"/>
        <v>H46AF18</v>
      </c>
      <c r="AG381" s="86"/>
      <c r="AH381" s="87"/>
      <c r="AI381" s="88"/>
    </row>
    <row r="382" spans="1:35" s="11" customFormat="1" ht="350.1" customHeight="1" x14ac:dyDescent="0.2">
      <c r="A382" s="129">
        <f>IF(ISBLANK(D382),"",COUNTA($D$2:D382))</f>
        <v>295</v>
      </c>
      <c r="B382" s="130">
        <f t="shared" si="43"/>
        <v>381</v>
      </c>
      <c r="C382" s="140"/>
      <c r="D382" s="140" t="s">
        <v>645</v>
      </c>
      <c r="E382" s="140" t="s">
        <v>976</v>
      </c>
      <c r="F382" s="147" t="s">
        <v>1215</v>
      </c>
      <c r="G382" s="147" t="s">
        <v>994</v>
      </c>
      <c r="H382" s="192" t="s">
        <v>1097</v>
      </c>
      <c r="I382" s="192" t="s">
        <v>1365</v>
      </c>
      <c r="J382" s="195" t="s">
        <v>1096</v>
      </c>
      <c r="K382" s="199" t="s">
        <v>993</v>
      </c>
      <c r="L382" s="196">
        <v>43690</v>
      </c>
      <c r="M382" s="196">
        <v>43830</v>
      </c>
      <c r="N382" s="137">
        <f t="shared" si="42"/>
        <v>20</v>
      </c>
      <c r="O382" s="140" t="s">
        <v>1515</v>
      </c>
      <c r="P382" s="138" t="s">
        <v>2393</v>
      </c>
      <c r="Q382" s="140">
        <v>0</v>
      </c>
      <c r="R382" s="147"/>
      <c r="S382" s="85">
        <f>IF(Q382/K382&gt;1,100,+Q382/K382*100)</f>
        <v>0</v>
      </c>
      <c r="T382" s="142">
        <f>+N382*S382/100</f>
        <v>0</v>
      </c>
      <c r="U382" s="142">
        <f>IF(M382&lt;=$AH$1,T382,0)</f>
        <v>0</v>
      </c>
      <c r="V382" s="142">
        <f>IF($AH$1&gt;=M382,N382,0)</f>
        <v>20</v>
      </c>
      <c r="W382" s="143" t="str">
        <f>IF(S382=100,"CUMPLIDA",IF(M382-$AH$1&lt;0,"VENCIDA",IF(M382-$AH$1&lt;=30,"PRÓXIMA A VENCER",IF(S382&gt;0,"CON AVANCE","EN TERMINO"))))</f>
        <v>VENCIDA</v>
      </c>
      <c r="X382" s="143" t="str">
        <f>IF(A382&lt;&gt;"",IF(AD382=1,"VENCIDO",IF(AD382=2,"PRÓXIMO A VENCER",IF(AD382=3,"EN TERMINO",IF(AD382=4,"CON AVANCE",IF(AD382=5,"CUMPLIDO",))))),"")</f>
        <v>VENCIDO</v>
      </c>
      <c r="Y382" s="189" t="s">
        <v>951</v>
      </c>
      <c r="Z382" s="129" t="str">
        <f t="shared" si="37"/>
        <v>H48AF18</v>
      </c>
      <c r="AA382" s="144">
        <f>IF(A382&lt;&gt;"",1,AA381+1)</f>
        <v>1</v>
      </c>
      <c r="AB382" s="144" t="str">
        <f t="shared" si="38"/>
        <v>H48AF18 - 1</v>
      </c>
      <c r="AC382" s="82">
        <f t="shared" si="39"/>
        <v>1</v>
      </c>
      <c r="AD382" s="82">
        <f t="shared" si="40"/>
        <v>1</v>
      </c>
      <c r="AE382" s="82" t="str">
        <f>IF(A382&lt;&gt;"",MID(F382,1,FIND(" ",F382,1)-1),AE381)</f>
        <v>H48AF18.</v>
      </c>
      <c r="AF382" s="82" t="str">
        <f t="shared" si="41"/>
        <v>H48AF18</v>
      </c>
      <c r="AG382" s="86"/>
      <c r="AH382" s="87"/>
      <c r="AI382" s="88"/>
    </row>
    <row r="383" spans="1:35" s="11" customFormat="1" ht="350.1" customHeight="1" x14ac:dyDescent="0.2">
      <c r="A383" s="129" t="str">
        <f>IF(ISBLANK(D383),"",COUNTA($D$2:D383))</f>
        <v/>
      </c>
      <c r="B383" s="130">
        <f t="shared" si="43"/>
        <v>382</v>
      </c>
      <c r="C383" s="140"/>
      <c r="D383" s="140"/>
      <c r="E383" s="140" t="s">
        <v>976</v>
      </c>
      <c r="F383" s="147" t="s">
        <v>1216</v>
      </c>
      <c r="G383" s="147" t="s">
        <v>994</v>
      </c>
      <c r="H383" s="192" t="s">
        <v>995</v>
      </c>
      <c r="I383" s="192" t="s">
        <v>996</v>
      </c>
      <c r="J383" s="195" t="s">
        <v>9</v>
      </c>
      <c r="K383" s="199" t="s">
        <v>993</v>
      </c>
      <c r="L383" s="196">
        <v>43690</v>
      </c>
      <c r="M383" s="196">
        <v>43830</v>
      </c>
      <c r="N383" s="137">
        <f t="shared" si="42"/>
        <v>20</v>
      </c>
      <c r="O383" s="140" t="s">
        <v>1515</v>
      </c>
      <c r="P383" s="138" t="s">
        <v>2393</v>
      </c>
      <c r="Q383" s="140">
        <v>0</v>
      </c>
      <c r="R383" s="147"/>
      <c r="S383" s="85">
        <f>IF(Q383/K383&gt;1,100,+Q383/K383*100)</f>
        <v>0</v>
      </c>
      <c r="T383" s="142">
        <f>+N383*S383/100</f>
        <v>0</v>
      </c>
      <c r="U383" s="142">
        <f>IF(M383&lt;=$AH$1,T383,0)</f>
        <v>0</v>
      </c>
      <c r="V383" s="142">
        <f>IF($AH$1&gt;=M383,N383,0)</f>
        <v>20</v>
      </c>
      <c r="W383" s="143" t="str">
        <f>IF(S383=100,"CUMPLIDA",IF(M383-$AH$1&lt;0,"VENCIDA",IF(M383-$AH$1&lt;=30,"PRÓXIMA A VENCER",IF(S383&gt;0,"CON AVANCE","EN TERMINO"))))</f>
        <v>VENCIDA</v>
      </c>
      <c r="X383" s="143" t="str">
        <f>IF(A383&lt;&gt;"",IF(AD383=1,"VENCIDO",IF(AD383=2,"PRÓXIMO A VENCER",IF(AD383=3,"EN TERMINO",IF(AD383=4,"CON AVANCE",IF(AD383=5,"CUMPLIDO",))))),"")</f>
        <v/>
      </c>
      <c r="Y383" s="189" t="s">
        <v>951</v>
      </c>
      <c r="Z383" s="129" t="str">
        <f t="shared" si="37"/>
        <v>H48AF18</v>
      </c>
      <c r="AA383" s="144">
        <f>IF(A383&lt;&gt;"",1,AA382+1)</f>
        <v>2</v>
      </c>
      <c r="AB383" s="144" t="str">
        <f t="shared" si="38"/>
        <v>H48AF18 - 2</v>
      </c>
      <c r="AC383" s="82">
        <f t="shared" si="39"/>
        <v>1</v>
      </c>
      <c r="AD383" s="82">
        <f t="shared" si="40"/>
        <v>1</v>
      </c>
      <c r="AE383" s="82" t="str">
        <f>IF(A383&lt;&gt;"",MID(F383,1,FIND(" ",F383,1)-1),AE382)</f>
        <v>H48AF18.</v>
      </c>
      <c r="AF383" s="82" t="str">
        <f t="shared" si="41"/>
        <v>H48AF18</v>
      </c>
      <c r="AG383" s="86"/>
      <c r="AH383" s="87"/>
      <c r="AI383" s="88"/>
    </row>
    <row r="384" spans="1:35" s="11" customFormat="1" ht="350.1" customHeight="1" x14ac:dyDescent="0.2">
      <c r="A384" s="129">
        <f>IF(ISBLANK(D384),"",COUNTA($D$2:D384))</f>
        <v>296</v>
      </c>
      <c r="B384" s="130">
        <f t="shared" si="43"/>
        <v>383</v>
      </c>
      <c r="C384" s="140"/>
      <c r="D384" s="140" t="s">
        <v>725</v>
      </c>
      <c r="E384" s="140" t="s">
        <v>976</v>
      </c>
      <c r="F384" s="147" t="s">
        <v>1217</v>
      </c>
      <c r="G384" s="147" t="s">
        <v>997</v>
      </c>
      <c r="H384" s="147" t="s">
        <v>1099</v>
      </c>
      <c r="I384" s="147" t="s">
        <v>998</v>
      </c>
      <c r="J384" s="147" t="s">
        <v>1098</v>
      </c>
      <c r="K384" s="160">
        <v>2</v>
      </c>
      <c r="L384" s="184">
        <v>43690</v>
      </c>
      <c r="M384" s="184">
        <v>44055</v>
      </c>
      <c r="N384" s="137">
        <f t="shared" si="42"/>
        <v>52.142857142857146</v>
      </c>
      <c r="O384" s="160" t="s">
        <v>1975</v>
      </c>
      <c r="P384" s="138" t="s">
        <v>2386</v>
      </c>
      <c r="Q384" s="140">
        <v>2</v>
      </c>
      <c r="R384" s="147"/>
      <c r="S384" s="85">
        <f>IF(Q384/K384&gt;1,100,+Q384/K384*100)</f>
        <v>100</v>
      </c>
      <c r="T384" s="142">
        <f>+N384*S384/100</f>
        <v>52.142857142857146</v>
      </c>
      <c r="U384" s="142">
        <f>IF(M384&lt;=$AH$1,T384,0)</f>
        <v>52.142857142857146</v>
      </c>
      <c r="V384" s="142">
        <f>IF($AH$1&gt;=M384,N384,0)</f>
        <v>52.142857142857146</v>
      </c>
      <c r="W384" s="143" t="str">
        <f>IF(S384=100,"CUMPLIDA",IF(M384-$AH$1&lt;0,"VENCIDA",IF(M384-$AH$1&lt;=30,"PRÓXIMA A VENCER",IF(S384&gt;0,"CON AVANCE","EN TERMINO"))))</f>
        <v>CUMPLIDA</v>
      </c>
      <c r="X384" s="143" t="str">
        <f>IF(A384&lt;&gt;"",IF(AD384=1,"VENCIDO",IF(AD384=2,"PRÓXIMO A VENCER",IF(AD384=3,"EN TERMINO",IF(AD384=4,"CON AVANCE",IF(AD384=5,"CUMPLIDO",))))),"")</f>
        <v>CUMPLIDO</v>
      </c>
      <c r="Y384" s="189" t="s">
        <v>951</v>
      </c>
      <c r="Z384" s="129" t="str">
        <f t="shared" si="37"/>
        <v>H50AF18</v>
      </c>
      <c r="AA384" s="144">
        <f>IF(A384&lt;&gt;"",1,AA383+1)</f>
        <v>1</v>
      </c>
      <c r="AB384" s="144" t="str">
        <f t="shared" si="38"/>
        <v>H50AF18 - 1</v>
      </c>
      <c r="AC384" s="82">
        <f t="shared" si="39"/>
        <v>5</v>
      </c>
      <c r="AD384" s="82">
        <f t="shared" si="40"/>
        <v>5</v>
      </c>
      <c r="AE384" s="82" t="str">
        <f>IF(A384&lt;&gt;"",MID(F384,1,FIND(" ",F384,1)-1),AE383)</f>
        <v>H50AF18.</v>
      </c>
      <c r="AF384" s="82" t="str">
        <f t="shared" si="41"/>
        <v>H50AF18</v>
      </c>
      <c r="AG384" s="86"/>
      <c r="AH384" s="87"/>
      <c r="AI384" s="88"/>
    </row>
    <row r="385" spans="1:35" s="11" customFormat="1" ht="350.1" customHeight="1" x14ac:dyDescent="0.2">
      <c r="A385" s="129" t="str">
        <f>IF(ISBLANK(D385),"",COUNTA($D$2:D385))</f>
        <v/>
      </c>
      <c r="B385" s="130">
        <f t="shared" si="43"/>
        <v>384</v>
      </c>
      <c r="C385" s="140"/>
      <c r="D385" s="140"/>
      <c r="E385" s="140" t="s">
        <v>976</v>
      </c>
      <c r="F385" s="147" t="s">
        <v>1218</v>
      </c>
      <c r="G385" s="147" t="s">
        <v>997</v>
      </c>
      <c r="H385" s="147" t="s">
        <v>999</v>
      </c>
      <c r="I385" s="147" t="s">
        <v>1000</v>
      </c>
      <c r="J385" s="160" t="s">
        <v>1001</v>
      </c>
      <c r="K385" s="160">
        <v>40</v>
      </c>
      <c r="L385" s="184">
        <v>43690</v>
      </c>
      <c r="M385" s="184">
        <v>44012</v>
      </c>
      <c r="N385" s="137">
        <f t="shared" si="42"/>
        <v>46</v>
      </c>
      <c r="O385" s="160" t="s">
        <v>1975</v>
      </c>
      <c r="P385" s="138" t="s">
        <v>2386</v>
      </c>
      <c r="Q385" s="160">
        <v>40</v>
      </c>
      <c r="R385" s="147"/>
      <c r="S385" s="85">
        <f>IF(Q385/K385&gt;1,100,+Q385/K385*100)</f>
        <v>100</v>
      </c>
      <c r="T385" s="142">
        <f>+N385*S385/100</f>
        <v>46</v>
      </c>
      <c r="U385" s="142">
        <f>IF(M385&lt;=$AH$1,T385,0)</f>
        <v>46</v>
      </c>
      <c r="V385" s="142">
        <f>IF($AH$1&gt;=M385,N385,0)</f>
        <v>46</v>
      </c>
      <c r="W385" s="143" t="str">
        <f>IF(S385=100,"CUMPLIDA",IF(M385-$AH$1&lt;0,"VENCIDA",IF(M385-$AH$1&lt;=30,"PRÓXIMA A VENCER",IF(S385&gt;0,"CON AVANCE","EN TERMINO"))))</f>
        <v>CUMPLIDA</v>
      </c>
      <c r="X385" s="143" t="str">
        <f>IF(A385&lt;&gt;"",IF(AD385=1,"VENCIDO",IF(AD385=2,"PRÓXIMO A VENCER",IF(AD385=3,"EN TERMINO",IF(AD385=4,"CON AVANCE",IF(AD385=5,"CUMPLIDO",))))),"")</f>
        <v/>
      </c>
      <c r="Y385" s="189" t="s">
        <v>951</v>
      </c>
      <c r="Z385" s="129" t="str">
        <f t="shared" si="37"/>
        <v>H50AF18</v>
      </c>
      <c r="AA385" s="144">
        <f>IF(A385&lt;&gt;"",1,AA384+1)</f>
        <v>2</v>
      </c>
      <c r="AB385" s="144" t="str">
        <f t="shared" si="38"/>
        <v>H50AF18 - 2</v>
      </c>
      <c r="AC385" s="82">
        <f t="shared" si="39"/>
        <v>5</v>
      </c>
      <c r="AD385" s="82">
        <f t="shared" si="40"/>
        <v>5</v>
      </c>
      <c r="AE385" s="82" t="str">
        <f>IF(A385&lt;&gt;"",MID(F385,1,FIND(" ",F385,1)-1),AE384)</f>
        <v>H50AF18.</v>
      </c>
      <c r="AF385" s="82" t="str">
        <f t="shared" si="41"/>
        <v>H50AF18</v>
      </c>
      <c r="AG385" s="86"/>
      <c r="AH385" s="87"/>
      <c r="AI385" s="88"/>
    </row>
    <row r="386" spans="1:35" s="11" customFormat="1" ht="350.1" customHeight="1" x14ac:dyDescent="0.2">
      <c r="A386" s="129">
        <f>IF(ISBLANK(D386),"",COUNTA($D$2:D386))</f>
        <v>297</v>
      </c>
      <c r="B386" s="130">
        <f t="shared" si="43"/>
        <v>385</v>
      </c>
      <c r="C386" s="140"/>
      <c r="D386" s="140" t="s">
        <v>963</v>
      </c>
      <c r="E386" s="140" t="s">
        <v>976</v>
      </c>
      <c r="F386" s="147" t="s">
        <v>1219</v>
      </c>
      <c r="G386" s="147" t="s">
        <v>1002</v>
      </c>
      <c r="H386" s="147" t="s">
        <v>1099</v>
      </c>
      <c r="I386" s="147" t="s">
        <v>998</v>
      </c>
      <c r="J386" s="147" t="s">
        <v>1098</v>
      </c>
      <c r="K386" s="160">
        <v>2</v>
      </c>
      <c r="L386" s="184">
        <v>43690</v>
      </c>
      <c r="M386" s="184">
        <v>44055</v>
      </c>
      <c r="N386" s="137">
        <f t="shared" si="42"/>
        <v>52.142857142857146</v>
      </c>
      <c r="O386" s="160" t="s">
        <v>1975</v>
      </c>
      <c r="P386" s="138" t="s">
        <v>2386</v>
      </c>
      <c r="Q386" s="140">
        <v>2</v>
      </c>
      <c r="R386" s="147"/>
      <c r="S386" s="85">
        <f>IF(Q386/K386&gt;1,100,+Q386/K386*100)</f>
        <v>100</v>
      </c>
      <c r="T386" s="142">
        <f>+N386*S386/100</f>
        <v>52.142857142857146</v>
      </c>
      <c r="U386" s="142">
        <f>IF(M386&lt;=$AH$1,T386,0)</f>
        <v>52.142857142857146</v>
      </c>
      <c r="V386" s="142">
        <f>IF($AH$1&gt;=M386,N386,0)</f>
        <v>52.142857142857146</v>
      </c>
      <c r="W386" s="143" t="str">
        <f>IF(S386=100,"CUMPLIDA",IF(M386-$AH$1&lt;0,"VENCIDA",IF(M386-$AH$1&lt;=30,"PRÓXIMA A VENCER",IF(S386&gt;0,"CON AVANCE","EN TERMINO"))))</f>
        <v>CUMPLIDA</v>
      </c>
      <c r="X386" s="143" t="str">
        <f>IF(A386&lt;&gt;"",IF(AD386=1,"VENCIDO",IF(AD386=2,"PRÓXIMO A VENCER",IF(AD386=3,"EN TERMINO",IF(AD386=4,"CON AVANCE",IF(AD386=5,"CUMPLIDO",))))),"")</f>
        <v>CUMPLIDO</v>
      </c>
      <c r="Y386" s="189" t="s">
        <v>951</v>
      </c>
      <c r="Z386" s="129" t="str">
        <f t="shared" si="37"/>
        <v>H51AF18</v>
      </c>
      <c r="AA386" s="144">
        <f>IF(A386&lt;&gt;"",1,AA385+1)</f>
        <v>1</v>
      </c>
      <c r="AB386" s="144" t="str">
        <f t="shared" si="38"/>
        <v>H51AF18 - 1</v>
      </c>
      <c r="AC386" s="82">
        <f t="shared" si="39"/>
        <v>5</v>
      </c>
      <c r="AD386" s="82">
        <f t="shared" si="40"/>
        <v>5</v>
      </c>
      <c r="AE386" s="82" t="str">
        <f>IF(A386&lt;&gt;"",MID(F386,1,FIND(" ",F386,1)-1),AE385)</f>
        <v>H51AF18.</v>
      </c>
      <c r="AF386" s="82" t="str">
        <f t="shared" si="41"/>
        <v>H51AF18</v>
      </c>
      <c r="AG386" s="86"/>
      <c r="AH386" s="87"/>
      <c r="AI386" s="88"/>
    </row>
    <row r="387" spans="1:35" s="11" customFormat="1" ht="350.1" customHeight="1" x14ac:dyDescent="0.2">
      <c r="A387" s="129">
        <f>IF(ISBLANK(D387),"",COUNTA($D$2:D387))</f>
        <v>298</v>
      </c>
      <c r="B387" s="130">
        <f t="shared" si="43"/>
        <v>386</v>
      </c>
      <c r="C387" s="140"/>
      <c r="D387" s="140" t="s">
        <v>646</v>
      </c>
      <c r="E387" s="140" t="s">
        <v>976</v>
      </c>
      <c r="F387" s="147" t="s">
        <v>1220</v>
      </c>
      <c r="G387" s="147" t="s">
        <v>1003</v>
      </c>
      <c r="H387" s="147" t="s">
        <v>1004</v>
      </c>
      <c r="I387" s="147" t="s">
        <v>1005</v>
      </c>
      <c r="J387" s="147" t="s">
        <v>1006</v>
      </c>
      <c r="K387" s="160">
        <v>1</v>
      </c>
      <c r="L387" s="184">
        <v>43690</v>
      </c>
      <c r="M387" s="184">
        <v>44012</v>
      </c>
      <c r="N387" s="137">
        <f t="shared" si="42"/>
        <v>46</v>
      </c>
      <c r="O387" s="160" t="s">
        <v>1975</v>
      </c>
      <c r="P387" s="138" t="s">
        <v>2386</v>
      </c>
      <c r="Q387" s="140">
        <v>1</v>
      </c>
      <c r="R387" s="147"/>
      <c r="S387" s="85">
        <f>IF(Q387/K387&gt;1,100,+Q387/K387*100)</f>
        <v>100</v>
      </c>
      <c r="T387" s="142">
        <f>+N387*S387/100</f>
        <v>46</v>
      </c>
      <c r="U387" s="142">
        <f>IF(M387&lt;=$AH$1,T387,0)</f>
        <v>46</v>
      </c>
      <c r="V387" s="142">
        <f>IF($AH$1&gt;=M387,N387,0)</f>
        <v>46</v>
      </c>
      <c r="W387" s="143" t="str">
        <f>IF(S387=100,"CUMPLIDA",IF(M387-$AH$1&lt;0,"VENCIDA",IF(M387-$AH$1&lt;=30,"PRÓXIMA A VENCER",IF(S387&gt;0,"CON AVANCE","EN TERMINO"))))</f>
        <v>CUMPLIDA</v>
      </c>
      <c r="X387" s="143" t="str">
        <f>IF(A387&lt;&gt;"",IF(AD387=1,"VENCIDO",IF(AD387=2,"PRÓXIMO A VENCER",IF(AD387=3,"EN TERMINO",IF(AD387=4,"CON AVANCE",IF(AD387=5,"CUMPLIDO",))))),"")</f>
        <v>CUMPLIDO</v>
      </c>
      <c r="Y387" s="189" t="s">
        <v>951</v>
      </c>
      <c r="Z387" s="129" t="str">
        <f t="shared" ref="Z387:Z450" si="44">AF387</f>
        <v>H52AF18</v>
      </c>
      <c r="AA387" s="144">
        <f>IF(A387&lt;&gt;"",1,AA386+1)</f>
        <v>1</v>
      </c>
      <c r="AB387" s="144" t="str">
        <f t="shared" ref="AB387:AB450" si="45">CONCATENATE(Z387," - ",AA387)</f>
        <v>H52AF18 - 1</v>
      </c>
      <c r="AC387" s="82">
        <f t="shared" ref="AC387:AC450" si="46">IF(W387="VENCIDA",1,IF(W387="PRÓXIMA A VENCER",2,IF(W387="EN TERMINO",3,IF(W387="CON AVANCE",4,IF(W387="CUMPLIDA",5,)))))</f>
        <v>5</v>
      </c>
      <c r="AD387" s="82">
        <f t="shared" ref="AD387:AD450" si="47">IF(AA388=AA387+1,MIN(AC387,AD388),AC387)</f>
        <v>5</v>
      </c>
      <c r="AE387" s="82" t="str">
        <f>IF(A387&lt;&gt;"",MID(F387,1,FIND(" ",F387,1)-1),AE386)</f>
        <v>H52AF18.</v>
      </c>
      <c r="AF387" s="82" t="str">
        <f t="shared" ref="AF387:AF450" si="48">IFERROR(MID(AE387,1,FIND(".",AE387,1)-1),AE387)</f>
        <v>H52AF18</v>
      </c>
      <c r="AG387" s="86"/>
      <c r="AH387" s="87"/>
      <c r="AI387" s="88"/>
    </row>
    <row r="388" spans="1:35" s="11" customFormat="1" ht="350.1" customHeight="1" x14ac:dyDescent="0.2">
      <c r="A388" s="129">
        <f>IF(ISBLANK(D388),"",COUNTA($D$2:D388))</f>
        <v>299</v>
      </c>
      <c r="B388" s="130">
        <f t="shared" si="43"/>
        <v>387</v>
      </c>
      <c r="C388" s="140"/>
      <c r="D388" s="140" t="s">
        <v>645</v>
      </c>
      <c r="E388" s="140" t="s">
        <v>976</v>
      </c>
      <c r="F388" s="155" t="s">
        <v>1221</v>
      </c>
      <c r="G388" s="155" t="s">
        <v>1007</v>
      </c>
      <c r="H388" s="200" t="s">
        <v>1008</v>
      </c>
      <c r="I388" s="155" t="s">
        <v>1366</v>
      </c>
      <c r="J388" s="155" t="s">
        <v>1367</v>
      </c>
      <c r="K388" s="140">
        <v>1</v>
      </c>
      <c r="L388" s="156">
        <v>43690</v>
      </c>
      <c r="M388" s="156">
        <v>43830</v>
      </c>
      <c r="N388" s="137">
        <f t="shared" si="42"/>
        <v>20</v>
      </c>
      <c r="O388" s="140" t="s">
        <v>1520</v>
      </c>
      <c r="P388" s="140" t="s">
        <v>2393</v>
      </c>
      <c r="Q388" s="140">
        <v>0</v>
      </c>
      <c r="R388" s="160"/>
      <c r="S388" s="85">
        <f>IF(Q388/K388&gt;1,100,+Q388/K388*100)</f>
        <v>0</v>
      </c>
      <c r="T388" s="142">
        <f>+N388*S388/100</f>
        <v>0</v>
      </c>
      <c r="U388" s="142">
        <f>IF(M388&lt;=$AH$1,T388,0)</f>
        <v>0</v>
      </c>
      <c r="V388" s="142">
        <f>IF($AH$1&gt;=M388,N388,0)</f>
        <v>20</v>
      </c>
      <c r="W388" s="143" t="str">
        <f>IF(S388=100,"CUMPLIDA",IF(M388-$AH$1&lt;0,"VENCIDA",IF(M388-$AH$1&lt;=30,"PRÓXIMA A VENCER",IF(S388&gt;0,"CON AVANCE","EN TERMINO"))))</f>
        <v>VENCIDA</v>
      </c>
      <c r="X388" s="143" t="str">
        <f>IF(A388&lt;&gt;"",IF(AD388=1,"VENCIDO",IF(AD388=2,"PRÓXIMO A VENCER",IF(AD388=3,"EN TERMINO",IF(AD388=4,"CON AVANCE",IF(AD388=5,"CUMPLIDO",))))),"")</f>
        <v>VENCIDO</v>
      </c>
      <c r="Y388" s="189" t="s">
        <v>951</v>
      </c>
      <c r="Z388" s="129" t="str">
        <f t="shared" si="44"/>
        <v>H53AF18</v>
      </c>
      <c r="AA388" s="144">
        <f>IF(A388&lt;&gt;"",1,AA387+1)</f>
        <v>1</v>
      </c>
      <c r="AB388" s="144" t="str">
        <f t="shared" si="45"/>
        <v>H53AF18 - 1</v>
      </c>
      <c r="AC388" s="82">
        <f t="shared" si="46"/>
        <v>1</v>
      </c>
      <c r="AD388" s="82">
        <f t="shared" si="47"/>
        <v>1</v>
      </c>
      <c r="AE388" s="82" t="str">
        <f>IF(A388&lt;&gt;"",MID(F388,1,FIND(" ",F388,1)-1),AE387)</f>
        <v>H53AF18.</v>
      </c>
      <c r="AF388" s="82" t="str">
        <f t="shared" si="48"/>
        <v>H53AF18</v>
      </c>
      <c r="AG388" s="86"/>
      <c r="AH388" s="87"/>
      <c r="AI388" s="88"/>
    </row>
    <row r="389" spans="1:35" s="11" customFormat="1" ht="350.1" customHeight="1" x14ac:dyDescent="0.2">
      <c r="A389" s="129">
        <f>IF(ISBLANK(D389),"",COUNTA($D$2:D389))</f>
        <v>300</v>
      </c>
      <c r="B389" s="130">
        <f t="shared" si="43"/>
        <v>388</v>
      </c>
      <c r="C389" s="140"/>
      <c r="D389" s="140" t="s">
        <v>645</v>
      </c>
      <c r="E389" s="140" t="s">
        <v>976</v>
      </c>
      <c r="F389" s="155" t="s">
        <v>1222</v>
      </c>
      <c r="G389" s="155" t="s">
        <v>1009</v>
      </c>
      <c r="H389" s="193" t="s">
        <v>2745</v>
      </c>
      <c r="I389" s="193" t="s">
        <v>2746</v>
      </c>
      <c r="J389" s="194" t="s">
        <v>2747</v>
      </c>
      <c r="K389" s="194">
        <v>1</v>
      </c>
      <c r="L389" s="201">
        <v>45176</v>
      </c>
      <c r="M389" s="201">
        <v>45230</v>
      </c>
      <c r="N389" s="137">
        <f t="shared" si="42"/>
        <v>7.7142857142857144</v>
      </c>
      <c r="O389" s="140" t="s">
        <v>1515</v>
      </c>
      <c r="P389" s="138" t="s">
        <v>2750</v>
      </c>
      <c r="Q389" s="160">
        <v>0</v>
      </c>
      <c r="R389" s="147"/>
      <c r="S389" s="85">
        <f>IF(Q389/K389&gt;1,100,+Q389/K389*100)</f>
        <v>0</v>
      </c>
      <c r="T389" s="142">
        <f>+N389*S389/100</f>
        <v>0</v>
      </c>
      <c r="U389" s="142">
        <f>IF(M389&lt;=$AH$1,T389,0)</f>
        <v>0</v>
      </c>
      <c r="V389" s="142">
        <f>IF($AH$1&gt;=M389,N389,0)</f>
        <v>7.7142857142857144</v>
      </c>
      <c r="W389" s="143" t="str">
        <f>IF(S389=100,"CUMPLIDA",IF(M389-$AH$1&lt;0,"VENCIDA",IF(M389-$AH$1&lt;=30,"PRÓXIMA A VENCER",IF(S389&gt;0,"CON AVANCE","EN TERMINO"))))</f>
        <v>VENCIDA</v>
      </c>
      <c r="X389" s="143" t="str">
        <f>IF(A389&lt;&gt;"",IF(AD389=1,"VENCIDO",IF(AD389=2,"PRÓXIMO A VENCER",IF(AD389=3,"EN TERMINO",IF(AD389=4,"CON AVANCE",IF(AD389=5,"CUMPLIDO",))))),"")</f>
        <v>VENCIDO</v>
      </c>
      <c r="Y389" s="189" t="s">
        <v>951</v>
      </c>
      <c r="Z389" s="129" t="str">
        <f t="shared" si="44"/>
        <v xml:space="preserve">
H54AF18</v>
      </c>
      <c r="AA389" s="144">
        <f>IF(A389&lt;&gt;"",1,AA388+1)</f>
        <v>1</v>
      </c>
      <c r="AB389" s="144" t="str">
        <f t="shared" si="45"/>
        <v xml:space="preserve">
H54AF18 - 1</v>
      </c>
      <c r="AC389" s="82">
        <f t="shared" si="46"/>
        <v>1</v>
      </c>
      <c r="AD389" s="82">
        <f t="shared" si="47"/>
        <v>1</v>
      </c>
      <c r="AE389" s="82" t="str">
        <f>IF(A389&lt;&gt;"",MID(F389,1,FIND(" ",F389,1)-1),AE388)</f>
        <v xml:space="preserve">
H54AF18.</v>
      </c>
      <c r="AF389" s="82" t="str">
        <f t="shared" si="48"/>
        <v xml:space="preserve">
H54AF18</v>
      </c>
      <c r="AG389" s="86"/>
      <c r="AH389" s="87"/>
      <c r="AI389" s="88"/>
    </row>
    <row r="390" spans="1:35" s="11" customFormat="1" ht="350.1" customHeight="1" x14ac:dyDescent="0.2">
      <c r="A390" s="129">
        <f>IF(ISBLANK(D390),"",COUNTA($D$2:D390))</f>
        <v>301</v>
      </c>
      <c r="B390" s="130">
        <f t="shared" si="43"/>
        <v>389</v>
      </c>
      <c r="C390" s="140"/>
      <c r="D390" s="140" t="s">
        <v>1192</v>
      </c>
      <c r="E390" s="140" t="s">
        <v>976</v>
      </c>
      <c r="F390" s="155" t="s">
        <v>1223</v>
      </c>
      <c r="G390" s="155" t="s">
        <v>1010</v>
      </c>
      <c r="H390" s="193" t="s">
        <v>2748</v>
      </c>
      <c r="I390" s="193" t="s">
        <v>2748</v>
      </c>
      <c r="J390" s="194" t="s">
        <v>2749</v>
      </c>
      <c r="K390" s="194">
        <v>1</v>
      </c>
      <c r="L390" s="201">
        <v>45203</v>
      </c>
      <c r="M390" s="201">
        <v>45230</v>
      </c>
      <c r="N390" s="137">
        <f t="shared" si="42"/>
        <v>3.8571428571428572</v>
      </c>
      <c r="O390" s="140" t="s">
        <v>1515</v>
      </c>
      <c r="P390" s="138" t="s">
        <v>2750</v>
      </c>
      <c r="Q390" s="140">
        <v>0</v>
      </c>
      <c r="R390" s="147"/>
      <c r="S390" s="85">
        <f>IF(Q390/K390&gt;1,100,+Q390/K390*100)</f>
        <v>0</v>
      </c>
      <c r="T390" s="142">
        <f>+N390*S390/100</f>
        <v>0</v>
      </c>
      <c r="U390" s="142">
        <f>IF(M390&lt;=$AH$1,T390,0)</f>
        <v>0</v>
      </c>
      <c r="V390" s="142">
        <f>IF($AH$1&gt;=M390,N390,0)</f>
        <v>3.8571428571428572</v>
      </c>
      <c r="W390" s="143" t="str">
        <f>IF(S390=100,"CUMPLIDA",IF(M390-$AH$1&lt;0,"VENCIDA",IF(M390-$AH$1&lt;=30,"PRÓXIMA A VENCER",IF(S390&gt;0,"CON AVANCE","EN TERMINO"))))</f>
        <v>VENCIDA</v>
      </c>
      <c r="X390" s="143" t="str">
        <f>IF(A390&lt;&gt;"",IF(AD390=1,"VENCIDO",IF(AD390=2,"PRÓXIMO A VENCER",IF(AD390=3,"EN TERMINO",IF(AD390=4,"CON AVANCE",IF(AD390=5,"CUMPLIDO",))))),"")</f>
        <v>VENCIDO</v>
      </c>
      <c r="Y390" s="189" t="s">
        <v>951</v>
      </c>
      <c r="Z390" s="129" t="str">
        <f t="shared" si="44"/>
        <v>H55AF18</v>
      </c>
      <c r="AA390" s="144">
        <f>IF(A390&lt;&gt;"",1,AA389+1)</f>
        <v>1</v>
      </c>
      <c r="AB390" s="144" t="str">
        <f t="shared" si="45"/>
        <v>H55AF18 - 1</v>
      </c>
      <c r="AC390" s="82">
        <f t="shared" si="46"/>
        <v>1</v>
      </c>
      <c r="AD390" s="82">
        <f t="shared" si="47"/>
        <v>1</v>
      </c>
      <c r="AE390" s="82" t="str">
        <f>IF(A390&lt;&gt;"",MID(F390,1,FIND(" ",F390,1)-1),AE389)</f>
        <v>H55AF18.</v>
      </c>
      <c r="AF390" s="82" t="str">
        <f t="shared" si="48"/>
        <v>H55AF18</v>
      </c>
      <c r="AG390" s="86"/>
      <c r="AH390" s="87"/>
      <c r="AI390" s="88"/>
    </row>
    <row r="391" spans="1:35" s="11" customFormat="1" ht="350.1" customHeight="1" x14ac:dyDescent="0.2">
      <c r="A391" s="129">
        <f>IF(ISBLANK(D391),"",COUNTA($D$2:D391))</f>
        <v>302</v>
      </c>
      <c r="B391" s="130">
        <f t="shared" si="43"/>
        <v>390</v>
      </c>
      <c r="C391" s="140"/>
      <c r="D391" s="140" t="s">
        <v>646</v>
      </c>
      <c r="E391" s="140" t="s">
        <v>976</v>
      </c>
      <c r="F391" s="147" t="s">
        <v>1224</v>
      </c>
      <c r="G391" s="147" t="s">
        <v>1011</v>
      </c>
      <c r="H391" s="147" t="s">
        <v>1012</v>
      </c>
      <c r="I391" s="147" t="s">
        <v>1013</v>
      </c>
      <c r="J391" s="147" t="s">
        <v>1014</v>
      </c>
      <c r="K391" s="160">
        <v>1</v>
      </c>
      <c r="L391" s="184">
        <v>43690</v>
      </c>
      <c r="M391" s="184">
        <v>43753</v>
      </c>
      <c r="N391" s="137">
        <f t="shared" si="42"/>
        <v>9</v>
      </c>
      <c r="O391" s="160" t="s">
        <v>416</v>
      </c>
      <c r="P391" s="138" t="s">
        <v>2386</v>
      </c>
      <c r="Q391" s="160">
        <v>1</v>
      </c>
      <c r="R391" s="160"/>
      <c r="S391" s="85">
        <f>IF(Q391/K391&gt;1,100,+Q391/K391*100)</f>
        <v>100</v>
      </c>
      <c r="T391" s="142">
        <f>+N391*S391/100</f>
        <v>9</v>
      </c>
      <c r="U391" s="142">
        <f>IF(M391&lt;=$AH$1,T391,0)</f>
        <v>9</v>
      </c>
      <c r="V391" s="142">
        <f>IF($AH$1&gt;=M391,N391,0)</f>
        <v>9</v>
      </c>
      <c r="W391" s="143" t="str">
        <f>IF(S391=100,"CUMPLIDA",IF(M391-$AH$1&lt;0,"VENCIDA",IF(M391-$AH$1&lt;=30,"PRÓXIMA A VENCER",IF(S391&gt;0,"CON AVANCE","EN TERMINO"))))</f>
        <v>CUMPLIDA</v>
      </c>
      <c r="X391" s="143" t="str">
        <f>IF(A391&lt;&gt;"",IF(AD391=1,"VENCIDO",IF(AD391=2,"PRÓXIMO A VENCER",IF(AD391=3,"EN TERMINO",IF(AD391=4,"CON AVANCE",IF(AD391=5,"CUMPLIDO",))))),"")</f>
        <v>CUMPLIDO</v>
      </c>
      <c r="Y391" s="189" t="s">
        <v>951</v>
      </c>
      <c r="Z391" s="129" t="str">
        <f t="shared" si="44"/>
        <v>H57AF18</v>
      </c>
      <c r="AA391" s="144">
        <f>IF(A391&lt;&gt;"",1,AA390+1)</f>
        <v>1</v>
      </c>
      <c r="AB391" s="144" t="str">
        <f t="shared" si="45"/>
        <v>H57AF18 - 1</v>
      </c>
      <c r="AC391" s="82">
        <f t="shared" si="46"/>
        <v>5</v>
      </c>
      <c r="AD391" s="82">
        <f t="shared" si="47"/>
        <v>5</v>
      </c>
      <c r="AE391" s="82" t="str">
        <f>IF(A391&lt;&gt;"",MID(F391,1,FIND(" ",F391,1)-1),AE390)</f>
        <v>H57AF18.</v>
      </c>
      <c r="AF391" s="82" t="str">
        <f t="shared" si="48"/>
        <v>H57AF18</v>
      </c>
      <c r="AG391" s="86"/>
      <c r="AH391" s="87"/>
      <c r="AI391" s="88"/>
    </row>
    <row r="392" spans="1:35" s="11" customFormat="1" ht="350.1" customHeight="1" x14ac:dyDescent="0.2">
      <c r="A392" s="129">
        <f>IF(ISBLANK(D392),"",COUNTA($D$2:D392))</f>
        <v>303</v>
      </c>
      <c r="B392" s="130">
        <f t="shared" si="43"/>
        <v>391</v>
      </c>
      <c r="C392" s="140"/>
      <c r="D392" s="140" t="s">
        <v>924</v>
      </c>
      <c r="E392" s="140" t="s">
        <v>874</v>
      </c>
      <c r="F392" s="147" t="s">
        <v>941</v>
      </c>
      <c r="G392" s="147" t="s">
        <v>926</v>
      </c>
      <c r="H392" s="155" t="s">
        <v>927</v>
      </c>
      <c r="I392" s="155" t="s">
        <v>928</v>
      </c>
      <c r="J392" s="140" t="s">
        <v>841</v>
      </c>
      <c r="K392" s="140">
        <v>1</v>
      </c>
      <c r="L392" s="156">
        <v>43480</v>
      </c>
      <c r="M392" s="156">
        <v>43524</v>
      </c>
      <c r="N392" s="137">
        <f t="shared" si="42"/>
        <v>6.2857142857142856</v>
      </c>
      <c r="O392" s="140" t="s">
        <v>416</v>
      </c>
      <c r="P392" s="138" t="s">
        <v>2386</v>
      </c>
      <c r="Q392" s="140">
        <v>0.4</v>
      </c>
      <c r="R392" s="160"/>
      <c r="S392" s="85">
        <f>IF(Q392/K392&gt;1,100,+Q392/K392*100)</f>
        <v>40</v>
      </c>
      <c r="T392" s="142">
        <f>+N392*S392/100</f>
        <v>2.5142857142857142</v>
      </c>
      <c r="U392" s="142">
        <f>IF(M392&lt;=$AH$1,T392,0)</f>
        <v>2.5142857142857142</v>
      </c>
      <c r="V392" s="142">
        <f>IF($AH$1&gt;=M392,N392,0)</f>
        <v>6.2857142857142856</v>
      </c>
      <c r="W392" s="143" t="str">
        <f>IF(S392=100,"CUMPLIDA",IF(M392-$AH$1&lt;0,"VENCIDA",IF(M392-$AH$1&lt;=30,"PRÓXIMA A VENCER",IF(S392&gt;0,"CON AVANCE","EN TERMINO"))))</f>
        <v>VENCIDA</v>
      </c>
      <c r="X392" s="143" t="str">
        <f>IF(A392&lt;&gt;"",IF(AD392=1,"VENCIDO",IF(AD392=2,"PRÓXIMO A VENCER",IF(AD392=3,"EN TERMINO",IF(AD392=4,"CON AVANCE",IF(AD392=5,"CUMPLIDO",))))),"")</f>
        <v>VENCIDO</v>
      </c>
      <c r="Y392" s="189" t="s">
        <v>940</v>
      </c>
      <c r="Z392" s="129" t="str">
        <f t="shared" si="44"/>
        <v>H1APCSMF18</v>
      </c>
      <c r="AA392" s="144">
        <f>IF(A392&lt;&gt;"",1,AA391+1)</f>
        <v>1</v>
      </c>
      <c r="AB392" s="144" t="str">
        <f t="shared" si="45"/>
        <v>H1APCSMF18 - 1</v>
      </c>
      <c r="AC392" s="82">
        <f t="shared" si="46"/>
        <v>1</v>
      </c>
      <c r="AD392" s="82">
        <f t="shared" si="47"/>
        <v>1</v>
      </c>
      <c r="AE392" s="82" t="str">
        <f>IF(A392&lt;&gt;"",MID(F392,1,FIND(" ",F392,1)-1),AE391)</f>
        <v>H1APCSMF18.</v>
      </c>
      <c r="AF392" s="82" t="str">
        <f t="shared" si="48"/>
        <v>H1APCSMF18</v>
      </c>
      <c r="AG392" s="86"/>
      <c r="AH392" s="87"/>
      <c r="AI392" s="88"/>
    </row>
    <row r="393" spans="1:35" s="11" customFormat="1" ht="350.1" customHeight="1" x14ac:dyDescent="0.2">
      <c r="A393" s="129">
        <f>IF(ISBLANK(D393),"",COUNTA($D$2:D393))</f>
        <v>304</v>
      </c>
      <c r="B393" s="130">
        <f t="shared" si="43"/>
        <v>392</v>
      </c>
      <c r="C393" s="140"/>
      <c r="D393" s="140" t="s">
        <v>925</v>
      </c>
      <c r="E393" s="140" t="s">
        <v>874</v>
      </c>
      <c r="F393" s="147" t="s">
        <v>942</v>
      </c>
      <c r="G393" s="147" t="s">
        <v>929</v>
      </c>
      <c r="H393" s="155" t="s">
        <v>930</v>
      </c>
      <c r="I393" s="155" t="s">
        <v>837</v>
      </c>
      <c r="J393" s="140" t="s">
        <v>841</v>
      </c>
      <c r="K393" s="140">
        <v>1</v>
      </c>
      <c r="L393" s="156">
        <v>43480</v>
      </c>
      <c r="M393" s="156">
        <v>43524</v>
      </c>
      <c r="N393" s="137">
        <f t="shared" si="42"/>
        <v>6.2857142857142856</v>
      </c>
      <c r="O393" s="140" t="s">
        <v>416</v>
      </c>
      <c r="P393" s="138" t="s">
        <v>2386</v>
      </c>
      <c r="Q393" s="140">
        <v>1</v>
      </c>
      <c r="R393" s="160"/>
      <c r="S393" s="85">
        <f>IF(Q393/K393&gt;1,100,+Q393/K393*100)</f>
        <v>100</v>
      </c>
      <c r="T393" s="142">
        <f>+N393*S393/100</f>
        <v>6.2857142857142856</v>
      </c>
      <c r="U393" s="142">
        <f>IF(M393&lt;=$AH$1,T393,0)</f>
        <v>6.2857142857142856</v>
      </c>
      <c r="V393" s="142">
        <f>IF($AH$1&gt;=M393,N393,0)</f>
        <v>6.2857142857142856</v>
      </c>
      <c r="W393" s="143" t="str">
        <f>IF(S393=100,"CUMPLIDA",IF(M393-$AH$1&lt;0,"VENCIDA",IF(M393-$AH$1&lt;=30,"PRÓXIMA A VENCER",IF(S393&gt;0,"CON AVANCE","EN TERMINO"))))</f>
        <v>CUMPLIDA</v>
      </c>
      <c r="X393" s="143" t="str">
        <f>IF(A393&lt;&gt;"",IF(AD393=1,"VENCIDO",IF(AD393=2,"PRÓXIMO A VENCER",IF(AD393=3,"EN TERMINO",IF(AD393=4,"CON AVANCE",IF(AD393=5,"CUMPLIDO",))))),"")</f>
        <v>CUMPLIDO</v>
      </c>
      <c r="Y393" s="189" t="s">
        <v>940</v>
      </c>
      <c r="Z393" s="129" t="str">
        <f t="shared" si="44"/>
        <v>H2APCSMF18</v>
      </c>
      <c r="AA393" s="144">
        <f>IF(A393&lt;&gt;"",1,AA392+1)</f>
        <v>1</v>
      </c>
      <c r="AB393" s="144" t="str">
        <f t="shared" si="45"/>
        <v>H2APCSMF18 - 1</v>
      </c>
      <c r="AC393" s="82">
        <f t="shared" si="46"/>
        <v>5</v>
      </c>
      <c r="AD393" s="82">
        <f t="shared" si="47"/>
        <v>5</v>
      </c>
      <c r="AE393" s="82" t="str">
        <f>IF(A393&lt;&gt;"",MID(F393,1,FIND(" ",F393,1)-1),AE392)</f>
        <v>H2APCSMF18.</v>
      </c>
      <c r="AF393" s="82" t="str">
        <f t="shared" si="48"/>
        <v>H2APCSMF18</v>
      </c>
      <c r="AG393" s="86"/>
      <c r="AH393" s="87"/>
      <c r="AI393" s="88"/>
    </row>
    <row r="394" spans="1:35" s="11" customFormat="1" ht="350.1" customHeight="1" x14ac:dyDescent="0.2">
      <c r="A394" s="129">
        <f>IF(ISBLANK(D394),"",COUNTA($D$2:D394))</f>
        <v>305</v>
      </c>
      <c r="B394" s="130">
        <f t="shared" si="43"/>
        <v>393</v>
      </c>
      <c r="C394" s="140"/>
      <c r="D394" s="140" t="s">
        <v>646</v>
      </c>
      <c r="E394" s="140" t="s">
        <v>938</v>
      </c>
      <c r="F394" s="147" t="s">
        <v>943</v>
      </c>
      <c r="G394" s="147" t="s">
        <v>931</v>
      </c>
      <c r="H394" s="155" t="s">
        <v>932</v>
      </c>
      <c r="I394" s="155" t="s">
        <v>933</v>
      </c>
      <c r="J394" s="140" t="s">
        <v>934</v>
      </c>
      <c r="K394" s="140">
        <v>1</v>
      </c>
      <c r="L394" s="156">
        <v>43480</v>
      </c>
      <c r="M394" s="156">
        <v>43524</v>
      </c>
      <c r="N394" s="137">
        <f t="shared" si="42"/>
        <v>6.2857142857142856</v>
      </c>
      <c r="O394" s="140" t="s">
        <v>416</v>
      </c>
      <c r="P394" s="138" t="s">
        <v>2386</v>
      </c>
      <c r="Q394" s="140">
        <v>1</v>
      </c>
      <c r="R394" s="160"/>
      <c r="S394" s="85">
        <f>IF(Q394/K394&gt;1,100,+Q394/K394*100)</f>
        <v>100</v>
      </c>
      <c r="T394" s="142">
        <f>+N394*S394/100</f>
        <v>6.2857142857142856</v>
      </c>
      <c r="U394" s="142">
        <f>IF(M394&lt;=$AH$1,T394,0)</f>
        <v>6.2857142857142856</v>
      </c>
      <c r="V394" s="142">
        <f>IF($AH$1&gt;=M394,N394,0)</f>
        <v>6.2857142857142856</v>
      </c>
      <c r="W394" s="143" t="str">
        <f>IF(S394=100,"CUMPLIDA",IF(M394-$AH$1&lt;0,"VENCIDA",IF(M394-$AH$1&lt;=30,"PRÓXIMA A VENCER",IF(S394&gt;0,"CON AVANCE","EN TERMINO"))))</f>
        <v>CUMPLIDA</v>
      </c>
      <c r="X394" s="143" t="str">
        <f>IF(A394&lt;&gt;"",IF(AD394=1,"VENCIDO",IF(AD394=2,"PRÓXIMO A VENCER",IF(AD394=3,"EN TERMINO",IF(AD394=4,"CON AVANCE",IF(AD394=5,"CUMPLIDO",))))),"")</f>
        <v>CUMPLIDO</v>
      </c>
      <c r="Y394" s="189" t="s">
        <v>940</v>
      </c>
      <c r="Z394" s="129" t="str">
        <f t="shared" si="44"/>
        <v>H5APCSMF18</v>
      </c>
      <c r="AA394" s="144">
        <f>IF(A394&lt;&gt;"",1,AA393+1)</f>
        <v>1</v>
      </c>
      <c r="AB394" s="144" t="str">
        <f t="shared" si="45"/>
        <v>H5APCSMF18 - 1</v>
      </c>
      <c r="AC394" s="82">
        <f t="shared" si="46"/>
        <v>5</v>
      </c>
      <c r="AD394" s="82">
        <f t="shared" si="47"/>
        <v>5</v>
      </c>
      <c r="AE394" s="82" t="str">
        <f>IF(A394&lt;&gt;"",MID(F394,1,FIND(" ",F394,1)-1),AE393)</f>
        <v>H5APCSMF18.</v>
      </c>
      <c r="AF394" s="82" t="str">
        <f t="shared" si="48"/>
        <v>H5APCSMF18</v>
      </c>
      <c r="AG394" s="86"/>
      <c r="AH394" s="87"/>
      <c r="AI394" s="88"/>
    </row>
    <row r="395" spans="1:35" s="11" customFormat="1" ht="350.1" customHeight="1" x14ac:dyDescent="0.2">
      <c r="A395" s="129">
        <f>IF(ISBLANK(D395),"",COUNTA($D$2:D395))</f>
        <v>306</v>
      </c>
      <c r="B395" s="130">
        <f t="shared" si="43"/>
        <v>394</v>
      </c>
      <c r="C395" s="140"/>
      <c r="D395" s="140" t="s">
        <v>924</v>
      </c>
      <c r="E395" s="140" t="s">
        <v>874</v>
      </c>
      <c r="F395" s="147" t="s">
        <v>944</v>
      </c>
      <c r="G395" s="147" t="s">
        <v>935</v>
      </c>
      <c r="H395" s="155" t="s">
        <v>936</v>
      </c>
      <c r="I395" s="155" t="s">
        <v>937</v>
      </c>
      <c r="J395" s="140" t="s">
        <v>841</v>
      </c>
      <c r="K395" s="140">
        <v>1</v>
      </c>
      <c r="L395" s="156">
        <v>43480</v>
      </c>
      <c r="M395" s="156">
        <v>43524</v>
      </c>
      <c r="N395" s="137">
        <f t="shared" ref="N395:N458" si="49">(+M395-L395)/7</f>
        <v>6.2857142857142856</v>
      </c>
      <c r="O395" s="140" t="s">
        <v>416</v>
      </c>
      <c r="P395" s="138" t="s">
        <v>2386</v>
      </c>
      <c r="Q395" s="140">
        <v>0.4</v>
      </c>
      <c r="R395" s="160"/>
      <c r="S395" s="85">
        <f>IF(Q395/K395&gt;1,100,+Q395/K395*100)</f>
        <v>40</v>
      </c>
      <c r="T395" s="142">
        <f>+N395*S395/100</f>
        <v>2.5142857142857142</v>
      </c>
      <c r="U395" s="142">
        <f>IF(M395&lt;=$AH$1,T395,0)</f>
        <v>2.5142857142857142</v>
      </c>
      <c r="V395" s="142">
        <f>IF($AH$1&gt;=M395,N395,0)</f>
        <v>6.2857142857142856</v>
      </c>
      <c r="W395" s="143" t="str">
        <f>IF(S395=100,"CUMPLIDA",IF(M395-$AH$1&lt;0,"VENCIDA",IF(M395-$AH$1&lt;=30,"PRÓXIMA A VENCER",IF(S395&gt;0,"CON AVANCE","EN TERMINO"))))</f>
        <v>VENCIDA</v>
      </c>
      <c r="X395" s="143" t="str">
        <f>IF(A395&lt;&gt;"",IF(AD395=1,"VENCIDO",IF(AD395=2,"PRÓXIMO A VENCER",IF(AD395=3,"EN TERMINO",IF(AD395=4,"CON AVANCE",IF(AD395=5,"CUMPLIDO",))))),"")</f>
        <v>VENCIDO</v>
      </c>
      <c r="Y395" s="189" t="s">
        <v>940</v>
      </c>
      <c r="Z395" s="129" t="str">
        <f t="shared" si="44"/>
        <v>H6APCSMF18</v>
      </c>
      <c r="AA395" s="144">
        <f>IF(A395&lt;&gt;"",1,AA394+1)</f>
        <v>1</v>
      </c>
      <c r="AB395" s="144" t="str">
        <f t="shared" si="45"/>
        <v>H6APCSMF18 - 1</v>
      </c>
      <c r="AC395" s="82">
        <f t="shared" si="46"/>
        <v>1</v>
      </c>
      <c r="AD395" s="82">
        <f t="shared" si="47"/>
        <v>1</v>
      </c>
      <c r="AE395" s="82" t="str">
        <f>IF(A395&lt;&gt;"",MID(F395,1,FIND(" ",F395,1)-1),AE394)</f>
        <v>H6APCSMF18.</v>
      </c>
      <c r="AF395" s="82" t="str">
        <f t="shared" si="48"/>
        <v>H6APCSMF18</v>
      </c>
      <c r="AG395" s="86"/>
      <c r="AH395" s="87"/>
      <c r="AI395" s="88"/>
    </row>
    <row r="396" spans="1:35" s="11" customFormat="1" ht="350.1" customHeight="1" x14ac:dyDescent="0.2">
      <c r="A396" s="129">
        <f>IF(ISBLANK(D396),"",COUNTA($D$2:D396))</f>
        <v>307</v>
      </c>
      <c r="B396" s="130">
        <f t="shared" si="43"/>
        <v>395</v>
      </c>
      <c r="C396" s="140"/>
      <c r="D396" s="140" t="s">
        <v>726</v>
      </c>
      <c r="E396" s="140" t="s">
        <v>871</v>
      </c>
      <c r="F396" s="147" t="s">
        <v>790</v>
      </c>
      <c r="G396" s="147" t="s">
        <v>791</v>
      </c>
      <c r="H396" s="155" t="s">
        <v>845</v>
      </c>
      <c r="I396" s="155" t="s">
        <v>836</v>
      </c>
      <c r="J396" s="140" t="s">
        <v>846</v>
      </c>
      <c r="K396" s="140">
        <v>1</v>
      </c>
      <c r="L396" s="156">
        <v>43467</v>
      </c>
      <c r="M396" s="156">
        <v>43524</v>
      </c>
      <c r="N396" s="137">
        <f t="shared" si="49"/>
        <v>8.1428571428571423</v>
      </c>
      <c r="O396" s="140" t="s">
        <v>1521</v>
      </c>
      <c r="P396" s="138" t="s">
        <v>2386</v>
      </c>
      <c r="Q396" s="140">
        <v>1</v>
      </c>
      <c r="R396" s="140"/>
      <c r="S396" s="85">
        <f>IF(Q396/K396&gt;1,100,+Q396/K396*100)</f>
        <v>100</v>
      </c>
      <c r="T396" s="142">
        <f>+N396*S396/100</f>
        <v>8.1428571428571423</v>
      </c>
      <c r="U396" s="142">
        <f>IF(M396&lt;=$AH$1,T396,0)</f>
        <v>8.1428571428571423</v>
      </c>
      <c r="V396" s="142">
        <f>IF($AH$1&gt;=M396,N396,0)</f>
        <v>8.1428571428571423</v>
      </c>
      <c r="W396" s="143" t="str">
        <f>IF(S396=100,"CUMPLIDA",IF(M396-$AH$1&lt;0,"VENCIDA",IF(M396-$AH$1&lt;=30,"PRÓXIMA A VENCER",IF(S396&gt;0,"CON AVANCE","EN TERMINO"))))</f>
        <v>CUMPLIDA</v>
      </c>
      <c r="X396" s="143" t="str">
        <f>IF(A396&lt;&gt;"",IF(AD396=1,"VENCIDO",IF(AD396=2,"PRÓXIMO A VENCER",IF(AD396=3,"EN TERMINO",IF(AD396=4,"CON AVANCE",IF(AD396=5,"CUMPLIDO",))))),"")</f>
        <v>CUMPLIDO</v>
      </c>
      <c r="Y396" s="202" t="s">
        <v>844</v>
      </c>
      <c r="Z396" s="129" t="str">
        <f t="shared" si="44"/>
        <v>H1ACSRT17</v>
      </c>
      <c r="AA396" s="144">
        <f>IF(A396&lt;&gt;"",1,AA395+1)</f>
        <v>1</v>
      </c>
      <c r="AB396" s="144" t="str">
        <f t="shared" si="45"/>
        <v>H1ACSRT17 - 1</v>
      </c>
      <c r="AC396" s="82">
        <f t="shared" si="46"/>
        <v>5</v>
      </c>
      <c r="AD396" s="82">
        <f t="shared" si="47"/>
        <v>5</v>
      </c>
      <c r="AE396" s="82" t="str">
        <f>IF(A396&lt;&gt;"",MID(F396,1,FIND(" ",F396,1)-1),AE395)</f>
        <v>H1ACSRT17.</v>
      </c>
      <c r="AF396" s="82" t="str">
        <f t="shared" si="48"/>
        <v>H1ACSRT17</v>
      </c>
      <c r="AG396" s="86"/>
      <c r="AH396" s="87"/>
      <c r="AI396" s="88"/>
    </row>
    <row r="397" spans="1:35" s="11" customFormat="1" ht="350.1" customHeight="1" x14ac:dyDescent="0.2">
      <c r="A397" s="129">
        <f>IF(ISBLANK(D397),"",COUNTA($D$2:D397))</f>
        <v>308</v>
      </c>
      <c r="B397" s="130">
        <f t="shared" si="43"/>
        <v>396</v>
      </c>
      <c r="C397" s="140"/>
      <c r="D397" s="140" t="s">
        <v>645</v>
      </c>
      <c r="E397" s="140" t="s">
        <v>873</v>
      </c>
      <c r="F397" s="147" t="s">
        <v>921</v>
      </c>
      <c r="G397" s="147" t="s">
        <v>872</v>
      </c>
      <c r="H397" s="155" t="s">
        <v>847</v>
      </c>
      <c r="I397" s="155" t="s">
        <v>848</v>
      </c>
      <c r="J397" s="140" t="s">
        <v>849</v>
      </c>
      <c r="K397" s="140">
        <v>1</v>
      </c>
      <c r="L397" s="156">
        <v>43467</v>
      </c>
      <c r="M397" s="156">
        <v>43524</v>
      </c>
      <c r="N397" s="137">
        <f t="shared" si="49"/>
        <v>8.1428571428571423</v>
      </c>
      <c r="O397" s="140" t="s">
        <v>1521</v>
      </c>
      <c r="P397" s="138" t="s">
        <v>2386</v>
      </c>
      <c r="Q397" s="140">
        <v>0</v>
      </c>
      <c r="R397" s="140"/>
      <c r="S397" s="85">
        <f>IF(Q397/K397&gt;1,100,+Q397/K397*100)</f>
        <v>0</v>
      </c>
      <c r="T397" s="142">
        <f>+N397*S397/100</f>
        <v>0</v>
      </c>
      <c r="U397" s="142">
        <f>IF(M397&lt;=$AH$1,T397,0)</f>
        <v>0</v>
      </c>
      <c r="V397" s="142">
        <f>IF($AH$1&gt;=M397,N397,0)</f>
        <v>8.1428571428571423</v>
      </c>
      <c r="W397" s="143" t="str">
        <f>IF(S397=100,"CUMPLIDA",IF(M397-$AH$1&lt;0,"VENCIDA",IF(M397-$AH$1&lt;=30,"PRÓXIMA A VENCER",IF(S397&gt;0,"CON AVANCE","EN TERMINO"))))</f>
        <v>VENCIDA</v>
      </c>
      <c r="X397" s="143" t="str">
        <f>IF(A397&lt;&gt;"",IF(AD397=1,"VENCIDO",IF(AD397=2,"PRÓXIMO A VENCER",IF(AD397=3,"EN TERMINO",IF(AD397=4,"CON AVANCE",IF(AD397=5,"CUMPLIDO",))))),"")</f>
        <v>VENCIDO</v>
      </c>
      <c r="Y397" s="202" t="s">
        <v>844</v>
      </c>
      <c r="Z397" s="129" t="str">
        <f t="shared" si="44"/>
        <v>H2ACSRT17</v>
      </c>
      <c r="AA397" s="144">
        <f>IF(A397&lt;&gt;"",1,AA396+1)</f>
        <v>1</v>
      </c>
      <c r="AB397" s="144" t="str">
        <f t="shared" si="45"/>
        <v>H2ACSRT17 - 1</v>
      </c>
      <c r="AC397" s="82">
        <f t="shared" si="46"/>
        <v>1</v>
      </c>
      <c r="AD397" s="82">
        <f t="shared" si="47"/>
        <v>1</v>
      </c>
      <c r="AE397" s="82" t="str">
        <f>IF(A397&lt;&gt;"",MID(F397,1,FIND(" ",F397,1)-1),AE396)</f>
        <v>H2ACSRT17.</v>
      </c>
      <c r="AF397" s="82" t="str">
        <f t="shared" si="48"/>
        <v>H2ACSRT17</v>
      </c>
      <c r="AG397" s="86"/>
      <c r="AH397" s="87"/>
      <c r="AI397" s="88"/>
    </row>
    <row r="398" spans="1:35" s="11" customFormat="1" ht="350.1" customHeight="1" x14ac:dyDescent="0.2">
      <c r="A398" s="129">
        <f>IF(ISBLANK(D398),"",COUNTA($D$2:D398))</f>
        <v>309</v>
      </c>
      <c r="B398" s="130">
        <f t="shared" si="43"/>
        <v>397</v>
      </c>
      <c r="C398" s="140"/>
      <c r="D398" s="140" t="s">
        <v>645</v>
      </c>
      <c r="E398" s="140" t="s">
        <v>874</v>
      </c>
      <c r="F398" s="147" t="s">
        <v>792</v>
      </c>
      <c r="G398" s="147" t="s">
        <v>793</v>
      </c>
      <c r="H398" s="155" t="s">
        <v>847</v>
      </c>
      <c r="I398" s="155" t="s">
        <v>850</v>
      </c>
      <c r="J398" s="140" t="s">
        <v>849</v>
      </c>
      <c r="K398" s="140">
        <v>1</v>
      </c>
      <c r="L398" s="156">
        <v>43467</v>
      </c>
      <c r="M398" s="156">
        <v>43524</v>
      </c>
      <c r="N398" s="137">
        <f t="shared" si="49"/>
        <v>8.1428571428571423</v>
      </c>
      <c r="O398" s="140" t="s">
        <v>1521</v>
      </c>
      <c r="P398" s="138" t="s">
        <v>2386</v>
      </c>
      <c r="Q398" s="140">
        <v>0</v>
      </c>
      <c r="R398" s="140"/>
      <c r="S398" s="85">
        <f>IF(Q398/K398&gt;1,100,+Q398/K398*100)</f>
        <v>0</v>
      </c>
      <c r="T398" s="142">
        <f>+N398*S398/100</f>
        <v>0</v>
      </c>
      <c r="U398" s="142">
        <f>IF(M398&lt;=$AH$1,T398,0)</f>
        <v>0</v>
      </c>
      <c r="V398" s="142">
        <f>IF($AH$1&gt;=M398,N398,0)</f>
        <v>8.1428571428571423</v>
      </c>
      <c r="W398" s="143" t="str">
        <f>IF(S398=100,"CUMPLIDA",IF(M398-$AH$1&lt;0,"VENCIDA",IF(M398-$AH$1&lt;=30,"PRÓXIMA A VENCER",IF(S398&gt;0,"CON AVANCE","EN TERMINO"))))</f>
        <v>VENCIDA</v>
      </c>
      <c r="X398" s="143" t="str">
        <f>IF(A398&lt;&gt;"",IF(AD398=1,"VENCIDO",IF(AD398=2,"PRÓXIMO A VENCER",IF(AD398=3,"EN TERMINO",IF(AD398=4,"CON AVANCE",IF(AD398=5,"CUMPLIDO",))))),"")</f>
        <v>VENCIDO</v>
      </c>
      <c r="Y398" s="202" t="s">
        <v>844</v>
      </c>
      <c r="Z398" s="129" t="str">
        <f t="shared" si="44"/>
        <v>H3ACSRT17</v>
      </c>
      <c r="AA398" s="144">
        <f>IF(A398&lt;&gt;"",1,AA397+1)</f>
        <v>1</v>
      </c>
      <c r="AB398" s="144" t="str">
        <f t="shared" si="45"/>
        <v>H3ACSRT17 - 1</v>
      </c>
      <c r="AC398" s="82">
        <f t="shared" si="46"/>
        <v>1</v>
      </c>
      <c r="AD398" s="82">
        <f t="shared" si="47"/>
        <v>1</v>
      </c>
      <c r="AE398" s="82" t="str">
        <f>IF(A398&lt;&gt;"",MID(F398,1,FIND(" ",F398,1)-1),AE397)</f>
        <v>H3ACSRT17.</v>
      </c>
      <c r="AF398" s="82" t="str">
        <f t="shared" si="48"/>
        <v>H3ACSRT17</v>
      </c>
      <c r="AG398" s="86"/>
      <c r="AH398" s="87"/>
      <c r="AI398" s="88"/>
    </row>
    <row r="399" spans="1:35" s="11" customFormat="1" ht="350.1" customHeight="1" x14ac:dyDescent="0.2">
      <c r="A399" s="129">
        <f>IF(ISBLANK(D399),"",COUNTA($D$2:D399))</f>
        <v>310</v>
      </c>
      <c r="B399" s="130">
        <f t="shared" si="43"/>
        <v>398</v>
      </c>
      <c r="C399" s="140"/>
      <c r="D399" s="140" t="s">
        <v>645</v>
      </c>
      <c r="E399" s="140" t="s">
        <v>875</v>
      </c>
      <c r="F399" s="147" t="s">
        <v>794</v>
      </c>
      <c r="G399" s="147" t="s">
        <v>860</v>
      </c>
      <c r="H399" s="155" t="s">
        <v>851</v>
      </c>
      <c r="I399" s="155" t="s">
        <v>852</v>
      </c>
      <c r="J399" s="140" t="s">
        <v>846</v>
      </c>
      <c r="K399" s="140">
        <v>1</v>
      </c>
      <c r="L399" s="156">
        <v>43467</v>
      </c>
      <c r="M399" s="156">
        <v>43524</v>
      </c>
      <c r="N399" s="137">
        <f t="shared" si="49"/>
        <v>8.1428571428571423</v>
      </c>
      <c r="O399" s="140" t="s">
        <v>1521</v>
      </c>
      <c r="P399" s="138" t="s">
        <v>2386</v>
      </c>
      <c r="Q399" s="140">
        <v>1</v>
      </c>
      <c r="R399" s="140"/>
      <c r="S399" s="85">
        <f>IF(Q399/K399&gt;1,100,+Q399/K399*100)</f>
        <v>100</v>
      </c>
      <c r="T399" s="142">
        <f>+N399*S399/100</f>
        <v>8.1428571428571423</v>
      </c>
      <c r="U399" s="142">
        <f>IF(M399&lt;=$AH$1,T399,0)</f>
        <v>8.1428571428571423</v>
      </c>
      <c r="V399" s="142">
        <f>IF($AH$1&gt;=M399,N399,0)</f>
        <v>8.1428571428571423</v>
      </c>
      <c r="W399" s="143" t="str">
        <f>IF(S399=100,"CUMPLIDA",IF(M399-$AH$1&lt;0,"VENCIDA",IF(M399-$AH$1&lt;=30,"PRÓXIMA A VENCER",IF(S399&gt;0,"CON AVANCE","EN TERMINO"))))</f>
        <v>CUMPLIDA</v>
      </c>
      <c r="X399" s="143" t="str">
        <f>IF(A399&lt;&gt;"",IF(AD399=1,"VENCIDO",IF(AD399=2,"PRÓXIMO A VENCER",IF(AD399=3,"EN TERMINO",IF(AD399=4,"CON AVANCE",IF(AD399=5,"CUMPLIDO",))))),"")</f>
        <v>CUMPLIDO</v>
      </c>
      <c r="Y399" s="202" t="s">
        <v>844</v>
      </c>
      <c r="Z399" s="129" t="str">
        <f t="shared" si="44"/>
        <v>H4ACSRT17</v>
      </c>
      <c r="AA399" s="144">
        <f>IF(A399&lt;&gt;"",1,AA398+1)</f>
        <v>1</v>
      </c>
      <c r="AB399" s="144" t="str">
        <f t="shared" si="45"/>
        <v>H4ACSRT17 - 1</v>
      </c>
      <c r="AC399" s="82">
        <f t="shared" si="46"/>
        <v>5</v>
      </c>
      <c r="AD399" s="82">
        <f t="shared" si="47"/>
        <v>5</v>
      </c>
      <c r="AE399" s="82" t="str">
        <f>IF(A399&lt;&gt;"",MID(F399,1,FIND(" ",F399,1)-1),AE398)</f>
        <v>H4ACSRT17.</v>
      </c>
      <c r="AF399" s="82" t="str">
        <f t="shared" si="48"/>
        <v>H4ACSRT17</v>
      </c>
      <c r="AG399" s="86"/>
      <c r="AH399" s="87"/>
      <c r="AI399" s="88"/>
    </row>
    <row r="400" spans="1:35" s="11" customFormat="1" ht="350.1" customHeight="1" x14ac:dyDescent="0.2">
      <c r="A400" s="129">
        <f>IF(ISBLANK(D400),"",COUNTA($D$2:D400))</f>
        <v>311</v>
      </c>
      <c r="B400" s="130">
        <f t="shared" si="43"/>
        <v>399</v>
      </c>
      <c r="C400" s="140"/>
      <c r="D400" s="140" t="s">
        <v>646</v>
      </c>
      <c r="E400" s="140" t="s">
        <v>877</v>
      </c>
      <c r="F400" s="147" t="s">
        <v>876</v>
      </c>
      <c r="G400" s="147" t="s">
        <v>2708</v>
      </c>
      <c r="H400" s="155" t="s">
        <v>2709</v>
      </c>
      <c r="I400" s="155" t="s">
        <v>2693</v>
      </c>
      <c r="J400" s="140" t="s">
        <v>2667</v>
      </c>
      <c r="K400" s="140">
        <v>1</v>
      </c>
      <c r="L400" s="156">
        <v>45184</v>
      </c>
      <c r="M400" s="156">
        <v>45199</v>
      </c>
      <c r="N400" s="137">
        <f t="shared" si="49"/>
        <v>2.1428571428571428</v>
      </c>
      <c r="O400" s="140" t="s">
        <v>1521</v>
      </c>
      <c r="P400" s="140" t="s">
        <v>2386</v>
      </c>
      <c r="Q400" s="140">
        <v>1</v>
      </c>
      <c r="R400" s="141"/>
      <c r="S400" s="85">
        <f>IF(Q400/K400&gt;1,100,+Q400/K400*100)</f>
        <v>100</v>
      </c>
      <c r="T400" s="142">
        <f>+N400*S400/100</f>
        <v>2.1428571428571428</v>
      </c>
      <c r="U400" s="142">
        <f>IF(M400&lt;=$AH$1,T400,0)</f>
        <v>2.1428571428571428</v>
      </c>
      <c r="V400" s="142">
        <f>IF($AH$1&gt;=M400,N400,0)</f>
        <v>2.1428571428571428</v>
      </c>
      <c r="W400" s="143" t="str">
        <f>IF(S400=100,"CUMPLIDA",IF(M400-$AH$1&lt;0,"VENCIDA",IF(M400-$AH$1&lt;=30,"PRÓXIMA A VENCER",IF(S400&gt;0,"CON AVANCE","EN TERMINO"))))</f>
        <v>CUMPLIDA</v>
      </c>
      <c r="X400" s="143" t="str">
        <f>IF(A400&lt;&gt;"",IF(AD400=1,"VENCIDO",IF(AD400=2,"PRÓXIMO A VENCER",IF(AD400=3,"EN TERMINO",IF(AD400=4,"CON AVANCE",IF(AD400=5,"CUMPLIDO",))))),"")</f>
        <v>CUMPLIDO</v>
      </c>
      <c r="Y400" s="202" t="s">
        <v>844</v>
      </c>
      <c r="Z400" s="129" t="str">
        <f t="shared" si="44"/>
        <v>H5ACSRT17</v>
      </c>
      <c r="AA400" s="144">
        <f>IF(A400&lt;&gt;"",1,AA399+1)</f>
        <v>1</v>
      </c>
      <c r="AB400" s="144" t="str">
        <f t="shared" si="45"/>
        <v>H5ACSRT17 - 1</v>
      </c>
      <c r="AC400" s="82">
        <f t="shared" si="46"/>
        <v>5</v>
      </c>
      <c r="AD400" s="82">
        <f t="shared" si="47"/>
        <v>5</v>
      </c>
      <c r="AE400" s="82" t="str">
        <f>IF(A400&lt;&gt;"",MID(F400,1,FIND(" ",F400,1)-1),AE399)</f>
        <v>H5ACSRT17.</v>
      </c>
      <c r="AF400" s="82" t="str">
        <f t="shared" si="48"/>
        <v>H5ACSRT17</v>
      </c>
      <c r="AG400" s="86"/>
      <c r="AH400" s="87"/>
      <c r="AI400" s="88"/>
    </row>
    <row r="401" spans="1:35" s="11" customFormat="1" ht="350.1" customHeight="1" x14ac:dyDescent="0.2">
      <c r="A401" s="129">
        <f>IF(ISBLANK(D401),"",COUNTA($D$2:D401))</f>
        <v>312</v>
      </c>
      <c r="B401" s="130">
        <f t="shared" si="43"/>
        <v>400</v>
      </c>
      <c r="C401" s="140"/>
      <c r="D401" s="140" t="s">
        <v>645</v>
      </c>
      <c r="E401" s="140" t="s">
        <v>879</v>
      </c>
      <c r="F401" s="147" t="s">
        <v>878</v>
      </c>
      <c r="G401" s="147" t="s">
        <v>795</v>
      </c>
      <c r="H401" s="155" t="s">
        <v>845</v>
      </c>
      <c r="I401" s="155" t="s">
        <v>853</v>
      </c>
      <c r="J401" s="140" t="s">
        <v>846</v>
      </c>
      <c r="K401" s="140">
        <v>1</v>
      </c>
      <c r="L401" s="156">
        <v>43467</v>
      </c>
      <c r="M401" s="156">
        <v>43524</v>
      </c>
      <c r="N401" s="137">
        <f t="shared" si="49"/>
        <v>8.1428571428571423</v>
      </c>
      <c r="O401" s="140" t="s">
        <v>1521</v>
      </c>
      <c r="P401" s="138" t="s">
        <v>2386</v>
      </c>
      <c r="Q401" s="140">
        <v>1</v>
      </c>
      <c r="R401" s="140"/>
      <c r="S401" s="85">
        <f>IF(Q401/K401&gt;1,100,+Q401/K401*100)</f>
        <v>100</v>
      </c>
      <c r="T401" s="142">
        <f>+N401*S401/100</f>
        <v>8.1428571428571423</v>
      </c>
      <c r="U401" s="142">
        <f>IF(M401&lt;=$AH$1,T401,0)</f>
        <v>8.1428571428571423</v>
      </c>
      <c r="V401" s="142">
        <f>IF($AH$1&gt;=M401,N401,0)</f>
        <v>8.1428571428571423</v>
      </c>
      <c r="W401" s="143" t="str">
        <f>IF(S401=100,"CUMPLIDA",IF(M401-$AH$1&lt;0,"VENCIDA",IF(M401-$AH$1&lt;=30,"PRÓXIMA A VENCER",IF(S401&gt;0,"CON AVANCE","EN TERMINO"))))</f>
        <v>CUMPLIDA</v>
      </c>
      <c r="X401" s="143" t="str">
        <f>IF(A401&lt;&gt;"",IF(AD401=1,"VENCIDO",IF(AD401=2,"PRÓXIMO A VENCER",IF(AD401=3,"EN TERMINO",IF(AD401=4,"CON AVANCE",IF(AD401=5,"CUMPLIDO",))))),"")</f>
        <v>CUMPLIDO</v>
      </c>
      <c r="Y401" s="202" t="s">
        <v>844</v>
      </c>
      <c r="Z401" s="129" t="str">
        <f t="shared" si="44"/>
        <v>H6ACSRT17</v>
      </c>
      <c r="AA401" s="144">
        <f>IF(A401&lt;&gt;"",1,AA400+1)</f>
        <v>1</v>
      </c>
      <c r="AB401" s="144" t="str">
        <f t="shared" si="45"/>
        <v>H6ACSRT17 - 1</v>
      </c>
      <c r="AC401" s="82">
        <f t="shared" si="46"/>
        <v>5</v>
      </c>
      <c r="AD401" s="82">
        <f t="shared" si="47"/>
        <v>5</v>
      </c>
      <c r="AE401" s="82" t="str">
        <f>IF(A401&lt;&gt;"",MID(F401,1,FIND(" ",F401,1)-1),AE400)</f>
        <v>H6ACSRT17.</v>
      </c>
      <c r="AF401" s="82" t="str">
        <f t="shared" si="48"/>
        <v>H6ACSRT17</v>
      </c>
      <c r="AG401" s="86"/>
      <c r="AH401" s="87"/>
      <c r="AI401" s="88"/>
    </row>
    <row r="402" spans="1:35" s="11" customFormat="1" ht="350.1" customHeight="1" x14ac:dyDescent="0.2">
      <c r="A402" s="129">
        <f>IF(ISBLANK(D402),"",COUNTA($D$2:D402))</f>
        <v>313</v>
      </c>
      <c r="B402" s="130">
        <f t="shared" si="43"/>
        <v>401</v>
      </c>
      <c r="C402" s="140"/>
      <c r="D402" s="140" t="s">
        <v>645</v>
      </c>
      <c r="E402" s="140" t="s">
        <v>882</v>
      </c>
      <c r="F402" s="147" t="s">
        <v>881</v>
      </c>
      <c r="G402" s="147" t="s">
        <v>796</v>
      </c>
      <c r="H402" s="155" t="s">
        <v>847</v>
      </c>
      <c r="I402" s="155" t="s">
        <v>850</v>
      </c>
      <c r="J402" s="140" t="s">
        <v>849</v>
      </c>
      <c r="K402" s="140">
        <v>1</v>
      </c>
      <c r="L402" s="156">
        <v>43467</v>
      </c>
      <c r="M402" s="156">
        <v>43524</v>
      </c>
      <c r="N402" s="137">
        <f t="shared" si="49"/>
        <v>8.1428571428571423</v>
      </c>
      <c r="O402" s="140" t="s">
        <v>1521</v>
      </c>
      <c r="P402" s="138" t="s">
        <v>2386</v>
      </c>
      <c r="Q402" s="140">
        <v>0</v>
      </c>
      <c r="R402" s="140"/>
      <c r="S402" s="85">
        <f>IF(Q402/K402&gt;1,100,+Q402/K402*100)</f>
        <v>0</v>
      </c>
      <c r="T402" s="142">
        <f>+N402*S402/100</f>
        <v>0</v>
      </c>
      <c r="U402" s="142">
        <f>IF(M402&lt;=$AH$1,T402,0)</f>
        <v>0</v>
      </c>
      <c r="V402" s="142">
        <f>IF($AH$1&gt;=M402,N402,0)</f>
        <v>8.1428571428571423</v>
      </c>
      <c r="W402" s="143" t="str">
        <f>IF(S402=100,"CUMPLIDA",IF(M402-$AH$1&lt;0,"VENCIDA",IF(M402-$AH$1&lt;=30,"PRÓXIMA A VENCER",IF(S402&gt;0,"CON AVANCE","EN TERMINO"))))</f>
        <v>VENCIDA</v>
      </c>
      <c r="X402" s="143" t="str">
        <f>IF(A402&lt;&gt;"",IF(AD402=1,"VENCIDO",IF(AD402=2,"PRÓXIMO A VENCER",IF(AD402=3,"EN TERMINO",IF(AD402=4,"CON AVANCE",IF(AD402=5,"CUMPLIDO",))))),"")</f>
        <v>VENCIDO</v>
      </c>
      <c r="Y402" s="202" t="s">
        <v>844</v>
      </c>
      <c r="Z402" s="129" t="str">
        <f t="shared" si="44"/>
        <v>H8ACSRT17</v>
      </c>
      <c r="AA402" s="144">
        <f>IF(A402&lt;&gt;"",1,AA401+1)</f>
        <v>1</v>
      </c>
      <c r="AB402" s="144" t="str">
        <f t="shared" si="45"/>
        <v>H8ACSRT17 - 1</v>
      </c>
      <c r="AC402" s="82">
        <f t="shared" si="46"/>
        <v>1</v>
      </c>
      <c r="AD402" s="82">
        <f t="shared" si="47"/>
        <v>1</v>
      </c>
      <c r="AE402" s="82" t="str">
        <f>IF(A402&lt;&gt;"",MID(F402,1,FIND(" ",F402,1)-1),AE401)</f>
        <v>H8ACSRT17.</v>
      </c>
      <c r="AF402" s="82" t="str">
        <f t="shared" si="48"/>
        <v>H8ACSRT17</v>
      </c>
      <c r="AG402" s="86"/>
      <c r="AH402" s="87"/>
      <c r="AI402" s="88"/>
    </row>
    <row r="403" spans="1:35" s="11" customFormat="1" ht="350.1" customHeight="1" x14ac:dyDescent="0.2">
      <c r="A403" s="129">
        <f>IF(ISBLANK(D403),"",COUNTA($D$2:D403))</f>
        <v>314</v>
      </c>
      <c r="B403" s="130">
        <f t="shared" si="43"/>
        <v>402</v>
      </c>
      <c r="C403" s="140"/>
      <c r="D403" s="140" t="s">
        <v>645</v>
      </c>
      <c r="E403" s="140" t="s">
        <v>883</v>
      </c>
      <c r="F403" s="147" t="s">
        <v>880</v>
      </c>
      <c r="G403" s="147" t="s">
        <v>797</v>
      </c>
      <c r="H403" s="155" t="s">
        <v>833</v>
      </c>
      <c r="I403" s="155" t="s">
        <v>837</v>
      </c>
      <c r="J403" s="140" t="s">
        <v>846</v>
      </c>
      <c r="K403" s="140">
        <v>1</v>
      </c>
      <c r="L403" s="156">
        <v>43467</v>
      </c>
      <c r="M403" s="156">
        <v>43524</v>
      </c>
      <c r="N403" s="137">
        <f t="shared" si="49"/>
        <v>8.1428571428571423</v>
      </c>
      <c r="O403" s="140" t="s">
        <v>1521</v>
      </c>
      <c r="P403" s="138" t="s">
        <v>2386</v>
      </c>
      <c r="Q403" s="140">
        <v>1</v>
      </c>
      <c r="R403" s="140"/>
      <c r="S403" s="85">
        <f>IF(Q403/K403&gt;1,100,+Q403/K403*100)</f>
        <v>100</v>
      </c>
      <c r="T403" s="142">
        <f>+N403*S403/100</f>
        <v>8.1428571428571423</v>
      </c>
      <c r="U403" s="142">
        <f>IF(M403&lt;=$AH$1,T403,0)</f>
        <v>8.1428571428571423</v>
      </c>
      <c r="V403" s="142">
        <f>IF($AH$1&gt;=M403,N403,0)</f>
        <v>8.1428571428571423</v>
      </c>
      <c r="W403" s="143" t="str">
        <f>IF(S403=100,"CUMPLIDA",IF(M403-$AH$1&lt;0,"VENCIDA",IF(M403-$AH$1&lt;=30,"PRÓXIMA A VENCER",IF(S403&gt;0,"CON AVANCE","EN TERMINO"))))</f>
        <v>CUMPLIDA</v>
      </c>
      <c r="X403" s="143" t="str">
        <f>IF(A403&lt;&gt;"",IF(AD403=1,"VENCIDO",IF(AD403=2,"PRÓXIMO A VENCER",IF(AD403=3,"EN TERMINO",IF(AD403=4,"CON AVANCE",IF(AD403=5,"CUMPLIDO",))))),"")</f>
        <v>CUMPLIDO</v>
      </c>
      <c r="Y403" s="202" t="s">
        <v>844</v>
      </c>
      <c r="Z403" s="129" t="str">
        <f t="shared" si="44"/>
        <v>H9ACSRT17</v>
      </c>
      <c r="AA403" s="144">
        <f>IF(A403&lt;&gt;"",1,AA402+1)</f>
        <v>1</v>
      </c>
      <c r="AB403" s="144" t="str">
        <f t="shared" si="45"/>
        <v>H9ACSRT17 - 1</v>
      </c>
      <c r="AC403" s="82">
        <f t="shared" si="46"/>
        <v>5</v>
      </c>
      <c r="AD403" s="82">
        <f t="shared" si="47"/>
        <v>5</v>
      </c>
      <c r="AE403" s="82" t="str">
        <f>IF(A403&lt;&gt;"",MID(F403,1,FIND(" ",F403,1)-1),AE402)</f>
        <v>H9ACSRT17.</v>
      </c>
      <c r="AF403" s="82" t="str">
        <f t="shared" si="48"/>
        <v>H9ACSRT17</v>
      </c>
      <c r="AG403" s="86"/>
      <c r="AH403" s="87"/>
      <c r="AI403" s="88"/>
    </row>
    <row r="404" spans="1:35" s="11" customFormat="1" ht="350.1" customHeight="1" x14ac:dyDescent="0.2">
      <c r="A404" s="129">
        <f>IF(ISBLANK(D404),"",COUNTA($D$2:D404))</f>
        <v>315</v>
      </c>
      <c r="B404" s="130">
        <f t="shared" si="43"/>
        <v>403</v>
      </c>
      <c r="C404" s="140"/>
      <c r="D404" s="140" t="s">
        <v>645</v>
      </c>
      <c r="E404" s="140" t="s">
        <v>874</v>
      </c>
      <c r="F404" s="147" t="s">
        <v>798</v>
      </c>
      <c r="G404" s="147" t="s">
        <v>799</v>
      </c>
      <c r="H404" s="155" t="s">
        <v>2690</v>
      </c>
      <c r="I404" s="155" t="s">
        <v>2671</v>
      </c>
      <c r="J404" s="140" t="s">
        <v>2301</v>
      </c>
      <c r="K404" s="140">
        <v>2</v>
      </c>
      <c r="L404" s="156">
        <v>45139</v>
      </c>
      <c r="M404" s="156">
        <v>45230</v>
      </c>
      <c r="N404" s="137">
        <f t="shared" si="49"/>
        <v>13</v>
      </c>
      <c r="O404" s="140" t="s">
        <v>1521</v>
      </c>
      <c r="P404" s="140" t="s">
        <v>2386</v>
      </c>
      <c r="Q404" s="140">
        <v>2</v>
      </c>
      <c r="R404" s="141"/>
      <c r="S404" s="85">
        <f>IF(Q404/K404&gt;1,100,+Q404/K404*100)</f>
        <v>100</v>
      </c>
      <c r="T404" s="142">
        <f>+N404*S404/100</f>
        <v>13</v>
      </c>
      <c r="U404" s="142">
        <f>IF(M404&lt;=$AH$1,T404,0)</f>
        <v>13</v>
      </c>
      <c r="V404" s="142">
        <f>IF($AH$1&gt;=M404,N404,0)</f>
        <v>13</v>
      </c>
      <c r="W404" s="143" t="str">
        <f>IF(S404=100,"CUMPLIDA",IF(M404-$AH$1&lt;0,"VENCIDA",IF(M404-$AH$1&lt;=30,"PRÓXIMA A VENCER",IF(S404&gt;0,"CON AVANCE","EN TERMINO"))))</f>
        <v>CUMPLIDA</v>
      </c>
      <c r="X404" s="143" t="str">
        <f>IF(A404&lt;&gt;"",IF(AD404=1,"VENCIDO",IF(AD404=2,"PRÓXIMO A VENCER",IF(AD404=3,"EN TERMINO",IF(AD404=4,"CON AVANCE",IF(AD404=5,"CUMPLIDO",))))),"")</f>
        <v>CUMPLIDO</v>
      </c>
      <c r="Y404" s="202" t="s">
        <v>844</v>
      </c>
      <c r="Z404" s="129" t="str">
        <f t="shared" si="44"/>
        <v>H10ACSRT17</v>
      </c>
      <c r="AA404" s="144">
        <f>IF(A404&lt;&gt;"",1,AA403+1)</f>
        <v>1</v>
      </c>
      <c r="AB404" s="144" t="str">
        <f t="shared" si="45"/>
        <v>H10ACSRT17 - 1</v>
      </c>
      <c r="AC404" s="82">
        <f t="shared" si="46"/>
        <v>5</v>
      </c>
      <c r="AD404" s="82">
        <f t="shared" si="47"/>
        <v>5</v>
      </c>
      <c r="AE404" s="82" t="str">
        <f>IF(A404&lt;&gt;"",MID(F404,1,FIND(" ",F404,1)-1),AE403)</f>
        <v>H10ACSRT17.</v>
      </c>
      <c r="AF404" s="82" t="str">
        <f t="shared" si="48"/>
        <v>H10ACSRT17</v>
      </c>
      <c r="AG404" s="86"/>
      <c r="AH404" s="87"/>
      <c r="AI404" s="88"/>
    </row>
    <row r="405" spans="1:35" s="11" customFormat="1" ht="350.1" customHeight="1" x14ac:dyDescent="0.2">
      <c r="A405" s="129">
        <f>IF(ISBLANK(D405),"",COUNTA($D$2:D405))</f>
        <v>316</v>
      </c>
      <c r="B405" s="130">
        <f t="shared" si="43"/>
        <v>404</v>
      </c>
      <c r="C405" s="140"/>
      <c r="D405" s="140" t="s">
        <v>646</v>
      </c>
      <c r="E405" s="140" t="s">
        <v>884</v>
      </c>
      <c r="F405" s="147" t="s">
        <v>800</v>
      </c>
      <c r="G405" s="147" t="s">
        <v>801</v>
      </c>
      <c r="H405" s="155" t="s">
        <v>863</v>
      </c>
      <c r="I405" s="155" t="s">
        <v>868</v>
      </c>
      <c r="J405" s="140" t="s">
        <v>841</v>
      </c>
      <c r="K405" s="140">
        <v>2</v>
      </c>
      <c r="L405" s="156">
        <v>43467</v>
      </c>
      <c r="M405" s="156">
        <v>43524</v>
      </c>
      <c r="N405" s="137">
        <f t="shared" si="49"/>
        <v>8.1428571428571423</v>
      </c>
      <c r="O405" s="140" t="s">
        <v>1521</v>
      </c>
      <c r="P405" s="138" t="s">
        <v>2386</v>
      </c>
      <c r="Q405" s="140">
        <v>0</v>
      </c>
      <c r="R405" s="140"/>
      <c r="S405" s="85">
        <f>IF(Q405/K405&gt;1,100,+Q405/K405*100)</f>
        <v>0</v>
      </c>
      <c r="T405" s="142">
        <f>+N405*S405/100</f>
        <v>0</v>
      </c>
      <c r="U405" s="142">
        <f>IF(M405&lt;=$AH$1,T405,0)</f>
        <v>0</v>
      </c>
      <c r="V405" s="142">
        <f>IF($AH$1&gt;=M405,N405,0)</f>
        <v>8.1428571428571423</v>
      </c>
      <c r="W405" s="143" t="str">
        <f>IF(S405=100,"CUMPLIDA",IF(M405-$AH$1&lt;0,"VENCIDA",IF(M405-$AH$1&lt;=30,"PRÓXIMA A VENCER",IF(S405&gt;0,"CON AVANCE","EN TERMINO"))))</f>
        <v>VENCIDA</v>
      </c>
      <c r="X405" s="143" t="str">
        <f>IF(A405&lt;&gt;"",IF(AD405=1,"VENCIDO",IF(AD405=2,"PRÓXIMO A VENCER",IF(AD405=3,"EN TERMINO",IF(AD405=4,"CON AVANCE",IF(AD405=5,"CUMPLIDO",))))),"")</f>
        <v>VENCIDO</v>
      </c>
      <c r="Y405" s="202" t="s">
        <v>844</v>
      </c>
      <c r="Z405" s="129" t="str">
        <f t="shared" si="44"/>
        <v>H11ACSRT17</v>
      </c>
      <c r="AA405" s="144">
        <f>IF(A405&lt;&gt;"",1,AA404+1)</f>
        <v>1</v>
      </c>
      <c r="AB405" s="144" t="str">
        <f t="shared" si="45"/>
        <v>H11ACSRT17 - 1</v>
      </c>
      <c r="AC405" s="82">
        <f t="shared" si="46"/>
        <v>1</v>
      </c>
      <c r="AD405" s="82">
        <f t="shared" si="47"/>
        <v>1</v>
      </c>
      <c r="AE405" s="82" t="str">
        <f>IF(A405&lt;&gt;"",MID(F405,1,FIND(" ",F405,1)-1),AE404)</f>
        <v>H11ACSRT17.</v>
      </c>
      <c r="AF405" s="82" t="str">
        <f t="shared" si="48"/>
        <v>H11ACSRT17</v>
      </c>
      <c r="AG405" s="86"/>
      <c r="AH405" s="87"/>
      <c r="AI405" s="88"/>
    </row>
    <row r="406" spans="1:35" s="11" customFormat="1" ht="350.1" customHeight="1" x14ac:dyDescent="0.2">
      <c r="A406" s="129">
        <f>IF(ISBLANK(D406),"",COUNTA($D$2:D406))</f>
        <v>317</v>
      </c>
      <c r="B406" s="130">
        <f t="shared" si="43"/>
        <v>405</v>
      </c>
      <c r="C406" s="140"/>
      <c r="D406" s="140" t="s">
        <v>645</v>
      </c>
      <c r="E406" s="140" t="s">
        <v>885</v>
      </c>
      <c r="F406" s="147" t="s">
        <v>802</v>
      </c>
      <c r="G406" s="147" t="s">
        <v>803</v>
      </c>
      <c r="H406" s="155" t="s">
        <v>864</v>
      </c>
      <c r="I406" s="155" t="s">
        <v>868</v>
      </c>
      <c r="J406" s="140" t="s">
        <v>841</v>
      </c>
      <c r="K406" s="140">
        <v>2</v>
      </c>
      <c r="L406" s="156">
        <v>43467</v>
      </c>
      <c r="M406" s="156">
        <v>43524</v>
      </c>
      <c r="N406" s="137">
        <f t="shared" si="49"/>
        <v>8.1428571428571423</v>
      </c>
      <c r="O406" s="140" t="s">
        <v>1521</v>
      </c>
      <c r="P406" s="138" t="s">
        <v>2386</v>
      </c>
      <c r="Q406" s="140">
        <v>0</v>
      </c>
      <c r="R406" s="140"/>
      <c r="S406" s="85">
        <f>IF(Q406/K406&gt;1,100,+Q406/K406*100)</f>
        <v>0</v>
      </c>
      <c r="T406" s="142">
        <f>+N406*S406/100</f>
        <v>0</v>
      </c>
      <c r="U406" s="142">
        <f>IF(M406&lt;=$AH$1,T406,0)</f>
        <v>0</v>
      </c>
      <c r="V406" s="142">
        <f>IF($AH$1&gt;=M406,N406,0)</f>
        <v>8.1428571428571423</v>
      </c>
      <c r="W406" s="143" t="str">
        <f>IF(S406=100,"CUMPLIDA",IF(M406-$AH$1&lt;0,"VENCIDA",IF(M406-$AH$1&lt;=30,"PRÓXIMA A VENCER",IF(S406&gt;0,"CON AVANCE","EN TERMINO"))))</f>
        <v>VENCIDA</v>
      </c>
      <c r="X406" s="143" t="str">
        <f>IF(A406&lt;&gt;"",IF(AD406=1,"VENCIDO",IF(AD406=2,"PRÓXIMO A VENCER",IF(AD406=3,"EN TERMINO",IF(AD406=4,"CON AVANCE",IF(AD406=5,"CUMPLIDO",))))),"")</f>
        <v>VENCIDO</v>
      </c>
      <c r="Y406" s="202" t="s">
        <v>844</v>
      </c>
      <c r="Z406" s="129" t="str">
        <f t="shared" si="44"/>
        <v>H12ACSRT17</v>
      </c>
      <c r="AA406" s="144">
        <f>IF(A406&lt;&gt;"",1,AA405+1)</f>
        <v>1</v>
      </c>
      <c r="AB406" s="144" t="str">
        <f t="shared" si="45"/>
        <v>H12ACSRT17 - 1</v>
      </c>
      <c r="AC406" s="82">
        <f t="shared" si="46"/>
        <v>1</v>
      </c>
      <c r="AD406" s="82">
        <f t="shared" si="47"/>
        <v>1</v>
      </c>
      <c r="AE406" s="82" t="str">
        <f>IF(A406&lt;&gt;"",MID(F406,1,FIND(" ",F406,1)-1),AE405)</f>
        <v>H12ACSRT17.</v>
      </c>
      <c r="AF406" s="82" t="str">
        <f t="shared" si="48"/>
        <v>H12ACSRT17</v>
      </c>
      <c r="AG406" s="86"/>
      <c r="AH406" s="87"/>
      <c r="AI406" s="88"/>
    </row>
    <row r="407" spans="1:35" s="11" customFormat="1" ht="350.1" customHeight="1" x14ac:dyDescent="0.2">
      <c r="A407" s="129">
        <f>IF(ISBLANK(D407),"",COUNTA($D$2:D407))</f>
        <v>318</v>
      </c>
      <c r="B407" s="130">
        <f t="shared" si="43"/>
        <v>406</v>
      </c>
      <c r="C407" s="140"/>
      <c r="D407" s="140" t="s">
        <v>646</v>
      </c>
      <c r="E407" s="140" t="s">
        <v>885</v>
      </c>
      <c r="F407" s="147" t="s">
        <v>804</v>
      </c>
      <c r="G407" s="147" t="s">
        <v>805</v>
      </c>
      <c r="H407" s="155" t="s">
        <v>854</v>
      </c>
      <c r="I407" s="155" t="s">
        <v>838</v>
      </c>
      <c r="J407" s="140" t="s">
        <v>841</v>
      </c>
      <c r="K407" s="140">
        <v>1</v>
      </c>
      <c r="L407" s="156">
        <v>43467</v>
      </c>
      <c r="M407" s="156">
        <v>43524</v>
      </c>
      <c r="N407" s="137">
        <f t="shared" si="49"/>
        <v>8.1428571428571423</v>
      </c>
      <c r="O407" s="140" t="s">
        <v>1521</v>
      </c>
      <c r="P407" s="138" t="s">
        <v>2386</v>
      </c>
      <c r="Q407" s="140">
        <v>0</v>
      </c>
      <c r="R407" s="140"/>
      <c r="S407" s="85">
        <f>IF(Q407/K407&gt;1,100,+Q407/K407*100)</f>
        <v>0</v>
      </c>
      <c r="T407" s="142">
        <f>+N407*S407/100</f>
        <v>0</v>
      </c>
      <c r="U407" s="142">
        <f>IF(M407&lt;=$AH$1,T407,0)</f>
        <v>0</v>
      </c>
      <c r="V407" s="142">
        <f>IF($AH$1&gt;=M407,N407,0)</f>
        <v>8.1428571428571423</v>
      </c>
      <c r="W407" s="143" t="str">
        <f>IF(S407=100,"CUMPLIDA",IF(M407-$AH$1&lt;0,"VENCIDA",IF(M407-$AH$1&lt;=30,"PRÓXIMA A VENCER",IF(S407&gt;0,"CON AVANCE","EN TERMINO"))))</f>
        <v>VENCIDA</v>
      </c>
      <c r="X407" s="143" t="str">
        <f>IF(A407&lt;&gt;"",IF(AD407=1,"VENCIDO",IF(AD407=2,"PRÓXIMO A VENCER",IF(AD407=3,"EN TERMINO",IF(AD407=4,"CON AVANCE",IF(AD407=5,"CUMPLIDO",))))),"")</f>
        <v>VENCIDO</v>
      </c>
      <c r="Y407" s="202" t="s">
        <v>844</v>
      </c>
      <c r="Z407" s="129" t="str">
        <f t="shared" si="44"/>
        <v>H13ACSRT17</v>
      </c>
      <c r="AA407" s="144">
        <f>IF(A407&lt;&gt;"",1,AA406+1)</f>
        <v>1</v>
      </c>
      <c r="AB407" s="144" t="str">
        <f t="shared" si="45"/>
        <v>H13ACSRT17 - 1</v>
      </c>
      <c r="AC407" s="82">
        <f t="shared" si="46"/>
        <v>1</v>
      </c>
      <c r="AD407" s="82">
        <f t="shared" si="47"/>
        <v>1</v>
      </c>
      <c r="AE407" s="82" t="str">
        <f>IF(A407&lt;&gt;"",MID(F407,1,FIND(" ",F407,1)-1),AE406)</f>
        <v>H13ACSRT17.</v>
      </c>
      <c r="AF407" s="82" t="str">
        <f t="shared" si="48"/>
        <v>H13ACSRT17</v>
      </c>
      <c r="AG407" s="86"/>
      <c r="AH407" s="87"/>
      <c r="AI407" s="88"/>
    </row>
    <row r="408" spans="1:35" s="11" customFormat="1" ht="350.1" customHeight="1" x14ac:dyDescent="0.2">
      <c r="A408" s="129">
        <f>IF(ISBLANK(D408),"",COUNTA($D$2:D408))</f>
        <v>319</v>
      </c>
      <c r="B408" s="130">
        <f t="shared" si="43"/>
        <v>407</v>
      </c>
      <c r="C408" s="140"/>
      <c r="D408" s="140" t="s">
        <v>645</v>
      </c>
      <c r="E408" s="140" t="s">
        <v>886</v>
      </c>
      <c r="F408" s="147" t="s">
        <v>806</v>
      </c>
      <c r="G408" s="147" t="s">
        <v>896</v>
      </c>
      <c r="H408" s="155" t="s">
        <v>855</v>
      </c>
      <c r="I408" s="155" t="s">
        <v>848</v>
      </c>
      <c r="J408" s="140" t="s">
        <v>849</v>
      </c>
      <c r="K408" s="140">
        <v>1</v>
      </c>
      <c r="L408" s="156">
        <v>43467</v>
      </c>
      <c r="M408" s="156">
        <v>43524</v>
      </c>
      <c r="N408" s="137">
        <f t="shared" si="49"/>
        <v>8.1428571428571423</v>
      </c>
      <c r="O408" s="140" t="s">
        <v>1521</v>
      </c>
      <c r="P408" s="138" t="s">
        <v>2386</v>
      </c>
      <c r="Q408" s="140">
        <v>0</v>
      </c>
      <c r="R408" s="140"/>
      <c r="S408" s="85">
        <f>IF(Q408/K408&gt;1,100,+Q408/K408*100)</f>
        <v>0</v>
      </c>
      <c r="T408" s="142">
        <f>+N408*S408/100</f>
        <v>0</v>
      </c>
      <c r="U408" s="142">
        <f>IF(M408&lt;=$AH$1,T408,0)</f>
        <v>0</v>
      </c>
      <c r="V408" s="142">
        <f>IF($AH$1&gt;=M408,N408,0)</f>
        <v>8.1428571428571423</v>
      </c>
      <c r="W408" s="143" t="str">
        <f>IF(S408=100,"CUMPLIDA",IF(M408-$AH$1&lt;0,"VENCIDA",IF(M408-$AH$1&lt;=30,"PRÓXIMA A VENCER",IF(S408&gt;0,"CON AVANCE","EN TERMINO"))))</f>
        <v>VENCIDA</v>
      </c>
      <c r="X408" s="143" t="str">
        <f>IF(A408&lt;&gt;"",IF(AD408=1,"VENCIDO",IF(AD408=2,"PRÓXIMO A VENCER",IF(AD408=3,"EN TERMINO",IF(AD408=4,"CON AVANCE",IF(AD408=5,"CUMPLIDO",))))),"")</f>
        <v>VENCIDO</v>
      </c>
      <c r="Y408" s="202" t="s">
        <v>844</v>
      </c>
      <c r="Z408" s="129" t="str">
        <f t="shared" si="44"/>
        <v>H14ACSRT17</v>
      </c>
      <c r="AA408" s="144">
        <f>IF(A408&lt;&gt;"",1,AA407+1)</f>
        <v>1</v>
      </c>
      <c r="AB408" s="144" t="str">
        <f t="shared" si="45"/>
        <v>H14ACSRT17 - 1</v>
      </c>
      <c r="AC408" s="82">
        <f t="shared" si="46"/>
        <v>1</v>
      </c>
      <c r="AD408" s="82">
        <f t="shared" si="47"/>
        <v>1</v>
      </c>
      <c r="AE408" s="82" t="str">
        <f>IF(A408&lt;&gt;"",MID(F408,1,FIND(" ",F408,1)-1),AE407)</f>
        <v>H14ACSRT17.</v>
      </c>
      <c r="AF408" s="82" t="str">
        <f t="shared" si="48"/>
        <v>H14ACSRT17</v>
      </c>
      <c r="AG408" s="86"/>
      <c r="AH408" s="87"/>
      <c r="AI408" s="88"/>
    </row>
    <row r="409" spans="1:35" s="11" customFormat="1" ht="350.1" customHeight="1" x14ac:dyDescent="0.2">
      <c r="A409" s="129">
        <f>IF(ISBLANK(D409),"",COUNTA($D$2:D409))</f>
        <v>320</v>
      </c>
      <c r="B409" s="130">
        <f t="shared" si="43"/>
        <v>408</v>
      </c>
      <c r="C409" s="140"/>
      <c r="D409" s="140" t="s">
        <v>646</v>
      </c>
      <c r="E409" s="140" t="s">
        <v>874</v>
      </c>
      <c r="F409" s="147" t="s">
        <v>2710</v>
      </c>
      <c r="G409" s="147" t="s">
        <v>807</v>
      </c>
      <c r="H409" s="155" t="s">
        <v>2712</v>
      </c>
      <c r="I409" s="155" t="s">
        <v>2713</v>
      </c>
      <c r="J409" s="140" t="s">
        <v>2714</v>
      </c>
      <c r="K409" s="140">
        <v>1</v>
      </c>
      <c r="L409" s="156">
        <v>45181</v>
      </c>
      <c r="M409" s="156">
        <v>45230</v>
      </c>
      <c r="N409" s="137">
        <f t="shared" si="49"/>
        <v>7</v>
      </c>
      <c r="O409" s="140" t="s">
        <v>1521</v>
      </c>
      <c r="P409" s="140" t="s">
        <v>2386</v>
      </c>
      <c r="Q409" s="140">
        <v>0</v>
      </c>
      <c r="R409" s="141"/>
      <c r="S409" s="85">
        <f>IF(Q409/K409&gt;1,100,+Q409/K409*100)</f>
        <v>0</v>
      </c>
      <c r="T409" s="142">
        <f>+N409*S409/100</f>
        <v>0</v>
      </c>
      <c r="U409" s="142">
        <f>IF(M409&lt;=$AH$1,T409,0)</f>
        <v>0</v>
      </c>
      <c r="V409" s="142">
        <f>IF($AH$1&gt;=M409,N409,0)</f>
        <v>7</v>
      </c>
      <c r="W409" s="143" t="str">
        <f>IF(S409=100,"CUMPLIDA",IF(M409-$AH$1&lt;0,"VENCIDA",IF(M409-$AH$1&lt;=30,"PRÓXIMA A VENCER",IF(S409&gt;0,"CON AVANCE","EN TERMINO"))))</f>
        <v>VENCIDA</v>
      </c>
      <c r="X409" s="143" t="str">
        <f>IF(A409&lt;&gt;"",IF(AD409=1,"VENCIDO",IF(AD409=2,"PRÓXIMO A VENCER",IF(AD409=3,"EN TERMINO",IF(AD409=4,"CON AVANCE",IF(AD409=5,"CUMPLIDO",))))),"")</f>
        <v>VENCIDO</v>
      </c>
      <c r="Y409" s="202" t="s">
        <v>844</v>
      </c>
      <c r="Z409" s="129" t="str">
        <f t="shared" si="44"/>
        <v>H15ACSRT17</v>
      </c>
      <c r="AA409" s="144">
        <f>IF(A409&lt;&gt;"",1,AA408+1)</f>
        <v>1</v>
      </c>
      <c r="AB409" s="144" t="str">
        <f t="shared" si="45"/>
        <v>H15ACSRT17 - 1</v>
      </c>
      <c r="AC409" s="82">
        <f t="shared" si="46"/>
        <v>1</v>
      </c>
      <c r="AD409" s="82">
        <f t="shared" si="47"/>
        <v>1</v>
      </c>
      <c r="AE409" s="82" t="str">
        <f>IF(A409&lt;&gt;"",MID(F409,1,FIND(" ",F409,1)-1),AE408)</f>
        <v>H15ACSRT17.</v>
      </c>
      <c r="AF409" s="82" t="str">
        <f t="shared" si="48"/>
        <v>H15ACSRT17</v>
      </c>
      <c r="AG409" s="86"/>
      <c r="AH409" s="87"/>
      <c r="AI409" s="88"/>
    </row>
    <row r="410" spans="1:35" s="11" customFormat="1" ht="350.1" customHeight="1" x14ac:dyDescent="0.2">
      <c r="A410" s="129" t="str">
        <f>IF(ISBLANK(D410),"",COUNTA($D$2:D410))</f>
        <v/>
      </c>
      <c r="B410" s="130">
        <f t="shared" si="43"/>
        <v>409</v>
      </c>
      <c r="C410" s="140"/>
      <c r="D410" s="140"/>
      <c r="E410" s="140" t="s">
        <v>874</v>
      </c>
      <c r="F410" s="147" t="s">
        <v>2711</v>
      </c>
      <c r="G410" s="147" t="s">
        <v>807</v>
      </c>
      <c r="H410" s="155" t="s">
        <v>2715</v>
      </c>
      <c r="I410" s="155" t="s">
        <v>2716</v>
      </c>
      <c r="J410" s="140" t="s">
        <v>2717</v>
      </c>
      <c r="K410" s="140">
        <v>1</v>
      </c>
      <c r="L410" s="156">
        <v>45181</v>
      </c>
      <c r="M410" s="156">
        <v>45230</v>
      </c>
      <c r="N410" s="137">
        <f t="shared" si="49"/>
        <v>7</v>
      </c>
      <c r="O410" s="140" t="s">
        <v>1521</v>
      </c>
      <c r="P410" s="140" t="s">
        <v>2386</v>
      </c>
      <c r="Q410" s="140">
        <v>0</v>
      </c>
      <c r="R410" s="141"/>
      <c r="S410" s="85">
        <f>IF(Q410/K410&gt;1,100,+Q410/K410*100)</f>
        <v>0</v>
      </c>
      <c r="T410" s="142">
        <f>+N410*S410/100</f>
        <v>0</v>
      </c>
      <c r="U410" s="142">
        <f>IF(M410&lt;=$AH$1,T410,0)</f>
        <v>0</v>
      </c>
      <c r="V410" s="142">
        <f>IF($AH$1&gt;=M410,N410,0)</f>
        <v>7</v>
      </c>
      <c r="W410" s="143" t="str">
        <f>IF(S410=100,"CUMPLIDA",IF(M410-$AH$1&lt;0,"VENCIDA",IF(M410-$AH$1&lt;=30,"PRÓXIMA A VENCER",IF(S410&gt;0,"CON AVANCE","EN TERMINO"))))</f>
        <v>VENCIDA</v>
      </c>
      <c r="X410" s="143" t="str">
        <f>IF(A410&lt;&gt;"",IF(AD410=1,"VENCIDO",IF(AD410=2,"PRÓXIMO A VENCER",IF(AD410=3,"EN TERMINO",IF(AD410=4,"CON AVANCE",IF(AD410=5,"CUMPLIDO",))))),"")</f>
        <v/>
      </c>
      <c r="Y410" s="202" t="s">
        <v>844</v>
      </c>
      <c r="Z410" s="129" t="str">
        <f t="shared" si="44"/>
        <v>H15ACSRT17</v>
      </c>
      <c r="AA410" s="144">
        <f>IF(A410&lt;&gt;"",1,AA409+1)</f>
        <v>2</v>
      </c>
      <c r="AB410" s="144" t="str">
        <f t="shared" si="45"/>
        <v>H15ACSRT17 - 2</v>
      </c>
      <c r="AC410" s="82">
        <f t="shared" si="46"/>
        <v>1</v>
      </c>
      <c r="AD410" s="82">
        <f t="shared" si="47"/>
        <v>1</v>
      </c>
      <c r="AE410" s="82" t="str">
        <f>IF(A410&lt;&gt;"",MID(F410,1,FIND(" ",F410,1)-1),AE409)</f>
        <v>H15ACSRT17.</v>
      </c>
      <c r="AF410" s="82" t="str">
        <f t="shared" si="48"/>
        <v>H15ACSRT17</v>
      </c>
      <c r="AG410" s="86"/>
      <c r="AH410" s="87"/>
      <c r="AI410" s="88"/>
    </row>
    <row r="411" spans="1:35" s="11" customFormat="1" ht="350.1" customHeight="1" x14ac:dyDescent="0.2">
      <c r="A411" s="129">
        <f>IF(ISBLANK(D411),"",COUNTA($D$2:D411))</f>
        <v>321</v>
      </c>
      <c r="B411" s="130">
        <f t="shared" si="43"/>
        <v>410</v>
      </c>
      <c r="C411" s="140"/>
      <c r="D411" s="140" t="s">
        <v>646</v>
      </c>
      <c r="E411" s="140" t="s">
        <v>887</v>
      </c>
      <c r="F411" s="155" t="s">
        <v>808</v>
      </c>
      <c r="G411" s="155" t="s">
        <v>809</v>
      </c>
      <c r="H411" s="155" t="s">
        <v>856</v>
      </c>
      <c r="I411" s="155" t="s">
        <v>857</v>
      </c>
      <c r="J411" s="140" t="s">
        <v>849</v>
      </c>
      <c r="K411" s="140">
        <v>1</v>
      </c>
      <c r="L411" s="156">
        <v>43467</v>
      </c>
      <c r="M411" s="156">
        <v>43524</v>
      </c>
      <c r="N411" s="137">
        <f t="shared" si="49"/>
        <v>8.1428571428571423</v>
      </c>
      <c r="O411" s="140" t="s">
        <v>1521</v>
      </c>
      <c r="P411" s="138" t="s">
        <v>2386</v>
      </c>
      <c r="Q411" s="140">
        <v>0</v>
      </c>
      <c r="R411" s="155"/>
      <c r="S411" s="85">
        <f>IF(Q411/K411&gt;1,100,+Q411/K411*100)</f>
        <v>0</v>
      </c>
      <c r="T411" s="142">
        <f>+N411*S411/100</f>
        <v>0</v>
      </c>
      <c r="U411" s="142">
        <f>IF(M411&lt;=$AH$1,T411,0)</f>
        <v>0</v>
      </c>
      <c r="V411" s="142">
        <f>IF($AH$1&gt;=M411,N411,0)</f>
        <v>8.1428571428571423</v>
      </c>
      <c r="W411" s="143" t="str">
        <f>IF(S411=100,"CUMPLIDA",IF(M411-$AH$1&lt;0,"VENCIDA",IF(M411-$AH$1&lt;=30,"PRÓXIMA A VENCER",IF(S411&gt;0,"CON AVANCE","EN TERMINO"))))</f>
        <v>VENCIDA</v>
      </c>
      <c r="X411" s="143" t="str">
        <f>IF(A411&lt;&gt;"",IF(AD411=1,"VENCIDO",IF(AD411=2,"PRÓXIMO A VENCER",IF(AD411=3,"EN TERMINO",IF(AD411=4,"CON AVANCE",IF(AD411=5,"CUMPLIDO",))))),"")</f>
        <v>VENCIDO</v>
      </c>
      <c r="Y411" s="202" t="s">
        <v>844</v>
      </c>
      <c r="Z411" s="129" t="str">
        <f t="shared" si="44"/>
        <v>H17ACSRT17</v>
      </c>
      <c r="AA411" s="144">
        <f>IF(A411&lt;&gt;"",1,AA410+1)</f>
        <v>1</v>
      </c>
      <c r="AB411" s="144" t="str">
        <f t="shared" si="45"/>
        <v>H17ACSRT17 - 1</v>
      </c>
      <c r="AC411" s="82">
        <f t="shared" si="46"/>
        <v>1</v>
      </c>
      <c r="AD411" s="82">
        <f t="shared" si="47"/>
        <v>1</v>
      </c>
      <c r="AE411" s="82" t="str">
        <f>IF(A411&lt;&gt;"",MID(F411,1,FIND(" ",F411,1)-1),AE410)</f>
        <v>H17ACSRT17.</v>
      </c>
      <c r="AF411" s="82" t="str">
        <f t="shared" si="48"/>
        <v>H17ACSRT17</v>
      </c>
      <c r="AG411" s="86"/>
      <c r="AH411" s="87"/>
      <c r="AI411" s="88"/>
    </row>
    <row r="412" spans="1:35" s="11" customFormat="1" ht="350.1" customHeight="1" x14ac:dyDescent="0.2">
      <c r="A412" s="129">
        <f>IF(ISBLANK(D412),"",COUNTA($D$2:D412))</f>
        <v>322</v>
      </c>
      <c r="B412" s="130">
        <f t="shared" si="43"/>
        <v>411</v>
      </c>
      <c r="C412" s="140"/>
      <c r="D412" s="140" t="s">
        <v>645</v>
      </c>
      <c r="E412" s="140" t="s">
        <v>888</v>
      </c>
      <c r="F412" s="147" t="s">
        <v>810</v>
      </c>
      <c r="G412" s="147" t="s">
        <v>811</v>
      </c>
      <c r="H412" s="155" t="s">
        <v>845</v>
      </c>
      <c r="I412" s="155" t="s">
        <v>858</v>
      </c>
      <c r="J412" s="140" t="s">
        <v>849</v>
      </c>
      <c r="K412" s="140">
        <v>1</v>
      </c>
      <c r="L412" s="156">
        <v>43467</v>
      </c>
      <c r="M412" s="156">
        <v>43524</v>
      </c>
      <c r="N412" s="137">
        <f t="shared" si="49"/>
        <v>8.1428571428571423</v>
      </c>
      <c r="O412" s="140" t="s">
        <v>1521</v>
      </c>
      <c r="P412" s="138" t="s">
        <v>2386</v>
      </c>
      <c r="Q412" s="140">
        <v>1</v>
      </c>
      <c r="R412" s="140"/>
      <c r="S412" s="85">
        <f>IF(Q412/K412&gt;1,100,+Q412/K412*100)</f>
        <v>100</v>
      </c>
      <c r="T412" s="142">
        <f>+N412*S412/100</f>
        <v>8.1428571428571423</v>
      </c>
      <c r="U412" s="142">
        <f>IF(M412&lt;=$AH$1,T412,0)</f>
        <v>8.1428571428571423</v>
      </c>
      <c r="V412" s="142">
        <f>IF($AH$1&gt;=M412,N412,0)</f>
        <v>8.1428571428571423</v>
      </c>
      <c r="W412" s="143" t="str">
        <f>IF(S412=100,"CUMPLIDA",IF(M412-$AH$1&lt;0,"VENCIDA",IF(M412-$AH$1&lt;=30,"PRÓXIMA A VENCER",IF(S412&gt;0,"CON AVANCE","EN TERMINO"))))</f>
        <v>CUMPLIDA</v>
      </c>
      <c r="X412" s="143" t="str">
        <f>IF(A412&lt;&gt;"",IF(AD412=1,"VENCIDO",IF(AD412=2,"PRÓXIMO A VENCER",IF(AD412=3,"EN TERMINO",IF(AD412=4,"CON AVANCE",IF(AD412=5,"CUMPLIDO",))))),"")</f>
        <v>CUMPLIDO</v>
      </c>
      <c r="Y412" s="202" t="s">
        <v>844</v>
      </c>
      <c r="Z412" s="129" t="str">
        <f t="shared" si="44"/>
        <v>H19ACSRT17</v>
      </c>
      <c r="AA412" s="144">
        <f>IF(A412&lt;&gt;"",1,AA411+1)</f>
        <v>1</v>
      </c>
      <c r="AB412" s="144" t="str">
        <f t="shared" si="45"/>
        <v>H19ACSRT17 - 1</v>
      </c>
      <c r="AC412" s="82">
        <f t="shared" si="46"/>
        <v>5</v>
      </c>
      <c r="AD412" s="82">
        <f t="shared" si="47"/>
        <v>5</v>
      </c>
      <c r="AE412" s="82" t="str">
        <f>IF(A412&lt;&gt;"",MID(F412,1,FIND(" ",F412,1)-1),AE411)</f>
        <v>H19ACSRT17.</v>
      </c>
      <c r="AF412" s="82" t="str">
        <f t="shared" si="48"/>
        <v>H19ACSRT17</v>
      </c>
      <c r="AG412" s="86"/>
      <c r="AH412" s="87"/>
      <c r="AI412" s="88"/>
    </row>
    <row r="413" spans="1:35" s="11" customFormat="1" ht="350.1" customHeight="1" x14ac:dyDescent="0.2">
      <c r="A413" s="129">
        <f>IF(ISBLANK(D413),"",COUNTA($D$2:D413))</f>
        <v>323</v>
      </c>
      <c r="B413" s="130">
        <f t="shared" si="43"/>
        <v>412</v>
      </c>
      <c r="C413" s="140"/>
      <c r="D413" s="140" t="s">
        <v>645</v>
      </c>
      <c r="E413" s="140" t="s">
        <v>886</v>
      </c>
      <c r="F413" s="147" t="s">
        <v>812</v>
      </c>
      <c r="G413" s="147" t="s">
        <v>813</v>
      </c>
      <c r="H413" s="155" t="s">
        <v>864</v>
      </c>
      <c r="I413" s="155" t="s">
        <v>868</v>
      </c>
      <c r="J413" s="140" t="s">
        <v>841</v>
      </c>
      <c r="K413" s="140">
        <v>2</v>
      </c>
      <c r="L413" s="156">
        <v>43467</v>
      </c>
      <c r="M413" s="156">
        <v>43524</v>
      </c>
      <c r="N413" s="137">
        <f t="shared" si="49"/>
        <v>8.1428571428571423</v>
      </c>
      <c r="O413" s="140" t="s">
        <v>1521</v>
      </c>
      <c r="P413" s="138" t="s">
        <v>2386</v>
      </c>
      <c r="Q413" s="140">
        <v>0</v>
      </c>
      <c r="R413" s="155"/>
      <c r="S413" s="85">
        <f>IF(Q413/K413&gt;1,100,+Q413/K413*100)</f>
        <v>0</v>
      </c>
      <c r="T413" s="142">
        <f>+N413*S413/100</f>
        <v>0</v>
      </c>
      <c r="U413" s="142">
        <f>IF(M413&lt;=$AH$1,T413,0)</f>
        <v>0</v>
      </c>
      <c r="V413" s="142">
        <f>IF($AH$1&gt;=M413,N413,0)</f>
        <v>8.1428571428571423</v>
      </c>
      <c r="W413" s="143" t="str">
        <f>IF(S413=100,"CUMPLIDA",IF(M413-$AH$1&lt;0,"VENCIDA",IF(M413-$AH$1&lt;=30,"PRÓXIMA A VENCER",IF(S413&gt;0,"CON AVANCE","EN TERMINO"))))</f>
        <v>VENCIDA</v>
      </c>
      <c r="X413" s="143" t="str">
        <f>IF(A413&lt;&gt;"",IF(AD413=1,"VENCIDO",IF(AD413=2,"PRÓXIMO A VENCER",IF(AD413=3,"EN TERMINO",IF(AD413=4,"CON AVANCE",IF(AD413=5,"CUMPLIDO",))))),"")</f>
        <v>VENCIDO</v>
      </c>
      <c r="Y413" s="202" t="s">
        <v>844</v>
      </c>
      <c r="Z413" s="129" t="str">
        <f t="shared" si="44"/>
        <v>H20ACSRT17</v>
      </c>
      <c r="AA413" s="144">
        <f>IF(A413&lt;&gt;"",1,AA412+1)</f>
        <v>1</v>
      </c>
      <c r="AB413" s="144" t="str">
        <f t="shared" si="45"/>
        <v>H20ACSRT17 - 1</v>
      </c>
      <c r="AC413" s="82">
        <f t="shared" si="46"/>
        <v>1</v>
      </c>
      <c r="AD413" s="82">
        <f t="shared" si="47"/>
        <v>1</v>
      </c>
      <c r="AE413" s="82" t="str">
        <f>IF(A413&lt;&gt;"",MID(F413,1,FIND(" ",F413,1)-1),AE412)</f>
        <v>H20ACSRT17.</v>
      </c>
      <c r="AF413" s="82" t="str">
        <f t="shared" si="48"/>
        <v>H20ACSRT17</v>
      </c>
      <c r="AG413" s="86"/>
      <c r="AH413" s="87"/>
      <c r="AI413" s="88"/>
    </row>
    <row r="414" spans="1:35" s="11" customFormat="1" ht="350.1" customHeight="1" x14ac:dyDescent="0.2">
      <c r="A414" s="129">
        <f>IF(ISBLANK(D414),"",COUNTA($D$2:D414))</f>
        <v>324</v>
      </c>
      <c r="B414" s="130">
        <f t="shared" si="43"/>
        <v>413</v>
      </c>
      <c r="C414" s="140"/>
      <c r="D414" s="140" t="s">
        <v>645</v>
      </c>
      <c r="E414" s="140" t="s">
        <v>889</v>
      </c>
      <c r="F414" s="147" t="s">
        <v>2718</v>
      </c>
      <c r="G414" s="147" t="s">
        <v>2720</v>
      </c>
      <c r="H414" s="155" t="s">
        <v>2712</v>
      </c>
      <c r="I414" s="155" t="s">
        <v>2713</v>
      </c>
      <c r="J414" s="140" t="s">
        <v>2714</v>
      </c>
      <c r="K414" s="140">
        <v>1</v>
      </c>
      <c r="L414" s="156">
        <v>45181</v>
      </c>
      <c r="M414" s="156">
        <v>45230</v>
      </c>
      <c r="N414" s="137">
        <f t="shared" si="49"/>
        <v>7</v>
      </c>
      <c r="O414" s="140" t="s">
        <v>1521</v>
      </c>
      <c r="P414" s="140" t="s">
        <v>2386</v>
      </c>
      <c r="Q414" s="140">
        <v>0</v>
      </c>
      <c r="R414" s="141"/>
      <c r="S414" s="85">
        <f>IF(Q414/K414&gt;1,100,+Q414/K414*100)</f>
        <v>0</v>
      </c>
      <c r="T414" s="142">
        <f>+N414*S414/100</f>
        <v>0</v>
      </c>
      <c r="U414" s="142">
        <f>IF(M414&lt;=$AH$1,T414,0)</f>
        <v>0</v>
      </c>
      <c r="V414" s="142">
        <f>IF($AH$1&gt;=M414,N414,0)</f>
        <v>7</v>
      </c>
      <c r="W414" s="143" t="str">
        <f>IF(S414=100,"CUMPLIDA",IF(M414-$AH$1&lt;0,"VENCIDA",IF(M414-$AH$1&lt;=30,"PRÓXIMA A VENCER",IF(S414&gt;0,"CON AVANCE","EN TERMINO"))))</f>
        <v>VENCIDA</v>
      </c>
      <c r="X414" s="143" t="str">
        <f>IF(A414&lt;&gt;"",IF(AD414=1,"VENCIDO",IF(AD414=2,"PRÓXIMO A VENCER",IF(AD414=3,"EN TERMINO",IF(AD414=4,"CON AVANCE",IF(AD414=5,"CUMPLIDO",))))),"")</f>
        <v>VENCIDO</v>
      </c>
      <c r="Y414" s="202" t="s">
        <v>844</v>
      </c>
      <c r="Z414" s="129" t="str">
        <f t="shared" si="44"/>
        <v>H21ACSRT17</v>
      </c>
      <c r="AA414" s="144">
        <f>IF(A414&lt;&gt;"",1,AA413+1)</f>
        <v>1</v>
      </c>
      <c r="AB414" s="144" t="str">
        <f t="shared" si="45"/>
        <v>H21ACSRT17 - 1</v>
      </c>
      <c r="AC414" s="82">
        <f t="shared" si="46"/>
        <v>1</v>
      </c>
      <c r="AD414" s="82">
        <f t="shared" si="47"/>
        <v>1</v>
      </c>
      <c r="AE414" s="82" t="str">
        <f>IF(A414&lt;&gt;"",MID(F414,1,FIND(" ",F414,1)-1),AE413)</f>
        <v>H21ACSRT17.</v>
      </c>
      <c r="AF414" s="82" t="str">
        <f t="shared" si="48"/>
        <v>H21ACSRT17</v>
      </c>
      <c r="AG414" s="86"/>
      <c r="AH414" s="87"/>
      <c r="AI414" s="88"/>
    </row>
    <row r="415" spans="1:35" s="11" customFormat="1" ht="350.1" customHeight="1" x14ac:dyDescent="0.2">
      <c r="A415" s="129" t="str">
        <f>IF(ISBLANK(D415),"",COUNTA($D$2:D415))</f>
        <v/>
      </c>
      <c r="B415" s="130">
        <f t="shared" si="43"/>
        <v>414</v>
      </c>
      <c r="C415" s="140"/>
      <c r="D415" s="140"/>
      <c r="E415" s="140" t="s">
        <v>889</v>
      </c>
      <c r="F415" s="147" t="s">
        <v>2719</v>
      </c>
      <c r="G415" s="147" t="s">
        <v>2720</v>
      </c>
      <c r="H415" s="155" t="s">
        <v>2715</v>
      </c>
      <c r="I415" s="155" t="s">
        <v>2716</v>
      </c>
      <c r="J415" s="140" t="s">
        <v>2717</v>
      </c>
      <c r="K415" s="140">
        <v>1</v>
      </c>
      <c r="L415" s="156">
        <v>45181</v>
      </c>
      <c r="M415" s="156">
        <v>45230</v>
      </c>
      <c r="N415" s="137">
        <f t="shared" si="49"/>
        <v>7</v>
      </c>
      <c r="O415" s="140" t="s">
        <v>1521</v>
      </c>
      <c r="P415" s="140" t="s">
        <v>2386</v>
      </c>
      <c r="Q415" s="140">
        <v>0</v>
      </c>
      <c r="R415" s="141"/>
      <c r="S415" s="85">
        <f>IF(Q415/K415&gt;1,100,+Q415/K415*100)</f>
        <v>0</v>
      </c>
      <c r="T415" s="142">
        <f>+N415*S415/100</f>
        <v>0</v>
      </c>
      <c r="U415" s="142">
        <f>IF(M415&lt;=$AH$1,T415,0)</f>
        <v>0</v>
      </c>
      <c r="V415" s="142">
        <f>IF($AH$1&gt;=M415,N415,0)</f>
        <v>7</v>
      </c>
      <c r="W415" s="143" t="str">
        <f>IF(S415=100,"CUMPLIDA",IF(M415-$AH$1&lt;0,"VENCIDA",IF(M415-$AH$1&lt;=30,"PRÓXIMA A VENCER",IF(S415&gt;0,"CON AVANCE","EN TERMINO"))))</f>
        <v>VENCIDA</v>
      </c>
      <c r="X415" s="143" t="str">
        <f>IF(A415&lt;&gt;"",IF(AD415=1,"VENCIDO",IF(AD415=2,"PRÓXIMO A VENCER",IF(AD415=3,"EN TERMINO",IF(AD415=4,"CON AVANCE",IF(AD415=5,"CUMPLIDO",))))),"")</f>
        <v/>
      </c>
      <c r="Y415" s="202" t="s">
        <v>844</v>
      </c>
      <c r="Z415" s="129" t="str">
        <f t="shared" si="44"/>
        <v>H21ACSRT17</v>
      </c>
      <c r="AA415" s="144">
        <f>IF(A415&lt;&gt;"",1,AA414+1)</f>
        <v>2</v>
      </c>
      <c r="AB415" s="144" t="str">
        <f t="shared" si="45"/>
        <v>H21ACSRT17 - 2</v>
      </c>
      <c r="AC415" s="82">
        <f t="shared" si="46"/>
        <v>1</v>
      </c>
      <c r="AD415" s="82">
        <f t="shared" si="47"/>
        <v>1</v>
      </c>
      <c r="AE415" s="82" t="str">
        <f>IF(A415&lt;&gt;"",MID(F415,1,FIND(" ",F415,1)-1),AE414)</f>
        <v>H21ACSRT17.</v>
      </c>
      <c r="AF415" s="82" t="str">
        <f t="shared" si="48"/>
        <v>H21ACSRT17</v>
      </c>
      <c r="AG415" s="86"/>
      <c r="AH415" s="87"/>
      <c r="AI415" s="88"/>
    </row>
    <row r="416" spans="1:35" s="11" customFormat="1" ht="350.1" customHeight="1" x14ac:dyDescent="0.2">
      <c r="A416" s="129">
        <f>IF(ISBLANK(D416),"",COUNTA($D$2:D416))</f>
        <v>325</v>
      </c>
      <c r="B416" s="130">
        <f t="shared" si="43"/>
        <v>415</v>
      </c>
      <c r="C416" s="140"/>
      <c r="D416" s="140" t="s">
        <v>645</v>
      </c>
      <c r="E416" s="140" t="s">
        <v>890</v>
      </c>
      <c r="F416" s="147" t="s">
        <v>814</v>
      </c>
      <c r="G416" s="147" t="s">
        <v>815</v>
      </c>
      <c r="H416" s="155" t="s">
        <v>835</v>
      </c>
      <c r="I416" s="155" t="s">
        <v>861</v>
      </c>
      <c r="J416" s="140" t="s">
        <v>842</v>
      </c>
      <c r="K416" s="140">
        <v>12</v>
      </c>
      <c r="L416" s="156">
        <v>43467</v>
      </c>
      <c r="M416" s="156">
        <v>43827</v>
      </c>
      <c r="N416" s="137">
        <f t="shared" si="49"/>
        <v>51.428571428571431</v>
      </c>
      <c r="O416" s="140" t="s">
        <v>1517</v>
      </c>
      <c r="P416" s="138" t="s">
        <v>2366</v>
      </c>
      <c r="Q416" s="140">
        <v>12</v>
      </c>
      <c r="R416" s="140"/>
      <c r="S416" s="85">
        <f>IF(Q416/K416&gt;1,100,+Q416/K416*100)</f>
        <v>100</v>
      </c>
      <c r="T416" s="142">
        <f>+N416*S416/100</f>
        <v>51.428571428571431</v>
      </c>
      <c r="U416" s="142">
        <f>IF(M416&lt;=$AH$1,T416,0)</f>
        <v>51.428571428571431</v>
      </c>
      <c r="V416" s="142">
        <f>IF($AH$1&gt;=M416,N416,0)</f>
        <v>51.428571428571431</v>
      </c>
      <c r="W416" s="143" t="str">
        <f>IF(S416=100,"CUMPLIDA",IF(M416-$AH$1&lt;0,"VENCIDA",IF(M416-$AH$1&lt;=30,"PRÓXIMA A VENCER",IF(S416&gt;0,"CON AVANCE","EN TERMINO"))))</f>
        <v>CUMPLIDA</v>
      </c>
      <c r="X416" s="143" t="str">
        <f>IF(A416&lt;&gt;"",IF(AD416=1,"VENCIDO",IF(AD416=2,"PRÓXIMO A VENCER",IF(AD416=3,"EN TERMINO",IF(AD416=4,"CON AVANCE",IF(AD416=5,"CUMPLIDO",))))),"")</f>
        <v>CUMPLIDO</v>
      </c>
      <c r="Y416" s="202" t="s">
        <v>844</v>
      </c>
      <c r="Z416" s="129" t="str">
        <f t="shared" si="44"/>
        <v>H22ACSRT17</v>
      </c>
      <c r="AA416" s="144">
        <f>IF(A416&lt;&gt;"",1,AA415+1)</f>
        <v>1</v>
      </c>
      <c r="AB416" s="144" t="str">
        <f t="shared" si="45"/>
        <v>H22ACSRT17 - 1</v>
      </c>
      <c r="AC416" s="82">
        <f t="shared" si="46"/>
        <v>5</v>
      </c>
      <c r="AD416" s="82">
        <f t="shared" si="47"/>
        <v>5</v>
      </c>
      <c r="AE416" s="82" t="str">
        <f>IF(A416&lt;&gt;"",MID(F416,1,FIND(" ",F416,1)-1),AE415)</f>
        <v>H22ACSRT17.</v>
      </c>
      <c r="AF416" s="82" t="str">
        <f t="shared" si="48"/>
        <v>H22ACSRT17</v>
      </c>
      <c r="AG416" s="86"/>
      <c r="AH416" s="87"/>
      <c r="AI416" s="88"/>
    </row>
    <row r="417" spans="1:35" s="11" customFormat="1" ht="350.1" customHeight="1" x14ac:dyDescent="0.2">
      <c r="A417" s="129">
        <f>IF(ISBLANK(D417),"",COUNTA($D$2:D417))</f>
        <v>326</v>
      </c>
      <c r="B417" s="130">
        <f t="shared" si="43"/>
        <v>416</v>
      </c>
      <c r="C417" s="140"/>
      <c r="D417" s="140" t="s">
        <v>646</v>
      </c>
      <c r="E417" s="140" t="s">
        <v>891</v>
      </c>
      <c r="F417" s="147" t="s">
        <v>816</v>
      </c>
      <c r="G417" s="147" t="s">
        <v>817</v>
      </c>
      <c r="H417" s="155" t="s">
        <v>2721</v>
      </c>
      <c r="I417" s="155" t="s">
        <v>2722</v>
      </c>
      <c r="J417" s="140" t="s">
        <v>2723</v>
      </c>
      <c r="K417" s="140">
        <v>1</v>
      </c>
      <c r="L417" s="156">
        <v>45178</v>
      </c>
      <c r="M417" s="156">
        <v>45230</v>
      </c>
      <c r="N417" s="137">
        <f t="shared" si="49"/>
        <v>7.4285714285714288</v>
      </c>
      <c r="O417" s="140" t="s">
        <v>1521</v>
      </c>
      <c r="P417" s="140" t="s">
        <v>2386</v>
      </c>
      <c r="Q417" s="140">
        <v>0</v>
      </c>
      <c r="R417" s="141"/>
      <c r="S417" s="85">
        <f>IF(Q417/K417&gt;1,100,+Q417/K417*100)</f>
        <v>0</v>
      </c>
      <c r="T417" s="142">
        <f>+N417*S417/100</f>
        <v>0</v>
      </c>
      <c r="U417" s="142">
        <f>IF(M417&lt;=$AH$1,T417,0)</f>
        <v>0</v>
      </c>
      <c r="V417" s="142">
        <f>IF($AH$1&gt;=M417,N417,0)</f>
        <v>7.4285714285714288</v>
      </c>
      <c r="W417" s="143" t="str">
        <f>IF(S417=100,"CUMPLIDA",IF(M417-$AH$1&lt;0,"VENCIDA",IF(M417-$AH$1&lt;=30,"PRÓXIMA A VENCER",IF(S417&gt;0,"CON AVANCE","EN TERMINO"))))</f>
        <v>VENCIDA</v>
      </c>
      <c r="X417" s="143" t="str">
        <f>IF(A417&lt;&gt;"",IF(AD417=1,"VENCIDO",IF(AD417=2,"PRÓXIMO A VENCER",IF(AD417=3,"EN TERMINO",IF(AD417=4,"CON AVANCE",IF(AD417=5,"CUMPLIDO",))))),"")</f>
        <v>VENCIDO</v>
      </c>
      <c r="Y417" s="202" t="s">
        <v>844</v>
      </c>
      <c r="Z417" s="129" t="str">
        <f t="shared" si="44"/>
        <v>H23ACSRT17</v>
      </c>
      <c r="AA417" s="144">
        <f>IF(A417&lt;&gt;"",1,AA416+1)</f>
        <v>1</v>
      </c>
      <c r="AB417" s="144" t="str">
        <f t="shared" si="45"/>
        <v>H23ACSRT17 - 1</v>
      </c>
      <c r="AC417" s="82">
        <f t="shared" si="46"/>
        <v>1</v>
      </c>
      <c r="AD417" s="82">
        <f t="shared" si="47"/>
        <v>1</v>
      </c>
      <c r="AE417" s="82" t="str">
        <f>IF(A417&lt;&gt;"",MID(F417,1,FIND(" ",F417,1)-1),AE416)</f>
        <v>H23ACSRT17.</v>
      </c>
      <c r="AF417" s="82" t="str">
        <f t="shared" si="48"/>
        <v>H23ACSRT17</v>
      </c>
      <c r="AG417" s="86"/>
      <c r="AH417" s="87"/>
      <c r="AI417" s="88"/>
    </row>
    <row r="418" spans="1:35" s="11" customFormat="1" ht="350.1" customHeight="1" x14ac:dyDescent="0.2">
      <c r="A418" s="129">
        <f>IF(ISBLANK(D418),"",COUNTA($D$2:D418))</f>
        <v>327</v>
      </c>
      <c r="B418" s="130">
        <f t="shared" ref="B418:B481" si="50">ROW()-1</f>
        <v>417</v>
      </c>
      <c r="C418" s="140"/>
      <c r="D418" s="140" t="s">
        <v>645</v>
      </c>
      <c r="E418" s="140" t="s">
        <v>892</v>
      </c>
      <c r="F418" s="147" t="s">
        <v>818</v>
      </c>
      <c r="G418" s="147" t="s">
        <v>819</v>
      </c>
      <c r="H418" s="155" t="s">
        <v>862</v>
      </c>
      <c r="I418" s="155" t="s">
        <v>869</v>
      </c>
      <c r="J418" s="140" t="s">
        <v>843</v>
      </c>
      <c r="K418" s="140">
        <v>1</v>
      </c>
      <c r="L418" s="156">
        <v>43467</v>
      </c>
      <c r="M418" s="156">
        <v>43524</v>
      </c>
      <c r="N418" s="137">
        <f t="shared" si="49"/>
        <v>8.1428571428571423</v>
      </c>
      <c r="O418" s="140" t="s">
        <v>1521</v>
      </c>
      <c r="P418" s="138" t="s">
        <v>2386</v>
      </c>
      <c r="Q418" s="140">
        <v>0</v>
      </c>
      <c r="R418" s="140"/>
      <c r="S418" s="85">
        <f>IF(Q418/K418&gt;1,100,+Q418/K418*100)</f>
        <v>0</v>
      </c>
      <c r="T418" s="142">
        <f>+N418*S418/100</f>
        <v>0</v>
      </c>
      <c r="U418" s="142">
        <f>IF(M418&lt;=$AH$1,T418,0)</f>
        <v>0</v>
      </c>
      <c r="V418" s="142">
        <f>IF($AH$1&gt;=M418,N418,0)</f>
        <v>8.1428571428571423</v>
      </c>
      <c r="W418" s="143" t="str">
        <f>IF(S418=100,"CUMPLIDA",IF(M418-$AH$1&lt;0,"VENCIDA",IF(M418-$AH$1&lt;=30,"PRÓXIMA A VENCER",IF(S418&gt;0,"CON AVANCE","EN TERMINO"))))</f>
        <v>VENCIDA</v>
      </c>
      <c r="X418" s="143" t="str">
        <f>IF(A418&lt;&gt;"",IF(AD418=1,"VENCIDO",IF(AD418=2,"PRÓXIMO A VENCER",IF(AD418=3,"EN TERMINO",IF(AD418=4,"CON AVANCE",IF(AD418=5,"CUMPLIDO",))))),"")</f>
        <v>VENCIDO</v>
      </c>
      <c r="Y418" s="202" t="s">
        <v>844</v>
      </c>
      <c r="Z418" s="129" t="str">
        <f t="shared" si="44"/>
        <v>H24ACSRT17</v>
      </c>
      <c r="AA418" s="144">
        <f>IF(A418&lt;&gt;"",1,AA417+1)</f>
        <v>1</v>
      </c>
      <c r="AB418" s="144" t="str">
        <f t="shared" si="45"/>
        <v>H24ACSRT17 - 1</v>
      </c>
      <c r="AC418" s="82">
        <f t="shared" si="46"/>
        <v>1</v>
      </c>
      <c r="AD418" s="82">
        <f t="shared" si="47"/>
        <v>1</v>
      </c>
      <c r="AE418" s="82" t="str">
        <f>IF(A418&lt;&gt;"",MID(F418,1,FIND(" ",F418,1)-1),AE417)</f>
        <v>H24ACSRT17.</v>
      </c>
      <c r="AF418" s="82" t="str">
        <f t="shared" si="48"/>
        <v>H24ACSRT17</v>
      </c>
      <c r="AG418" s="86"/>
      <c r="AH418" s="87"/>
      <c r="AI418" s="88"/>
    </row>
    <row r="419" spans="1:35" s="11" customFormat="1" ht="350.1" customHeight="1" x14ac:dyDescent="0.2">
      <c r="A419" s="129">
        <f>IF(ISBLANK(D419),"",COUNTA($D$2:D419))</f>
        <v>328</v>
      </c>
      <c r="B419" s="130">
        <f t="shared" si="50"/>
        <v>418</v>
      </c>
      <c r="C419" s="140"/>
      <c r="D419" s="140" t="s">
        <v>645</v>
      </c>
      <c r="E419" s="140" t="s">
        <v>893</v>
      </c>
      <c r="F419" s="147" t="s">
        <v>820</v>
      </c>
      <c r="G419" s="147" t="s">
        <v>821</v>
      </c>
      <c r="H419" s="155" t="s">
        <v>2724</v>
      </c>
      <c r="I419" s="155" t="s">
        <v>2724</v>
      </c>
      <c r="J419" s="140" t="s">
        <v>8</v>
      </c>
      <c r="K419" s="140">
        <v>1</v>
      </c>
      <c r="L419" s="156">
        <v>45178</v>
      </c>
      <c r="M419" s="156">
        <v>45230</v>
      </c>
      <c r="N419" s="137">
        <f t="shared" si="49"/>
        <v>7.4285714285714288</v>
      </c>
      <c r="O419" s="140" t="s">
        <v>1521</v>
      </c>
      <c r="P419" s="140" t="s">
        <v>2386</v>
      </c>
      <c r="Q419" s="140">
        <v>0</v>
      </c>
      <c r="R419" s="141"/>
      <c r="S419" s="85">
        <f>IF(Q419/K419&gt;1,100,+Q419/K419*100)</f>
        <v>0</v>
      </c>
      <c r="T419" s="142">
        <f>+N419*S419/100</f>
        <v>0</v>
      </c>
      <c r="U419" s="142">
        <f>IF(M419&lt;=$AH$1,T419,0)</f>
        <v>0</v>
      </c>
      <c r="V419" s="142">
        <f>IF($AH$1&gt;=M419,N419,0)</f>
        <v>7.4285714285714288</v>
      </c>
      <c r="W419" s="143" t="str">
        <f>IF(S419=100,"CUMPLIDA",IF(M419-$AH$1&lt;0,"VENCIDA",IF(M419-$AH$1&lt;=30,"PRÓXIMA A VENCER",IF(S419&gt;0,"CON AVANCE","EN TERMINO"))))</f>
        <v>VENCIDA</v>
      </c>
      <c r="X419" s="143" t="str">
        <f>IF(A419&lt;&gt;"",IF(AD419=1,"VENCIDO",IF(AD419=2,"PRÓXIMO A VENCER",IF(AD419=3,"EN TERMINO",IF(AD419=4,"CON AVANCE",IF(AD419=5,"CUMPLIDO",))))),"")</f>
        <v>VENCIDO</v>
      </c>
      <c r="Y419" s="202" t="s">
        <v>844</v>
      </c>
      <c r="Z419" s="129" t="str">
        <f t="shared" si="44"/>
        <v>H25ACSRT17</v>
      </c>
      <c r="AA419" s="144">
        <f>IF(A419&lt;&gt;"",1,AA418+1)</f>
        <v>1</v>
      </c>
      <c r="AB419" s="144" t="str">
        <f t="shared" si="45"/>
        <v>H25ACSRT17 - 1</v>
      </c>
      <c r="AC419" s="82">
        <f t="shared" si="46"/>
        <v>1</v>
      </c>
      <c r="AD419" s="82">
        <f t="shared" si="47"/>
        <v>1</v>
      </c>
      <c r="AE419" s="82" t="str">
        <f>IF(A419&lt;&gt;"",MID(F419,1,FIND(" ",F419,1)-1),AE418)</f>
        <v>H25ACSRT17.</v>
      </c>
      <c r="AF419" s="82" t="str">
        <f t="shared" si="48"/>
        <v>H25ACSRT17</v>
      </c>
      <c r="AG419" s="86"/>
      <c r="AH419" s="87"/>
      <c r="AI419" s="88"/>
    </row>
    <row r="420" spans="1:35" s="11" customFormat="1" ht="350.1" customHeight="1" x14ac:dyDescent="0.2">
      <c r="A420" s="129">
        <f>IF(ISBLANK(D420),"",COUNTA($D$2:D420))</f>
        <v>329</v>
      </c>
      <c r="B420" s="130">
        <f t="shared" si="50"/>
        <v>419</v>
      </c>
      <c r="C420" s="140"/>
      <c r="D420" s="140" t="s">
        <v>646</v>
      </c>
      <c r="E420" s="140" t="s">
        <v>894</v>
      </c>
      <c r="F420" s="147" t="s">
        <v>822</v>
      </c>
      <c r="G420" s="147" t="s">
        <v>823</v>
      </c>
      <c r="H420" s="155" t="s">
        <v>865</v>
      </c>
      <c r="I420" s="155" t="s">
        <v>839</v>
      </c>
      <c r="J420" s="140" t="s">
        <v>841</v>
      </c>
      <c r="K420" s="140">
        <v>2</v>
      </c>
      <c r="L420" s="156">
        <v>43467</v>
      </c>
      <c r="M420" s="156">
        <v>43524</v>
      </c>
      <c r="N420" s="137">
        <f t="shared" si="49"/>
        <v>8.1428571428571423</v>
      </c>
      <c r="O420" s="140" t="s">
        <v>1521</v>
      </c>
      <c r="P420" s="138" t="s">
        <v>2386</v>
      </c>
      <c r="Q420" s="140">
        <v>0</v>
      </c>
      <c r="R420" s="140"/>
      <c r="S420" s="85">
        <f>IF(Q420/K420&gt;1,100,+Q420/K420*100)</f>
        <v>0</v>
      </c>
      <c r="T420" s="142">
        <f>+N420*S420/100</f>
        <v>0</v>
      </c>
      <c r="U420" s="142">
        <f>IF(M420&lt;=$AH$1,T420,0)</f>
        <v>0</v>
      </c>
      <c r="V420" s="142">
        <f>IF($AH$1&gt;=M420,N420,0)</f>
        <v>8.1428571428571423</v>
      </c>
      <c r="W420" s="143" t="str">
        <f>IF(S420=100,"CUMPLIDA",IF(M420-$AH$1&lt;0,"VENCIDA",IF(M420-$AH$1&lt;=30,"PRÓXIMA A VENCER",IF(S420&gt;0,"CON AVANCE","EN TERMINO"))))</f>
        <v>VENCIDA</v>
      </c>
      <c r="X420" s="143" t="str">
        <f>IF(A420&lt;&gt;"",IF(AD420=1,"VENCIDO",IF(AD420=2,"PRÓXIMO A VENCER",IF(AD420=3,"EN TERMINO",IF(AD420=4,"CON AVANCE",IF(AD420=5,"CUMPLIDO",))))),"")</f>
        <v>VENCIDO</v>
      </c>
      <c r="Y420" s="202" t="s">
        <v>844</v>
      </c>
      <c r="Z420" s="129" t="str">
        <f t="shared" si="44"/>
        <v>H26ACSRT17</v>
      </c>
      <c r="AA420" s="144">
        <f>IF(A420&lt;&gt;"",1,AA419+1)</f>
        <v>1</v>
      </c>
      <c r="AB420" s="144" t="str">
        <f t="shared" si="45"/>
        <v>H26ACSRT17 - 1</v>
      </c>
      <c r="AC420" s="82">
        <f t="shared" si="46"/>
        <v>1</v>
      </c>
      <c r="AD420" s="82">
        <f t="shared" si="47"/>
        <v>1</v>
      </c>
      <c r="AE420" s="82" t="str">
        <f>IF(A420&lt;&gt;"",MID(F420,1,FIND(" ",F420,1)-1),AE419)</f>
        <v>H26ACSRT17.</v>
      </c>
      <c r="AF420" s="82" t="str">
        <f t="shared" si="48"/>
        <v>H26ACSRT17</v>
      </c>
      <c r="AG420" s="86"/>
      <c r="AH420" s="87"/>
      <c r="AI420" s="88"/>
    </row>
    <row r="421" spans="1:35" s="11" customFormat="1" ht="350.1" customHeight="1" x14ac:dyDescent="0.2">
      <c r="A421" s="129">
        <f>IF(ISBLANK(D421),"",COUNTA($D$2:D421))</f>
        <v>330</v>
      </c>
      <c r="B421" s="130">
        <f t="shared" si="50"/>
        <v>420</v>
      </c>
      <c r="C421" s="140"/>
      <c r="D421" s="140" t="s">
        <v>646</v>
      </c>
      <c r="E421" s="140" t="s">
        <v>891</v>
      </c>
      <c r="F421" s="147" t="s">
        <v>824</v>
      </c>
      <c r="G421" s="147" t="s">
        <v>825</v>
      </c>
      <c r="H421" s="155" t="s">
        <v>866</v>
      </c>
      <c r="I421" s="155" t="s">
        <v>870</v>
      </c>
      <c r="J421" s="140" t="s">
        <v>841</v>
      </c>
      <c r="K421" s="140">
        <v>2</v>
      </c>
      <c r="L421" s="156">
        <v>43467</v>
      </c>
      <c r="M421" s="156">
        <v>43524</v>
      </c>
      <c r="N421" s="137">
        <f t="shared" si="49"/>
        <v>8.1428571428571423</v>
      </c>
      <c r="O421" s="140" t="s">
        <v>1521</v>
      </c>
      <c r="P421" s="138" t="s">
        <v>2386</v>
      </c>
      <c r="Q421" s="140">
        <v>0</v>
      </c>
      <c r="R421" s="140"/>
      <c r="S421" s="85">
        <f>IF(Q421/K421&gt;1,100,+Q421/K421*100)</f>
        <v>0</v>
      </c>
      <c r="T421" s="142">
        <f>+N421*S421/100</f>
        <v>0</v>
      </c>
      <c r="U421" s="142">
        <f>IF(M421&lt;=$AH$1,T421,0)</f>
        <v>0</v>
      </c>
      <c r="V421" s="142">
        <f>IF($AH$1&gt;=M421,N421,0)</f>
        <v>8.1428571428571423</v>
      </c>
      <c r="W421" s="143" t="str">
        <f>IF(S421=100,"CUMPLIDA",IF(M421-$AH$1&lt;0,"VENCIDA",IF(M421-$AH$1&lt;=30,"PRÓXIMA A VENCER",IF(S421&gt;0,"CON AVANCE","EN TERMINO"))))</f>
        <v>VENCIDA</v>
      </c>
      <c r="X421" s="143" t="str">
        <f>IF(A421&lt;&gt;"",IF(AD421=1,"VENCIDO",IF(AD421=2,"PRÓXIMO A VENCER",IF(AD421=3,"EN TERMINO",IF(AD421=4,"CON AVANCE",IF(AD421=5,"CUMPLIDO",))))),"")</f>
        <v>VENCIDO</v>
      </c>
      <c r="Y421" s="202" t="s">
        <v>844</v>
      </c>
      <c r="Z421" s="129" t="str">
        <f t="shared" si="44"/>
        <v>H27ACSRT17</v>
      </c>
      <c r="AA421" s="144">
        <f>IF(A421&lt;&gt;"",1,AA420+1)</f>
        <v>1</v>
      </c>
      <c r="AB421" s="144" t="str">
        <f t="shared" si="45"/>
        <v>H27ACSRT17 - 1</v>
      </c>
      <c r="AC421" s="82">
        <f t="shared" si="46"/>
        <v>1</v>
      </c>
      <c r="AD421" s="82">
        <f t="shared" si="47"/>
        <v>1</v>
      </c>
      <c r="AE421" s="82" t="str">
        <f>IF(A421&lt;&gt;"",MID(F421,1,FIND(" ",F421,1)-1),AE420)</f>
        <v>H27ACSRT17.</v>
      </c>
      <c r="AF421" s="82" t="str">
        <f t="shared" si="48"/>
        <v>H27ACSRT17</v>
      </c>
      <c r="AG421" s="86"/>
      <c r="AH421" s="87"/>
      <c r="AI421" s="88"/>
    </row>
    <row r="422" spans="1:35" s="11" customFormat="1" ht="350.1" customHeight="1" x14ac:dyDescent="0.2">
      <c r="A422" s="129">
        <f>IF(ISBLANK(D422),"",COUNTA($D$2:D422))</f>
        <v>331</v>
      </c>
      <c r="B422" s="130">
        <f t="shared" si="50"/>
        <v>421</v>
      </c>
      <c r="C422" s="140"/>
      <c r="D422" s="140" t="s">
        <v>645</v>
      </c>
      <c r="E422" s="140" t="s">
        <v>895</v>
      </c>
      <c r="F422" s="147" t="s">
        <v>826</v>
      </c>
      <c r="G422" s="147" t="s">
        <v>867</v>
      </c>
      <c r="H422" s="155" t="s">
        <v>835</v>
      </c>
      <c r="I422" s="155" t="s">
        <v>861</v>
      </c>
      <c r="J422" s="140" t="s">
        <v>842</v>
      </c>
      <c r="K422" s="140">
        <v>12</v>
      </c>
      <c r="L422" s="156">
        <v>43467</v>
      </c>
      <c r="M422" s="156">
        <v>43827</v>
      </c>
      <c r="N422" s="137">
        <f t="shared" si="49"/>
        <v>51.428571428571431</v>
      </c>
      <c r="O422" s="140" t="s">
        <v>1517</v>
      </c>
      <c r="P422" s="138" t="s">
        <v>2366</v>
      </c>
      <c r="Q422" s="140">
        <v>12</v>
      </c>
      <c r="R422" s="140"/>
      <c r="S422" s="85">
        <f>IF(Q422/K422&gt;1,100,+Q422/K422*100)</f>
        <v>100</v>
      </c>
      <c r="T422" s="142">
        <f>+N422*S422/100</f>
        <v>51.428571428571431</v>
      </c>
      <c r="U422" s="142">
        <f>IF(M422&lt;=$AH$1,T422,0)</f>
        <v>51.428571428571431</v>
      </c>
      <c r="V422" s="142">
        <f>IF($AH$1&gt;=M422,N422,0)</f>
        <v>51.428571428571431</v>
      </c>
      <c r="W422" s="143" t="str">
        <f>IF(S422=100,"CUMPLIDA",IF(M422-$AH$1&lt;0,"VENCIDA",IF(M422-$AH$1&lt;=30,"PRÓXIMA A VENCER",IF(S422&gt;0,"CON AVANCE","EN TERMINO"))))</f>
        <v>CUMPLIDA</v>
      </c>
      <c r="X422" s="143" t="str">
        <f>IF(A422&lt;&gt;"",IF(AD422=1,"VENCIDO",IF(AD422=2,"PRÓXIMO A VENCER",IF(AD422=3,"EN TERMINO",IF(AD422=4,"CON AVANCE",IF(AD422=5,"CUMPLIDO",))))),"")</f>
        <v>CUMPLIDO</v>
      </c>
      <c r="Y422" s="202" t="s">
        <v>844</v>
      </c>
      <c r="Z422" s="129" t="str">
        <f t="shared" si="44"/>
        <v>H28ACSRT17</v>
      </c>
      <c r="AA422" s="144">
        <f>IF(A422&lt;&gt;"",1,AA421+1)</f>
        <v>1</v>
      </c>
      <c r="AB422" s="144" t="str">
        <f t="shared" si="45"/>
        <v>H28ACSRT17 - 1</v>
      </c>
      <c r="AC422" s="82">
        <f t="shared" si="46"/>
        <v>5</v>
      </c>
      <c r="AD422" s="82">
        <f t="shared" si="47"/>
        <v>5</v>
      </c>
      <c r="AE422" s="82" t="str">
        <f>IF(A422&lt;&gt;"",MID(F422,1,FIND(" ",F422,1)-1),AE421)</f>
        <v>H28ACSRT17.</v>
      </c>
      <c r="AF422" s="82" t="str">
        <f t="shared" si="48"/>
        <v>H28ACSRT17</v>
      </c>
      <c r="AG422" s="86"/>
      <c r="AH422" s="87"/>
      <c r="AI422" s="88"/>
    </row>
    <row r="423" spans="1:35" s="11" customFormat="1" ht="350.1" customHeight="1" x14ac:dyDescent="0.2">
      <c r="A423" s="129">
        <f>IF(ISBLANK(D423),"",COUNTA($D$2:D423))</f>
        <v>332</v>
      </c>
      <c r="B423" s="130">
        <f t="shared" si="50"/>
        <v>422</v>
      </c>
      <c r="C423" s="140"/>
      <c r="D423" s="140" t="s">
        <v>645</v>
      </c>
      <c r="E423" s="140" t="s">
        <v>874</v>
      </c>
      <c r="F423" s="147" t="s">
        <v>827</v>
      </c>
      <c r="G423" s="147" t="s">
        <v>828</v>
      </c>
      <c r="H423" s="155" t="s">
        <v>834</v>
      </c>
      <c r="I423" s="155" t="s">
        <v>840</v>
      </c>
      <c r="J423" s="140" t="s">
        <v>849</v>
      </c>
      <c r="K423" s="140">
        <v>1</v>
      </c>
      <c r="L423" s="156">
        <v>43467</v>
      </c>
      <c r="M423" s="156">
        <v>43524</v>
      </c>
      <c r="N423" s="137">
        <f t="shared" si="49"/>
        <v>8.1428571428571423</v>
      </c>
      <c r="O423" s="140" t="s">
        <v>1521</v>
      </c>
      <c r="P423" s="138" t="s">
        <v>2386</v>
      </c>
      <c r="Q423" s="140">
        <v>0</v>
      </c>
      <c r="R423" s="140"/>
      <c r="S423" s="85">
        <f>IF(Q423/K423&gt;1,100,+Q423/K423*100)</f>
        <v>0</v>
      </c>
      <c r="T423" s="142">
        <f>+N423*S423/100</f>
        <v>0</v>
      </c>
      <c r="U423" s="142">
        <f>IF(M423&lt;=$AH$1,T423,0)</f>
        <v>0</v>
      </c>
      <c r="V423" s="142">
        <f>IF($AH$1&gt;=M423,N423,0)</f>
        <v>8.1428571428571423</v>
      </c>
      <c r="W423" s="143" t="str">
        <f>IF(S423=100,"CUMPLIDA",IF(M423-$AH$1&lt;0,"VENCIDA",IF(M423-$AH$1&lt;=30,"PRÓXIMA A VENCER",IF(S423&gt;0,"CON AVANCE","EN TERMINO"))))</f>
        <v>VENCIDA</v>
      </c>
      <c r="X423" s="143" t="str">
        <f>IF(A423&lt;&gt;"",IF(AD423=1,"VENCIDO",IF(AD423=2,"PRÓXIMO A VENCER",IF(AD423=3,"EN TERMINO",IF(AD423=4,"CON AVANCE",IF(AD423=5,"CUMPLIDO",))))),"")</f>
        <v>VENCIDO</v>
      </c>
      <c r="Y423" s="202" t="s">
        <v>844</v>
      </c>
      <c r="Z423" s="129" t="str">
        <f t="shared" si="44"/>
        <v>H29ACSRT17</v>
      </c>
      <c r="AA423" s="144">
        <f>IF(A423&lt;&gt;"",1,AA422+1)</f>
        <v>1</v>
      </c>
      <c r="AB423" s="144" t="str">
        <f t="shared" si="45"/>
        <v>H29ACSRT17 - 1</v>
      </c>
      <c r="AC423" s="82">
        <f t="shared" si="46"/>
        <v>1</v>
      </c>
      <c r="AD423" s="82">
        <f t="shared" si="47"/>
        <v>1</v>
      </c>
      <c r="AE423" s="82" t="str">
        <f>IF(A423&lt;&gt;"",MID(F423,1,FIND(" ",F423,1)-1),AE422)</f>
        <v>H29ACSRT17.</v>
      </c>
      <c r="AF423" s="82" t="str">
        <f t="shared" si="48"/>
        <v>H29ACSRT17</v>
      </c>
      <c r="AG423" s="86"/>
      <c r="AH423" s="87"/>
      <c r="AI423" s="88"/>
    </row>
    <row r="424" spans="1:35" s="11" customFormat="1" ht="350.1" customHeight="1" x14ac:dyDescent="0.2">
      <c r="A424" s="129">
        <f>IF(ISBLANK(D424),"",COUNTA($D$2:D424))</f>
        <v>333</v>
      </c>
      <c r="B424" s="130">
        <f t="shared" si="50"/>
        <v>423</v>
      </c>
      <c r="C424" s="140"/>
      <c r="D424" s="140" t="s">
        <v>646</v>
      </c>
      <c r="E424" s="140" t="s">
        <v>887</v>
      </c>
      <c r="F424" s="147" t="s">
        <v>829</v>
      </c>
      <c r="G424" s="147" t="s">
        <v>830</v>
      </c>
      <c r="H424" s="155" t="s">
        <v>835</v>
      </c>
      <c r="I424" s="155" t="s">
        <v>861</v>
      </c>
      <c r="J424" s="140" t="s">
        <v>842</v>
      </c>
      <c r="K424" s="140">
        <v>12</v>
      </c>
      <c r="L424" s="156">
        <v>43467</v>
      </c>
      <c r="M424" s="156">
        <v>43827</v>
      </c>
      <c r="N424" s="137">
        <f t="shared" si="49"/>
        <v>51.428571428571431</v>
      </c>
      <c r="O424" s="140" t="s">
        <v>1517</v>
      </c>
      <c r="P424" s="138" t="s">
        <v>2366</v>
      </c>
      <c r="Q424" s="140">
        <v>12</v>
      </c>
      <c r="R424" s="140"/>
      <c r="S424" s="85">
        <f>IF(Q424/K424&gt;1,100,+Q424/K424*100)</f>
        <v>100</v>
      </c>
      <c r="T424" s="142">
        <f>+N424*S424/100</f>
        <v>51.428571428571431</v>
      </c>
      <c r="U424" s="142">
        <f>IF(M424&lt;=$AH$1,T424,0)</f>
        <v>51.428571428571431</v>
      </c>
      <c r="V424" s="142">
        <f>IF($AH$1&gt;=M424,N424,0)</f>
        <v>51.428571428571431</v>
      </c>
      <c r="W424" s="143" t="str">
        <f>IF(S424=100,"CUMPLIDA",IF(M424-$AH$1&lt;0,"VENCIDA",IF(M424-$AH$1&lt;=30,"PRÓXIMA A VENCER",IF(S424&gt;0,"CON AVANCE","EN TERMINO"))))</f>
        <v>CUMPLIDA</v>
      </c>
      <c r="X424" s="143" t="str">
        <f>IF(A424&lt;&gt;"",IF(AD424=1,"VENCIDO",IF(AD424=2,"PRÓXIMO A VENCER",IF(AD424=3,"EN TERMINO",IF(AD424=4,"CON AVANCE",IF(AD424=5,"CUMPLIDO",))))),"")</f>
        <v>CUMPLIDO</v>
      </c>
      <c r="Y424" s="202" t="s">
        <v>844</v>
      </c>
      <c r="Z424" s="129" t="str">
        <f t="shared" si="44"/>
        <v>H30ACSRT17</v>
      </c>
      <c r="AA424" s="144">
        <f>IF(A424&lt;&gt;"",1,AA423+1)</f>
        <v>1</v>
      </c>
      <c r="AB424" s="144" t="str">
        <f t="shared" si="45"/>
        <v>H30ACSRT17 - 1</v>
      </c>
      <c r="AC424" s="82">
        <f t="shared" si="46"/>
        <v>5</v>
      </c>
      <c r="AD424" s="82">
        <f t="shared" si="47"/>
        <v>5</v>
      </c>
      <c r="AE424" s="82" t="str">
        <f>IF(A424&lt;&gt;"",MID(F424,1,FIND(" ",F424,1)-1),AE423)</f>
        <v>H30ACSRT17.</v>
      </c>
      <c r="AF424" s="82" t="str">
        <f t="shared" si="48"/>
        <v>H30ACSRT17</v>
      </c>
      <c r="AG424" s="86"/>
      <c r="AH424" s="87"/>
      <c r="AI424" s="88"/>
    </row>
    <row r="425" spans="1:35" s="11" customFormat="1" ht="350.1" customHeight="1" x14ac:dyDescent="0.2">
      <c r="A425" s="129">
        <f>IF(ISBLANK(D425),"",COUNTA($D$2:D425))</f>
        <v>334</v>
      </c>
      <c r="B425" s="130">
        <f t="shared" si="50"/>
        <v>424</v>
      </c>
      <c r="C425" s="140"/>
      <c r="D425" s="140" t="s">
        <v>646</v>
      </c>
      <c r="E425" s="140" t="s">
        <v>886</v>
      </c>
      <c r="F425" s="147" t="s">
        <v>831</v>
      </c>
      <c r="G425" s="147" t="s">
        <v>832</v>
      </c>
      <c r="H425" s="155" t="s">
        <v>855</v>
      </c>
      <c r="I425" s="155" t="s">
        <v>859</v>
      </c>
      <c r="J425" s="140" t="s">
        <v>849</v>
      </c>
      <c r="K425" s="140">
        <v>1</v>
      </c>
      <c r="L425" s="156">
        <v>43467</v>
      </c>
      <c r="M425" s="156">
        <v>43524</v>
      </c>
      <c r="N425" s="137">
        <f t="shared" si="49"/>
        <v>8.1428571428571423</v>
      </c>
      <c r="O425" s="140" t="s">
        <v>1521</v>
      </c>
      <c r="P425" s="138" t="s">
        <v>2386</v>
      </c>
      <c r="Q425" s="140">
        <v>0</v>
      </c>
      <c r="R425" s="140"/>
      <c r="S425" s="85">
        <f>IF(Q425/K425&gt;1,100,+Q425/K425*100)</f>
        <v>0</v>
      </c>
      <c r="T425" s="142">
        <f>+N425*S425/100</f>
        <v>0</v>
      </c>
      <c r="U425" s="142">
        <f>IF(M425&lt;=$AH$1,T425,0)</f>
        <v>0</v>
      </c>
      <c r="V425" s="142">
        <f>IF($AH$1&gt;=M425,N425,0)</f>
        <v>8.1428571428571423</v>
      </c>
      <c r="W425" s="143" t="str">
        <f>IF(S425=100,"CUMPLIDA",IF(M425-$AH$1&lt;0,"VENCIDA",IF(M425-$AH$1&lt;=30,"PRÓXIMA A VENCER",IF(S425&gt;0,"CON AVANCE","EN TERMINO"))))</f>
        <v>VENCIDA</v>
      </c>
      <c r="X425" s="143" t="str">
        <f>IF(A425&lt;&gt;"",IF(AD425=1,"VENCIDO",IF(AD425=2,"PRÓXIMO A VENCER",IF(AD425=3,"EN TERMINO",IF(AD425=4,"CON AVANCE",IF(AD425=5,"CUMPLIDO",))))),"")</f>
        <v>VENCIDO</v>
      </c>
      <c r="Y425" s="202" t="s">
        <v>844</v>
      </c>
      <c r="Z425" s="129" t="str">
        <f t="shared" si="44"/>
        <v>H31ACSRT17</v>
      </c>
      <c r="AA425" s="144">
        <f>IF(A425&lt;&gt;"",1,AA424+1)</f>
        <v>1</v>
      </c>
      <c r="AB425" s="144" t="str">
        <f t="shared" si="45"/>
        <v>H31ACSRT17 - 1</v>
      </c>
      <c r="AC425" s="82">
        <f t="shared" si="46"/>
        <v>1</v>
      </c>
      <c r="AD425" s="82">
        <f t="shared" si="47"/>
        <v>1</v>
      </c>
      <c r="AE425" s="82" t="str">
        <f>IF(A425&lt;&gt;"",MID(F425,1,FIND(" ",F425,1)-1),AE424)</f>
        <v>H31ACSRT17.</v>
      </c>
      <c r="AF425" s="82" t="str">
        <f t="shared" si="48"/>
        <v>H31ACSRT17</v>
      </c>
      <c r="AG425" s="86"/>
      <c r="AH425" s="87"/>
      <c r="AI425" s="88"/>
    </row>
    <row r="426" spans="1:35" s="11" customFormat="1" ht="350.1" customHeight="1" x14ac:dyDescent="0.2">
      <c r="A426" s="129">
        <f>IF(ISBLANK(D426),"",COUNTA($D$2:D426))</f>
        <v>335</v>
      </c>
      <c r="B426" s="130">
        <f t="shared" si="50"/>
        <v>425</v>
      </c>
      <c r="C426" s="140"/>
      <c r="D426" s="140" t="s">
        <v>725</v>
      </c>
      <c r="E426" s="140" t="s">
        <v>15</v>
      </c>
      <c r="F426" s="147" t="s">
        <v>945</v>
      </c>
      <c r="G426" s="147" t="s">
        <v>778</v>
      </c>
      <c r="H426" s="147" t="s">
        <v>1054</v>
      </c>
      <c r="I426" s="147" t="s">
        <v>1053</v>
      </c>
      <c r="J426" s="160" t="s">
        <v>1066</v>
      </c>
      <c r="K426" s="160">
        <v>1</v>
      </c>
      <c r="L426" s="184">
        <v>43858</v>
      </c>
      <c r="M426" s="184">
        <v>44165</v>
      </c>
      <c r="N426" s="137">
        <f t="shared" si="49"/>
        <v>43.857142857142854</v>
      </c>
      <c r="O426" s="140" t="s">
        <v>1971</v>
      </c>
      <c r="P426" s="138" t="s">
        <v>2393</v>
      </c>
      <c r="Q426" s="140">
        <v>0</v>
      </c>
      <c r="R426" s="147"/>
      <c r="S426" s="85">
        <f>IF(Q426/K426&gt;1,100,+Q426/K426*100)</f>
        <v>0</v>
      </c>
      <c r="T426" s="142">
        <f>+N426*S426/100</f>
        <v>0</v>
      </c>
      <c r="U426" s="142">
        <f>IF(M426&lt;=$AH$1,T426,0)</f>
        <v>0</v>
      </c>
      <c r="V426" s="142">
        <f>IF($AH$1&gt;=M426,N426,0)</f>
        <v>43.857142857142854</v>
      </c>
      <c r="W426" s="143" t="str">
        <f>IF(S426=100,"CUMPLIDA",IF(M426-$AH$1&lt;0,"VENCIDA",IF(M426-$AH$1&lt;=30,"PRÓXIMA A VENCER",IF(S426&gt;0,"CON AVANCE","EN TERMINO"))))</f>
        <v>VENCIDA</v>
      </c>
      <c r="X426" s="143" t="str">
        <f>IF(A426&lt;&gt;"",IF(AD426=1,"VENCIDO",IF(AD426=2,"PRÓXIMO A VENCER",IF(AD426=3,"EN TERMINO",IF(AD426=4,"CON AVANCE",IF(AD426=5,"CUMPLIDO",))))),"")</f>
        <v>VENCIDO</v>
      </c>
      <c r="Y426" s="202" t="s">
        <v>779</v>
      </c>
      <c r="Z426" s="129" t="str">
        <f t="shared" si="44"/>
        <v>H2DP17</v>
      </c>
      <c r="AA426" s="144">
        <f>IF(A426&lt;&gt;"",1,AA425+1)</f>
        <v>1</v>
      </c>
      <c r="AB426" s="144" t="str">
        <f t="shared" si="45"/>
        <v>H2DP17 - 1</v>
      </c>
      <c r="AC426" s="82">
        <f t="shared" si="46"/>
        <v>1</v>
      </c>
      <c r="AD426" s="82">
        <f t="shared" si="47"/>
        <v>1</v>
      </c>
      <c r="AE426" s="82" t="str">
        <f>IF(A426&lt;&gt;"",MID(F426,1,FIND(" ",F426,1)-1),AE425)</f>
        <v>H2DP17.</v>
      </c>
      <c r="AF426" s="82" t="str">
        <f t="shared" si="48"/>
        <v>H2DP17</v>
      </c>
      <c r="AG426" s="86"/>
      <c r="AH426" s="87"/>
      <c r="AI426" s="88"/>
    </row>
    <row r="427" spans="1:35" s="11" customFormat="1" ht="350.1" customHeight="1" x14ac:dyDescent="0.2">
      <c r="A427" s="129">
        <f>IF(ISBLANK(D427),"",COUNTA($D$2:D427))</f>
        <v>336</v>
      </c>
      <c r="B427" s="130">
        <f t="shared" si="50"/>
        <v>426</v>
      </c>
      <c r="C427" s="140"/>
      <c r="D427" s="140" t="s">
        <v>725</v>
      </c>
      <c r="E427" s="140" t="s">
        <v>15</v>
      </c>
      <c r="F427" s="147" t="s">
        <v>947</v>
      </c>
      <c r="G427" s="147" t="s">
        <v>778</v>
      </c>
      <c r="H427" s="147" t="s">
        <v>781</v>
      </c>
      <c r="I427" s="147" t="s">
        <v>782</v>
      </c>
      <c r="J427" s="160" t="s">
        <v>780</v>
      </c>
      <c r="K427" s="160">
        <v>4</v>
      </c>
      <c r="L427" s="184">
        <v>43361</v>
      </c>
      <c r="M427" s="184">
        <v>43434</v>
      </c>
      <c r="N427" s="137">
        <f t="shared" si="49"/>
        <v>10.428571428571429</v>
      </c>
      <c r="O427" s="140" t="s">
        <v>1971</v>
      </c>
      <c r="P427" s="138" t="s">
        <v>2393</v>
      </c>
      <c r="Q427" s="160">
        <v>4</v>
      </c>
      <c r="R427" s="147"/>
      <c r="S427" s="85">
        <f>IF(Q427/K427&gt;1,100,+Q427/K427*100)</f>
        <v>100</v>
      </c>
      <c r="T427" s="142">
        <f>+N427*S427/100</f>
        <v>10.428571428571429</v>
      </c>
      <c r="U427" s="142">
        <f>IF(M427&lt;=$AH$1,T427,0)</f>
        <v>10.428571428571429</v>
      </c>
      <c r="V427" s="142">
        <f>IF($AH$1&gt;=M427,N427,0)</f>
        <v>10.428571428571429</v>
      </c>
      <c r="W427" s="143" t="str">
        <f>IF(S427=100,"CUMPLIDA",IF(M427-$AH$1&lt;0,"VENCIDA",IF(M427-$AH$1&lt;=30,"PRÓXIMA A VENCER",IF(S427&gt;0,"CON AVANCE","EN TERMINO"))))</f>
        <v>CUMPLIDA</v>
      </c>
      <c r="X427" s="143" t="str">
        <f>IF(A427&lt;&gt;"",IF(AD427=1,"VENCIDO",IF(AD427=2,"PRÓXIMO A VENCER",IF(AD427=3,"EN TERMINO",IF(AD427=4,"CON AVANCE",IF(AD427=5,"CUMPLIDO",))))),"")</f>
        <v>VENCIDO</v>
      </c>
      <c r="Y427" s="202" t="s">
        <v>779</v>
      </c>
      <c r="Z427" s="129" t="str">
        <f t="shared" si="44"/>
        <v>H3DP17</v>
      </c>
      <c r="AA427" s="144">
        <f>IF(A427&lt;&gt;"",1,AA426+1)</f>
        <v>1</v>
      </c>
      <c r="AB427" s="144" t="str">
        <f t="shared" si="45"/>
        <v>H3DP17 - 1</v>
      </c>
      <c r="AC427" s="82">
        <f t="shared" si="46"/>
        <v>5</v>
      </c>
      <c r="AD427" s="82">
        <f t="shared" si="47"/>
        <v>1</v>
      </c>
      <c r="AE427" s="82" t="str">
        <f>IF(A427&lt;&gt;"",MID(F427,1,FIND(" ",F427,1)-1),AE426)</f>
        <v>H3DP17.</v>
      </c>
      <c r="AF427" s="82" t="str">
        <f t="shared" si="48"/>
        <v>H3DP17</v>
      </c>
      <c r="AG427" s="86"/>
      <c r="AH427" s="87"/>
      <c r="AI427" s="88"/>
    </row>
    <row r="428" spans="1:35" s="11" customFormat="1" ht="350.1" customHeight="1" x14ac:dyDescent="0.2">
      <c r="A428" s="129" t="str">
        <f>IF(ISBLANK(D428),"",COUNTA($D$2:D428))</f>
        <v/>
      </c>
      <c r="B428" s="130">
        <f t="shared" si="50"/>
        <v>427</v>
      </c>
      <c r="C428" s="140"/>
      <c r="D428" s="140"/>
      <c r="E428" s="140" t="s">
        <v>15</v>
      </c>
      <c r="F428" s="147" t="s">
        <v>946</v>
      </c>
      <c r="G428" s="147" t="s">
        <v>778</v>
      </c>
      <c r="H428" s="147" t="s">
        <v>785</v>
      </c>
      <c r="I428" s="147" t="s">
        <v>783</v>
      </c>
      <c r="J428" s="160" t="s">
        <v>784</v>
      </c>
      <c r="K428" s="160">
        <v>2</v>
      </c>
      <c r="L428" s="184">
        <v>43361</v>
      </c>
      <c r="M428" s="184">
        <v>43434</v>
      </c>
      <c r="N428" s="137">
        <f t="shared" si="49"/>
        <v>10.428571428571429</v>
      </c>
      <c r="O428" s="140" t="s">
        <v>1971</v>
      </c>
      <c r="P428" s="138" t="s">
        <v>2393</v>
      </c>
      <c r="Q428" s="140">
        <v>0</v>
      </c>
      <c r="R428" s="147"/>
      <c r="S428" s="85">
        <f>IF(Q428/K428&gt;1,100,+Q428/K428*100)</f>
        <v>0</v>
      </c>
      <c r="T428" s="142">
        <f>+N428*S428/100</f>
        <v>0</v>
      </c>
      <c r="U428" s="142">
        <f>IF(M428&lt;=$AH$1,T428,0)</f>
        <v>0</v>
      </c>
      <c r="V428" s="142">
        <f>IF($AH$1&gt;=M428,N428,0)</f>
        <v>10.428571428571429</v>
      </c>
      <c r="W428" s="143" t="str">
        <f>IF(S428=100,"CUMPLIDA",IF(M428-$AH$1&lt;0,"VENCIDA",IF(M428-$AH$1&lt;=30,"PRÓXIMA A VENCER",IF(S428&gt;0,"CON AVANCE","EN TERMINO"))))</f>
        <v>VENCIDA</v>
      </c>
      <c r="X428" s="143" t="str">
        <f>IF(A428&lt;&gt;"",IF(AD428=1,"VENCIDO",IF(AD428=2,"PRÓXIMO A VENCER",IF(AD428=3,"EN TERMINO",IF(AD428=4,"CON AVANCE",IF(AD428=5,"CUMPLIDO",))))),"")</f>
        <v/>
      </c>
      <c r="Y428" s="202" t="s">
        <v>779</v>
      </c>
      <c r="Z428" s="129" t="str">
        <f t="shared" si="44"/>
        <v>H3DP17</v>
      </c>
      <c r="AA428" s="144">
        <f>IF(A428&lt;&gt;"",1,AA427+1)</f>
        <v>2</v>
      </c>
      <c r="AB428" s="144" t="str">
        <f t="shared" si="45"/>
        <v>H3DP17 - 2</v>
      </c>
      <c r="AC428" s="82">
        <f t="shared" si="46"/>
        <v>1</v>
      </c>
      <c r="AD428" s="82">
        <f t="shared" si="47"/>
        <v>1</v>
      </c>
      <c r="AE428" s="82" t="str">
        <f>IF(A428&lt;&gt;"",MID(F428,1,FIND(" ",F428,1)-1),AE427)</f>
        <v>H3DP17.</v>
      </c>
      <c r="AF428" s="82" t="str">
        <f t="shared" si="48"/>
        <v>H3DP17</v>
      </c>
      <c r="AG428" s="86"/>
      <c r="AH428" s="87"/>
      <c r="AI428" s="88"/>
    </row>
    <row r="429" spans="1:35" s="11" customFormat="1" ht="350.1" customHeight="1" x14ac:dyDescent="0.2">
      <c r="A429" s="129">
        <f>IF(ISBLANK(D429),"",COUNTA($D$2:D429))</f>
        <v>337</v>
      </c>
      <c r="B429" s="130">
        <f t="shared" si="50"/>
        <v>428</v>
      </c>
      <c r="C429" s="140"/>
      <c r="D429" s="140" t="s">
        <v>725</v>
      </c>
      <c r="E429" s="140" t="s">
        <v>15</v>
      </c>
      <c r="F429" s="147" t="s">
        <v>948</v>
      </c>
      <c r="G429" s="147" t="s">
        <v>778</v>
      </c>
      <c r="H429" s="147" t="s">
        <v>1054</v>
      </c>
      <c r="I429" s="147" t="s">
        <v>1053</v>
      </c>
      <c r="J429" s="160" t="s">
        <v>1066</v>
      </c>
      <c r="K429" s="160">
        <v>1</v>
      </c>
      <c r="L429" s="184">
        <v>43858</v>
      </c>
      <c r="M429" s="184">
        <v>44165</v>
      </c>
      <c r="N429" s="137">
        <f t="shared" si="49"/>
        <v>43.857142857142854</v>
      </c>
      <c r="O429" s="140" t="s">
        <v>1971</v>
      </c>
      <c r="P429" s="138" t="s">
        <v>2393</v>
      </c>
      <c r="Q429" s="140">
        <v>0</v>
      </c>
      <c r="R429" s="147"/>
      <c r="S429" s="85">
        <f>IF(Q429/K429&gt;1,100,+Q429/K429*100)</f>
        <v>0</v>
      </c>
      <c r="T429" s="142">
        <f>+N429*S429/100</f>
        <v>0</v>
      </c>
      <c r="U429" s="142">
        <f>IF(M429&lt;=$AH$1,T429,0)</f>
        <v>0</v>
      </c>
      <c r="V429" s="142">
        <f>IF($AH$1&gt;=M429,N429,0)</f>
        <v>43.857142857142854</v>
      </c>
      <c r="W429" s="143" t="str">
        <f>IF(S429=100,"CUMPLIDA",IF(M429-$AH$1&lt;0,"VENCIDA",IF(M429-$AH$1&lt;=30,"PRÓXIMA A VENCER",IF(S429&gt;0,"CON AVANCE","EN TERMINO"))))</f>
        <v>VENCIDA</v>
      </c>
      <c r="X429" s="143" t="str">
        <f>IF(A429&lt;&gt;"",IF(AD429=1,"VENCIDO",IF(AD429=2,"PRÓXIMO A VENCER",IF(AD429=3,"EN TERMINO",IF(AD429=4,"CON AVANCE",IF(AD429=5,"CUMPLIDO",))))),"")</f>
        <v>VENCIDO</v>
      </c>
      <c r="Y429" s="202" t="s">
        <v>779</v>
      </c>
      <c r="Z429" s="129" t="str">
        <f t="shared" si="44"/>
        <v>H4DP17</v>
      </c>
      <c r="AA429" s="144">
        <f>IF(A429&lt;&gt;"",1,AA428+1)</f>
        <v>1</v>
      </c>
      <c r="AB429" s="144" t="str">
        <f t="shared" si="45"/>
        <v>H4DP17 - 1</v>
      </c>
      <c r="AC429" s="82">
        <f t="shared" si="46"/>
        <v>1</v>
      </c>
      <c r="AD429" s="82">
        <f t="shared" si="47"/>
        <v>1</v>
      </c>
      <c r="AE429" s="82" t="str">
        <f>IF(A429&lt;&gt;"",MID(F429,1,FIND(" ",F429,1)-1),AE428)</f>
        <v>H4DP17.</v>
      </c>
      <c r="AF429" s="82" t="str">
        <f t="shared" si="48"/>
        <v>H4DP17</v>
      </c>
      <c r="AG429" s="86"/>
      <c r="AH429" s="87"/>
      <c r="AI429" s="88"/>
    </row>
    <row r="430" spans="1:35" s="11" customFormat="1" ht="350.1" customHeight="1" x14ac:dyDescent="0.2">
      <c r="A430" s="129">
        <f>IF(ISBLANK(D430),"",COUNTA($D$2:D430))</f>
        <v>338</v>
      </c>
      <c r="B430" s="130">
        <f t="shared" si="50"/>
        <v>429</v>
      </c>
      <c r="C430" s="140"/>
      <c r="D430" s="140" t="s">
        <v>725</v>
      </c>
      <c r="E430" s="140" t="s">
        <v>15</v>
      </c>
      <c r="F430" s="147" t="s">
        <v>949</v>
      </c>
      <c r="G430" s="147" t="s">
        <v>778</v>
      </c>
      <c r="H430" s="147" t="s">
        <v>1055</v>
      </c>
      <c r="I430" s="147" t="s">
        <v>1053</v>
      </c>
      <c r="J430" s="160" t="s">
        <v>1066</v>
      </c>
      <c r="K430" s="160">
        <v>1</v>
      </c>
      <c r="L430" s="184">
        <v>43858</v>
      </c>
      <c r="M430" s="184">
        <v>44165</v>
      </c>
      <c r="N430" s="137">
        <f t="shared" si="49"/>
        <v>43.857142857142854</v>
      </c>
      <c r="O430" s="140" t="s">
        <v>1971</v>
      </c>
      <c r="P430" s="138" t="s">
        <v>2393</v>
      </c>
      <c r="Q430" s="140">
        <v>0</v>
      </c>
      <c r="R430" s="147"/>
      <c r="S430" s="85">
        <f>IF(Q430/K430&gt;1,100,+Q430/K430*100)</f>
        <v>0</v>
      </c>
      <c r="T430" s="142">
        <f>+N430*S430/100</f>
        <v>0</v>
      </c>
      <c r="U430" s="142">
        <f>IF(M430&lt;=$AH$1,T430,0)</f>
        <v>0</v>
      </c>
      <c r="V430" s="142">
        <f>IF($AH$1&gt;=M430,N430,0)</f>
        <v>43.857142857142854</v>
      </c>
      <c r="W430" s="143" t="str">
        <f>IF(S430=100,"CUMPLIDA",IF(M430-$AH$1&lt;0,"VENCIDA",IF(M430-$AH$1&lt;=30,"PRÓXIMA A VENCER",IF(S430&gt;0,"CON AVANCE","EN TERMINO"))))</f>
        <v>VENCIDA</v>
      </c>
      <c r="X430" s="143" t="str">
        <f>IF(A430&lt;&gt;"",IF(AD430=1,"VENCIDO",IF(AD430=2,"PRÓXIMO A VENCER",IF(AD430=3,"EN TERMINO",IF(AD430=4,"CON AVANCE",IF(AD430=5,"CUMPLIDO",))))),"")</f>
        <v>VENCIDO</v>
      </c>
      <c r="Y430" s="202" t="s">
        <v>779</v>
      </c>
      <c r="Z430" s="129" t="str">
        <f t="shared" si="44"/>
        <v>H7DP17</v>
      </c>
      <c r="AA430" s="144">
        <f>IF(A430&lt;&gt;"",1,AA429+1)</f>
        <v>1</v>
      </c>
      <c r="AB430" s="144" t="str">
        <f t="shared" si="45"/>
        <v>H7DP17 - 1</v>
      </c>
      <c r="AC430" s="82">
        <f t="shared" si="46"/>
        <v>1</v>
      </c>
      <c r="AD430" s="82">
        <f t="shared" si="47"/>
        <v>1</v>
      </c>
      <c r="AE430" s="82" t="str">
        <f>IF(A430&lt;&gt;"",MID(F430,1,FIND(" ",F430,1)-1),AE429)</f>
        <v>H7DP17.</v>
      </c>
      <c r="AF430" s="82" t="str">
        <f t="shared" si="48"/>
        <v>H7DP17</v>
      </c>
      <c r="AG430" s="86"/>
      <c r="AH430" s="87"/>
      <c r="AI430" s="88"/>
    </row>
    <row r="431" spans="1:35" s="11" customFormat="1" ht="350.1" customHeight="1" x14ac:dyDescent="0.2">
      <c r="A431" s="129">
        <f>IF(ISBLANK(D431),"",COUNTA($D$2:D431))</f>
        <v>339</v>
      </c>
      <c r="B431" s="130">
        <f t="shared" si="50"/>
        <v>430</v>
      </c>
      <c r="C431" s="140"/>
      <c r="D431" s="140" t="s">
        <v>727</v>
      </c>
      <c r="E431" s="140" t="s">
        <v>75</v>
      </c>
      <c r="F431" s="155" t="s">
        <v>1040</v>
      </c>
      <c r="G431" s="155" t="s">
        <v>705</v>
      </c>
      <c r="H431" s="155" t="s">
        <v>1051</v>
      </c>
      <c r="I431" s="155" t="s">
        <v>1041</v>
      </c>
      <c r="J431" s="140" t="s">
        <v>1042</v>
      </c>
      <c r="K431" s="140">
        <v>4</v>
      </c>
      <c r="L431" s="156">
        <v>43859</v>
      </c>
      <c r="M431" s="156">
        <v>44224</v>
      </c>
      <c r="N431" s="137">
        <f t="shared" si="49"/>
        <v>52.142857142857146</v>
      </c>
      <c r="O431" s="140" t="s">
        <v>300</v>
      </c>
      <c r="P431" s="140" t="s">
        <v>2333</v>
      </c>
      <c r="Q431" s="140">
        <v>4</v>
      </c>
      <c r="R431" s="147"/>
      <c r="S431" s="85">
        <f>IF(Q431/K431&gt;1,100,+Q431/K431*100)</f>
        <v>100</v>
      </c>
      <c r="T431" s="142">
        <f>+N431*S431/100</f>
        <v>52.142857142857146</v>
      </c>
      <c r="U431" s="142">
        <f>IF(M431&lt;=$AH$1,T431,0)</f>
        <v>52.142857142857146</v>
      </c>
      <c r="V431" s="142">
        <f>IF($AH$1&gt;=M431,N431,0)</f>
        <v>52.142857142857146</v>
      </c>
      <c r="W431" s="143" t="str">
        <f>IF(S431=100,"CUMPLIDA",IF(M431-$AH$1&lt;0,"VENCIDA",IF(M431-$AH$1&lt;=30,"PRÓXIMA A VENCER",IF(S431&gt;0,"CON AVANCE","EN TERMINO"))))</f>
        <v>CUMPLIDA</v>
      </c>
      <c r="X431" s="143" t="str">
        <f>IF(A431&lt;&gt;"",IF(AD431=1,"VENCIDO",IF(AD431=2,"PRÓXIMO A VENCER",IF(AD431=3,"EN TERMINO",IF(AD431=4,"CON AVANCE",IF(AD431=5,"CUMPLIDO",))))),"")</f>
        <v>CUMPLIDO</v>
      </c>
      <c r="Y431" s="202" t="s">
        <v>729</v>
      </c>
      <c r="Z431" s="129" t="str">
        <f t="shared" si="44"/>
        <v>H3AF17</v>
      </c>
      <c r="AA431" s="144">
        <f>IF(A431&lt;&gt;"",1,AA430+1)</f>
        <v>1</v>
      </c>
      <c r="AB431" s="144" t="str">
        <f t="shared" si="45"/>
        <v>H3AF17 - 1</v>
      </c>
      <c r="AC431" s="82">
        <f t="shared" si="46"/>
        <v>5</v>
      </c>
      <c r="AD431" s="82">
        <f t="shared" si="47"/>
        <v>5</v>
      </c>
      <c r="AE431" s="82" t="str">
        <f>IF(A431&lt;&gt;"",MID(F431,1,FIND(" ",F431,1)-1),AE430)</f>
        <v>H3AF17.</v>
      </c>
      <c r="AF431" s="82" t="str">
        <f t="shared" si="48"/>
        <v>H3AF17</v>
      </c>
      <c r="AG431" s="86"/>
      <c r="AH431" s="87"/>
      <c r="AI431" s="88"/>
    </row>
    <row r="432" spans="1:35" s="11" customFormat="1" ht="350.1" customHeight="1" x14ac:dyDescent="0.2">
      <c r="A432" s="129">
        <f>IF(ISBLANK(D432),"",COUNTA($D$2:D432))</f>
        <v>340</v>
      </c>
      <c r="B432" s="130">
        <f t="shared" si="50"/>
        <v>431</v>
      </c>
      <c r="C432" s="140"/>
      <c r="D432" s="140" t="s">
        <v>727</v>
      </c>
      <c r="E432" s="140" t="s">
        <v>75</v>
      </c>
      <c r="F432" s="155" t="s">
        <v>706</v>
      </c>
      <c r="G432" s="155" t="s">
        <v>707</v>
      </c>
      <c r="H432" s="155" t="s">
        <v>708</v>
      </c>
      <c r="I432" s="155" t="s">
        <v>897</v>
      </c>
      <c r="J432" s="140" t="s">
        <v>709</v>
      </c>
      <c r="K432" s="140">
        <v>3</v>
      </c>
      <c r="L432" s="156">
        <v>43313</v>
      </c>
      <c r="M432" s="156">
        <v>43497</v>
      </c>
      <c r="N432" s="137">
        <f t="shared" si="49"/>
        <v>26.285714285714285</v>
      </c>
      <c r="O432" s="140" t="s">
        <v>1535</v>
      </c>
      <c r="P432" s="140" t="s">
        <v>2393</v>
      </c>
      <c r="Q432" s="140">
        <v>3</v>
      </c>
      <c r="R432" s="147"/>
      <c r="S432" s="85">
        <f>IF(Q432/K432&gt;1,100,+Q432/K432*100)</f>
        <v>100</v>
      </c>
      <c r="T432" s="142">
        <f>+N432*S432/100</f>
        <v>26.285714285714285</v>
      </c>
      <c r="U432" s="142">
        <f>IF(M432&lt;=$AH$1,T432,0)</f>
        <v>26.285714285714285</v>
      </c>
      <c r="V432" s="142">
        <f>IF($AH$1&gt;=M432,N432,0)</f>
        <v>26.285714285714285</v>
      </c>
      <c r="W432" s="143" t="str">
        <f>IF(S432=100,"CUMPLIDA",IF(M432-$AH$1&lt;0,"VENCIDA",IF(M432-$AH$1&lt;=30,"PRÓXIMA A VENCER",IF(S432&gt;0,"CON AVANCE","EN TERMINO"))))</f>
        <v>CUMPLIDA</v>
      </c>
      <c r="X432" s="143" t="str">
        <f>IF(A432&lt;&gt;"",IF(AD432=1,"VENCIDO",IF(AD432=2,"PRÓXIMO A VENCER",IF(AD432=3,"EN TERMINO",IF(AD432=4,"CON AVANCE",IF(AD432=5,"CUMPLIDO",))))),"")</f>
        <v>CUMPLIDO</v>
      </c>
      <c r="Y432" s="202" t="s">
        <v>729</v>
      </c>
      <c r="Z432" s="129" t="str">
        <f t="shared" si="44"/>
        <v>H7AF17</v>
      </c>
      <c r="AA432" s="144">
        <f>IF(A432&lt;&gt;"",1,AA431+1)</f>
        <v>1</v>
      </c>
      <c r="AB432" s="144" t="str">
        <f t="shared" si="45"/>
        <v>H7AF17 - 1</v>
      </c>
      <c r="AC432" s="82">
        <f t="shared" si="46"/>
        <v>5</v>
      </c>
      <c r="AD432" s="82">
        <f t="shared" si="47"/>
        <v>5</v>
      </c>
      <c r="AE432" s="82" t="str">
        <f>IF(A432&lt;&gt;"",MID(F432,1,FIND(" ",F432,1)-1),AE431)</f>
        <v>H7AF17.</v>
      </c>
      <c r="AF432" s="82" t="str">
        <f t="shared" si="48"/>
        <v>H7AF17</v>
      </c>
      <c r="AG432" s="86"/>
      <c r="AH432" s="87"/>
      <c r="AI432" s="88"/>
    </row>
    <row r="433" spans="1:35" s="11" customFormat="1" ht="350.1" customHeight="1" x14ac:dyDescent="0.2">
      <c r="A433" s="129">
        <f>IF(ISBLANK(D433),"",COUNTA($D$2:D433))</f>
        <v>341</v>
      </c>
      <c r="B433" s="130">
        <f t="shared" si="50"/>
        <v>432</v>
      </c>
      <c r="C433" s="140"/>
      <c r="D433" s="140" t="s">
        <v>646</v>
      </c>
      <c r="E433" s="140" t="s">
        <v>86</v>
      </c>
      <c r="F433" s="155" t="s">
        <v>710</v>
      </c>
      <c r="G433" s="155" t="s">
        <v>711</v>
      </c>
      <c r="H433" s="155" t="s">
        <v>712</v>
      </c>
      <c r="I433" s="155" t="s">
        <v>898</v>
      </c>
      <c r="J433" s="140" t="s">
        <v>713</v>
      </c>
      <c r="K433" s="140">
        <v>1</v>
      </c>
      <c r="L433" s="156">
        <v>43405</v>
      </c>
      <c r="M433" s="156">
        <v>43554</v>
      </c>
      <c r="N433" s="137">
        <f t="shared" si="49"/>
        <v>21.285714285714285</v>
      </c>
      <c r="O433" s="140" t="s">
        <v>314</v>
      </c>
      <c r="P433" s="140" t="s">
        <v>2333</v>
      </c>
      <c r="Q433" s="140">
        <v>1</v>
      </c>
      <c r="R433" s="155"/>
      <c r="S433" s="85">
        <f>IF(Q433/K433&gt;1,100,+Q433/K433*100)</f>
        <v>100</v>
      </c>
      <c r="T433" s="142">
        <f>+N433*S433/100</f>
        <v>21.285714285714285</v>
      </c>
      <c r="U433" s="142">
        <f>IF(M433&lt;=$AH$1,T433,0)</f>
        <v>21.285714285714285</v>
      </c>
      <c r="V433" s="142">
        <f>IF($AH$1&gt;=M433,N433,0)</f>
        <v>21.285714285714285</v>
      </c>
      <c r="W433" s="143" t="str">
        <f>IF(S433=100,"CUMPLIDA",IF(M433-$AH$1&lt;0,"VENCIDA",IF(M433-$AH$1&lt;=30,"PRÓXIMA A VENCER",IF(S433&gt;0,"CON AVANCE","EN TERMINO"))))</f>
        <v>CUMPLIDA</v>
      </c>
      <c r="X433" s="143" t="str">
        <f>IF(A433&lt;&gt;"",IF(AD433=1,"VENCIDO",IF(AD433=2,"PRÓXIMO A VENCER",IF(AD433=3,"EN TERMINO",IF(AD433=4,"CON AVANCE",IF(AD433=5,"CUMPLIDO",))))),"")</f>
        <v>CUMPLIDO</v>
      </c>
      <c r="Y433" s="202" t="s">
        <v>729</v>
      </c>
      <c r="Z433" s="129" t="str">
        <f t="shared" si="44"/>
        <v>H18AF17</v>
      </c>
      <c r="AA433" s="144">
        <f>IF(A433&lt;&gt;"",1,AA432+1)</f>
        <v>1</v>
      </c>
      <c r="AB433" s="144" t="str">
        <f t="shared" si="45"/>
        <v>H18AF17 - 1</v>
      </c>
      <c r="AC433" s="82">
        <f t="shared" si="46"/>
        <v>5</v>
      </c>
      <c r="AD433" s="82">
        <f t="shared" si="47"/>
        <v>5</v>
      </c>
      <c r="AE433" s="82" t="str">
        <f>IF(A433&lt;&gt;"",MID(F433,1,FIND(" ",F433,1)-1),AE432)</f>
        <v>H18AF17.</v>
      </c>
      <c r="AF433" s="82" t="str">
        <f t="shared" si="48"/>
        <v>H18AF17</v>
      </c>
      <c r="AG433" s="86"/>
      <c r="AH433" s="87"/>
      <c r="AI433" s="88"/>
    </row>
    <row r="434" spans="1:35" s="11" customFormat="1" ht="350.1" customHeight="1" x14ac:dyDescent="0.2">
      <c r="A434" s="129">
        <f>IF(ISBLANK(D434),"",COUNTA($D$2:D434))</f>
        <v>342</v>
      </c>
      <c r="B434" s="130">
        <f t="shared" si="50"/>
        <v>433</v>
      </c>
      <c r="C434" s="140"/>
      <c r="D434" s="140" t="s">
        <v>727</v>
      </c>
      <c r="E434" s="144" t="s">
        <v>29</v>
      </c>
      <c r="F434" s="155" t="s">
        <v>2486</v>
      </c>
      <c r="G434" s="155" t="s">
        <v>2487</v>
      </c>
      <c r="H434" s="155" t="s">
        <v>2382</v>
      </c>
      <c r="I434" s="155" t="s">
        <v>2383</v>
      </c>
      <c r="J434" s="140" t="s">
        <v>2479</v>
      </c>
      <c r="K434" s="140">
        <v>2</v>
      </c>
      <c r="L434" s="156">
        <v>45139</v>
      </c>
      <c r="M434" s="156">
        <v>45230</v>
      </c>
      <c r="N434" s="137">
        <f t="shared" si="49"/>
        <v>13</v>
      </c>
      <c r="O434" s="140" t="s">
        <v>416</v>
      </c>
      <c r="P434" s="138" t="s">
        <v>2386</v>
      </c>
      <c r="Q434" s="140">
        <v>0</v>
      </c>
      <c r="R434" s="148"/>
      <c r="S434" s="85">
        <f>IF(Q434/K434&gt;1,100,+Q434/K434*100)</f>
        <v>0</v>
      </c>
      <c r="T434" s="142">
        <f>+N434*S434/100</f>
        <v>0</v>
      </c>
      <c r="U434" s="142">
        <f>IF(M434&lt;=$AH$1,T434,0)</f>
        <v>0</v>
      </c>
      <c r="V434" s="142">
        <f>IF($AH$1&gt;=M434,N434,0)</f>
        <v>13</v>
      </c>
      <c r="W434" s="143" t="str">
        <f>IF(S434=100,"CUMPLIDA",IF(M434-$AH$1&lt;0,"VENCIDA",IF(M434-$AH$1&lt;=30,"PRÓXIMA A VENCER",IF(S434&gt;0,"CON AVANCE","EN TERMINO"))))</f>
        <v>VENCIDA</v>
      </c>
      <c r="X434" s="143" t="str">
        <f>IF(A434&lt;&gt;"",IF(AD434=1,"VENCIDO",IF(AD434=2,"PRÓXIMO A VENCER",IF(AD434=3,"EN TERMINO",IF(AD434=4,"CON AVANCE",IF(AD434=5,"CUMPLIDO",))))),"")</f>
        <v>VENCIDO</v>
      </c>
      <c r="Y434" s="202" t="s">
        <v>729</v>
      </c>
      <c r="Z434" s="129" t="str">
        <f t="shared" si="44"/>
        <v>H24AF17</v>
      </c>
      <c r="AA434" s="144">
        <f>IF(A434&lt;&gt;"",1,AA433+1)</f>
        <v>1</v>
      </c>
      <c r="AB434" s="144" t="str">
        <f t="shared" si="45"/>
        <v>H24AF17 - 1</v>
      </c>
      <c r="AC434" s="82">
        <f t="shared" si="46"/>
        <v>1</v>
      </c>
      <c r="AD434" s="82">
        <f t="shared" si="47"/>
        <v>1</v>
      </c>
      <c r="AE434" s="82" t="str">
        <f>IF(A434&lt;&gt;"",MID(F434,1,FIND(" ",F434,1)-1),AE433)</f>
        <v>H24AF17.</v>
      </c>
      <c r="AF434" s="82" t="str">
        <f t="shared" si="48"/>
        <v>H24AF17</v>
      </c>
      <c r="AG434" s="86"/>
      <c r="AH434" s="87"/>
      <c r="AI434" s="88"/>
    </row>
    <row r="435" spans="1:35" s="2" customFormat="1" ht="350.1" customHeight="1" x14ac:dyDescent="0.2">
      <c r="A435" s="129">
        <f>IF(ISBLANK(D435),"",COUNTA($D$2:D435))</f>
        <v>343</v>
      </c>
      <c r="B435" s="130">
        <f t="shared" si="50"/>
        <v>434</v>
      </c>
      <c r="C435" s="140"/>
      <c r="D435" s="140" t="s">
        <v>727</v>
      </c>
      <c r="E435" s="144" t="s">
        <v>29</v>
      </c>
      <c r="F435" s="155" t="s">
        <v>2488</v>
      </c>
      <c r="G435" s="155" t="s">
        <v>714</v>
      </c>
      <c r="H435" s="155" t="s">
        <v>2475</v>
      </c>
      <c r="I435" s="155" t="s">
        <v>2383</v>
      </c>
      <c r="J435" s="140" t="s">
        <v>2384</v>
      </c>
      <c r="K435" s="140">
        <v>2</v>
      </c>
      <c r="L435" s="156">
        <v>45108</v>
      </c>
      <c r="M435" s="156">
        <v>45230</v>
      </c>
      <c r="N435" s="137">
        <f t="shared" si="49"/>
        <v>17.428571428571427</v>
      </c>
      <c r="O435" s="140" t="s">
        <v>1515</v>
      </c>
      <c r="P435" s="138" t="s">
        <v>2393</v>
      </c>
      <c r="Q435" s="140">
        <v>2</v>
      </c>
      <c r="R435" s="148"/>
      <c r="S435" s="85">
        <f>IF(Q435/K435&gt;1,100,+Q435/K435*100)</f>
        <v>100</v>
      </c>
      <c r="T435" s="142">
        <f>+N435*S435/100</f>
        <v>17.428571428571427</v>
      </c>
      <c r="U435" s="142">
        <f>IF(M435&lt;=$AH$1,T435,0)</f>
        <v>17.428571428571427</v>
      </c>
      <c r="V435" s="142">
        <f>IF($AH$1&gt;=M435,N435,0)</f>
        <v>17.428571428571427</v>
      </c>
      <c r="W435" s="143" t="str">
        <f>IF(S435=100,"CUMPLIDA",IF(M435-$AH$1&lt;0,"VENCIDA",IF(M435-$AH$1&lt;=30,"PRÓXIMA A VENCER",IF(S435&gt;0,"CON AVANCE","EN TERMINO"))))</f>
        <v>CUMPLIDA</v>
      </c>
      <c r="X435" s="143" t="str">
        <f>IF(A435&lt;&gt;"",IF(AD435=1,"VENCIDO",IF(AD435=2,"PRÓXIMO A VENCER",IF(AD435=3,"EN TERMINO",IF(AD435=4,"CON AVANCE",IF(AD435=5,"CUMPLIDO",))))),"")</f>
        <v>CUMPLIDO</v>
      </c>
      <c r="Y435" s="202" t="s">
        <v>729</v>
      </c>
      <c r="Z435" s="129" t="str">
        <f t="shared" si="44"/>
        <v>H25AF17</v>
      </c>
      <c r="AA435" s="144">
        <f>IF(A435&lt;&gt;"",1,AA434+1)</f>
        <v>1</v>
      </c>
      <c r="AB435" s="144" t="str">
        <f t="shared" si="45"/>
        <v>H25AF17 - 1</v>
      </c>
      <c r="AC435" s="82">
        <f t="shared" si="46"/>
        <v>5</v>
      </c>
      <c r="AD435" s="82">
        <f t="shared" si="47"/>
        <v>5</v>
      </c>
      <c r="AE435" s="82" t="str">
        <f>IF(A435&lt;&gt;"",MID(F435,1,FIND(" ",F435,1)-1),AE434)</f>
        <v>H25AF17.</v>
      </c>
      <c r="AF435" s="82" t="str">
        <f t="shared" si="48"/>
        <v>H25AF17</v>
      </c>
      <c r="AG435" s="89"/>
      <c r="AH435" s="89"/>
    </row>
    <row r="436" spans="1:35" s="2" customFormat="1" ht="350.1" customHeight="1" x14ac:dyDescent="0.2">
      <c r="A436" s="129">
        <f>IF(ISBLANK(D436),"",COUNTA($D$2:D436))</f>
        <v>344</v>
      </c>
      <c r="B436" s="130">
        <f t="shared" si="50"/>
        <v>435</v>
      </c>
      <c r="C436" s="140"/>
      <c r="D436" s="140" t="s">
        <v>727</v>
      </c>
      <c r="E436" s="144" t="s">
        <v>29</v>
      </c>
      <c r="F436" s="155" t="s">
        <v>2489</v>
      </c>
      <c r="G436" s="155" t="s">
        <v>714</v>
      </c>
      <c r="H436" s="155" t="s">
        <v>2382</v>
      </c>
      <c r="I436" s="155" t="s">
        <v>2383</v>
      </c>
      <c r="J436" s="140" t="s">
        <v>2384</v>
      </c>
      <c r="K436" s="140">
        <v>2</v>
      </c>
      <c r="L436" s="156">
        <v>45139</v>
      </c>
      <c r="M436" s="156">
        <v>45230</v>
      </c>
      <c r="N436" s="137">
        <f t="shared" si="49"/>
        <v>13</v>
      </c>
      <c r="O436" s="140" t="s">
        <v>1975</v>
      </c>
      <c r="P436" s="138" t="s">
        <v>2386</v>
      </c>
      <c r="Q436" s="140">
        <v>0</v>
      </c>
      <c r="R436" s="148"/>
      <c r="S436" s="85">
        <f>IF(Q436/K436&gt;1,100,+Q436/K436*100)</f>
        <v>0</v>
      </c>
      <c r="T436" s="142">
        <f>+N436*S436/100</f>
        <v>0</v>
      </c>
      <c r="U436" s="142">
        <f>IF(M436&lt;=$AH$1,T436,0)</f>
        <v>0</v>
      </c>
      <c r="V436" s="142">
        <f>IF($AH$1&gt;=M436,N436,0)</f>
        <v>13</v>
      </c>
      <c r="W436" s="143" t="str">
        <f>IF(S436=100,"CUMPLIDA",IF(M436-$AH$1&lt;0,"VENCIDA",IF(M436-$AH$1&lt;=30,"PRÓXIMA A VENCER",IF(S436&gt;0,"CON AVANCE","EN TERMINO"))))</f>
        <v>VENCIDA</v>
      </c>
      <c r="X436" s="143" t="str">
        <f>IF(A436&lt;&gt;"",IF(AD436=1,"VENCIDO",IF(AD436=2,"PRÓXIMO A VENCER",IF(AD436=3,"EN TERMINO",IF(AD436=4,"CON AVANCE",IF(AD436=5,"CUMPLIDO",))))),"")</f>
        <v>VENCIDO</v>
      </c>
      <c r="Y436" s="202" t="s">
        <v>729</v>
      </c>
      <c r="Z436" s="129" t="str">
        <f t="shared" si="44"/>
        <v>H26AF17</v>
      </c>
      <c r="AA436" s="144">
        <f>IF(A436&lt;&gt;"",1,AA435+1)</f>
        <v>1</v>
      </c>
      <c r="AB436" s="144" t="str">
        <f t="shared" si="45"/>
        <v>H26AF17 - 1</v>
      </c>
      <c r="AC436" s="82">
        <f t="shared" si="46"/>
        <v>1</v>
      </c>
      <c r="AD436" s="82">
        <f t="shared" si="47"/>
        <v>1</v>
      </c>
      <c r="AE436" s="82" t="str">
        <f>IF(A436&lt;&gt;"",MID(F436,1,FIND(" ",F436,1)-1),AE435)</f>
        <v>H26AF17.</v>
      </c>
      <c r="AF436" s="82" t="str">
        <f t="shared" si="48"/>
        <v>H26AF17</v>
      </c>
      <c r="AG436" s="89"/>
      <c r="AH436" s="89"/>
    </row>
    <row r="437" spans="1:35" s="2" customFormat="1" ht="350.1" customHeight="1" x14ac:dyDescent="0.2">
      <c r="A437" s="129">
        <f>IF(ISBLANK(D437),"",COUNTA($D$2:D437))</f>
        <v>345</v>
      </c>
      <c r="B437" s="130">
        <f t="shared" si="50"/>
        <v>436</v>
      </c>
      <c r="C437" s="140"/>
      <c r="D437" s="140" t="s">
        <v>727</v>
      </c>
      <c r="E437" s="144" t="s">
        <v>29</v>
      </c>
      <c r="F437" s="155" t="s">
        <v>2490</v>
      </c>
      <c r="G437" s="155" t="s">
        <v>714</v>
      </c>
      <c r="H437" s="155" t="s">
        <v>2475</v>
      </c>
      <c r="I437" s="155" t="s">
        <v>2383</v>
      </c>
      <c r="J437" s="140" t="s">
        <v>2384</v>
      </c>
      <c r="K437" s="140">
        <v>2</v>
      </c>
      <c r="L437" s="156">
        <v>45108</v>
      </c>
      <c r="M437" s="156">
        <v>45230</v>
      </c>
      <c r="N437" s="137">
        <f t="shared" si="49"/>
        <v>17.428571428571427</v>
      </c>
      <c r="O437" s="140" t="s">
        <v>1515</v>
      </c>
      <c r="P437" s="138" t="s">
        <v>2393</v>
      </c>
      <c r="Q437" s="140">
        <v>2</v>
      </c>
      <c r="R437" s="148"/>
      <c r="S437" s="85">
        <f>IF(Q437/K437&gt;1,100,+Q437/K437*100)</f>
        <v>100</v>
      </c>
      <c r="T437" s="142">
        <f>+N437*S437/100</f>
        <v>17.428571428571427</v>
      </c>
      <c r="U437" s="142">
        <f>IF(M437&lt;=$AH$1,T437,0)</f>
        <v>17.428571428571427</v>
      </c>
      <c r="V437" s="142">
        <f>IF($AH$1&gt;=M437,N437,0)</f>
        <v>17.428571428571427</v>
      </c>
      <c r="W437" s="143" t="str">
        <f>IF(S437=100,"CUMPLIDA",IF(M437-$AH$1&lt;0,"VENCIDA",IF(M437-$AH$1&lt;=30,"PRÓXIMA A VENCER",IF(S437&gt;0,"CON AVANCE","EN TERMINO"))))</f>
        <v>CUMPLIDA</v>
      </c>
      <c r="X437" s="143" t="str">
        <f>IF(A437&lt;&gt;"",IF(AD437=1,"VENCIDO",IF(AD437=2,"PRÓXIMO A VENCER",IF(AD437=3,"EN TERMINO",IF(AD437=4,"CON AVANCE",IF(AD437=5,"CUMPLIDO",))))),"")</f>
        <v>CUMPLIDO</v>
      </c>
      <c r="Y437" s="202" t="s">
        <v>729</v>
      </c>
      <c r="Z437" s="129" t="str">
        <f t="shared" si="44"/>
        <v>H27AF17</v>
      </c>
      <c r="AA437" s="144">
        <f>IF(A437&lt;&gt;"",1,AA436+1)</f>
        <v>1</v>
      </c>
      <c r="AB437" s="144" t="str">
        <f t="shared" si="45"/>
        <v>H27AF17 - 1</v>
      </c>
      <c r="AC437" s="82">
        <f t="shared" si="46"/>
        <v>5</v>
      </c>
      <c r="AD437" s="82">
        <f t="shared" si="47"/>
        <v>5</v>
      </c>
      <c r="AE437" s="82" t="str">
        <f>IF(A437&lt;&gt;"",MID(F437,1,FIND(" ",F437,1)-1),AE436)</f>
        <v>H27AF17.</v>
      </c>
      <c r="AF437" s="82" t="str">
        <f t="shared" si="48"/>
        <v>H27AF17</v>
      </c>
      <c r="AG437" s="89"/>
      <c r="AH437" s="89"/>
    </row>
    <row r="438" spans="1:35" s="2" customFormat="1" ht="350.1" customHeight="1" x14ac:dyDescent="0.2">
      <c r="A438" s="129">
        <f>IF(ISBLANK(D438),"",COUNTA($D$2:D438))</f>
        <v>346</v>
      </c>
      <c r="B438" s="130">
        <f t="shared" si="50"/>
        <v>437</v>
      </c>
      <c r="C438" s="140"/>
      <c r="D438" s="140" t="s">
        <v>727</v>
      </c>
      <c r="E438" s="144" t="s">
        <v>29</v>
      </c>
      <c r="F438" s="155" t="s">
        <v>2491</v>
      </c>
      <c r="G438" s="155" t="s">
        <v>714</v>
      </c>
      <c r="H438" s="155" t="s">
        <v>2475</v>
      </c>
      <c r="I438" s="155" t="s">
        <v>2383</v>
      </c>
      <c r="J438" s="140" t="s">
        <v>2384</v>
      </c>
      <c r="K438" s="140">
        <v>2</v>
      </c>
      <c r="L438" s="156">
        <v>45108</v>
      </c>
      <c r="M438" s="156">
        <v>45230</v>
      </c>
      <c r="N438" s="137">
        <f t="shared" si="49"/>
        <v>17.428571428571427</v>
      </c>
      <c r="O438" s="140" t="s">
        <v>1515</v>
      </c>
      <c r="P438" s="138" t="s">
        <v>2393</v>
      </c>
      <c r="Q438" s="140">
        <v>2</v>
      </c>
      <c r="R438" s="148"/>
      <c r="S438" s="85">
        <f>IF(Q438/K438&gt;1,100,+Q438/K438*100)</f>
        <v>100</v>
      </c>
      <c r="T438" s="142">
        <f>+N438*S438/100</f>
        <v>17.428571428571427</v>
      </c>
      <c r="U438" s="142">
        <f>IF(M438&lt;=$AH$1,T438,0)</f>
        <v>17.428571428571427</v>
      </c>
      <c r="V438" s="142">
        <f>IF($AH$1&gt;=M438,N438,0)</f>
        <v>17.428571428571427</v>
      </c>
      <c r="W438" s="143" t="str">
        <f>IF(S438=100,"CUMPLIDA",IF(M438-$AH$1&lt;0,"VENCIDA",IF(M438-$AH$1&lt;=30,"PRÓXIMA A VENCER",IF(S438&gt;0,"CON AVANCE","EN TERMINO"))))</f>
        <v>CUMPLIDA</v>
      </c>
      <c r="X438" s="143" t="str">
        <f>IF(A438&lt;&gt;"",IF(AD438=1,"VENCIDO",IF(AD438=2,"PRÓXIMO A VENCER",IF(AD438=3,"EN TERMINO",IF(AD438=4,"CON AVANCE",IF(AD438=5,"CUMPLIDO",))))),"")</f>
        <v>CUMPLIDO</v>
      </c>
      <c r="Y438" s="202" t="s">
        <v>729</v>
      </c>
      <c r="Z438" s="129" t="str">
        <f t="shared" si="44"/>
        <v>H28AF17</v>
      </c>
      <c r="AA438" s="144">
        <f>IF(A438&lt;&gt;"",1,AA437+1)</f>
        <v>1</v>
      </c>
      <c r="AB438" s="144" t="str">
        <f t="shared" si="45"/>
        <v>H28AF17 - 1</v>
      </c>
      <c r="AC438" s="82">
        <f t="shared" si="46"/>
        <v>5</v>
      </c>
      <c r="AD438" s="82">
        <f t="shared" si="47"/>
        <v>5</v>
      </c>
      <c r="AE438" s="82" t="str">
        <f>IF(A438&lt;&gt;"",MID(F438,1,FIND(" ",F438,1)-1),AE437)</f>
        <v>H28AF17.</v>
      </c>
      <c r="AF438" s="82" t="str">
        <f t="shared" si="48"/>
        <v>H28AF17</v>
      </c>
      <c r="AG438" s="89"/>
      <c r="AH438" s="89"/>
    </row>
    <row r="439" spans="1:35" s="2" customFormat="1" ht="350.1" customHeight="1" x14ac:dyDescent="0.2">
      <c r="A439" s="129">
        <f>IF(ISBLANK(D439),"",COUNTA($D$2:D439))</f>
        <v>347</v>
      </c>
      <c r="B439" s="130">
        <f t="shared" si="50"/>
        <v>438</v>
      </c>
      <c r="C439" s="140"/>
      <c r="D439" s="140" t="s">
        <v>727</v>
      </c>
      <c r="E439" s="144" t="s">
        <v>29</v>
      </c>
      <c r="F439" s="155" t="s">
        <v>2492</v>
      </c>
      <c r="G439" s="155" t="s">
        <v>714</v>
      </c>
      <c r="H439" s="155" t="s">
        <v>2382</v>
      </c>
      <c r="I439" s="155" t="s">
        <v>2383</v>
      </c>
      <c r="J439" s="140" t="s">
        <v>2384</v>
      </c>
      <c r="K439" s="140">
        <v>2</v>
      </c>
      <c r="L439" s="156">
        <v>45139</v>
      </c>
      <c r="M439" s="156">
        <v>45230</v>
      </c>
      <c r="N439" s="137">
        <f t="shared" si="49"/>
        <v>13</v>
      </c>
      <c r="O439" s="140" t="s">
        <v>1975</v>
      </c>
      <c r="P439" s="138" t="s">
        <v>2386</v>
      </c>
      <c r="Q439" s="140">
        <v>0</v>
      </c>
      <c r="R439" s="148"/>
      <c r="S439" s="85">
        <f>IF(Q439/K439&gt;1,100,+Q439/K439*100)</f>
        <v>0</v>
      </c>
      <c r="T439" s="142">
        <f>+N439*S439/100</f>
        <v>0</v>
      </c>
      <c r="U439" s="142">
        <f>IF(M439&lt;=$AH$1,T439,0)</f>
        <v>0</v>
      </c>
      <c r="V439" s="142">
        <f>IF($AH$1&gt;=M439,N439,0)</f>
        <v>13</v>
      </c>
      <c r="W439" s="143" t="str">
        <f>IF(S439=100,"CUMPLIDA",IF(M439-$AH$1&lt;0,"VENCIDA",IF(M439-$AH$1&lt;=30,"PRÓXIMA A VENCER",IF(S439&gt;0,"CON AVANCE","EN TERMINO"))))</f>
        <v>VENCIDA</v>
      </c>
      <c r="X439" s="143" t="str">
        <f>IF(A439&lt;&gt;"",IF(AD439=1,"VENCIDO",IF(AD439=2,"PRÓXIMO A VENCER",IF(AD439=3,"EN TERMINO",IF(AD439=4,"CON AVANCE",IF(AD439=5,"CUMPLIDO",))))),"")</f>
        <v>VENCIDO</v>
      </c>
      <c r="Y439" s="202" t="s">
        <v>729</v>
      </c>
      <c r="Z439" s="129" t="str">
        <f t="shared" si="44"/>
        <v>H29AF17</v>
      </c>
      <c r="AA439" s="144">
        <f>IF(A439&lt;&gt;"",1,AA438+1)</f>
        <v>1</v>
      </c>
      <c r="AB439" s="144" t="str">
        <f t="shared" si="45"/>
        <v>H29AF17 - 1</v>
      </c>
      <c r="AC439" s="82">
        <f t="shared" si="46"/>
        <v>1</v>
      </c>
      <c r="AD439" s="82">
        <f t="shared" si="47"/>
        <v>1</v>
      </c>
      <c r="AE439" s="82" t="str">
        <f>IF(A439&lt;&gt;"",MID(F439,1,FIND(" ",F439,1)-1),AE438)</f>
        <v>H29AF17.</v>
      </c>
      <c r="AF439" s="82" t="str">
        <f t="shared" si="48"/>
        <v>H29AF17</v>
      </c>
      <c r="AG439" s="89"/>
      <c r="AH439" s="89"/>
    </row>
    <row r="440" spans="1:35" s="2" customFormat="1" ht="350.1" customHeight="1" x14ac:dyDescent="0.2">
      <c r="A440" s="129">
        <f>IF(ISBLANK(D440),"",COUNTA($D$2:D440))</f>
        <v>348</v>
      </c>
      <c r="B440" s="130">
        <f t="shared" si="50"/>
        <v>439</v>
      </c>
      <c r="C440" s="140"/>
      <c r="D440" s="140" t="s">
        <v>727</v>
      </c>
      <c r="E440" s="144" t="s">
        <v>29</v>
      </c>
      <c r="F440" s="155" t="s">
        <v>2493</v>
      </c>
      <c r="G440" s="155" t="s">
        <v>714</v>
      </c>
      <c r="H440" s="155" t="s">
        <v>2382</v>
      </c>
      <c r="I440" s="155" t="s">
        <v>2383</v>
      </c>
      <c r="J440" s="140" t="s">
        <v>2384</v>
      </c>
      <c r="K440" s="140">
        <v>2</v>
      </c>
      <c r="L440" s="156">
        <v>45139</v>
      </c>
      <c r="M440" s="156">
        <v>45230</v>
      </c>
      <c r="N440" s="137">
        <f t="shared" si="49"/>
        <v>13</v>
      </c>
      <c r="O440" s="140" t="s">
        <v>1519</v>
      </c>
      <c r="P440" s="138" t="s">
        <v>2386</v>
      </c>
      <c r="Q440" s="140">
        <v>0</v>
      </c>
      <c r="R440" s="148"/>
      <c r="S440" s="85">
        <f>IF(Q440/K440&gt;1,100,+Q440/K440*100)</f>
        <v>0</v>
      </c>
      <c r="T440" s="142">
        <f>+N440*S440/100</f>
        <v>0</v>
      </c>
      <c r="U440" s="142">
        <f>IF(M440&lt;=$AH$1,T440,0)</f>
        <v>0</v>
      </c>
      <c r="V440" s="142">
        <f>IF($AH$1&gt;=M440,N440,0)</f>
        <v>13</v>
      </c>
      <c r="W440" s="143" t="str">
        <f>IF(S440=100,"CUMPLIDA",IF(M440-$AH$1&lt;0,"VENCIDA",IF(M440-$AH$1&lt;=30,"PRÓXIMA A VENCER",IF(S440&gt;0,"CON AVANCE","EN TERMINO"))))</f>
        <v>VENCIDA</v>
      </c>
      <c r="X440" s="143" t="str">
        <f>IF(A440&lt;&gt;"",IF(AD440=1,"VENCIDO",IF(AD440=2,"PRÓXIMO A VENCER",IF(AD440=3,"EN TERMINO",IF(AD440=4,"CON AVANCE",IF(AD440=5,"CUMPLIDO",))))),"")</f>
        <v>VENCIDO</v>
      </c>
      <c r="Y440" s="202" t="s">
        <v>729</v>
      </c>
      <c r="Z440" s="129" t="str">
        <f t="shared" si="44"/>
        <v>H30AF17</v>
      </c>
      <c r="AA440" s="144">
        <f>IF(A440&lt;&gt;"",1,AA439+1)</f>
        <v>1</v>
      </c>
      <c r="AB440" s="144" t="str">
        <f t="shared" si="45"/>
        <v>H30AF17 - 1</v>
      </c>
      <c r="AC440" s="82">
        <f t="shared" si="46"/>
        <v>1</v>
      </c>
      <c r="AD440" s="82">
        <f t="shared" si="47"/>
        <v>1</v>
      </c>
      <c r="AE440" s="82" t="str">
        <f>IF(A440&lt;&gt;"",MID(F440,1,FIND(" ",F440,1)-1),AE439)</f>
        <v>H30AF17.</v>
      </c>
      <c r="AF440" s="82" t="str">
        <f t="shared" si="48"/>
        <v>H30AF17</v>
      </c>
      <c r="AG440" s="89"/>
      <c r="AH440" s="89"/>
    </row>
    <row r="441" spans="1:35" s="2" customFormat="1" ht="350.1" customHeight="1" x14ac:dyDescent="0.2">
      <c r="A441" s="129">
        <f>IF(ISBLANK(D441),"",COUNTA($D$2:D441))</f>
        <v>349</v>
      </c>
      <c r="B441" s="130">
        <f t="shared" si="50"/>
        <v>440</v>
      </c>
      <c r="C441" s="140"/>
      <c r="D441" s="140" t="s">
        <v>727</v>
      </c>
      <c r="E441" s="144" t="s">
        <v>29</v>
      </c>
      <c r="F441" s="155" t="s">
        <v>2494</v>
      </c>
      <c r="G441" s="155" t="s">
        <v>714</v>
      </c>
      <c r="H441" s="155" t="s">
        <v>2382</v>
      </c>
      <c r="I441" s="155" t="s">
        <v>2383</v>
      </c>
      <c r="J441" s="140" t="s">
        <v>2384</v>
      </c>
      <c r="K441" s="140">
        <v>2</v>
      </c>
      <c r="L441" s="156">
        <v>45139</v>
      </c>
      <c r="M441" s="156">
        <v>45230</v>
      </c>
      <c r="N441" s="137">
        <f t="shared" si="49"/>
        <v>13</v>
      </c>
      <c r="O441" s="140" t="s">
        <v>1519</v>
      </c>
      <c r="P441" s="138" t="s">
        <v>2386</v>
      </c>
      <c r="Q441" s="140">
        <v>0</v>
      </c>
      <c r="R441" s="148"/>
      <c r="S441" s="85">
        <f>IF(Q441/K441&gt;1,100,+Q441/K441*100)</f>
        <v>0</v>
      </c>
      <c r="T441" s="142">
        <f>+N441*S441/100</f>
        <v>0</v>
      </c>
      <c r="U441" s="142">
        <f>IF(M441&lt;=$AH$1,T441,0)</f>
        <v>0</v>
      </c>
      <c r="V441" s="142">
        <f>IF($AH$1&gt;=M441,N441,0)</f>
        <v>13</v>
      </c>
      <c r="W441" s="143" t="str">
        <f>IF(S441=100,"CUMPLIDA",IF(M441-$AH$1&lt;0,"VENCIDA",IF(M441-$AH$1&lt;=30,"PRÓXIMA A VENCER",IF(S441&gt;0,"CON AVANCE","EN TERMINO"))))</f>
        <v>VENCIDA</v>
      </c>
      <c r="X441" s="143" t="str">
        <f>IF(A441&lt;&gt;"",IF(AD441=1,"VENCIDO",IF(AD441=2,"PRÓXIMO A VENCER",IF(AD441=3,"EN TERMINO",IF(AD441=4,"CON AVANCE",IF(AD441=5,"CUMPLIDO",))))),"")</f>
        <v>VENCIDO</v>
      </c>
      <c r="Y441" s="202" t="s">
        <v>729</v>
      </c>
      <c r="Z441" s="129" t="str">
        <f t="shared" si="44"/>
        <v>H31AF17</v>
      </c>
      <c r="AA441" s="144">
        <f>IF(A441&lt;&gt;"",1,AA440+1)</f>
        <v>1</v>
      </c>
      <c r="AB441" s="144" t="str">
        <f t="shared" si="45"/>
        <v>H31AF17 - 1</v>
      </c>
      <c r="AC441" s="82">
        <f t="shared" si="46"/>
        <v>1</v>
      </c>
      <c r="AD441" s="82">
        <f t="shared" si="47"/>
        <v>1</v>
      </c>
      <c r="AE441" s="82" t="str">
        <f>IF(A441&lt;&gt;"",MID(F441,1,FIND(" ",F441,1)-1),AE440)</f>
        <v>H31AF17.</v>
      </c>
      <c r="AF441" s="82" t="str">
        <f t="shared" si="48"/>
        <v>H31AF17</v>
      </c>
      <c r="AG441" s="89"/>
      <c r="AH441" s="89"/>
    </row>
    <row r="442" spans="1:35" s="2" customFormat="1" ht="350.1" customHeight="1" x14ac:dyDescent="0.2">
      <c r="A442" s="129">
        <f>IF(ISBLANK(D442),"",COUNTA($D$2:D442))</f>
        <v>350</v>
      </c>
      <c r="B442" s="130">
        <f t="shared" si="50"/>
        <v>441</v>
      </c>
      <c r="C442" s="140"/>
      <c r="D442" s="140" t="s">
        <v>727</v>
      </c>
      <c r="E442" s="144" t="s">
        <v>29</v>
      </c>
      <c r="F442" s="155" t="s">
        <v>2495</v>
      </c>
      <c r="G442" s="155" t="s">
        <v>714</v>
      </c>
      <c r="H442" s="155" t="s">
        <v>2382</v>
      </c>
      <c r="I442" s="155" t="s">
        <v>2383</v>
      </c>
      <c r="J442" s="140" t="s">
        <v>2384</v>
      </c>
      <c r="K442" s="140">
        <v>2</v>
      </c>
      <c r="L442" s="156">
        <v>45139</v>
      </c>
      <c r="M442" s="156">
        <v>45230</v>
      </c>
      <c r="N442" s="137">
        <f t="shared" si="49"/>
        <v>13</v>
      </c>
      <c r="O442" s="140" t="s">
        <v>2496</v>
      </c>
      <c r="P442" s="138" t="s">
        <v>2386</v>
      </c>
      <c r="Q442" s="140">
        <v>0</v>
      </c>
      <c r="R442" s="148"/>
      <c r="S442" s="85">
        <f>IF(Q442/K442&gt;1,100,+Q442/K442*100)</f>
        <v>0</v>
      </c>
      <c r="T442" s="142">
        <f>+N442*S442/100</f>
        <v>0</v>
      </c>
      <c r="U442" s="142">
        <f>IF(M442&lt;=$AH$1,T442,0)</f>
        <v>0</v>
      </c>
      <c r="V442" s="142">
        <f>IF($AH$1&gt;=M442,N442,0)</f>
        <v>13</v>
      </c>
      <c r="W442" s="143" t="str">
        <f>IF(S442=100,"CUMPLIDA",IF(M442-$AH$1&lt;0,"VENCIDA",IF(M442-$AH$1&lt;=30,"PRÓXIMA A VENCER",IF(S442&gt;0,"CON AVANCE","EN TERMINO"))))</f>
        <v>VENCIDA</v>
      </c>
      <c r="X442" s="143" t="str">
        <f>IF(A442&lt;&gt;"",IF(AD442=1,"VENCIDO",IF(AD442=2,"PRÓXIMO A VENCER",IF(AD442=3,"EN TERMINO",IF(AD442=4,"CON AVANCE",IF(AD442=5,"CUMPLIDO",))))),"")</f>
        <v>VENCIDO</v>
      </c>
      <c r="Y442" s="202" t="s">
        <v>729</v>
      </c>
      <c r="Z442" s="129" t="str">
        <f t="shared" si="44"/>
        <v>H32AF17</v>
      </c>
      <c r="AA442" s="144">
        <f>IF(A442&lt;&gt;"",1,AA441+1)</f>
        <v>1</v>
      </c>
      <c r="AB442" s="144" t="str">
        <f t="shared" si="45"/>
        <v>H32AF17 - 1</v>
      </c>
      <c r="AC442" s="82">
        <f t="shared" si="46"/>
        <v>1</v>
      </c>
      <c r="AD442" s="82">
        <f t="shared" si="47"/>
        <v>1</v>
      </c>
      <c r="AE442" s="82" t="str">
        <f>IF(A442&lt;&gt;"",MID(F442,1,FIND(" ",F442,1)-1),AE441)</f>
        <v>H32AF17.</v>
      </c>
      <c r="AF442" s="82" t="str">
        <f t="shared" si="48"/>
        <v>H32AF17</v>
      </c>
      <c r="AG442" s="89"/>
      <c r="AH442" s="89"/>
    </row>
    <row r="443" spans="1:35" s="2" customFormat="1" ht="350.1" customHeight="1" x14ac:dyDescent="0.2">
      <c r="A443" s="129">
        <f>IF(ISBLANK(D443),"",COUNTA($D$2:D443))</f>
        <v>351</v>
      </c>
      <c r="B443" s="130">
        <f t="shared" si="50"/>
        <v>442</v>
      </c>
      <c r="C443" s="140"/>
      <c r="D443" s="140" t="s">
        <v>727</v>
      </c>
      <c r="E443" s="144" t="s">
        <v>29</v>
      </c>
      <c r="F443" s="155" t="s">
        <v>2497</v>
      </c>
      <c r="G443" s="155" t="s">
        <v>714</v>
      </c>
      <c r="H443" s="155" t="s">
        <v>2382</v>
      </c>
      <c r="I443" s="155" t="s">
        <v>2383</v>
      </c>
      <c r="J443" s="140" t="s">
        <v>2384</v>
      </c>
      <c r="K443" s="140">
        <v>2</v>
      </c>
      <c r="L443" s="156">
        <v>45139</v>
      </c>
      <c r="M443" s="156">
        <v>45230</v>
      </c>
      <c r="N443" s="137">
        <f t="shared" si="49"/>
        <v>13</v>
      </c>
      <c r="O443" s="140" t="s">
        <v>1519</v>
      </c>
      <c r="P443" s="138" t="s">
        <v>2386</v>
      </c>
      <c r="Q443" s="140">
        <v>0</v>
      </c>
      <c r="R443" s="148"/>
      <c r="S443" s="85">
        <f>IF(Q443/K443&gt;1,100,+Q443/K443*100)</f>
        <v>0</v>
      </c>
      <c r="T443" s="142">
        <f>+N443*S443/100</f>
        <v>0</v>
      </c>
      <c r="U443" s="142">
        <f>IF(M443&lt;=$AH$1,T443,0)</f>
        <v>0</v>
      </c>
      <c r="V443" s="142">
        <f>IF($AH$1&gt;=M443,N443,0)</f>
        <v>13</v>
      </c>
      <c r="W443" s="143" t="str">
        <f>IF(S443=100,"CUMPLIDA",IF(M443-$AH$1&lt;0,"VENCIDA",IF(M443-$AH$1&lt;=30,"PRÓXIMA A VENCER",IF(S443&gt;0,"CON AVANCE","EN TERMINO"))))</f>
        <v>VENCIDA</v>
      </c>
      <c r="X443" s="143" t="str">
        <f>IF(A443&lt;&gt;"",IF(AD443=1,"VENCIDO",IF(AD443=2,"PRÓXIMO A VENCER",IF(AD443=3,"EN TERMINO",IF(AD443=4,"CON AVANCE",IF(AD443=5,"CUMPLIDO",))))),"")</f>
        <v>VENCIDO</v>
      </c>
      <c r="Y443" s="202" t="s">
        <v>729</v>
      </c>
      <c r="Z443" s="129" t="str">
        <f t="shared" si="44"/>
        <v>H33AF17</v>
      </c>
      <c r="AA443" s="144">
        <f>IF(A443&lt;&gt;"",1,AA442+1)</f>
        <v>1</v>
      </c>
      <c r="AB443" s="144" t="str">
        <f t="shared" si="45"/>
        <v>H33AF17 - 1</v>
      </c>
      <c r="AC443" s="82">
        <f t="shared" si="46"/>
        <v>1</v>
      </c>
      <c r="AD443" s="82">
        <f t="shared" si="47"/>
        <v>1</v>
      </c>
      <c r="AE443" s="82" t="str">
        <f>IF(A443&lt;&gt;"",MID(F443,1,FIND(" ",F443,1)-1),AE442)</f>
        <v>H33AF17.</v>
      </c>
      <c r="AF443" s="82" t="str">
        <f t="shared" si="48"/>
        <v>H33AF17</v>
      </c>
      <c r="AG443" s="89"/>
      <c r="AH443" s="89"/>
    </row>
    <row r="444" spans="1:35" s="2" customFormat="1" ht="350.1" customHeight="1" x14ac:dyDescent="0.2">
      <c r="A444" s="129">
        <f>IF(ISBLANK(D444),"",COUNTA($D$2:D444))</f>
        <v>352</v>
      </c>
      <c r="B444" s="130">
        <f t="shared" si="50"/>
        <v>443</v>
      </c>
      <c r="C444" s="140"/>
      <c r="D444" s="140" t="s">
        <v>727</v>
      </c>
      <c r="E444" s="144" t="s">
        <v>29</v>
      </c>
      <c r="F444" s="155" t="s">
        <v>2498</v>
      </c>
      <c r="G444" s="155" t="s">
        <v>714</v>
      </c>
      <c r="H444" s="155" t="s">
        <v>2382</v>
      </c>
      <c r="I444" s="155" t="s">
        <v>2383</v>
      </c>
      <c r="J444" s="140" t="s">
        <v>2384</v>
      </c>
      <c r="K444" s="140">
        <v>2</v>
      </c>
      <c r="L444" s="156">
        <v>45139</v>
      </c>
      <c r="M444" s="156">
        <v>45230</v>
      </c>
      <c r="N444" s="137">
        <f t="shared" si="49"/>
        <v>13</v>
      </c>
      <c r="O444" s="140" t="s">
        <v>1519</v>
      </c>
      <c r="P444" s="138" t="s">
        <v>2386</v>
      </c>
      <c r="Q444" s="140">
        <v>0</v>
      </c>
      <c r="R444" s="148"/>
      <c r="S444" s="85">
        <f>IF(Q444/K444&gt;1,100,+Q444/K444*100)</f>
        <v>0</v>
      </c>
      <c r="T444" s="142">
        <f>+N444*S444/100</f>
        <v>0</v>
      </c>
      <c r="U444" s="142">
        <f>IF(M444&lt;=$AH$1,T444,0)</f>
        <v>0</v>
      </c>
      <c r="V444" s="142">
        <f>IF($AH$1&gt;=M444,N444,0)</f>
        <v>13</v>
      </c>
      <c r="W444" s="143" t="str">
        <f>IF(S444=100,"CUMPLIDA",IF(M444-$AH$1&lt;0,"VENCIDA",IF(M444-$AH$1&lt;=30,"PRÓXIMA A VENCER",IF(S444&gt;0,"CON AVANCE","EN TERMINO"))))</f>
        <v>VENCIDA</v>
      </c>
      <c r="X444" s="143" t="str">
        <f>IF(A444&lt;&gt;"",IF(AD444=1,"VENCIDO",IF(AD444=2,"PRÓXIMO A VENCER",IF(AD444=3,"EN TERMINO",IF(AD444=4,"CON AVANCE",IF(AD444=5,"CUMPLIDO",))))),"")</f>
        <v>VENCIDO</v>
      </c>
      <c r="Y444" s="202" t="s">
        <v>729</v>
      </c>
      <c r="Z444" s="129" t="str">
        <f t="shared" si="44"/>
        <v>H34AF17</v>
      </c>
      <c r="AA444" s="144">
        <f>IF(A444&lt;&gt;"",1,AA443+1)</f>
        <v>1</v>
      </c>
      <c r="AB444" s="144" t="str">
        <f t="shared" si="45"/>
        <v>H34AF17 - 1</v>
      </c>
      <c r="AC444" s="82">
        <f t="shared" si="46"/>
        <v>1</v>
      </c>
      <c r="AD444" s="82">
        <f t="shared" si="47"/>
        <v>1</v>
      </c>
      <c r="AE444" s="82" t="str">
        <f>IF(A444&lt;&gt;"",MID(F444,1,FIND(" ",F444,1)-1),AE443)</f>
        <v>H34AF17.</v>
      </c>
      <c r="AF444" s="82" t="str">
        <f t="shared" si="48"/>
        <v>H34AF17</v>
      </c>
      <c r="AG444" s="89"/>
      <c r="AH444" s="89"/>
    </row>
    <row r="445" spans="1:35" s="2" customFormat="1" ht="350.1" customHeight="1" x14ac:dyDescent="0.2">
      <c r="A445" s="129">
        <f>IF(ISBLANK(D445),"",COUNTA($D$2:D445))</f>
        <v>353</v>
      </c>
      <c r="B445" s="130">
        <f t="shared" si="50"/>
        <v>444</v>
      </c>
      <c r="C445" s="140"/>
      <c r="D445" s="140" t="s">
        <v>727</v>
      </c>
      <c r="E445" s="144" t="s">
        <v>29</v>
      </c>
      <c r="F445" s="155" t="s">
        <v>2499</v>
      </c>
      <c r="G445" s="155" t="s">
        <v>714</v>
      </c>
      <c r="H445" s="155" t="s">
        <v>2382</v>
      </c>
      <c r="I445" s="155" t="s">
        <v>2383</v>
      </c>
      <c r="J445" s="140" t="s">
        <v>2384</v>
      </c>
      <c r="K445" s="140">
        <v>2</v>
      </c>
      <c r="L445" s="156">
        <v>45139</v>
      </c>
      <c r="M445" s="156">
        <v>45230</v>
      </c>
      <c r="N445" s="137">
        <f t="shared" si="49"/>
        <v>13</v>
      </c>
      <c r="O445" s="140" t="s">
        <v>1519</v>
      </c>
      <c r="P445" s="138" t="s">
        <v>2386</v>
      </c>
      <c r="Q445" s="140">
        <v>0</v>
      </c>
      <c r="R445" s="148"/>
      <c r="S445" s="85">
        <f>IF(Q445/K445&gt;1,100,+Q445/K445*100)</f>
        <v>0</v>
      </c>
      <c r="T445" s="142">
        <f>+N445*S445/100</f>
        <v>0</v>
      </c>
      <c r="U445" s="142">
        <f>IF(M445&lt;=$AH$1,T445,0)</f>
        <v>0</v>
      </c>
      <c r="V445" s="142">
        <f>IF($AH$1&gt;=M445,N445,0)</f>
        <v>13</v>
      </c>
      <c r="W445" s="143" t="str">
        <f>IF(S445=100,"CUMPLIDA",IF(M445-$AH$1&lt;0,"VENCIDA",IF(M445-$AH$1&lt;=30,"PRÓXIMA A VENCER",IF(S445&gt;0,"CON AVANCE","EN TERMINO"))))</f>
        <v>VENCIDA</v>
      </c>
      <c r="X445" s="143" t="str">
        <f>IF(A445&lt;&gt;"",IF(AD445=1,"VENCIDO",IF(AD445=2,"PRÓXIMO A VENCER",IF(AD445=3,"EN TERMINO",IF(AD445=4,"CON AVANCE",IF(AD445=5,"CUMPLIDO",))))),"")</f>
        <v>VENCIDO</v>
      </c>
      <c r="Y445" s="202" t="s">
        <v>729</v>
      </c>
      <c r="Z445" s="129" t="str">
        <f t="shared" si="44"/>
        <v>H35AF17</v>
      </c>
      <c r="AA445" s="144">
        <f>IF(A445&lt;&gt;"",1,AA444+1)</f>
        <v>1</v>
      </c>
      <c r="AB445" s="144" t="str">
        <f t="shared" si="45"/>
        <v>H35AF17 - 1</v>
      </c>
      <c r="AC445" s="82">
        <f t="shared" si="46"/>
        <v>1</v>
      </c>
      <c r="AD445" s="82">
        <f t="shared" si="47"/>
        <v>1</v>
      </c>
      <c r="AE445" s="82" t="str">
        <f>IF(A445&lt;&gt;"",MID(F445,1,FIND(" ",F445,1)-1),AE444)</f>
        <v>H35AF17.</v>
      </c>
      <c r="AF445" s="82" t="str">
        <f t="shared" si="48"/>
        <v>H35AF17</v>
      </c>
      <c r="AG445" s="89"/>
      <c r="AH445" s="89"/>
    </row>
    <row r="446" spans="1:35" s="2" customFormat="1" ht="350.1" customHeight="1" x14ac:dyDescent="0.2">
      <c r="A446" s="129">
        <f>IF(ISBLANK(D446),"",COUNTA($D$2:D446))</f>
        <v>354</v>
      </c>
      <c r="B446" s="130">
        <f t="shared" si="50"/>
        <v>445</v>
      </c>
      <c r="C446" s="140"/>
      <c r="D446" s="140" t="s">
        <v>727</v>
      </c>
      <c r="E446" s="144" t="s">
        <v>29</v>
      </c>
      <c r="F446" s="155" t="s">
        <v>2500</v>
      </c>
      <c r="G446" s="155" t="s">
        <v>714</v>
      </c>
      <c r="H446" s="155" t="s">
        <v>2475</v>
      </c>
      <c r="I446" s="155" t="s">
        <v>2383</v>
      </c>
      <c r="J446" s="140" t="s">
        <v>2384</v>
      </c>
      <c r="K446" s="140">
        <v>2</v>
      </c>
      <c r="L446" s="156">
        <v>45108</v>
      </c>
      <c r="M446" s="156">
        <v>45230</v>
      </c>
      <c r="N446" s="137">
        <f t="shared" si="49"/>
        <v>17.428571428571427</v>
      </c>
      <c r="O446" s="140" t="s">
        <v>1766</v>
      </c>
      <c r="P446" s="130" t="s">
        <v>2393</v>
      </c>
      <c r="Q446" s="140">
        <v>2</v>
      </c>
      <c r="R446" s="148"/>
      <c r="S446" s="85">
        <f>IF(Q446/K446&gt;1,100,+Q446/K446*100)</f>
        <v>100</v>
      </c>
      <c r="T446" s="142">
        <f>+N446*S446/100</f>
        <v>17.428571428571427</v>
      </c>
      <c r="U446" s="142">
        <f>IF(M446&lt;=$AH$1,T446,0)</f>
        <v>17.428571428571427</v>
      </c>
      <c r="V446" s="142">
        <f>IF($AH$1&gt;=M446,N446,0)</f>
        <v>17.428571428571427</v>
      </c>
      <c r="W446" s="143" t="str">
        <f>IF(S446=100,"CUMPLIDA",IF(M446-$AH$1&lt;0,"VENCIDA",IF(M446-$AH$1&lt;=30,"PRÓXIMA A VENCER",IF(S446&gt;0,"CON AVANCE","EN TERMINO"))))</f>
        <v>CUMPLIDA</v>
      </c>
      <c r="X446" s="143" t="str">
        <f>IF(A446&lt;&gt;"",IF(AD446=1,"VENCIDO",IF(AD446=2,"PRÓXIMO A VENCER",IF(AD446=3,"EN TERMINO",IF(AD446=4,"CON AVANCE",IF(AD446=5,"CUMPLIDO",))))),"")</f>
        <v>CUMPLIDO</v>
      </c>
      <c r="Y446" s="202" t="s">
        <v>729</v>
      </c>
      <c r="Z446" s="129" t="str">
        <f t="shared" si="44"/>
        <v>H36AF17</v>
      </c>
      <c r="AA446" s="144">
        <f>IF(A446&lt;&gt;"",1,AA445+1)</f>
        <v>1</v>
      </c>
      <c r="AB446" s="144" t="str">
        <f t="shared" si="45"/>
        <v>H36AF17 - 1</v>
      </c>
      <c r="AC446" s="82">
        <f t="shared" si="46"/>
        <v>5</v>
      </c>
      <c r="AD446" s="82">
        <f t="shared" si="47"/>
        <v>5</v>
      </c>
      <c r="AE446" s="82" t="str">
        <f>IF(A446&lt;&gt;"",MID(F446,1,FIND(" ",F446,1)-1),AE445)</f>
        <v>H36AF17.</v>
      </c>
      <c r="AF446" s="82" t="str">
        <f t="shared" si="48"/>
        <v>H36AF17</v>
      </c>
      <c r="AG446" s="89"/>
      <c r="AH446" s="89"/>
    </row>
    <row r="447" spans="1:35" s="2" customFormat="1" ht="350.1" customHeight="1" x14ac:dyDescent="0.2">
      <c r="A447" s="129">
        <f>IF(ISBLANK(D447),"",COUNTA($D$2:D447))</f>
        <v>355</v>
      </c>
      <c r="B447" s="130">
        <f t="shared" si="50"/>
        <v>446</v>
      </c>
      <c r="C447" s="140"/>
      <c r="D447" s="140" t="s">
        <v>727</v>
      </c>
      <c r="E447" s="144" t="s">
        <v>29</v>
      </c>
      <c r="F447" s="155" t="s">
        <v>2501</v>
      </c>
      <c r="G447" s="155" t="s">
        <v>714</v>
      </c>
      <c r="H447" s="155" t="s">
        <v>2475</v>
      </c>
      <c r="I447" s="155" t="s">
        <v>2383</v>
      </c>
      <c r="J447" s="140" t="s">
        <v>2384</v>
      </c>
      <c r="K447" s="140">
        <v>2</v>
      </c>
      <c r="L447" s="156">
        <v>45108</v>
      </c>
      <c r="M447" s="156">
        <v>45230</v>
      </c>
      <c r="N447" s="137">
        <f t="shared" si="49"/>
        <v>17.428571428571427</v>
      </c>
      <c r="O447" s="140" t="s">
        <v>1515</v>
      </c>
      <c r="P447" s="138" t="s">
        <v>2393</v>
      </c>
      <c r="Q447" s="140">
        <v>2</v>
      </c>
      <c r="R447" s="148"/>
      <c r="S447" s="85">
        <f>IF(Q447/K447&gt;1,100,+Q447/K447*100)</f>
        <v>100</v>
      </c>
      <c r="T447" s="142">
        <f>+N447*S447/100</f>
        <v>17.428571428571427</v>
      </c>
      <c r="U447" s="142">
        <f>IF(M447&lt;=$AH$1,T447,0)</f>
        <v>17.428571428571427</v>
      </c>
      <c r="V447" s="142">
        <f>IF($AH$1&gt;=M447,N447,0)</f>
        <v>17.428571428571427</v>
      </c>
      <c r="W447" s="143" t="str">
        <f>IF(S447=100,"CUMPLIDA",IF(M447-$AH$1&lt;0,"VENCIDA",IF(M447-$AH$1&lt;=30,"PRÓXIMA A VENCER",IF(S447&gt;0,"CON AVANCE","EN TERMINO"))))</f>
        <v>CUMPLIDA</v>
      </c>
      <c r="X447" s="143" t="str">
        <f>IF(A447&lt;&gt;"",IF(AD447=1,"VENCIDO",IF(AD447=2,"PRÓXIMO A VENCER",IF(AD447=3,"EN TERMINO",IF(AD447=4,"CON AVANCE",IF(AD447=5,"CUMPLIDO",))))),"")</f>
        <v>CUMPLIDO</v>
      </c>
      <c r="Y447" s="202" t="s">
        <v>729</v>
      </c>
      <c r="Z447" s="129" t="str">
        <f t="shared" si="44"/>
        <v>H37AF17</v>
      </c>
      <c r="AA447" s="144">
        <f>IF(A447&lt;&gt;"",1,AA446+1)</f>
        <v>1</v>
      </c>
      <c r="AB447" s="144" t="str">
        <f t="shared" si="45"/>
        <v>H37AF17 - 1</v>
      </c>
      <c r="AC447" s="82">
        <f t="shared" si="46"/>
        <v>5</v>
      </c>
      <c r="AD447" s="82">
        <f t="shared" si="47"/>
        <v>5</v>
      </c>
      <c r="AE447" s="82" t="str">
        <f>IF(A447&lt;&gt;"",MID(F447,1,FIND(" ",F447,1)-1),AE446)</f>
        <v>H37AF17.</v>
      </c>
      <c r="AF447" s="82" t="str">
        <f t="shared" si="48"/>
        <v>H37AF17</v>
      </c>
      <c r="AG447" s="89"/>
      <c r="AH447" s="89"/>
    </row>
    <row r="448" spans="1:35" s="2" customFormat="1" ht="350.1" customHeight="1" x14ac:dyDescent="0.2">
      <c r="A448" s="129">
        <f>IF(ISBLANK(D448),"",COUNTA($D$2:D448))</f>
        <v>356</v>
      </c>
      <c r="B448" s="130">
        <f t="shared" si="50"/>
        <v>447</v>
      </c>
      <c r="C448" s="140"/>
      <c r="D448" s="140" t="s">
        <v>726</v>
      </c>
      <c r="E448" s="144" t="s">
        <v>19</v>
      </c>
      <c r="F448" s="155" t="s">
        <v>1080</v>
      </c>
      <c r="G448" s="155" t="s">
        <v>715</v>
      </c>
      <c r="H448" s="155" t="s">
        <v>1463</v>
      </c>
      <c r="I448" s="155" t="s">
        <v>1463</v>
      </c>
      <c r="J448" s="140" t="s">
        <v>1414</v>
      </c>
      <c r="K448" s="140">
        <v>1</v>
      </c>
      <c r="L448" s="156">
        <v>44407</v>
      </c>
      <c r="M448" s="156">
        <v>44561</v>
      </c>
      <c r="N448" s="137">
        <f t="shared" si="49"/>
        <v>22</v>
      </c>
      <c r="O448" s="140" t="s">
        <v>1517</v>
      </c>
      <c r="P448" s="138" t="s">
        <v>2366</v>
      </c>
      <c r="Q448" s="140">
        <v>1</v>
      </c>
      <c r="R448" s="155"/>
      <c r="S448" s="85">
        <f>IF(Q448/K448&gt;1,100,+Q448/K448*100)</f>
        <v>100</v>
      </c>
      <c r="T448" s="142">
        <f>+N448*S448/100</f>
        <v>22</v>
      </c>
      <c r="U448" s="142">
        <f>IF(M448&lt;=$AH$1,T448,0)</f>
        <v>22</v>
      </c>
      <c r="V448" s="142">
        <f>IF($AH$1&gt;=M448,N448,0)</f>
        <v>22</v>
      </c>
      <c r="W448" s="143" t="str">
        <f>IF(S448=100,"CUMPLIDA",IF(M448-$AH$1&lt;0,"VENCIDA",IF(M448-$AH$1&lt;=30,"PRÓXIMA A VENCER",IF(S448&gt;0,"CON AVANCE","EN TERMINO"))))</f>
        <v>CUMPLIDA</v>
      </c>
      <c r="X448" s="143" t="str">
        <f>IF(A448&lt;&gt;"",IF(AD448=1,"VENCIDO",IF(AD448=2,"PRÓXIMO A VENCER",IF(AD448=3,"EN TERMINO",IF(AD448=4,"CON AVANCE",IF(AD448=5,"CUMPLIDO",))))),"")</f>
        <v>CUMPLIDO</v>
      </c>
      <c r="Y448" s="202" t="s">
        <v>729</v>
      </c>
      <c r="Z448" s="129" t="str">
        <f t="shared" si="44"/>
        <v>H38AF17</v>
      </c>
      <c r="AA448" s="144">
        <f>IF(A448&lt;&gt;"",1,AA447+1)</f>
        <v>1</v>
      </c>
      <c r="AB448" s="144" t="str">
        <f t="shared" si="45"/>
        <v>H38AF17 - 1</v>
      </c>
      <c r="AC448" s="82">
        <f t="shared" si="46"/>
        <v>5</v>
      </c>
      <c r="AD448" s="82">
        <f t="shared" si="47"/>
        <v>5</v>
      </c>
      <c r="AE448" s="82" t="str">
        <f>IF(A448&lt;&gt;"",MID(F448,1,FIND(" ",F448,1)-1),AE447)</f>
        <v>H38AF17.</v>
      </c>
      <c r="AF448" s="82" t="str">
        <f t="shared" si="48"/>
        <v>H38AF17</v>
      </c>
      <c r="AG448" s="89"/>
      <c r="AH448" s="89"/>
    </row>
    <row r="449" spans="1:34" s="2" customFormat="1" ht="350.1" customHeight="1" x14ac:dyDescent="0.2">
      <c r="A449" s="129">
        <f>IF(ISBLANK(D449),"",COUNTA($D$2:D449))</f>
        <v>357</v>
      </c>
      <c r="B449" s="130">
        <f t="shared" si="50"/>
        <v>448</v>
      </c>
      <c r="C449" s="140"/>
      <c r="D449" s="140" t="s">
        <v>728</v>
      </c>
      <c r="E449" s="144" t="s">
        <v>15</v>
      </c>
      <c r="F449" s="155" t="s">
        <v>717</v>
      </c>
      <c r="G449" s="155" t="s">
        <v>718</v>
      </c>
      <c r="H449" s="155" t="s">
        <v>719</v>
      </c>
      <c r="I449" s="155" t="s">
        <v>720</v>
      </c>
      <c r="J449" s="140" t="s">
        <v>721</v>
      </c>
      <c r="K449" s="140">
        <v>3</v>
      </c>
      <c r="L449" s="156">
        <v>43313</v>
      </c>
      <c r="M449" s="156">
        <v>43496</v>
      </c>
      <c r="N449" s="137">
        <f t="shared" si="49"/>
        <v>26.142857142857142</v>
      </c>
      <c r="O449" s="140" t="s">
        <v>1527</v>
      </c>
      <c r="P449" s="140" t="s">
        <v>2386</v>
      </c>
      <c r="Q449" s="160">
        <v>3</v>
      </c>
      <c r="R449" s="147"/>
      <c r="S449" s="85">
        <f>IF(Q449/K449&gt;1,100,+Q449/K449*100)</f>
        <v>100</v>
      </c>
      <c r="T449" s="142">
        <f>+N449*S449/100</f>
        <v>26.142857142857142</v>
      </c>
      <c r="U449" s="142">
        <f>IF(M449&lt;=$AH$1,T449,0)</f>
        <v>26.142857142857142</v>
      </c>
      <c r="V449" s="142">
        <f>IF($AH$1&gt;=M449,N449,0)</f>
        <v>26.142857142857142</v>
      </c>
      <c r="W449" s="143" t="str">
        <f>IF(S449=100,"CUMPLIDA",IF(M449-$AH$1&lt;0,"VENCIDA",IF(M449-$AH$1&lt;=30,"PRÓXIMA A VENCER",IF(S449&gt;0,"CON AVANCE","EN TERMINO"))))</f>
        <v>CUMPLIDA</v>
      </c>
      <c r="X449" s="143" t="str">
        <f>IF(A449&lt;&gt;"",IF(AD449=1,"VENCIDO",IF(AD449=2,"PRÓXIMO A VENCER",IF(AD449=3,"EN TERMINO",IF(AD449=4,"CON AVANCE",IF(AD449=5,"CUMPLIDO",))))),"")</f>
        <v>CUMPLIDO</v>
      </c>
      <c r="Y449" s="202" t="s">
        <v>729</v>
      </c>
      <c r="Z449" s="129" t="str">
        <f t="shared" si="44"/>
        <v>H43AF17</v>
      </c>
      <c r="AA449" s="144">
        <f>IF(A449&lt;&gt;"",1,AA448+1)</f>
        <v>1</v>
      </c>
      <c r="AB449" s="144" t="str">
        <f t="shared" si="45"/>
        <v>H43AF17 - 1</v>
      </c>
      <c r="AC449" s="82">
        <f t="shared" si="46"/>
        <v>5</v>
      </c>
      <c r="AD449" s="82">
        <f t="shared" si="47"/>
        <v>5</v>
      </c>
      <c r="AE449" s="82" t="str">
        <f>IF(A449&lt;&gt;"",MID(F449,1,FIND(" ",F449,1)-1),AE448)</f>
        <v>H43AF17.</v>
      </c>
      <c r="AF449" s="82" t="str">
        <f t="shared" si="48"/>
        <v>H43AF17</v>
      </c>
      <c r="AG449" s="89"/>
      <c r="AH449" s="89"/>
    </row>
    <row r="450" spans="1:34" s="2" customFormat="1" ht="350.1" customHeight="1" x14ac:dyDescent="0.2">
      <c r="A450" s="129">
        <f>IF(ISBLANK(D450),"",COUNTA($D$2:D450))</f>
        <v>358</v>
      </c>
      <c r="B450" s="130">
        <f t="shared" si="50"/>
        <v>449</v>
      </c>
      <c r="C450" s="140"/>
      <c r="D450" s="140" t="s">
        <v>725</v>
      </c>
      <c r="E450" s="144" t="s">
        <v>144</v>
      </c>
      <c r="F450" s="155" t="s">
        <v>761</v>
      </c>
      <c r="G450" s="155" t="s">
        <v>722</v>
      </c>
      <c r="H450" s="155" t="s">
        <v>1061</v>
      </c>
      <c r="I450" s="155" t="s">
        <v>1062</v>
      </c>
      <c r="J450" s="140" t="s">
        <v>1057</v>
      </c>
      <c r="K450" s="142">
        <v>1</v>
      </c>
      <c r="L450" s="156">
        <v>43862</v>
      </c>
      <c r="M450" s="156">
        <v>43979</v>
      </c>
      <c r="N450" s="137">
        <f t="shared" si="49"/>
        <v>16.714285714285715</v>
      </c>
      <c r="O450" s="140" t="s">
        <v>1975</v>
      </c>
      <c r="P450" s="138" t="s">
        <v>2386</v>
      </c>
      <c r="Q450" s="140">
        <v>1</v>
      </c>
      <c r="R450" s="147"/>
      <c r="S450" s="85">
        <f>IF(Q450/K450&gt;1,100,+Q450/K450*100)</f>
        <v>100</v>
      </c>
      <c r="T450" s="142">
        <f>+N450*S450/100</f>
        <v>16.714285714285715</v>
      </c>
      <c r="U450" s="142">
        <f>IF(M450&lt;=$AH$1,T450,0)</f>
        <v>16.714285714285715</v>
      </c>
      <c r="V450" s="142">
        <f>IF($AH$1&gt;=M450,N450,0)</f>
        <v>16.714285714285715</v>
      </c>
      <c r="W450" s="143" t="str">
        <f>IF(S450=100,"CUMPLIDA",IF(M450-$AH$1&lt;0,"VENCIDA",IF(M450-$AH$1&lt;=30,"PRÓXIMA A VENCER",IF(S450&gt;0,"CON AVANCE","EN TERMINO"))))</f>
        <v>CUMPLIDA</v>
      </c>
      <c r="X450" s="143" t="str">
        <f>IF(A450&lt;&gt;"",IF(AD450=1,"VENCIDO",IF(AD450=2,"PRÓXIMO A VENCER",IF(AD450=3,"EN TERMINO",IF(AD450=4,"CON AVANCE",IF(AD450=5,"CUMPLIDO",))))),"")</f>
        <v>CUMPLIDO</v>
      </c>
      <c r="Y450" s="202" t="s">
        <v>729</v>
      </c>
      <c r="Z450" s="129" t="str">
        <f t="shared" si="44"/>
        <v>H56AF17</v>
      </c>
      <c r="AA450" s="144">
        <f>IF(A450&lt;&gt;"",1,AA449+1)</f>
        <v>1</v>
      </c>
      <c r="AB450" s="144" t="str">
        <f t="shared" si="45"/>
        <v>H56AF17 - 1</v>
      </c>
      <c r="AC450" s="82">
        <f t="shared" si="46"/>
        <v>5</v>
      </c>
      <c r="AD450" s="82">
        <f t="shared" si="47"/>
        <v>5</v>
      </c>
      <c r="AE450" s="82" t="str">
        <f>IF(A450&lt;&gt;"",MID(F450,1,FIND(" ",F450,1)-1),AE449)</f>
        <v>H56AF17.</v>
      </c>
      <c r="AF450" s="82" t="str">
        <f t="shared" si="48"/>
        <v>H56AF17</v>
      </c>
      <c r="AG450" s="89"/>
      <c r="AH450" s="89"/>
    </row>
    <row r="451" spans="1:34" s="2" customFormat="1" ht="350.1" customHeight="1" x14ac:dyDescent="0.2">
      <c r="A451" s="129">
        <f>IF(ISBLANK(D451),"",COUNTA($D$2:D451))</f>
        <v>359</v>
      </c>
      <c r="B451" s="130">
        <f t="shared" si="50"/>
        <v>450</v>
      </c>
      <c r="C451" s="140"/>
      <c r="D451" s="140" t="s">
        <v>725</v>
      </c>
      <c r="E451" s="144" t="s">
        <v>144</v>
      </c>
      <c r="F451" s="155" t="s">
        <v>723</v>
      </c>
      <c r="G451" s="155" t="s">
        <v>724</v>
      </c>
      <c r="H451" s="155" t="s">
        <v>1061</v>
      </c>
      <c r="I451" s="155" t="s">
        <v>1062</v>
      </c>
      <c r="J451" s="140" t="s">
        <v>1057</v>
      </c>
      <c r="K451" s="142">
        <v>1</v>
      </c>
      <c r="L451" s="156">
        <v>43862</v>
      </c>
      <c r="M451" s="156">
        <v>43979</v>
      </c>
      <c r="N451" s="137">
        <f t="shared" si="49"/>
        <v>16.714285714285715</v>
      </c>
      <c r="O451" s="140" t="s">
        <v>1975</v>
      </c>
      <c r="P451" s="138" t="s">
        <v>2386</v>
      </c>
      <c r="Q451" s="140">
        <v>1</v>
      </c>
      <c r="R451" s="147"/>
      <c r="S451" s="85">
        <f>IF(Q451/K451&gt;1,100,+Q451/K451*100)</f>
        <v>100</v>
      </c>
      <c r="T451" s="142">
        <f>+N451*S451/100</f>
        <v>16.714285714285715</v>
      </c>
      <c r="U451" s="142">
        <f>IF(M451&lt;=$AH$1,T451,0)</f>
        <v>16.714285714285715</v>
      </c>
      <c r="V451" s="142">
        <f>IF($AH$1&gt;=M451,N451,0)</f>
        <v>16.714285714285715</v>
      </c>
      <c r="W451" s="143" t="str">
        <f>IF(S451=100,"CUMPLIDA",IF(M451-$AH$1&lt;0,"VENCIDA",IF(M451-$AH$1&lt;=30,"PRÓXIMA A VENCER",IF(S451&gt;0,"CON AVANCE","EN TERMINO"))))</f>
        <v>CUMPLIDA</v>
      </c>
      <c r="X451" s="143" t="str">
        <f>IF(A451&lt;&gt;"",IF(AD451=1,"VENCIDO",IF(AD451=2,"PRÓXIMO A VENCER",IF(AD451=3,"EN TERMINO",IF(AD451=4,"CON AVANCE",IF(AD451=5,"CUMPLIDO",))))),"")</f>
        <v>CUMPLIDO</v>
      </c>
      <c r="Y451" s="202" t="s">
        <v>729</v>
      </c>
      <c r="Z451" s="129" t="str">
        <f t="shared" ref="Z451:Z514" si="51">AF451</f>
        <v>H57AF17</v>
      </c>
      <c r="AA451" s="144">
        <f>IF(A451&lt;&gt;"",1,AA450+1)</f>
        <v>1</v>
      </c>
      <c r="AB451" s="144" t="str">
        <f t="shared" ref="AB451:AB514" si="52">CONCATENATE(Z451," - ",AA451)</f>
        <v>H57AF17 - 1</v>
      </c>
      <c r="AC451" s="82">
        <f t="shared" ref="AC451:AC514" si="53">IF(W451="VENCIDA",1,IF(W451="PRÓXIMA A VENCER",2,IF(W451="EN TERMINO",3,IF(W451="CON AVANCE",4,IF(W451="CUMPLIDA",5,)))))</f>
        <v>5</v>
      </c>
      <c r="AD451" s="82">
        <f t="shared" ref="AD451:AD514" si="54">IF(AA452=AA451+1,MIN(AC451,AD452),AC451)</f>
        <v>5</v>
      </c>
      <c r="AE451" s="82" t="str">
        <f>IF(A451&lt;&gt;"",MID(F451,1,FIND(" ",F451,1)-1),AE450)</f>
        <v>H57AF17.</v>
      </c>
      <c r="AF451" s="82" t="str">
        <f t="shared" ref="AF451:AF514" si="55">IFERROR(MID(AE451,1,FIND(".",AE451,1)-1),AE451)</f>
        <v>H57AF17</v>
      </c>
      <c r="AG451" s="89"/>
      <c r="AH451" s="89"/>
    </row>
    <row r="452" spans="1:34" s="2" customFormat="1" ht="350.1" customHeight="1" x14ac:dyDescent="0.2">
      <c r="A452" s="129">
        <f>IF(ISBLANK(D452),"",COUNTA($D$2:D452))</f>
        <v>360</v>
      </c>
      <c r="B452" s="130">
        <f t="shared" si="50"/>
        <v>451</v>
      </c>
      <c r="C452" s="140"/>
      <c r="D452" s="140" t="s">
        <v>645</v>
      </c>
      <c r="E452" s="140" t="s">
        <v>75</v>
      </c>
      <c r="F452" s="155" t="s">
        <v>657</v>
      </c>
      <c r="G452" s="155" t="s">
        <v>642</v>
      </c>
      <c r="H452" s="155" t="s">
        <v>1043</v>
      </c>
      <c r="I452" s="155" t="s">
        <v>1044</v>
      </c>
      <c r="J452" s="140" t="s">
        <v>1068</v>
      </c>
      <c r="K452" s="140">
        <v>4</v>
      </c>
      <c r="L452" s="156">
        <v>43859</v>
      </c>
      <c r="M452" s="156">
        <v>44224</v>
      </c>
      <c r="N452" s="137">
        <f t="shared" si="49"/>
        <v>52.142857142857146</v>
      </c>
      <c r="O452" s="140" t="s">
        <v>651</v>
      </c>
      <c r="P452" s="140" t="s">
        <v>2333</v>
      </c>
      <c r="Q452" s="140">
        <v>4</v>
      </c>
      <c r="R452" s="147"/>
      <c r="S452" s="85">
        <f>IF(Q452/K452&gt;1,100,+Q452/K452*100)</f>
        <v>100</v>
      </c>
      <c r="T452" s="142">
        <f>+N452*S452/100</f>
        <v>52.142857142857146</v>
      </c>
      <c r="U452" s="142">
        <f>IF(M452&lt;=$AH$1,T452,0)</f>
        <v>52.142857142857146</v>
      </c>
      <c r="V452" s="142">
        <f>IF($AH$1&gt;=M452,N452,0)</f>
        <v>52.142857142857146</v>
      </c>
      <c r="W452" s="143" t="str">
        <f>IF(S452=100,"CUMPLIDA",IF(M452-$AH$1&lt;0,"VENCIDA",IF(M452-$AH$1&lt;=30,"PRÓXIMA A VENCER",IF(S452&gt;0,"CON AVANCE","EN TERMINO"))))</f>
        <v>CUMPLIDA</v>
      </c>
      <c r="X452" s="143" t="str">
        <f>IF(A452&lt;&gt;"",IF(AD452=1,"VENCIDO",IF(AD452=2,"PRÓXIMO A VENCER",IF(AD452=3,"EN TERMINO",IF(AD452=4,"CON AVANCE",IF(AD452=5,"CUMPLIDO",))))),"")</f>
        <v>CUMPLIDO</v>
      </c>
      <c r="Y452" s="202" t="s">
        <v>641</v>
      </c>
      <c r="Z452" s="129" t="str">
        <f t="shared" si="51"/>
        <v>H1AC17</v>
      </c>
      <c r="AA452" s="144">
        <f>IF(A452&lt;&gt;"",1,AA451+1)</f>
        <v>1</v>
      </c>
      <c r="AB452" s="144" t="str">
        <f t="shared" si="52"/>
        <v>H1AC17 - 1</v>
      </c>
      <c r="AC452" s="82">
        <f t="shared" si="53"/>
        <v>5</v>
      </c>
      <c r="AD452" s="82">
        <f t="shared" si="54"/>
        <v>5</v>
      </c>
      <c r="AE452" s="82" t="str">
        <f>IF(A452&lt;&gt;"",MID(F452,1,FIND(" ",F452,1)-1),AE451)</f>
        <v>H1AC17.</v>
      </c>
      <c r="AF452" s="82" t="str">
        <f t="shared" si="55"/>
        <v>H1AC17</v>
      </c>
      <c r="AG452" s="89"/>
      <c r="AH452" s="89"/>
    </row>
    <row r="453" spans="1:34" s="2" customFormat="1" ht="350.1" customHeight="1" x14ac:dyDescent="0.2">
      <c r="A453" s="129">
        <f>IF(ISBLANK(D453),"",COUNTA($D$2:D453))</f>
        <v>361</v>
      </c>
      <c r="B453" s="130">
        <f t="shared" si="50"/>
        <v>452</v>
      </c>
      <c r="C453" s="140"/>
      <c r="D453" s="140" t="s">
        <v>645</v>
      </c>
      <c r="E453" s="140" t="s">
        <v>75</v>
      </c>
      <c r="F453" s="155" t="s">
        <v>643</v>
      </c>
      <c r="G453" s="155" t="s">
        <v>644</v>
      </c>
      <c r="H453" s="155" t="s">
        <v>658</v>
      </c>
      <c r="I453" s="155" t="s">
        <v>659</v>
      </c>
      <c r="J453" s="140" t="s">
        <v>17</v>
      </c>
      <c r="K453" s="140">
        <v>4</v>
      </c>
      <c r="L453" s="156">
        <v>43122</v>
      </c>
      <c r="M453" s="156">
        <v>43485</v>
      </c>
      <c r="N453" s="137">
        <f t="shared" si="49"/>
        <v>51.857142857142854</v>
      </c>
      <c r="O453" s="140" t="s">
        <v>296</v>
      </c>
      <c r="P453" s="140" t="s">
        <v>2333</v>
      </c>
      <c r="Q453" s="140">
        <v>4</v>
      </c>
      <c r="R453" s="140"/>
      <c r="S453" s="85">
        <f>IF(Q453/K453&gt;1,100,+Q453/K453*100)</f>
        <v>100</v>
      </c>
      <c r="T453" s="142">
        <f>+N453*S453/100</f>
        <v>51.857142857142854</v>
      </c>
      <c r="U453" s="142">
        <f>IF(M453&lt;=$AH$1,T453,0)</f>
        <v>51.857142857142854</v>
      </c>
      <c r="V453" s="142">
        <f>IF($AH$1&gt;=M453,N453,0)</f>
        <v>51.857142857142854</v>
      </c>
      <c r="W453" s="143" t="str">
        <f>IF(S453=100,"CUMPLIDA",IF(M453-$AH$1&lt;0,"VENCIDA",IF(M453-$AH$1&lt;=30,"PRÓXIMA A VENCER",IF(S453&gt;0,"CON AVANCE","EN TERMINO"))))</f>
        <v>CUMPLIDA</v>
      </c>
      <c r="X453" s="143" t="str">
        <f>IF(A453&lt;&gt;"",IF(AD453=1,"VENCIDO",IF(AD453=2,"PRÓXIMO A VENCER",IF(AD453=3,"EN TERMINO",IF(AD453=4,"CON AVANCE",IF(AD453=5,"CUMPLIDO",))))),"")</f>
        <v>CUMPLIDO</v>
      </c>
      <c r="Y453" s="202" t="s">
        <v>641</v>
      </c>
      <c r="Z453" s="129" t="str">
        <f t="shared" si="51"/>
        <v>H2AC17</v>
      </c>
      <c r="AA453" s="144">
        <f>IF(A453&lt;&gt;"",1,AA452+1)</f>
        <v>1</v>
      </c>
      <c r="AB453" s="144" t="str">
        <f t="shared" si="52"/>
        <v>H2AC17 - 1</v>
      </c>
      <c r="AC453" s="82">
        <f t="shared" si="53"/>
        <v>5</v>
      </c>
      <c r="AD453" s="82">
        <f t="shared" si="54"/>
        <v>5</v>
      </c>
      <c r="AE453" s="82" t="str">
        <f>IF(A453&lt;&gt;"",MID(F453,1,FIND(" ",F453,1)-1),AE452)</f>
        <v>H2AC17.</v>
      </c>
      <c r="AF453" s="82" t="str">
        <f t="shared" si="55"/>
        <v>H2AC17</v>
      </c>
      <c r="AG453" s="89"/>
      <c r="AH453" s="89"/>
    </row>
    <row r="454" spans="1:34" s="2" customFormat="1" ht="350.1" customHeight="1" x14ac:dyDescent="0.2">
      <c r="A454" s="129">
        <f>IF(ISBLANK(D454),"",COUNTA($D$2:D454))</f>
        <v>362</v>
      </c>
      <c r="B454" s="130">
        <f t="shared" si="50"/>
        <v>453</v>
      </c>
      <c r="C454" s="140"/>
      <c r="D454" s="140" t="s">
        <v>646</v>
      </c>
      <c r="E454" s="140" t="s">
        <v>652</v>
      </c>
      <c r="F454" s="155" t="s">
        <v>656</v>
      </c>
      <c r="G454" s="155" t="s">
        <v>655</v>
      </c>
      <c r="H454" s="155" t="s">
        <v>661</v>
      </c>
      <c r="I454" s="155" t="s">
        <v>664</v>
      </c>
      <c r="J454" s="140" t="s">
        <v>660</v>
      </c>
      <c r="K454" s="140">
        <v>2</v>
      </c>
      <c r="L454" s="156">
        <v>43160</v>
      </c>
      <c r="M454" s="156">
        <v>43525</v>
      </c>
      <c r="N454" s="137">
        <f t="shared" si="49"/>
        <v>52.142857142857146</v>
      </c>
      <c r="O454" s="140" t="s">
        <v>296</v>
      </c>
      <c r="P454" s="140" t="s">
        <v>2333</v>
      </c>
      <c r="Q454" s="140">
        <v>1.6</v>
      </c>
      <c r="R454" s="140"/>
      <c r="S454" s="85">
        <f>IF(Q454/K454&gt;1,100,+Q454/K454*100)</f>
        <v>80</v>
      </c>
      <c r="T454" s="142">
        <f>+N454*S454/100</f>
        <v>41.714285714285715</v>
      </c>
      <c r="U454" s="142">
        <f>IF(M454&lt;=$AH$1,T454,0)</f>
        <v>41.714285714285715</v>
      </c>
      <c r="V454" s="142">
        <f>IF($AH$1&gt;=M454,N454,0)</f>
        <v>52.142857142857146</v>
      </c>
      <c r="W454" s="143" t="str">
        <f>IF(S454=100,"CUMPLIDA",IF(M454-$AH$1&lt;0,"VENCIDA",IF(M454-$AH$1&lt;=30,"PRÓXIMA A VENCER",IF(S454&gt;0,"CON AVANCE","EN TERMINO"))))</f>
        <v>VENCIDA</v>
      </c>
      <c r="X454" s="143" t="str">
        <f>IF(A454&lt;&gt;"",IF(AD454=1,"VENCIDO",IF(AD454=2,"PRÓXIMO A VENCER",IF(AD454=3,"EN TERMINO",IF(AD454=4,"CON AVANCE",IF(AD454=5,"CUMPLIDO",))))),"")</f>
        <v>VENCIDO</v>
      </c>
      <c r="Y454" s="202" t="s">
        <v>641</v>
      </c>
      <c r="Z454" s="129" t="str">
        <f t="shared" si="51"/>
        <v>H5AC17</v>
      </c>
      <c r="AA454" s="144">
        <f>IF(A454&lt;&gt;"",1,AA453+1)</f>
        <v>1</v>
      </c>
      <c r="AB454" s="144" t="str">
        <f t="shared" si="52"/>
        <v>H5AC17 - 1</v>
      </c>
      <c r="AC454" s="82">
        <f t="shared" si="53"/>
        <v>1</v>
      </c>
      <c r="AD454" s="82">
        <f t="shared" si="54"/>
        <v>1</v>
      </c>
      <c r="AE454" s="82" t="str">
        <f>IF(A454&lt;&gt;"",MID(F454,1,FIND(" ",F454,1)-1),AE453)</f>
        <v>H5AC17.</v>
      </c>
      <c r="AF454" s="82" t="str">
        <f t="shared" si="55"/>
        <v>H5AC17</v>
      </c>
      <c r="AG454" s="89"/>
      <c r="AH454" s="89"/>
    </row>
    <row r="455" spans="1:34" s="2" customFormat="1" ht="350.1" customHeight="1" x14ac:dyDescent="0.2">
      <c r="A455" s="129">
        <f>IF(ISBLANK(D455),"",COUNTA($D$2:D455))</f>
        <v>363</v>
      </c>
      <c r="B455" s="130">
        <f t="shared" si="50"/>
        <v>454</v>
      </c>
      <c r="C455" s="140"/>
      <c r="D455" s="140" t="s">
        <v>647</v>
      </c>
      <c r="E455" s="140" t="s">
        <v>144</v>
      </c>
      <c r="F455" s="155" t="s">
        <v>648</v>
      </c>
      <c r="G455" s="155" t="s">
        <v>649</v>
      </c>
      <c r="H455" s="155" t="s">
        <v>676</v>
      </c>
      <c r="I455" s="155" t="s">
        <v>662</v>
      </c>
      <c r="J455" s="140" t="s">
        <v>663</v>
      </c>
      <c r="K455" s="140">
        <v>12</v>
      </c>
      <c r="L455" s="156">
        <v>43115</v>
      </c>
      <c r="M455" s="156">
        <v>43465</v>
      </c>
      <c r="N455" s="137">
        <f t="shared" si="49"/>
        <v>50</v>
      </c>
      <c r="O455" s="140" t="s">
        <v>330</v>
      </c>
      <c r="P455" s="138" t="s">
        <v>2333</v>
      </c>
      <c r="Q455" s="140">
        <v>12</v>
      </c>
      <c r="R455" s="140"/>
      <c r="S455" s="85">
        <f>IF(Q455/K455&gt;1,100,+Q455/K455*100)</f>
        <v>100</v>
      </c>
      <c r="T455" s="142">
        <f>+N455*S455/100</f>
        <v>50</v>
      </c>
      <c r="U455" s="142">
        <f>IF(M455&lt;=$AH$1,T455,0)</f>
        <v>50</v>
      </c>
      <c r="V455" s="142">
        <f>IF($AH$1&gt;=M455,N455,0)</f>
        <v>50</v>
      </c>
      <c r="W455" s="143" t="str">
        <f>IF(S455=100,"CUMPLIDA",IF(M455-$AH$1&lt;0,"VENCIDA",IF(M455-$AH$1&lt;=30,"PRÓXIMA A VENCER",IF(S455&gt;0,"CON AVANCE","EN TERMINO"))))</f>
        <v>CUMPLIDA</v>
      </c>
      <c r="X455" s="143" t="str">
        <f>IF(A455&lt;&gt;"",IF(AD455=1,"VENCIDO",IF(AD455=2,"PRÓXIMO A VENCER",IF(AD455=3,"EN TERMINO",IF(AD455=4,"CON AVANCE",IF(AD455=5,"CUMPLIDO",))))),"")</f>
        <v>CUMPLIDO</v>
      </c>
      <c r="Y455" s="202" t="s">
        <v>641</v>
      </c>
      <c r="Z455" s="129" t="str">
        <f t="shared" si="51"/>
        <v>H8AC17</v>
      </c>
      <c r="AA455" s="144">
        <f>IF(A455&lt;&gt;"",1,AA454+1)</f>
        <v>1</v>
      </c>
      <c r="AB455" s="144" t="str">
        <f t="shared" si="52"/>
        <v>H8AC17 - 1</v>
      </c>
      <c r="AC455" s="82">
        <f t="shared" si="53"/>
        <v>5</v>
      </c>
      <c r="AD455" s="82">
        <f t="shared" si="54"/>
        <v>5</v>
      </c>
      <c r="AE455" s="82" t="str">
        <f>IF(A455&lt;&gt;"",MID(F455,1,FIND(" ",F455,1)-1),AE454)</f>
        <v>H8AC17.</v>
      </c>
      <c r="AF455" s="82" t="str">
        <f t="shared" si="55"/>
        <v>H8AC17</v>
      </c>
      <c r="AG455" s="89"/>
      <c r="AH455" s="89"/>
    </row>
    <row r="456" spans="1:34" s="2" customFormat="1" ht="350.1" customHeight="1" x14ac:dyDescent="0.2">
      <c r="A456" s="129">
        <f>IF(ISBLANK(D456),"",COUNTA($D$2:D456))</f>
        <v>364</v>
      </c>
      <c r="B456" s="130">
        <f t="shared" si="50"/>
        <v>455</v>
      </c>
      <c r="C456" s="140"/>
      <c r="D456" s="140" t="s">
        <v>754</v>
      </c>
      <c r="E456" s="144">
        <v>1401003</v>
      </c>
      <c r="F456" s="155" t="s">
        <v>1081</v>
      </c>
      <c r="G456" s="155" t="s">
        <v>170</v>
      </c>
      <c r="H456" s="155" t="s">
        <v>1069</v>
      </c>
      <c r="I456" s="155" t="s">
        <v>1056</v>
      </c>
      <c r="J456" s="140" t="s">
        <v>1057</v>
      </c>
      <c r="K456" s="140">
        <v>1</v>
      </c>
      <c r="L456" s="156">
        <v>43858</v>
      </c>
      <c r="M456" s="203">
        <v>44165</v>
      </c>
      <c r="N456" s="137">
        <f t="shared" si="49"/>
        <v>43.857142857142854</v>
      </c>
      <c r="O456" s="140" t="s">
        <v>1514</v>
      </c>
      <c r="P456" s="140" t="s">
        <v>2386</v>
      </c>
      <c r="Q456" s="140">
        <v>1</v>
      </c>
      <c r="R456" s="155"/>
      <c r="S456" s="85">
        <f>IF(Q456/K456&gt;1,100,+Q456/K456*100)</f>
        <v>100</v>
      </c>
      <c r="T456" s="142">
        <f>+N456*S456/100</f>
        <v>43.857142857142854</v>
      </c>
      <c r="U456" s="142">
        <f>IF(M456&lt;=$AH$1,T456,0)</f>
        <v>43.857142857142854</v>
      </c>
      <c r="V456" s="142">
        <f>IF($AH$1&gt;=M456,N456,0)</f>
        <v>43.857142857142854</v>
      </c>
      <c r="W456" s="143" t="str">
        <f>IF(S456=100,"CUMPLIDA",IF(M456-$AH$1&lt;0,"VENCIDA",IF(M456-$AH$1&lt;=30,"PRÓXIMA A VENCER",IF(S456&gt;0,"CON AVANCE","EN TERMINO"))))</f>
        <v>CUMPLIDA</v>
      </c>
      <c r="X456" s="143" t="str">
        <f>IF(A456&lt;&gt;"",IF(AD456=1,"VENCIDO",IF(AD456=2,"PRÓXIMO A VENCER",IF(AD456=3,"EN TERMINO",IF(AD456=4,"CON AVANCE",IF(AD456=5,"CUMPLIDO",))))),"")</f>
        <v>CUMPLIDO</v>
      </c>
      <c r="Y456" s="202" t="s">
        <v>216</v>
      </c>
      <c r="Z456" s="129" t="str">
        <f t="shared" si="51"/>
        <v>H1R16</v>
      </c>
      <c r="AA456" s="144">
        <f>IF(A456&lt;&gt;"",1,AA455+1)</f>
        <v>1</v>
      </c>
      <c r="AB456" s="144" t="str">
        <f t="shared" si="52"/>
        <v>H1R16 - 1</v>
      </c>
      <c r="AC456" s="82">
        <f t="shared" si="53"/>
        <v>5</v>
      </c>
      <c r="AD456" s="82">
        <f t="shared" si="54"/>
        <v>5</v>
      </c>
      <c r="AE456" s="82" t="str">
        <f>IF(A456&lt;&gt;"",MID(F456,1,FIND(" ",F456,1)-1),AE455)</f>
        <v>H1R16.</v>
      </c>
      <c r="AF456" s="82" t="str">
        <f t="shared" si="55"/>
        <v>H1R16</v>
      </c>
      <c r="AG456" s="89"/>
      <c r="AH456" s="89"/>
    </row>
    <row r="457" spans="1:34" s="2" customFormat="1" ht="350.1" customHeight="1" x14ac:dyDescent="0.2">
      <c r="A457" s="129" t="str">
        <f>IF(ISBLANK(D457),"",COUNTA($D$2:D457))</f>
        <v/>
      </c>
      <c r="B457" s="130">
        <f t="shared" si="50"/>
        <v>456</v>
      </c>
      <c r="C457" s="140"/>
      <c r="D457" s="140"/>
      <c r="E457" s="144">
        <v>1401003</v>
      </c>
      <c r="F457" s="155" t="s">
        <v>1082</v>
      </c>
      <c r="G457" s="155" t="s">
        <v>170</v>
      </c>
      <c r="H457" s="155" t="s">
        <v>456</v>
      </c>
      <c r="I457" s="140" t="s">
        <v>242</v>
      </c>
      <c r="J457" s="140" t="s">
        <v>302</v>
      </c>
      <c r="K457" s="140">
        <v>3</v>
      </c>
      <c r="L457" s="156">
        <v>43040</v>
      </c>
      <c r="M457" s="203">
        <v>43403</v>
      </c>
      <c r="N457" s="137">
        <f t="shared" si="49"/>
        <v>51.857142857142854</v>
      </c>
      <c r="O457" s="140" t="s">
        <v>1515</v>
      </c>
      <c r="P457" s="138" t="s">
        <v>2393</v>
      </c>
      <c r="Q457" s="140">
        <v>3</v>
      </c>
      <c r="R457" s="155"/>
      <c r="S457" s="85">
        <f>IF(Q457/K457&gt;1,100,+Q457/K457*100)</f>
        <v>100</v>
      </c>
      <c r="T457" s="142">
        <f>+N457*S457/100</f>
        <v>51.857142857142854</v>
      </c>
      <c r="U457" s="142">
        <f>IF(M457&lt;=$AH$1,T457,0)</f>
        <v>51.857142857142854</v>
      </c>
      <c r="V457" s="142">
        <f>IF($AH$1&gt;=M457,N457,0)</f>
        <v>51.857142857142854</v>
      </c>
      <c r="W457" s="143" t="str">
        <f>IF(S457=100,"CUMPLIDA",IF(M457-$AH$1&lt;0,"VENCIDA",IF(M457-$AH$1&lt;=30,"PRÓXIMA A VENCER",IF(S457&gt;0,"CON AVANCE","EN TERMINO"))))</f>
        <v>CUMPLIDA</v>
      </c>
      <c r="X457" s="143" t="str">
        <f>IF(A457&lt;&gt;"",IF(AD457=1,"VENCIDO",IF(AD457=2,"PRÓXIMO A VENCER",IF(AD457=3,"EN TERMINO",IF(AD457=4,"CON AVANCE",IF(AD457=5,"CUMPLIDO",))))),"")</f>
        <v/>
      </c>
      <c r="Y457" s="202" t="s">
        <v>216</v>
      </c>
      <c r="Z457" s="129" t="str">
        <f t="shared" si="51"/>
        <v>H1R16</v>
      </c>
      <c r="AA457" s="144">
        <f>IF(A457&lt;&gt;"",1,AA456+1)</f>
        <v>2</v>
      </c>
      <c r="AB457" s="144" t="str">
        <f t="shared" si="52"/>
        <v>H1R16 - 2</v>
      </c>
      <c r="AC457" s="82">
        <f t="shared" si="53"/>
        <v>5</v>
      </c>
      <c r="AD457" s="82">
        <f t="shared" si="54"/>
        <v>5</v>
      </c>
      <c r="AE457" s="82" t="str">
        <f>IF(A457&lt;&gt;"",MID(F457,1,FIND(" ",F457,1)-1),AE456)</f>
        <v>H1R16.</v>
      </c>
      <c r="AF457" s="82" t="str">
        <f t="shared" si="55"/>
        <v>H1R16</v>
      </c>
      <c r="AG457" s="89"/>
      <c r="AH457" s="89"/>
    </row>
    <row r="458" spans="1:34" s="2" customFormat="1" ht="350.1" customHeight="1" x14ac:dyDescent="0.2">
      <c r="A458" s="129">
        <f>IF(ISBLANK(D458),"",COUNTA($D$2:D458))</f>
        <v>365</v>
      </c>
      <c r="B458" s="130">
        <f t="shared" si="50"/>
        <v>457</v>
      </c>
      <c r="C458" s="140"/>
      <c r="D458" s="140" t="s">
        <v>756</v>
      </c>
      <c r="E458" s="144">
        <v>1401003</v>
      </c>
      <c r="F458" s="155" t="s">
        <v>623</v>
      </c>
      <c r="G458" s="155" t="s">
        <v>171</v>
      </c>
      <c r="H458" s="204" t="s">
        <v>448</v>
      </c>
      <c r="I458" s="204" t="s">
        <v>445</v>
      </c>
      <c r="J458" s="205" t="s">
        <v>446</v>
      </c>
      <c r="K458" s="205">
        <v>1</v>
      </c>
      <c r="L458" s="203">
        <v>43040</v>
      </c>
      <c r="M458" s="203">
        <v>43159</v>
      </c>
      <c r="N458" s="137">
        <f t="shared" si="49"/>
        <v>17</v>
      </c>
      <c r="O458" s="160" t="s">
        <v>1519</v>
      </c>
      <c r="P458" s="138" t="s">
        <v>2386</v>
      </c>
      <c r="Q458" s="140">
        <v>1</v>
      </c>
      <c r="R458" s="140"/>
      <c r="S458" s="85">
        <f>IF(Q458/K458&gt;1,100,+Q458/K458*100)</f>
        <v>100</v>
      </c>
      <c r="T458" s="142">
        <f>+N458*S458/100</f>
        <v>17</v>
      </c>
      <c r="U458" s="142">
        <f>IF(M458&lt;=$AH$1,T458,0)</f>
        <v>17</v>
      </c>
      <c r="V458" s="142">
        <f>IF($AH$1&gt;=M458,N458,0)</f>
        <v>17</v>
      </c>
      <c r="W458" s="143" t="str">
        <f>IF(S458=100,"CUMPLIDA",IF(M458-$AH$1&lt;0,"VENCIDA",IF(M458-$AH$1&lt;=30,"PRÓXIMA A VENCER",IF(S458&gt;0,"CON AVANCE","EN TERMINO"))))</f>
        <v>CUMPLIDA</v>
      </c>
      <c r="X458" s="143" t="str">
        <f>IF(A458&lt;&gt;"",IF(AD458=1,"VENCIDO",IF(AD458=2,"PRÓXIMO A VENCER",IF(AD458=3,"EN TERMINO",IF(AD458=4,"CON AVANCE",IF(AD458=5,"CUMPLIDO",))))),"")</f>
        <v>CUMPLIDO</v>
      </c>
      <c r="Y458" s="202" t="s">
        <v>216</v>
      </c>
      <c r="Z458" s="129" t="str">
        <f t="shared" si="51"/>
        <v>H7R16</v>
      </c>
      <c r="AA458" s="144">
        <f>IF(A458&lt;&gt;"",1,AA457+1)</f>
        <v>1</v>
      </c>
      <c r="AB458" s="144" t="str">
        <f t="shared" si="52"/>
        <v>H7R16 - 1</v>
      </c>
      <c r="AC458" s="82">
        <f t="shared" si="53"/>
        <v>5</v>
      </c>
      <c r="AD458" s="82">
        <f t="shared" si="54"/>
        <v>5</v>
      </c>
      <c r="AE458" s="82" t="str">
        <f>IF(A458&lt;&gt;"",MID(F458,1,FIND(" ",F458,1)-1),AE457)</f>
        <v>H7R16.</v>
      </c>
      <c r="AF458" s="82" t="str">
        <f t="shared" si="55"/>
        <v>H7R16</v>
      </c>
      <c r="AG458" s="89"/>
      <c r="AH458" s="89"/>
    </row>
    <row r="459" spans="1:34" s="2" customFormat="1" ht="350.1" customHeight="1" x14ac:dyDescent="0.2">
      <c r="A459" s="129">
        <f>IF(ISBLANK(D459),"",COUNTA($D$2:D459))</f>
        <v>366</v>
      </c>
      <c r="B459" s="130">
        <f t="shared" si="50"/>
        <v>458</v>
      </c>
      <c r="C459" s="140"/>
      <c r="D459" s="140" t="s">
        <v>756</v>
      </c>
      <c r="E459" s="144">
        <v>1401013</v>
      </c>
      <c r="F459" s="155" t="s">
        <v>172</v>
      </c>
      <c r="G459" s="155" t="s">
        <v>173</v>
      </c>
      <c r="H459" s="204" t="s">
        <v>607</v>
      </c>
      <c r="I459" s="204" t="s">
        <v>449</v>
      </c>
      <c r="J459" s="205" t="s">
        <v>447</v>
      </c>
      <c r="K459" s="205">
        <v>1</v>
      </c>
      <c r="L459" s="203">
        <v>43040</v>
      </c>
      <c r="M459" s="203">
        <v>43099</v>
      </c>
      <c r="N459" s="137">
        <f t="shared" ref="N459:N522" si="56">(+M459-L459)/7</f>
        <v>8.4285714285714288</v>
      </c>
      <c r="O459" s="160" t="s">
        <v>1519</v>
      </c>
      <c r="P459" s="138" t="s">
        <v>2386</v>
      </c>
      <c r="Q459" s="140">
        <v>1</v>
      </c>
      <c r="R459" s="140"/>
      <c r="S459" s="85">
        <f>IF(Q459/K459&gt;1,100,+Q459/K459*100)</f>
        <v>100</v>
      </c>
      <c r="T459" s="142">
        <f>+N459*S459/100</f>
        <v>8.4285714285714288</v>
      </c>
      <c r="U459" s="142">
        <f>IF(M459&lt;=$AH$1,T459,0)</f>
        <v>8.4285714285714288</v>
      </c>
      <c r="V459" s="142">
        <f>IF($AH$1&gt;=M459,N459,0)</f>
        <v>8.4285714285714288</v>
      </c>
      <c r="W459" s="143" t="str">
        <f>IF(S459=100,"CUMPLIDA",IF(M459-$AH$1&lt;0,"VENCIDA",IF(M459-$AH$1&lt;=30,"PRÓXIMA A VENCER",IF(S459&gt;0,"CON AVANCE","EN TERMINO"))))</f>
        <v>CUMPLIDA</v>
      </c>
      <c r="X459" s="143" t="str">
        <f>IF(A459&lt;&gt;"",IF(AD459=1,"VENCIDO",IF(AD459=2,"PRÓXIMO A VENCER",IF(AD459=3,"EN TERMINO",IF(AD459=4,"CON AVANCE",IF(AD459=5,"CUMPLIDO",))))),"")</f>
        <v>CUMPLIDO</v>
      </c>
      <c r="Y459" s="202" t="s">
        <v>216</v>
      </c>
      <c r="Z459" s="129" t="str">
        <f t="shared" si="51"/>
        <v>H8R16</v>
      </c>
      <c r="AA459" s="144">
        <f>IF(A459&lt;&gt;"",1,AA458+1)</f>
        <v>1</v>
      </c>
      <c r="AB459" s="144" t="str">
        <f t="shared" si="52"/>
        <v>H8R16 - 1</v>
      </c>
      <c r="AC459" s="82">
        <f t="shared" si="53"/>
        <v>5</v>
      </c>
      <c r="AD459" s="82">
        <f t="shared" si="54"/>
        <v>5</v>
      </c>
      <c r="AE459" s="82" t="str">
        <f>IF(A459&lt;&gt;"",MID(F459,1,FIND(" ",F459,1)-1),AE458)</f>
        <v>H8R16.</v>
      </c>
      <c r="AF459" s="82" t="str">
        <f t="shared" si="55"/>
        <v>H8R16</v>
      </c>
      <c r="AG459" s="89"/>
      <c r="AH459" s="89"/>
    </row>
    <row r="460" spans="1:34" s="2" customFormat="1" ht="350.1" customHeight="1" x14ac:dyDescent="0.2">
      <c r="A460" s="129">
        <f>IF(ISBLANK(D460),"",COUNTA($D$2:D460))</f>
        <v>367</v>
      </c>
      <c r="B460" s="130">
        <f t="shared" si="50"/>
        <v>459</v>
      </c>
      <c r="C460" s="140"/>
      <c r="D460" s="140" t="s">
        <v>756</v>
      </c>
      <c r="E460" s="144">
        <v>1403001</v>
      </c>
      <c r="F460" s="155" t="s">
        <v>622</v>
      </c>
      <c r="G460" s="155" t="s">
        <v>174</v>
      </c>
      <c r="H460" s="204" t="s">
        <v>266</v>
      </c>
      <c r="I460" s="204" t="s">
        <v>267</v>
      </c>
      <c r="J460" s="205" t="s">
        <v>8</v>
      </c>
      <c r="K460" s="205">
        <v>1</v>
      </c>
      <c r="L460" s="203">
        <v>43040</v>
      </c>
      <c r="M460" s="203">
        <v>43130</v>
      </c>
      <c r="N460" s="137">
        <f t="shared" si="56"/>
        <v>12.857142857142858</v>
      </c>
      <c r="O460" s="140" t="s">
        <v>1975</v>
      </c>
      <c r="P460" s="138" t="s">
        <v>2386</v>
      </c>
      <c r="Q460" s="140">
        <v>1</v>
      </c>
      <c r="R460" s="147"/>
      <c r="S460" s="85">
        <f>IF(Q460/K460&gt;1,100,+Q460/K460*100)</f>
        <v>100</v>
      </c>
      <c r="T460" s="142">
        <f>+N460*S460/100</f>
        <v>12.857142857142858</v>
      </c>
      <c r="U460" s="142">
        <f>IF(M460&lt;=$AH$1,T460,0)</f>
        <v>12.857142857142858</v>
      </c>
      <c r="V460" s="142">
        <f>IF($AH$1&gt;=M460,N460,0)</f>
        <v>12.857142857142858</v>
      </c>
      <c r="W460" s="143" t="str">
        <f>IF(S460=100,"CUMPLIDA",IF(M460-$AH$1&lt;0,"VENCIDA",IF(M460-$AH$1&lt;=30,"PRÓXIMA A VENCER",IF(S460&gt;0,"CON AVANCE","EN TERMINO"))))</f>
        <v>CUMPLIDA</v>
      </c>
      <c r="X460" s="143" t="str">
        <f>IF(A460&lt;&gt;"",IF(AD460=1,"VENCIDO",IF(AD460=2,"PRÓXIMO A VENCER",IF(AD460=3,"EN TERMINO",IF(AD460=4,"CON AVANCE",IF(AD460=5,"CUMPLIDO",))))),"")</f>
        <v>CUMPLIDO</v>
      </c>
      <c r="Y460" s="202" t="s">
        <v>216</v>
      </c>
      <c r="Z460" s="129" t="str">
        <f t="shared" si="51"/>
        <v>H9R16</v>
      </c>
      <c r="AA460" s="144">
        <f>IF(A460&lt;&gt;"",1,AA459+1)</f>
        <v>1</v>
      </c>
      <c r="AB460" s="144" t="str">
        <f t="shared" si="52"/>
        <v>H9R16 - 1</v>
      </c>
      <c r="AC460" s="82">
        <f t="shared" si="53"/>
        <v>5</v>
      </c>
      <c r="AD460" s="82">
        <f t="shared" si="54"/>
        <v>5</v>
      </c>
      <c r="AE460" s="82" t="str">
        <f>IF(A460&lt;&gt;"",MID(F460,1,FIND(" ",F460,1)-1),AE459)</f>
        <v>H9R16.</v>
      </c>
      <c r="AF460" s="82" t="str">
        <f t="shared" si="55"/>
        <v>H9R16</v>
      </c>
      <c r="AG460" s="89"/>
      <c r="AH460" s="89"/>
    </row>
    <row r="461" spans="1:34" s="2" customFormat="1" ht="350.1" customHeight="1" x14ac:dyDescent="0.2">
      <c r="A461" s="129">
        <f>IF(ISBLANK(D461),"",COUNTA($D$2:D461))</f>
        <v>368</v>
      </c>
      <c r="B461" s="130">
        <f t="shared" si="50"/>
        <v>460</v>
      </c>
      <c r="C461" s="140"/>
      <c r="D461" s="140" t="s">
        <v>646</v>
      </c>
      <c r="E461" s="144">
        <v>1405003</v>
      </c>
      <c r="F461" s="155" t="s">
        <v>269</v>
      </c>
      <c r="G461" s="155" t="s">
        <v>175</v>
      </c>
      <c r="H461" s="204" t="s">
        <v>591</v>
      </c>
      <c r="I461" s="204" t="s">
        <v>270</v>
      </c>
      <c r="J461" s="205" t="s">
        <v>272</v>
      </c>
      <c r="K461" s="205">
        <v>2</v>
      </c>
      <c r="L461" s="203">
        <v>43040</v>
      </c>
      <c r="M461" s="203">
        <v>43099</v>
      </c>
      <c r="N461" s="137">
        <f t="shared" si="56"/>
        <v>8.4285714285714288</v>
      </c>
      <c r="O461" s="140" t="s">
        <v>1975</v>
      </c>
      <c r="P461" s="138" t="s">
        <v>2386</v>
      </c>
      <c r="Q461" s="140">
        <v>2</v>
      </c>
      <c r="R461" s="147"/>
      <c r="S461" s="85">
        <f>IF(Q461/K461&gt;1,100,+Q461/K461*100)</f>
        <v>100</v>
      </c>
      <c r="T461" s="142">
        <f>+N461*S461/100</f>
        <v>8.4285714285714288</v>
      </c>
      <c r="U461" s="142">
        <f>IF(M461&lt;=$AH$1,T461,0)</f>
        <v>8.4285714285714288</v>
      </c>
      <c r="V461" s="142">
        <f>IF($AH$1&gt;=M461,N461,0)</f>
        <v>8.4285714285714288</v>
      </c>
      <c r="W461" s="143" t="str">
        <f>IF(S461=100,"CUMPLIDA",IF(M461-$AH$1&lt;0,"VENCIDA",IF(M461-$AH$1&lt;=30,"PRÓXIMA A VENCER",IF(S461&gt;0,"CON AVANCE","EN TERMINO"))))</f>
        <v>CUMPLIDA</v>
      </c>
      <c r="X461" s="143" t="str">
        <f>IF(A461&lt;&gt;"",IF(AD461=1,"VENCIDO",IF(AD461=2,"PRÓXIMO A VENCER",IF(AD461=3,"EN TERMINO",IF(AD461=4,"CON AVANCE",IF(AD461=5,"CUMPLIDO",))))),"")</f>
        <v>CUMPLIDO</v>
      </c>
      <c r="Y461" s="202" t="s">
        <v>216</v>
      </c>
      <c r="Z461" s="129" t="str">
        <f t="shared" si="51"/>
        <v>H10R16</v>
      </c>
      <c r="AA461" s="144">
        <f>IF(A461&lt;&gt;"",1,AA460+1)</f>
        <v>1</v>
      </c>
      <c r="AB461" s="144" t="str">
        <f t="shared" si="52"/>
        <v>H10R16 - 1</v>
      </c>
      <c r="AC461" s="82">
        <f t="shared" si="53"/>
        <v>5</v>
      </c>
      <c r="AD461" s="82">
        <f t="shared" si="54"/>
        <v>5</v>
      </c>
      <c r="AE461" s="82" t="str">
        <f>IF(A461&lt;&gt;"",MID(F461,1,FIND(" ",F461,1)-1),AE460)</f>
        <v>H10R16.</v>
      </c>
      <c r="AF461" s="82" t="str">
        <f t="shared" si="55"/>
        <v>H10R16</v>
      </c>
      <c r="AG461" s="89"/>
      <c r="AH461" s="89"/>
    </row>
    <row r="462" spans="1:34" s="2" customFormat="1" ht="350.1" customHeight="1" x14ac:dyDescent="0.2">
      <c r="A462" s="129" t="str">
        <f>IF(ISBLANK(D462),"",COUNTA($D$2:D462))</f>
        <v/>
      </c>
      <c r="B462" s="130">
        <f t="shared" si="50"/>
        <v>461</v>
      </c>
      <c r="C462" s="140"/>
      <c r="D462" s="140"/>
      <c r="E462" s="144">
        <v>1405003</v>
      </c>
      <c r="F462" s="155" t="s">
        <v>268</v>
      </c>
      <c r="G462" s="155" t="s">
        <v>175</v>
      </c>
      <c r="H462" s="204" t="s">
        <v>592</v>
      </c>
      <c r="I462" s="204" t="s">
        <v>271</v>
      </c>
      <c r="J462" s="205" t="s">
        <v>273</v>
      </c>
      <c r="K462" s="205">
        <v>2</v>
      </c>
      <c r="L462" s="203">
        <v>43040</v>
      </c>
      <c r="M462" s="203">
        <v>43403</v>
      </c>
      <c r="N462" s="137">
        <f t="shared" si="56"/>
        <v>51.857142857142854</v>
      </c>
      <c r="O462" s="140" t="s">
        <v>1975</v>
      </c>
      <c r="P462" s="138" t="s">
        <v>2386</v>
      </c>
      <c r="Q462" s="140">
        <v>2</v>
      </c>
      <c r="R462" s="147"/>
      <c r="S462" s="85">
        <f>IF(Q462/K462&gt;1,100,+Q462/K462*100)</f>
        <v>100</v>
      </c>
      <c r="T462" s="142">
        <f>+N462*S462/100</f>
        <v>51.857142857142854</v>
      </c>
      <c r="U462" s="142">
        <f>IF(M462&lt;=$AH$1,T462,0)</f>
        <v>51.857142857142854</v>
      </c>
      <c r="V462" s="142">
        <f>IF($AH$1&gt;=M462,N462,0)</f>
        <v>51.857142857142854</v>
      </c>
      <c r="W462" s="143" t="str">
        <f>IF(S462=100,"CUMPLIDA",IF(M462-$AH$1&lt;0,"VENCIDA",IF(M462-$AH$1&lt;=30,"PRÓXIMA A VENCER",IF(S462&gt;0,"CON AVANCE","EN TERMINO"))))</f>
        <v>CUMPLIDA</v>
      </c>
      <c r="X462" s="143" t="str">
        <f>IF(A462&lt;&gt;"",IF(AD462=1,"VENCIDO",IF(AD462=2,"PRÓXIMO A VENCER",IF(AD462=3,"EN TERMINO",IF(AD462=4,"CON AVANCE",IF(AD462=5,"CUMPLIDO",))))),"")</f>
        <v/>
      </c>
      <c r="Y462" s="202" t="s">
        <v>216</v>
      </c>
      <c r="Z462" s="129" t="str">
        <f t="shared" si="51"/>
        <v>H10R16</v>
      </c>
      <c r="AA462" s="144">
        <f>IF(A462&lt;&gt;"",1,AA461+1)</f>
        <v>2</v>
      </c>
      <c r="AB462" s="144" t="str">
        <f t="shared" si="52"/>
        <v>H10R16 - 2</v>
      </c>
      <c r="AC462" s="82">
        <f t="shared" si="53"/>
        <v>5</v>
      </c>
      <c r="AD462" s="82">
        <f t="shared" si="54"/>
        <v>5</v>
      </c>
      <c r="AE462" s="82" t="str">
        <f>IF(A462&lt;&gt;"",MID(F462,1,FIND(" ",F462,1)-1),AE461)</f>
        <v>H10R16.</v>
      </c>
      <c r="AF462" s="82" t="str">
        <f t="shared" si="55"/>
        <v>H10R16</v>
      </c>
      <c r="AG462" s="89"/>
      <c r="AH462" s="89"/>
    </row>
    <row r="463" spans="1:34" s="2" customFormat="1" ht="350.1" customHeight="1" x14ac:dyDescent="0.2">
      <c r="A463" s="129">
        <f>IF(ISBLANK(D463),"",COUNTA($D$2:D463))</f>
        <v>369</v>
      </c>
      <c r="B463" s="130">
        <f t="shared" si="50"/>
        <v>462</v>
      </c>
      <c r="C463" s="140"/>
      <c r="D463" s="140" t="s">
        <v>1160</v>
      </c>
      <c r="E463" s="144">
        <v>1404005</v>
      </c>
      <c r="F463" s="155" t="s">
        <v>176</v>
      </c>
      <c r="G463" s="155" t="s">
        <v>177</v>
      </c>
      <c r="H463" s="155" t="s">
        <v>442</v>
      </c>
      <c r="I463" s="155" t="s">
        <v>443</v>
      </c>
      <c r="J463" s="140" t="s">
        <v>444</v>
      </c>
      <c r="K463" s="140">
        <v>1</v>
      </c>
      <c r="L463" s="156">
        <v>43040</v>
      </c>
      <c r="M463" s="156">
        <v>43099</v>
      </c>
      <c r="N463" s="137">
        <f t="shared" si="56"/>
        <v>8.4285714285714288</v>
      </c>
      <c r="O463" s="140" t="s">
        <v>1520</v>
      </c>
      <c r="P463" s="140" t="s">
        <v>2393</v>
      </c>
      <c r="Q463" s="140">
        <v>1</v>
      </c>
      <c r="R463" s="140"/>
      <c r="S463" s="85">
        <f>IF(Q463/K463&gt;1,100,+Q463/K463*100)</f>
        <v>100</v>
      </c>
      <c r="T463" s="142">
        <f>+N463*S463/100</f>
        <v>8.4285714285714288</v>
      </c>
      <c r="U463" s="142">
        <f>IF(M463&lt;=$AH$1,T463,0)</f>
        <v>8.4285714285714288</v>
      </c>
      <c r="V463" s="142">
        <f>IF($AH$1&gt;=M463,N463,0)</f>
        <v>8.4285714285714288</v>
      </c>
      <c r="W463" s="143" t="str">
        <f>IF(S463=100,"CUMPLIDA",IF(M463-$AH$1&lt;0,"VENCIDA",IF(M463-$AH$1&lt;=30,"PRÓXIMA A VENCER",IF(S463&gt;0,"CON AVANCE","EN TERMINO"))))</f>
        <v>CUMPLIDA</v>
      </c>
      <c r="X463" s="143" t="str">
        <f>IF(A463&lt;&gt;"",IF(AD463=1,"VENCIDO",IF(AD463=2,"PRÓXIMO A VENCER",IF(AD463=3,"EN TERMINO",IF(AD463=4,"CON AVANCE",IF(AD463=5,"CUMPLIDO",))))),"")</f>
        <v>CUMPLIDO</v>
      </c>
      <c r="Y463" s="202" t="s">
        <v>216</v>
      </c>
      <c r="Z463" s="129" t="str">
        <f t="shared" si="51"/>
        <v>H13R16</v>
      </c>
      <c r="AA463" s="144">
        <f>IF(A463&lt;&gt;"",1,AA462+1)</f>
        <v>1</v>
      </c>
      <c r="AB463" s="144" t="str">
        <f t="shared" si="52"/>
        <v>H13R16 - 1</v>
      </c>
      <c r="AC463" s="82">
        <f t="shared" si="53"/>
        <v>5</v>
      </c>
      <c r="AD463" s="82">
        <f t="shared" si="54"/>
        <v>5</v>
      </c>
      <c r="AE463" s="82" t="str">
        <f>IF(A463&lt;&gt;"",MID(F463,1,FIND(" ",F463,1)-1),AE462)</f>
        <v>H13R16.</v>
      </c>
      <c r="AF463" s="82" t="str">
        <f t="shared" si="55"/>
        <v>H13R16</v>
      </c>
      <c r="AG463" s="89"/>
      <c r="AH463" s="89"/>
    </row>
    <row r="464" spans="1:34" s="2" customFormat="1" ht="350.1" customHeight="1" x14ac:dyDescent="0.2">
      <c r="A464" s="129">
        <f>IF(ISBLANK(D464),"",COUNTA($D$2:D464))</f>
        <v>370</v>
      </c>
      <c r="B464" s="130">
        <f t="shared" si="50"/>
        <v>463</v>
      </c>
      <c r="C464" s="140"/>
      <c r="D464" s="140" t="s">
        <v>754</v>
      </c>
      <c r="E464" s="144">
        <v>1405004</v>
      </c>
      <c r="F464" s="155" t="s">
        <v>624</v>
      </c>
      <c r="G464" s="155" t="s">
        <v>178</v>
      </c>
      <c r="H464" s="155" t="s">
        <v>333</v>
      </c>
      <c r="I464" s="155" t="s">
        <v>331</v>
      </c>
      <c r="J464" s="140" t="s">
        <v>332</v>
      </c>
      <c r="K464" s="140">
        <v>2</v>
      </c>
      <c r="L464" s="156">
        <v>43040</v>
      </c>
      <c r="M464" s="156">
        <v>43403</v>
      </c>
      <c r="N464" s="137">
        <f t="shared" si="56"/>
        <v>51.857142857142854</v>
      </c>
      <c r="O464" s="140" t="s">
        <v>1516</v>
      </c>
      <c r="P464" s="140" t="s">
        <v>2393</v>
      </c>
      <c r="Q464" s="140">
        <v>2</v>
      </c>
      <c r="R464" s="140"/>
      <c r="S464" s="85">
        <f>IF(Q464/K464&gt;1,100,+Q464/K464*100)</f>
        <v>100</v>
      </c>
      <c r="T464" s="142">
        <f>+N464*S464/100</f>
        <v>51.857142857142854</v>
      </c>
      <c r="U464" s="142">
        <f>IF(M464&lt;=$AH$1,T464,0)</f>
        <v>51.857142857142854</v>
      </c>
      <c r="V464" s="142">
        <f>IF($AH$1&gt;=M464,N464,0)</f>
        <v>51.857142857142854</v>
      </c>
      <c r="W464" s="143" t="str">
        <f>IF(S464=100,"CUMPLIDA",IF(M464-$AH$1&lt;0,"VENCIDA",IF(M464-$AH$1&lt;=30,"PRÓXIMA A VENCER",IF(S464&gt;0,"CON AVANCE","EN TERMINO"))))</f>
        <v>CUMPLIDA</v>
      </c>
      <c r="X464" s="143" t="str">
        <f>IF(A464&lt;&gt;"",IF(AD464=1,"VENCIDO",IF(AD464=2,"PRÓXIMO A VENCER",IF(AD464=3,"EN TERMINO",IF(AD464=4,"CON AVANCE",IF(AD464=5,"CUMPLIDO",))))),"")</f>
        <v>CUMPLIDO</v>
      </c>
      <c r="Y464" s="202" t="s">
        <v>216</v>
      </c>
      <c r="Z464" s="129" t="str">
        <f t="shared" si="51"/>
        <v>H22R16</v>
      </c>
      <c r="AA464" s="144">
        <f>IF(A464&lt;&gt;"",1,AA463+1)</f>
        <v>1</v>
      </c>
      <c r="AB464" s="144" t="str">
        <f t="shared" si="52"/>
        <v>H22R16 - 1</v>
      </c>
      <c r="AC464" s="82">
        <f t="shared" si="53"/>
        <v>5</v>
      </c>
      <c r="AD464" s="82">
        <f t="shared" si="54"/>
        <v>5</v>
      </c>
      <c r="AE464" s="82" t="str">
        <f>IF(A464&lt;&gt;"",MID(F464,1,FIND(" ",F464,1)-1),AE463)</f>
        <v>H22R16.</v>
      </c>
      <c r="AF464" s="82" t="str">
        <f t="shared" si="55"/>
        <v>H22R16</v>
      </c>
      <c r="AG464" s="89"/>
      <c r="AH464" s="89"/>
    </row>
    <row r="465" spans="1:34" s="2" customFormat="1" ht="350.1" customHeight="1" x14ac:dyDescent="0.2">
      <c r="A465" s="129" t="str">
        <f>IF(ISBLANK(D465),"",COUNTA($D$2:D465))</f>
        <v/>
      </c>
      <c r="B465" s="130">
        <f t="shared" si="50"/>
        <v>464</v>
      </c>
      <c r="C465" s="140"/>
      <c r="D465" s="140"/>
      <c r="E465" s="144">
        <v>1405004</v>
      </c>
      <c r="F465" s="155" t="s">
        <v>1450</v>
      </c>
      <c r="G465" s="155" t="s">
        <v>178</v>
      </c>
      <c r="H465" s="155" t="s">
        <v>567</v>
      </c>
      <c r="I465" s="155" t="s">
        <v>334</v>
      </c>
      <c r="J465" s="140" t="s">
        <v>335</v>
      </c>
      <c r="K465" s="140">
        <v>1</v>
      </c>
      <c r="L465" s="156">
        <v>43040</v>
      </c>
      <c r="M465" s="156">
        <v>43250</v>
      </c>
      <c r="N465" s="137">
        <f t="shared" si="56"/>
        <v>30</v>
      </c>
      <c r="O465" s="140" t="s">
        <v>1516</v>
      </c>
      <c r="P465" s="140" t="s">
        <v>2393</v>
      </c>
      <c r="Q465" s="140">
        <v>1</v>
      </c>
      <c r="R465" s="140"/>
      <c r="S465" s="85">
        <f>IF(Q465/K465&gt;1,100,+Q465/K465*100)</f>
        <v>100</v>
      </c>
      <c r="T465" s="142">
        <f>+N465*S465/100</f>
        <v>30</v>
      </c>
      <c r="U465" s="142">
        <f>IF(M465&lt;=$AH$1,T465,0)</f>
        <v>30</v>
      </c>
      <c r="V465" s="142">
        <f>IF($AH$1&gt;=M465,N465,0)</f>
        <v>30</v>
      </c>
      <c r="W465" s="143" t="str">
        <f>IF(S465=100,"CUMPLIDA",IF(M465-$AH$1&lt;0,"VENCIDA",IF(M465-$AH$1&lt;=30,"PRÓXIMA A VENCER",IF(S465&gt;0,"CON AVANCE","EN TERMINO"))))</f>
        <v>CUMPLIDA</v>
      </c>
      <c r="X465" s="143" t="str">
        <f>IF(A465&lt;&gt;"",IF(AD465=1,"VENCIDO",IF(AD465=2,"PRÓXIMO A VENCER",IF(AD465=3,"EN TERMINO",IF(AD465=4,"CON AVANCE",IF(AD465=5,"CUMPLIDO",))))),"")</f>
        <v/>
      </c>
      <c r="Y465" s="202" t="s">
        <v>216</v>
      </c>
      <c r="Z465" s="129" t="str">
        <f t="shared" si="51"/>
        <v>H22R16</v>
      </c>
      <c r="AA465" s="144">
        <f>IF(A465&lt;&gt;"",1,AA464+1)</f>
        <v>2</v>
      </c>
      <c r="AB465" s="144" t="str">
        <f t="shared" si="52"/>
        <v>H22R16 - 2</v>
      </c>
      <c r="AC465" s="82">
        <f t="shared" si="53"/>
        <v>5</v>
      </c>
      <c r="AD465" s="82">
        <f t="shared" si="54"/>
        <v>5</v>
      </c>
      <c r="AE465" s="82" t="str">
        <f>IF(A465&lt;&gt;"",MID(F465,1,FIND(" ",F465,1)-1),AE464)</f>
        <v>H22R16.</v>
      </c>
      <c r="AF465" s="82" t="str">
        <f t="shared" si="55"/>
        <v>H22R16</v>
      </c>
      <c r="AG465" s="89"/>
      <c r="AH465" s="89"/>
    </row>
    <row r="466" spans="1:34" s="2" customFormat="1" ht="350.1" customHeight="1" x14ac:dyDescent="0.2">
      <c r="A466" s="129">
        <f>IF(ISBLANK(D466),"",COUNTA($D$2:D466))</f>
        <v>371</v>
      </c>
      <c r="B466" s="130">
        <f t="shared" si="50"/>
        <v>465</v>
      </c>
      <c r="C466" s="140"/>
      <c r="D466" s="140" t="s">
        <v>754</v>
      </c>
      <c r="E466" s="144">
        <v>1404001</v>
      </c>
      <c r="F466" s="155" t="s">
        <v>625</v>
      </c>
      <c r="G466" s="155" t="s">
        <v>179</v>
      </c>
      <c r="H466" s="155" t="s">
        <v>419</v>
      </c>
      <c r="I466" s="155" t="s">
        <v>417</v>
      </c>
      <c r="J466" s="140" t="s">
        <v>315</v>
      </c>
      <c r="K466" s="140">
        <v>2</v>
      </c>
      <c r="L466" s="156">
        <v>43040</v>
      </c>
      <c r="M466" s="156">
        <v>43388</v>
      </c>
      <c r="N466" s="137">
        <f t="shared" si="56"/>
        <v>49.714285714285715</v>
      </c>
      <c r="O466" s="140" t="s">
        <v>416</v>
      </c>
      <c r="P466" s="138" t="s">
        <v>2386</v>
      </c>
      <c r="Q466" s="140">
        <v>2</v>
      </c>
      <c r="R466" s="140"/>
      <c r="S466" s="85">
        <f>IF(Q466/K466&gt;1,100,+Q466/K466*100)</f>
        <v>100</v>
      </c>
      <c r="T466" s="142">
        <f>+N466*S466/100</f>
        <v>49.714285714285715</v>
      </c>
      <c r="U466" s="142">
        <f>IF(M466&lt;=$AH$1,T466,0)</f>
        <v>49.714285714285715</v>
      </c>
      <c r="V466" s="142">
        <f>IF($AH$1&gt;=M466,N466,0)</f>
        <v>49.714285714285715</v>
      </c>
      <c r="W466" s="143" t="str">
        <f>IF(S466=100,"CUMPLIDA",IF(M466-$AH$1&lt;0,"VENCIDA",IF(M466-$AH$1&lt;=30,"PRÓXIMA A VENCER",IF(S466&gt;0,"CON AVANCE","EN TERMINO"))))</f>
        <v>CUMPLIDA</v>
      </c>
      <c r="X466" s="143" t="str">
        <f>IF(A466&lt;&gt;"",IF(AD466=1,"VENCIDO",IF(AD466=2,"PRÓXIMO A VENCER",IF(AD466=3,"EN TERMINO",IF(AD466=4,"CON AVANCE",IF(AD466=5,"CUMPLIDO",))))),"")</f>
        <v>CUMPLIDO</v>
      </c>
      <c r="Y466" s="202" t="s">
        <v>216</v>
      </c>
      <c r="Z466" s="129" t="str">
        <f t="shared" si="51"/>
        <v>H27R16</v>
      </c>
      <c r="AA466" s="144">
        <f>IF(A466&lt;&gt;"",1,AA465+1)</f>
        <v>1</v>
      </c>
      <c r="AB466" s="144" t="str">
        <f t="shared" si="52"/>
        <v>H27R16 - 1</v>
      </c>
      <c r="AC466" s="82">
        <f t="shared" si="53"/>
        <v>5</v>
      </c>
      <c r="AD466" s="82">
        <f t="shared" si="54"/>
        <v>5</v>
      </c>
      <c r="AE466" s="82" t="str">
        <f>IF(A466&lt;&gt;"",MID(F466,1,FIND(" ",F466,1)-1),AE465)</f>
        <v>H27R16.</v>
      </c>
      <c r="AF466" s="82" t="str">
        <f t="shared" si="55"/>
        <v>H27R16</v>
      </c>
      <c r="AG466" s="89"/>
      <c r="AH466" s="89"/>
    </row>
    <row r="467" spans="1:34" s="2" customFormat="1" ht="350.1" customHeight="1" x14ac:dyDescent="0.2">
      <c r="A467" s="129">
        <f>IF(ISBLANK(D467),"",COUNTA($D$2:D467))</f>
        <v>372</v>
      </c>
      <c r="B467" s="130">
        <f t="shared" si="50"/>
        <v>466</v>
      </c>
      <c r="C467" s="140"/>
      <c r="D467" s="140" t="s">
        <v>754</v>
      </c>
      <c r="E467" s="144">
        <v>1405004</v>
      </c>
      <c r="F467" s="155" t="s">
        <v>180</v>
      </c>
      <c r="G467" s="155" t="s">
        <v>181</v>
      </c>
      <c r="H467" s="155" t="s">
        <v>2690</v>
      </c>
      <c r="I467" s="155" t="s">
        <v>2671</v>
      </c>
      <c r="J467" s="140" t="s">
        <v>2301</v>
      </c>
      <c r="K467" s="140">
        <v>2</v>
      </c>
      <c r="L467" s="156">
        <v>45139</v>
      </c>
      <c r="M467" s="156">
        <v>45230</v>
      </c>
      <c r="N467" s="137">
        <f t="shared" si="56"/>
        <v>13</v>
      </c>
      <c r="O467" s="140" t="s">
        <v>1521</v>
      </c>
      <c r="P467" s="140" t="s">
        <v>2386</v>
      </c>
      <c r="Q467" s="140">
        <v>2</v>
      </c>
      <c r="R467" s="141"/>
      <c r="S467" s="85">
        <f>IF(Q467/K467&gt;1,100,+Q467/K467*100)</f>
        <v>100</v>
      </c>
      <c r="T467" s="142">
        <f>+N467*S467/100</f>
        <v>13</v>
      </c>
      <c r="U467" s="142">
        <f>IF(M467&lt;=$AH$1,T467,0)</f>
        <v>13</v>
      </c>
      <c r="V467" s="142">
        <f>IF($AH$1&gt;=M467,N467,0)</f>
        <v>13</v>
      </c>
      <c r="W467" s="143" t="str">
        <f>IF(S467=100,"CUMPLIDA",IF(M467-$AH$1&lt;0,"VENCIDA",IF(M467-$AH$1&lt;=30,"PRÓXIMA A VENCER",IF(S467&gt;0,"CON AVANCE","EN TERMINO"))))</f>
        <v>CUMPLIDA</v>
      </c>
      <c r="X467" s="143" t="str">
        <f>IF(A467&lt;&gt;"",IF(AD467=1,"VENCIDO",IF(AD467=2,"PRÓXIMO A VENCER",IF(AD467=3,"EN TERMINO",IF(AD467=4,"CON AVANCE",IF(AD467=5,"CUMPLIDO",))))),"")</f>
        <v>CUMPLIDO</v>
      </c>
      <c r="Y467" s="202" t="s">
        <v>216</v>
      </c>
      <c r="Z467" s="129" t="str">
        <f t="shared" si="51"/>
        <v>H32R16</v>
      </c>
      <c r="AA467" s="144">
        <f>IF(A467&lt;&gt;"",1,AA466+1)</f>
        <v>1</v>
      </c>
      <c r="AB467" s="144" t="str">
        <f t="shared" si="52"/>
        <v>H32R16 - 1</v>
      </c>
      <c r="AC467" s="82">
        <f t="shared" si="53"/>
        <v>5</v>
      </c>
      <c r="AD467" s="82">
        <f t="shared" si="54"/>
        <v>5</v>
      </c>
      <c r="AE467" s="82" t="str">
        <f>IF(A467&lt;&gt;"",MID(F467,1,FIND(" ",F467,1)-1),AE466)</f>
        <v>H32R16.</v>
      </c>
      <c r="AF467" s="82" t="str">
        <f t="shared" si="55"/>
        <v>H32R16</v>
      </c>
      <c r="AG467" s="89"/>
      <c r="AH467" s="89"/>
    </row>
    <row r="468" spans="1:34" s="2" customFormat="1" ht="350.1" customHeight="1" x14ac:dyDescent="0.2">
      <c r="A468" s="129">
        <f>IF(ISBLANK(D468),"",COUNTA($D$2:D468))</f>
        <v>373</v>
      </c>
      <c r="B468" s="130">
        <f t="shared" si="50"/>
        <v>467</v>
      </c>
      <c r="C468" s="140"/>
      <c r="D468" s="140" t="s">
        <v>754</v>
      </c>
      <c r="E468" s="144">
        <v>1404004</v>
      </c>
      <c r="F468" s="155" t="s">
        <v>182</v>
      </c>
      <c r="G468" s="155" t="s">
        <v>183</v>
      </c>
      <c r="H468" s="155" t="s">
        <v>517</v>
      </c>
      <c r="I468" s="155" t="s">
        <v>518</v>
      </c>
      <c r="J468" s="140" t="s">
        <v>519</v>
      </c>
      <c r="K468" s="140">
        <v>2</v>
      </c>
      <c r="L468" s="156">
        <v>43040</v>
      </c>
      <c r="M468" s="156">
        <v>43403</v>
      </c>
      <c r="N468" s="137">
        <f t="shared" si="56"/>
        <v>51.857142857142854</v>
      </c>
      <c r="O468" s="140" t="s">
        <v>1521</v>
      </c>
      <c r="P468" s="138" t="s">
        <v>2386</v>
      </c>
      <c r="Q468" s="140">
        <v>0.6</v>
      </c>
      <c r="R468" s="140"/>
      <c r="S468" s="85">
        <f>IF(Q468/K468&gt;1,100,+Q468/K468*100)</f>
        <v>30</v>
      </c>
      <c r="T468" s="142">
        <f>+N468*S468/100</f>
        <v>15.557142857142855</v>
      </c>
      <c r="U468" s="142">
        <f>IF(M468&lt;=$AH$1,T468,0)</f>
        <v>15.557142857142855</v>
      </c>
      <c r="V468" s="142">
        <f>IF($AH$1&gt;=M468,N468,0)</f>
        <v>51.857142857142854</v>
      </c>
      <c r="W468" s="143" t="str">
        <f>IF(S468=100,"CUMPLIDA",IF(M468-$AH$1&lt;0,"VENCIDA",IF(M468-$AH$1&lt;=30,"PRÓXIMA A VENCER",IF(S468&gt;0,"CON AVANCE","EN TERMINO"))))</f>
        <v>VENCIDA</v>
      </c>
      <c r="X468" s="143" t="str">
        <f>IF(A468&lt;&gt;"",IF(AD468=1,"VENCIDO",IF(AD468=2,"PRÓXIMO A VENCER",IF(AD468=3,"EN TERMINO",IF(AD468=4,"CON AVANCE",IF(AD468=5,"CUMPLIDO",))))),"")</f>
        <v>VENCIDO</v>
      </c>
      <c r="Y468" s="202" t="s">
        <v>216</v>
      </c>
      <c r="Z468" s="129" t="str">
        <f t="shared" si="51"/>
        <v>H33R16</v>
      </c>
      <c r="AA468" s="144">
        <f>IF(A468&lt;&gt;"",1,AA467+1)</f>
        <v>1</v>
      </c>
      <c r="AB468" s="144" t="str">
        <f t="shared" si="52"/>
        <v>H33R16 - 1</v>
      </c>
      <c r="AC468" s="82">
        <f t="shared" si="53"/>
        <v>1</v>
      </c>
      <c r="AD468" s="82">
        <f t="shared" si="54"/>
        <v>1</v>
      </c>
      <c r="AE468" s="82" t="str">
        <f>IF(A468&lt;&gt;"",MID(F468,1,FIND(" ",F468,1)-1),AE467)</f>
        <v>H33R16.</v>
      </c>
      <c r="AF468" s="82" t="str">
        <f t="shared" si="55"/>
        <v>H33R16</v>
      </c>
      <c r="AG468" s="89"/>
      <c r="AH468" s="89"/>
    </row>
    <row r="469" spans="1:34" s="2" customFormat="1" ht="350.1" customHeight="1" x14ac:dyDescent="0.2">
      <c r="A469" s="129">
        <f>IF(ISBLANK(D469),"",COUNTA($D$2:D469))</f>
        <v>374</v>
      </c>
      <c r="B469" s="130">
        <f t="shared" si="50"/>
        <v>468</v>
      </c>
      <c r="C469" s="140"/>
      <c r="D469" s="140" t="s">
        <v>754</v>
      </c>
      <c r="E469" s="144">
        <v>1405004</v>
      </c>
      <c r="F469" s="155" t="s">
        <v>338</v>
      </c>
      <c r="G469" s="155" t="s">
        <v>586</v>
      </c>
      <c r="H469" s="155" t="s">
        <v>587</v>
      </c>
      <c r="I469" s="155" t="s">
        <v>336</v>
      </c>
      <c r="J469" s="140" t="s">
        <v>337</v>
      </c>
      <c r="K469" s="140">
        <v>3</v>
      </c>
      <c r="L469" s="156">
        <v>43040</v>
      </c>
      <c r="M469" s="156">
        <v>43403</v>
      </c>
      <c r="N469" s="137">
        <f t="shared" si="56"/>
        <v>51.857142857142854</v>
      </c>
      <c r="O469" s="140" t="s">
        <v>1516</v>
      </c>
      <c r="P469" s="140" t="s">
        <v>2393</v>
      </c>
      <c r="Q469" s="140">
        <v>3</v>
      </c>
      <c r="R469" s="155"/>
      <c r="S469" s="85">
        <f>IF(Q469/K469&gt;1,100,+Q469/K469*100)</f>
        <v>100</v>
      </c>
      <c r="T469" s="142">
        <f>+N469*S469/100</f>
        <v>51.857142857142854</v>
      </c>
      <c r="U469" s="142">
        <f>IF(M469&lt;=$AH$1,T469,0)</f>
        <v>51.857142857142854</v>
      </c>
      <c r="V469" s="142">
        <f>IF($AH$1&gt;=M469,N469,0)</f>
        <v>51.857142857142854</v>
      </c>
      <c r="W469" s="143" t="str">
        <f>IF(S469=100,"CUMPLIDA",IF(M469-$AH$1&lt;0,"VENCIDA",IF(M469-$AH$1&lt;=30,"PRÓXIMA A VENCER",IF(S469&gt;0,"CON AVANCE","EN TERMINO"))))</f>
        <v>CUMPLIDA</v>
      </c>
      <c r="X469" s="143" t="str">
        <f>IF(A469&lt;&gt;"",IF(AD469=1,"VENCIDO",IF(AD469=2,"PRÓXIMO A VENCER",IF(AD469=3,"EN TERMINO",IF(AD469=4,"CON AVANCE",IF(AD469=5,"CUMPLIDO",))))),"")</f>
        <v>CUMPLIDO</v>
      </c>
      <c r="Y469" s="202" t="s">
        <v>216</v>
      </c>
      <c r="Z469" s="129" t="str">
        <f t="shared" si="51"/>
        <v>H36R16</v>
      </c>
      <c r="AA469" s="144">
        <f>IF(A469&lt;&gt;"",1,AA468+1)</f>
        <v>1</v>
      </c>
      <c r="AB469" s="144" t="str">
        <f t="shared" si="52"/>
        <v>H36R16 - 1</v>
      </c>
      <c r="AC469" s="82">
        <f t="shared" si="53"/>
        <v>5</v>
      </c>
      <c r="AD469" s="82">
        <f t="shared" si="54"/>
        <v>5</v>
      </c>
      <c r="AE469" s="82" t="str">
        <f>IF(A469&lt;&gt;"",MID(F469,1,FIND(" ",F469,1)-1),AE468)</f>
        <v>H36R16.</v>
      </c>
      <c r="AF469" s="82" t="str">
        <f t="shared" si="55"/>
        <v>H36R16</v>
      </c>
      <c r="AG469" s="89"/>
      <c r="AH469" s="89"/>
    </row>
    <row r="470" spans="1:34" s="2" customFormat="1" ht="350.1" customHeight="1" x14ac:dyDescent="0.2">
      <c r="A470" s="129">
        <f>IF(ISBLANK(D470),"",COUNTA($D$2:D470))</f>
        <v>375</v>
      </c>
      <c r="B470" s="130">
        <f t="shared" si="50"/>
        <v>469</v>
      </c>
      <c r="C470" s="140"/>
      <c r="D470" s="140" t="s">
        <v>646</v>
      </c>
      <c r="E470" s="144">
        <v>1405004</v>
      </c>
      <c r="F470" s="155" t="s">
        <v>184</v>
      </c>
      <c r="G470" s="155" t="s">
        <v>185</v>
      </c>
      <c r="H470" s="155" t="s">
        <v>608</v>
      </c>
      <c r="I470" s="155" t="s">
        <v>609</v>
      </c>
      <c r="J470" s="140" t="s">
        <v>450</v>
      </c>
      <c r="K470" s="140">
        <v>2</v>
      </c>
      <c r="L470" s="156">
        <v>43040</v>
      </c>
      <c r="M470" s="156">
        <v>43281</v>
      </c>
      <c r="N470" s="137">
        <f t="shared" si="56"/>
        <v>34.428571428571431</v>
      </c>
      <c r="O470" s="160" t="s">
        <v>1519</v>
      </c>
      <c r="P470" s="138" t="s">
        <v>2386</v>
      </c>
      <c r="Q470" s="140">
        <v>2</v>
      </c>
      <c r="R470" s="155"/>
      <c r="S470" s="85">
        <f>IF(Q470/K470&gt;1,100,+Q470/K470*100)</f>
        <v>100</v>
      </c>
      <c r="T470" s="142">
        <f>+N470*S470/100</f>
        <v>34.428571428571431</v>
      </c>
      <c r="U470" s="142">
        <f>IF(M470&lt;=$AH$1,T470,0)</f>
        <v>34.428571428571431</v>
      </c>
      <c r="V470" s="142">
        <f>IF($AH$1&gt;=M470,N470,0)</f>
        <v>34.428571428571431</v>
      </c>
      <c r="W470" s="143" t="str">
        <f>IF(S470=100,"CUMPLIDA",IF(M470-$AH$1&lt;0,"VENCIDA",IF(M470-$AH$1&lt;=30,"PRÓXIMA A VENCER",IF(S470&gt;0,"CON AVANCE","EN TERMINO"))))</f>
        <v>CUMPLIDA</v>
      </c>
      <c r="X470" s="143" t="str">
        <f>IF(A470&lt;&gt;"",IF(AD470=1,"VENCIDO",IF(AD470=2,"PRÓXIMO A VENCER",IF(AD470=3,"EN TERMINO",IF(AD470=4,"CON AVANCE",IF(AD470=5,"CUMPLIDO",))))),"")</f>
        <v>CUMPLIDO</v>
      </c>
      <c r="Y470" s="202" t="s">
        <v>216</v>
      </c>
      <c r="Z470" s="129" t="str">
        <f t="shared" si="51"/>
        <v>H37R16</v>
      </c>
      <c r="AA470" s="144">
        <f>IF(A470&lt;&gt;"",1,AA469+1)</f>
        <v>1</v>
      </c>
      <c r="AB470" s="144" t="str">
        <f t="shared" si="52"/>
        <v>H37R16 - 1</v>
      </c>
      <c r="AC470" s="82">
        <f t="shared" si="53"/>
        <v>5</v>
      </c>
      <c r="AD470" s="82">
        <f t="shared" si="54"/>
        <v>5</v>
      </c>
      <c r="AE470" s="82" t="str">
        <f>IF(A470&lt;&gt;"",MID(F470,1,FIND(" ",F470,1)-1),AE469)</f>
        <v>H37R16.</v>
      </c>
      <c r="AF470" s="82" t="str">
        <f t="shared" si="55"/>
        <v>H37R16</v>
      </c>
      <c r="AG470" s="89"/>
      <c r="AH470" s="89"/>
    </row>
    <row r="471" spans="1:34" s="2" customFormat="1" ht="350.1" customHeight="1" x14ac:dyDescent="0.2">
      <c r="A471" s="129">
        <f>IF(ISBLANK(D471),"",COUNTA($D$2:D471))</f>
        <v>376</v>
      </c>
      <c r="B471" s="130">
        <f t="shared" si="50"/>
        <v>470</v>
      </c>
      <c r="C471" s="140"/>
      <c r="D471" s="140" t="s">
        <v>756</v>
      </c>
      <c r="E471" s="144">
        <v>1405004</v>
      </c>
      <c r="F471" s="155" t="s">
        <v>342</v>
      </c>
      <c r="G471" s="155" t="s">
        <v>186</v>
      </c>
      <c r="H471" s="155" t="s">
        <v>339</v>
      </c>
      <c r="I471" s="155" t="s">
        <v>340</v>
      </c>
      <c r="J471" s="140" t="s">
        <v>341</v>
      </c>
      <c r="K471" s="140">
        <v>1</v>
      </c>
      <c r="L471" s="156">
        <v>43040</v>
      </c>
      <c r="M471" s="156">
        <v>43099</v>
      </c>
      <c r="N471" s="137">
        <f t="shared" si="56"/>
        <v>8.4285714285714288</v>
      </c>
      <c r="O471" s="140" t="s">
        <v>1516</v>
      </c>
      <c r="P471" s="140" t="s">
        <v>2393</v>
      </c>
      <c r="Q471" s="140">
        <v>1</v>
      </c>
      <c r="R471" s="140"/>
      <c r="S471" s="85">
        <f>IF(Q471/K471&gt;1,100,+Q471/K471*100)</f>
        <v>100</v>
      </c>
      <c r="T471" s="142">
        <f>+N471*S471/100</f>
        <v>8.4285714285714288</v>
      </c>
      <c r="U471" s="142">
        <f>IF(M471&lt;=$AH$1,T471,0)</f>
        <v>8.4285714285714288</v>
      </c>
      <c r="V471" s="142">
        <f>IF($AH$1&gt;=M471,N471,0)</f>
        <v>8.4285714285714288</v>
      </c>
      <c r="W471" s="143" t="str">
        <f>IF(S471=100,"CUMPLIDA",IF(M471-$AH$1&lt;0,"VENCIDA",IF(M471-$AH$1&lt;=30,"PRÓXIMA A VENCER",IF(S471&gt;0,"CON AVANCE","EN TERMINO"))))</f>
        <v>CUMPLIDA</v>
      </c>
      <c r="X471" s="143" t="str">
        <f>IF(A471&lt;&gt;"",IF(AD471=1,"VENCIDO",IF(AD471=2,"PRÓXIMO A VENCER",IF(AD471=3,"EN TERMINO",IF(AD471=4,"CON AVANCE",IF(AD471=5,"CUMPLIDO",))))),"")</f>
        <v>CUMPLIDO</v>
      </c>
      <c r="Y471" s="202" t="s">
        <v>216</v>
      </c>
      <c r="Z471" s="129" t="str">
        <f t="shared" si="51"/>
        <v>H39R16</v>
      </c>
      <c r="AA471" s="144">
        <f>IF(A471&lt;&gt;"",1,AA470+1)</f>
        <v>1</v>
      </c>
      <c r="AB471" s="144" t="str">
        <f t="shared" si="52"/>
        <v>H39R16 - 1</v>
      </c>
      <c r="AC471" s="82">
        <f t="shared" si="53"/>
        <v>5</v>
      </c>
      <c r="AD471" s="82">
        <f t="shared" si="54"/>
        <v>5</v>
      </c>
      <c r="AE471" s="82" t="str">
        <f>IF(A471&lt;&gt;"",MID(F471,1,FIND(" ",F471,1)-1),AE470)</f>
        <v>H39R16.</v>
      </c>
      <c r="AF471" s="82" t="str">
        <f t="shared" si="55"/>
        <v>H39R16</v>
      </c>
      <c r="AG471" s="89"/>
      <c r="AH471" s="89"/>
    </row>
    <row r="472" spans="1:34" s="2" customFormat="1" ht="350.1" customHeight="1" x14ac:dyDescent="0.2">
      <c r="A472" s="129">
        <f>IF(ISBLANK(D472),"",COUNTA($D$2:D472))</f>
        <v>377</v>
      </c>
      <c r="B472" s="130">
        <f t="shared" si="50"/>
        <v>471</v>
      </c>
      <c r="C472" s="140"/>
      <c r="D472" s="140" t="s">
        <v>646</v>
      </c>
      <c r="E472" s="144">
        <v>1405004</v>
      </c>
      <c r="F472" s="155" t="s">
        <v>187</v>
      </c>
      <c r="G472" s="155" t="s">
        <v>188</v>
      </c>
      <c r="H472" s="155" t="s">
        <v>244</v>
      </c>
      <c r="I472" s="155" t="s">
        <v>245</v>
      </c>
      <c r="J472" s="140" t="s">
        <v>66</v>
      </c>
      <c r="K472" s="140">
        <v>1</v>
      </c>
      <c r="L472" s="156">
        <v>43040</v>
      </c>
      <c r="M472" s="156">
        <v>43099</v>
      </c>
      <c r="N472" s="137">
        <f t="shared" si="56"/>
        <v>8.4285714285714288</v>
      </c>
      <c r="O472" s="140" t="s">
        <v>1515</v>
      </c>
      <c r="P472" s="138" t="s">
        <v>2393</v>
      </c>
      <c r="Q472" s="140">
        <v>1</v>
      </c>
      <c r="R472" s="147"/>
      <c r="S472" s="85">
        <f>IF(Q472/K472&gt;1,100,+Q472/K472*100)</f>
        <v>100</v>
      </c>
      <c r="T472" s="142">
        <f>+N472*S472/100</f>
        <v>8.4285714285714288</v>
      </c>
      <c r="U472" s="142">
        <f>IF(M472&lt;=$AH$1,T472,0)</f>
        <v>8.4285714285714288</v>
      </c>
      <c r="V472" s="142">
        <f>IF($AH$1&gt;=M472,N472,0)</f>
        <v>8.4285714285714288</v>
      </c>
      <c r="W472" s="143" t="str">
        <f>IF(S472=100,"CUMPLIDA",IF(M472-$AH$1&lt;0,"VENCIDA",IF(M472-$AH$1&lt;=30,"PRÓXIMA A VENCER",IF(S472&gt;0,"CON AVANCE","EN TERMINO"))))</f>
        <v>CUMPLIDA</v>
      </c>
      <c r="X472" s="143" t="str">
        <f>IF(A472&lt;&gt;"",IF(AD472=1,"VENCIDO",IF(AD472=2,"PRÓXIMO A VENCER",IF(AD472=3,"EN TERMINO",IF(AD472=4,"CON AVANCE",IF(AD472=5,"CUMPLIDO",))))),"")</f>
        <v>CUMPLIDO</v>
      </c>
      <c r="Y472" s="202" t="s">
        <v>216</v>
      </c>
      <c r="Z472" s="129" t="str">
        <f t="shared" si="51"/>
        <v>H41R16</v>
      </c>
      <c r="AA472" s="144">
        <f>IF(A472&lt;&gt;"",1,AA471+1)</f>
        <v>1</v>
      </c>
      <c r="AB472" s="144" t="str">
        <f t="shared" si="52"/>
        <v>H41R16 - 1</v>
      </c>
      <c r="AC472" s="82">
        <f t="shared" si="53"/>
        <v>5</v>
      </c>
      <c r="AD472" s="82">
        <f t="shared" si="54"/>
        <v>5</v>
      </c>
      <c r="AE472" s="82" t="str">
        <f>IF(A472&lt;&gt;"",MID(F472,1,FIND(" ",F472,1)-1),AE471)</f>
        <v>H41R16.</v>
      </c>
      <c r="AF472" s="82" t="str">
        <f t="shared" si="55"/>
        <v>H41R16</v>
      </c>
      <c r="AG472" s="89"/>
      <c r="AH472" s="89"/>
    </row>
    <row r="473" spans="1:34" s="2" customFormat="1" ht="350.1" customHeight="1" x14ac:dyDescent="0.2">
      <c r="A473" s="129">
        <f>IF(ISBLANK(D473),"",COUNTA($D$2:D473))</f>
        <v>378</v>
      </c>
      <c r="B473" s="130">
        <f t="shared" si="50"/>
        <v>472</v>
      </c>
      <c r="C473" s="140"/>
      <c r="D473" s="140" t="s">
        <v>754</v>
      </c>
      <c r="E473" s="144">
        <v>1405004</v>
      </c>
      <c r="F473" s="155" t="s">
        <v>736</v>
      </c>
      <c r="G473" s="155" t="s">
        <v>189</v>
      </c>
      <c r="H473" s="155" t="s">
        <v>246</v>
      </c>
      <c r="I473" s="155" t="s">
        <v>247</v>
      </c>
      <c r="J473" s="140" t="s">
        <v>248</v>
      </c>
      <c r="K473" s="140">
        <v>1</v>
      </c>
      <c r="L473" s="156">
        <v>43040</v>
      </c>
      <c r="M473" s="156">
        <v>43099</v>
      </c>
      <c r="N473" s="137">
        <f t="shared" si="56"/>
        <v>8.4285714285714288</v>
      </c>
      <c r="O473" s="140" t="s">
        <v>1515</v>
      </c>
      <c r="P473" s="138" t="s">
        <v>2393</v>
      </c>
      <c r="Q473" s="140">
        <v>1</v>
      </c>
      <c r="R473" s="147"/>
      <c r="S473" s="85">
        <f>IF(Q473/K473&gt;1,100,+Q473/K473*100)</f>
        <v>100</v>
      </c>
      <c r="T473" s="142">
        <f>+N473*S473/100</f>
        <v>8.4285714285714288</v>
      </c>
      <c r="U473" s="142">
        <f>IF(M473&lt;=$AH$1,T473,0)</f>
        <v>8.4285714285714288</v>
      </c>
      <c r="V473" s="142">
        <f>IF($AH$1&gt;=M473,N473,0)</f>
        <v>8.4285714285714288</v>
      </c>
      <c r="W473" s="143" t="str">
        <f>IF(S473=100,"CUMPLIDA",IF(M473-$AH$1&lt;0,"VENCIDA",IF(M473-$AH$1&lt;=30,"PRÓXIMA A VENCER",IF(S473&gt;0,"CON AVANCE","EN TERMINO"))))</f>
        <v>CUMPLIDA</v>
      </c>
      <c r="X473" s="143" t="str">
        <f>IF(A473&lt;&gt;"",IF(AD473=1,"VENCIDO",IF(AD473=2,"PRÓXIMO A VENCER",IF(AD473=3,"EN TERMINO",IF(AD473=4,"CON AVANCE",IF(AD473=5,"CUMPLIDO",))))),"")</f>
        <v>CUMPLIDO</v>
      </c>
      <c r="Y473" s="202" t="s">
        <v>216</v>
      </c>
      <c r="Z473" s="129" t="str">
        <f t="shared" si="51"/>
        <v>H44R16</v>
      </c>
      <c r="AA473" s="144">
        <f>IF(A473&lt;&gt;"",1,AA472+1)</f>
        <v>1</v>
      </c>
      <c r="AB473" s="144" t="str">
        <f t="shared" si="52"/>
        <v>H44R16 - 1</v>
      </c>
      <c r="AC473" s="82">
        <f t="shared" si="53"/>
        <v>5</v>
      </c>
      <c r="AD473" s="82">
        <f t="shared" si="54"/>
        <v>5</v>
      </c>
      <c r="AE473" s="82" t="str">
        <f>IF(A473&lt;&gt;"",MID(F473,1,FIND(" ",F473,1)-1),AE472)</f>
        <v>H44R16.</v>
      </c>
      <c r="AF473" s="82" t="str">
        <f t="shared" si="55"/>
        <v>H44R16</v>
      </c>
      <c r="AG473" s="89"/>
      <c r="AH473" s="89"/>
    </row>
    <row r="474" spans="1:34" s="2" customFormat="1" ht="350.1" customHeight="1" x14ac:dyDescent="0.2">
      <c r="A474" s="129">
        <f>IF(ISBLANK(D474),"",COUNTA($D$2:D474))</f>
        <v>379</v>
      </c>
      <c r="B474" s="130">
        <f t="shared" si="50"/>
        <v>473</v>
      </c>
      <c r="C474" s="140"/>
      <c r="D474" s="140" t="s">
        <v>754</v>
      </c>
      <c r="E474" s="144">
        <v>1405004</v>
      </c>
      <c r="F474" s="155" t="s">
        <v>190</v>
      </c>
      <c r="G474" s="155" t="s">
        <v>191</v>
      </c>
      <c r="H474" s="155" t="s">
        <v>249</v>
      </c>
      <c r="I474" s="155" t="s">
        <v>250</v>
      </c>
      <c r="J474" s="140" t="s">
        <v>248</v>
      </c>
      <c r="K474" s="140">
        <v>1</v>
      </c>
      <c r="L474" s="156">
        <v>43040</v>
      </c>
      <c r="M474" s="156">
        <v>43099</v>
      </c>
      <c r="N474" s="137">
        <f t="shared" si="56"/>
        <v>8.4285714285714288</v>
      </c>
      <c r="O474" s="140" t="s">
        <v>1515</v>
      </c>
      <c r="P474" s="138" t="s">
        <v>2393</v>
      </c>
      <c r="Q474" s="140">
        <v>1</v>
      </c>
      <c r="R474" s="147"/>
      <c r="S474" s="85">
        <f>IF(Q474/K474&gt;1,100,+Q474/K474*100)</f>
        <v>100</v>
      </c>
      <c r="T474" s="142">
        <f>+N474*S474/100</f>
        <v>8.4285714285714288</v>
      </c>
      <c r="U474" s="142">
        <f>IF(M474&lt;=$AH$1,T474,0)</f>
        <v>8.4285714285714288</v>
      </c>
      <c r="V474" s="142">
        <f>IF($AH$1&gt;=M474,N474,0)</f>
        <v>8.4285714285714288</v>
      </c>
      <c r="W474" s="143" t="str">
        <f>IF(S474=100,"CUMPLIDA",IF(M474-$AH$1&lt;0,"VENCIDA",IF(M474-$AH$1&lt;=30,"PRÓXIMA A VENCER",IF(S474&gt;0,"CON AVANCE","EN TERMINO"))))</f>
        <v>CUMPLIDA</v>
      </c>
      <c r="X474" s="143" t="str">
        <f>IF(A474&lt;&gt;"",IF(AD474=1,"VENCIDO",IF(AD474=2,"PRÓXIMO A VENCER",IF(AD474=3,"EN TERMINO",IF(AD474=4,"CON AVANCE",IF(AD474=5,"CUMPLIDO",))))),"")</f>
        <v>CUMPLIDO</v>
      </c>
      <c r="Y474" s="202" t="s">
        <v>216</v>
      </c>
      <c r="Z474" s="129" t="str">
        <f t="shared" si="51"/>
        <v>H54R16</v>
      </c>
      <c r="AA474" s="144">
        <f>IF(A474&lt;&gt;"",1,AA473+1)</f>
        <v>1</v>
      </c>
      <c r="AB474" s="144" t="str">
        <f t="shared" si="52"/>
        <v>H54R16 - 1</v>
      </c>
      <c r="AC474" s="82">
        <f t="shared" si="53"/>
        <v>5</v>
      </c>
      <c r="AD474" s="82">
        <f t="shared" si="54"/>
        <v>5</v>
      </c>
      <c r="AE474" s="82" t="str">
        <f>IF(A474&lt;&gt;"",MID(F474,1,FIND(" ",F474,1)-1),AE473)</f>
        <v>H54R16.</v>
      </c>
      <c r="AF474" s="82" t="str">
        <f t="shared" si="55"/>
        <v>H54R16</v>
      </c>
      <c r="AG474" s="89"/>
      <c r="AH474" s="89"/>
    </row>
    <row r="475" spans="1:34" s="2" customFormat="1" ht="350.1" customHeight="1" x14ac:dyDescent="0.2">
      <c r="A475" s="129">
        <f>IF(ISBLANK(D475),"",COUNTA($D$2:D475))</f>
        <v>380</v>
      </c>
      <c r="B475" s="130">
        <f t="shared" si="50"/>
        <v>474</v>
      </c>
      <c r="C475" s="140"/>
      <c r="D475" s="140" t="s">
        <v>646</v>
      </c>
      <c r="E475" s="144">
        <v>1405004</v>
      </c>
      <c r="F475" s="155" t="s">
        <v>451</v>
      </c>
      <c r="G475" s="155" t="s">
        <v>452</v>
      </c>
      <c r="H475" s="155" t="s">
        <v>1067</v>
      </c>
      <c r="I475" s="155" t="s">
        <v>1062</v>
      </c>
      <c r="J475" s="140" t="s">
        <v>1057</v>
      </c>
      <c r="K475" s="140">
        <v>1</v>
      </c>
      <c r="L475" s="156">
        <v>43862</v>
      </c>
      <c r="M475" s="156">
        <v>43979</v>
      </c>
      <c r="N475" s="137">
        <f t="shared" si="56"/>
        <v>16.714285714285715</v>
      </c>
      <c r="O475" s="140" t="s">
        <v>1525</v>
      </c>
      <c r="P475" s="140" t="s">
        <v>2476</v>
      </c>
      <c r="Q475" s="140">
        <v>1</v>
      </c>
      <c r="R475" s="155"/>
      <c r="S475" s="85">
        <f>IF(Q475/K475&gt;1,100,+Q475/K475*100)</f>
        <v>100</v>
      </c>
      <c r="T475" s="142">
        <f>+N475*S475/100</f>
        <v>16.714285714285715</v>
      </c>
      <c r="U475" s="142">
        <f>IF(M475&lt;=$AH$1,T475,0)</f>
        <v>16.714285714285715</v>
      </c>
      <c r="V475" s="142">
        <f>IF($AH$1&gt;=M475,N475,0)</f>
        <v>16.714285714285715</v>
      </c>
      <c r="W475" s="143" t="str">
        <f>IF(S475=100,"CUMPLIDA",IF(M475-$AH$1&lt;0,"VENCIDA",IF(M475-$AH$1&lt;=30,"PRÓXIMA A VENCER",IF(S475&gt;0,"CON AVANCE","EN TERMINO"))))</f>
        <v>CUMPLIDA</v>
      </c>
      <c r="X475" s="143" t="str">
        <f>IF(A475&lt;&gt;"",IF(AD475=1,"VENCIDO",IF(AD475=2,"PRÓXIMO A VENCER",IF(AD475=3,"EN TERMINO",IF(AD475=4,"CON AVANCE",IF(AD475=5,"CUMPLIDO",))))),"")</f>
        <v>CUMPLIDO</v>
      </c>
      <c r="Y475" s="202" t="s">
        <v>216</v>
      </c>
      <c r="Z475" s="129" t="str">
        <f t="shared" si="51"/>
        <v>H58R16</v>
      </c>
      <c r="AA475" s="144">
        <f>IF(A475&lt;&gt;"",1,AA474+1)</f>
        <v>1</v>
      </c>
      <c r="AB475" s="144" t="str">
        <f t="shared" si="52"/>
        <v>H58R16 - 1</v>
      </c>
      <c r="AC475" s="82">
        <f t="shared" si="53"/>
        <v>5</v>
      </c>
      <c r="AD475" s="82">
        <f t="shared" si="54"/>
        <v>5</v>
      </c>
      <c r="AE475" s="82" t="str">
        <f>IF(A475&lt;&gt;"",MID(F475,1,FIND(" ",F475,1)-1),AE474)</f>
        <v>H58R16.</v>
      </c>
      <c r="AF475" s="82" t="str">
        <f t="shared" si="55"/>
        <v>H58R16</v>
      </c>
      <c r="AG475" s="89"/>
      <c r="AH475" s="89"/>
    </row>
    <row r="476" spans="1:34" s="2" customFormat="1" ht="350.1" customHeight="1" x14ac:dyDescent="0.2">
      <c r="A476" s="129">
        <f>IF(ISBLANK(D476),"",COUNTA($D$2:D476))</f>
        <v>381</v>
      </c>
      <c r="B476" s="130">
        <f t="shared" si="50"/>
        <v>475</v>
      </c>
      <c r="C476" s="140"/>
      <c r="D476" s="140" t="s">
        <v>646</v>
      </c>
      <c r="E476" s="144">
        <v>1103002</v>
      </c>
      <c r="F476" s="155" t="s">
        <v>251</v>
      </c>
      <c r="G476" s="155" t="s">
        <v>593</v>
      </c>
      <c r="H476" s="193" t="s">
        <v>2745</v>
      </c>
      <c r="I476" s="193" t="s">
        <v>2746</v>
      </c>
      <c r="J476" s="194" t="s">
        <v>2747</v>
      </c>
      <c r="K476" s="140">
        <v>1</v>
      </c>
      <c r="L476" s="156">
        <v>45203</v>
      </c>
      <c r="M476" s="156">
        <v>45230</v>
      </c>
      <c r="N476" s="137">
        <f t="shared" si="56"/>
        <v>3.8571428571428572</v>
      </c>
      <c r="O476" s="140" t="s">
        <v>1515</v>
      </c>
      <c r="P476" s="138" t="s">
        <v>2750</v>
      </c>
      <c r="Q476" s="140">
        <v>0</v>
      </c>
      <c r="R476" s="147"/>
      <c r="S476" s="85">
        <f>IF(Q476/K476&gt;1,100,+Q476/K476*100)</f>
        <v>0</v>
      </c>
      <c r="T476" s="142">
        <f>+N476*S476/100</f>
        <v>0</v>
      </c>
      <c r="U476" s="142">
        <f>IF(M476&lt;=$AH$1,T476,0)</f>
        <v>0</v>
      </c>
      <c r="V476" s="142">
        <f>IF($AH$1&gt;=M476,N476,0)</f>
        <v>3.8571428571428572</v>
      </c>
      <c r="W476" s="143" t="str">
        <f>IF(S476=100,"CUMPLIDA",IF(M476-$AH$1&lt;0,"VENCIDA",IF(M476-$AH$1&lt;=30,"PRÓXIMA A VENCER",IF(S476&gt;0,"CON AVANCE","EN TERMINO"))))</f>
        <v>VENCIDA</v>
      </c>
      <c r="X476" s="143" t="str">
        <f>IF(A476&lt;&gt;"",IF(AD476=1,"VENCIDO",IF(AD476=2,"PRÓXIMO A VENCER",IF(AD476=3,"EN TERMINO",IF(AD476=4,"CON AVANCE",IF(AD476=5,"CUMPLIDO",))))),"")</f>
        <v>VENCIDO</v>
      </c>
      <c r="Y476" s="202" t="s">
        <v>216</v>
      </c>
      <c r="Z476" s="129" t="str">
        <f t="shared" si="51"/>
        <v>H59R16</v>
      </c>
      <c r="AA476" s="144">
        <f>IF(A476&lt;&gt;"",1,AA475+1)</f>
        <v>1</v>
      </c>
      <c r="AB476" s="144" t="str">
        <f t="shared" si="52"/>
        <v>H59R16 - 1</v>
      </c>
      <c r="AC476" s="82">
        <f t="shared" si="53"/>
        <v>1</v>
      </c>
      <c r="AD476" s="82">
        <f t="shared" si="54"/>
        <v>1</v>
      </c>
      <c r="AE476" s="82" t="str">
        <f>IF(A476&lt;&gt;"",MID(F476,1,FIND(" ",F476,1)-1),AE475)</f>
        <v>H59R16.</v>
      </c>
      <c r="AF476" s="82" t="str">
        <f t="shared" si="55"/>
        <v>H59R16</v>
      </c>
      <c r="AG476" s="89"/>
      <c r="AH476" s="89"/>
    </row>
    <row r="477" spans="1:34" s="2" customFormat="1" ht="350.1" customHeight="1" x14ac:dyDescent="0.2">
      <c r="A477" s="129">
        <f>IF(ISBLANK(D477),"",COUNTA($D$2:D477))</f>
        <v>382</v>
      </c>
      <c r="B477" s="130">
        <f t="shared" si="50"/>
        <v>476</v>
      </c>
      <c r="C477" s="140"/>
      <c r="D477" s="140" t="s">
        <v>646</v>
      </c>
      <c r="E477" s="144">
        <v>1405004</v>
      </c>
      <c r="F477" s="155" t="s">
        <v>256</v>
      </c>
      <c r="G477" s="155" t="s">
        <v>192</v>
      </c>
      <c r="H477" s="155" t="s">
        <v>252</v>
      </c>
      <c r="I477" s="155" t="s">
        <v>253</v>
      </c>
      <c r="J477" s="140" t="s">
        <v>8</v>
      </c>
      <c r="K477" s="140">
        <v>1</v>
      </c>
      <c r="L477" s="156">
        <v>43040</v>
      </c>
      <c r="M477" s="156">
        <v>43159</v>
      </c>
      <c r="N477" s="137">
        <f t="shared" si="56"/>
        <v>17</v>
      </c>
      <c r="O477" s="140" t="s">
        <v>1515</v>
      </c>
      <c r="P477" s="138" t="s">
        <v>2393</v>
      </c>
      <c r="Q477" s="140">
        <v>1</v>
      </c>
      <c r="R477" s="147"/>
      <c r="S477" s="85">
        <f>IF(Q477/K477&gt;1,100,+Q477/K477*100)</f>
        <v>100</v>
      </c>
      <c r="T477" s="142">
        <f>+N477*S477/100</f>
        <v>17</v>
      </c>
      <c r="U477" s="142">
        <f>IF(M477&lt;=$AH$1,T477,0)</f>
        <v>17</v>
      </c>
      <c r="V477" s="142">
        <f>IF($AH$1&gt;=M477,N477,0)</f>
        <v>17</v>
      </c>
      <c r="W477" s="143" t="str">
        <f>IF(S477=100,"CUMPLIDA",IF(M477-$AH$1&lt;0,"VENCIDA",IF(M477-$AH$1&lt;=30,"PRÓXIMA A VENCER",IF(S477&gt;0,"CON AVANCE","EN TERMINO"))))</f>
        <v>CUMPLIDA</v>
      </c>
      <c r="X477" s="143" t="str">
        <f>IF(A477&lt;&gt;"",IF(AD477=1,"VENCIDO",IF(AD477=2,"PRÓXIMO A VENCER",IF(AD477=3,"EN TERMINO",IF(AD477=4,"CON AVANCE",IF(AD477=5,"CUMPLIDO",))))),"")</f>
        <v>CUMPLIDO</v>
      </c>
      <c r="Y477" s="202" t="s">
        <v>216</v>
      </c>
      <c r="Z477" s="129" t="str">
        <f t="shared" si="51"/>
        <v>H61R16</v>
      </c>
      <c r="AA477" s="144">
        <f>IF(A477&lt;&gt;"",1,AA476+1)</f>
        <v>1</v>
      </c>
      <c r="AB477" s="144" t="str">
        <f t="shared" si="52"/>
        <v>H61R16 - 1</v>
      </c>
      <c r="AC477" s="82">
        <f t="shared" si="53"/>
        <v>5</v>
      </c>
      <c r="AD477" s="82">
        <f t="shared" si="54"/>
        <v>5</v>
      </c>
      <c r="AE477" s="82" t="str">
        <f>IF(A477&lt;&gt;"",MID(F477,1,FIND(" ",F477,1)-1),AE476)</f>
        <v>H61R16.</v>
      </c>
      <c r="AF477" s="82" t="str">
        <f t="shared" si="55"/>
        <v>H61R16</v>
      </c>
      <c r="AG477" s="89"/>
      <c r="AH477" s="89"/>
    </row>
    <row r="478" spans="1:34" s="2" customFormat="1" ht="350.1" customHeight="1" x14ac:dyDescent="0.2">
      <c r="A478" s="129">
        <f>IF(ISBLANK(D478),"",COUNTA($D$2:D478))</f>
        <v>383</v>
      </c>
      <c r="B478" s="130">
        <f t="shared" si="50"/>
        <v>477</v>
      </c>
      <c r="C478" s="140"/>
      <c r="D478" s="140" t="s">
        <v>647</v>
      </c>
      <c r="E478" s="144">
        <v>1103002</v>
      </c>
      <c r="F478" s="155" t="s">
        <v>193</v>
      </c>
      <c r="G478" s="155" t="s">
        <v>194</v>
      </c>
      <c r="H478" s="155" t="s">
        <v>254</v>
      </c>
      <c r="I478" s="155" t="s">
        <v>255</v>
      </c>
      <c r="J478" s="140" t="s">
        <v>257</v>
      </c>
      <c r="K478" s="140">
        <v>1</v>
      </c>
      <c r="L478" s="156">
        <v>43160</v>
      </c>
      <c r="M478" s="156">
        <v>43189</v>
      </c>
      <c r="N478" s="137">
        <f t="shared" si="56"/>
        <v>4.1428571428571432</v>
      </c>
      <c r="O478" s="140" t="s">
        <v>1515</v>
      </c>
      <c r="P478" s="138" t="s">
        <v>2393</v>
      </c>
      <c r="Q478" s="140">
        <v>1</v>
      </c>
      <c r="R478" s="147"/>
      <c r="S478" s="85">
        <f>IF(Q478/K478&gt;1,100,+Q478/K478*100)</f>
        <v>100</v>
      </c>
      <c r="T478" s="142">
        <f>+N478*S478/100</f>
        <v>4.1428571428571432</v>
      </c>
      <c r="U478" s="142">
        <f>IF(M478&lt;=$AH$1,T478,0)</f>
        <v>4.1428571428571432</v>
      </c>
      <c r="V478" s="142">
        <f>IF($AH$1&gt;=M478,N478,0)</f>
        <v>4.1428571428571432</v>
      </c>
      <c r="W478" s="143" t="str">
        <f>IF(S478=100,"CUMPLIDA",IF(M478-$AH$1&lt;0,"VENCIDA",IF(M478-$AH$1&lt;=30,"PRÓXIMA A VENCER",IF(S478&gt;0,"CON AVANCE","EN TERMINO"))))</f>
        <v>CUMPLIDA</v>
      </c>
      <c r="X478" s="143" t="str">
        <f>IF(A478&lt;&gt;"",IF(AD478=1,"VENCIDO",IF(AD478=2,"PRÓXIMO A VENCER",IF(AD478=3,"EN TERMINO",IF(AD478=4,"CON AVANCE",IF(AD478=5,"CUMPLIDO",))))),"")</f>
        <v>CUMPLIDO</v>
      </c>
      <c r="Y478" s="202" t="s">
        <v>216</v>
      </c>
      <c r="Z478" s="129" t="str">
        <f t="shared" si="51"/>
        <v>H62R16</v>
      </c>
      <c r="AA478" s="144">
        <f>IF(A478&lt;&gt;"",1,AA477+1)</f>
        <v>1</v>
      </c>
      <c r="AB478" s="144" t="str">
        <f t="shared" si="52"/>
        <v>H62R16 - 1</v>
      </c>
      <c r="AC478" s="82">
        <f t="shared" si="53"/>
        <v>5</v>
      </c>
      <c r="AD478" s="82">
        <f t="shared" si="54"/>
        <v>5</v>
      </c>
      <c r="AE478" s="82" t="str">
        <f>IF(A478&lt;&gt;"",MID(F478,1,FIND(" ",F478,1)-1),AE477)</f>
        <v>H62R16.</v>
      </c>
      <c r="AF478" s="82" t="str">
        <f t="shared" si="55"/>
        <v>H62R16</v>
      </c>
      <c r="AG478" s="89"/>
      <c r="AH478" s="89"/>
    </row>
    <row r="479" spans="1:34" s="2" customFormat="1" ht="350.1" customHeight="1" x14ac:dyDescent="0.2">
      <c r="A479" s="129">
        <f>IF(ISBLANK(D479),"",COUNTA($D$2:D479))</f>
        <v>384</v>
      </c>
      <c r="B479" s="130">
        <f t="shared" si="50"/>
        <v>478</v>
      </c>
      <c r="C479" s="140"/>
      <c r="D479" s="140" t="s">
        <v>646</v>
      </c>
      <c r="E479" s="144">
        <v>1405004</v>
      </c>
      <c r="F479" s="155" t="s">
        <v>1979</v>
      </c>
      <c r="G479" s="155" t="s">
        <v>195</v>
      </c>
      <c r="H479" s="155" t="s">
        <v>343</v>
      </c>
      <c r="I479" s="155" t="s">
        <v>344</v>
      </c>
      <c r="J479" s="140" t="s">
        <v>345</v>
      </c>
      <c r="K479" s="140">
        <v>2</v>
      </c>
      <c r="L479" s="156">
        <v>43040</v>
      </c>
      <c r="M479" s="156">
        <v>43250</v>
      </c>
      <c r="N479" s="137">
        <f t="shared" si="56"/>
        <v>30</v>
      </c>
      <c r="O479" s="140" t="s">
        <v>1516</v>
      </c>
      <c r="P479" s="140" t="s">
        <v>2393</v>
      </c>
      <c r="Q479" s="140">
        <v>2</v>
      </c>
      <c r="R479" s="140"/>
      <c r="S479" s="85">
        <f>IF(Q479/K479&gt;1,100,+Q479/K479*100)</f>
        <v>100</v>
      </c>
      <c r="T479" s="142">
        <f>+N479*S479/100</f>
        <v>30</v>
      </c>
      <c r="U479" s="142">
        <f>IF(M479&lt;=$AH$1,T479,0)</f>
        <v>30</v>
      </c>
      <c r="V479" s="142">
        <f>IF($AH$1&gt;=M479,N479,0)</f>
        <v>30</v>
      </c>
      <c r="W479" s="143" t="str">
        <f>IF(S479=100,"CUMPLIDA",IF(M479-$AH$1&lt;0,"VENCIDA",IF(M479-$AH$1&lt;=30,"PRÓXIMA A VENCER",IF(S479&gt;0,"CON AVANCE","EN TERMINO"))))</f>
        <v>CUMPLIDA</v>
      </c>
      <c r="X479" s="143" t="str">
        <f>IF(A479&lt;&gt;"",IF(AD479=1,"VENCIDO",IF(AD479=2,"PRÓXIMO A VENCER",IF(AD479=3,"EN TERMINO",IF(AD479=4,"CON AVANCE",IF(AD479=5,"CUMPLIDO",))))),"")</f>
        <v>CUMPLIDO</v>
      </c>
      <c r="Y479" s="202" t="s">
        <v>216</v>
      </c>
      <c r="Z479" s="129" t="str">
        <f t="shared" si="51"/>
        <v>H63R16</v>
      </c>
      <c r="AA479" s="144">
        <f>IF(A479&lt;&gt;"",1,AA478+1)</f>
        <v>1</v>
      </c>
      <c r="AB479" s="144" t="str">
        <f t="shared" si="52"/>
        <v>H63R16 - 1</v>
      </c>
      <c r="AC479" s="82">
        <f t="shared" si="53"/>
        <v>5</v>
      </c>
      <c r="AD479" s="82">
        <f t="shared" si="54"/>
        <v>5</v>
      </c>
      <c r="AE479" s="82" t="str">
        <f>IF(A479&lt;&gt;"",MID(F479,1,FIND(" ",F479,1)-1),AE478)</f>
        <v>H63R16.</v>
      </c>
      <c r="AF479" s="82" t="str">
        <f t="shared" si="55"/>
        <v>H63R16</v>
      </c>
      <c r="AG479" s="89"/>
      <c r="AH479" s="89"/>
    </row>
    <row r="480" spans="1:34" s="2" customFormat="1" ht="350.1" customHeight="1" x14ac:dyDescent="0.2">
      <c r="A480" s="129">
        <f>IF(ISBLANK(D480),"",COUNTA($D$2:D480))</f>
        <v>385</v>
      </c>
      <c r="B480" s="130">
        <f t="shared" si="50"/>
        <v>479</v>
      </c>
      <c r="C480" s="140"/>
      <c r="D480" s="140" t="s">
        <v>754</v>
      </c>
      <c r="E480" s="144">
        <v>1401003</v>
      </c>
      <c r="F480" s="155" t="s">
        <v>196</v>
      </c>
      <c r="G480" s="155" t="s">
        <v>197</v>
      </c>
      <c r="H480" s="155" t="s">
        <v>453</v>
      </c>
      <c r="I480" s="155" t="s">
        <v>454</v>
      </c>
      <c r="J480" s="140" t="s">
        <v>455</v>
      </c>
      <c r="K480" s="140">
        <v>1</v>
      </c>
      <c r="L480" s="156">
        <v>43040</v>
      </c>
      <c r="M480" s="156">
        <v>43159</v>
      </c>
      <c r="N480" s="137">
        <f t="shared" si="56"/>
        <v>17</v>
      </c>
      <c r="O480" s="160" t="s">
        <v>1519</v>
      </c>
      <c r="P480" s="138" t="s">
        <v>2386</v>
      </c>
      <c r="Q480" s="140">
        <v>1</v>
      </c>
      <c r="R480" s="140"/>
      <c r="S480" s="85">
        <f>IF(Q480/K480&gt;1,100,+Q480/K480*100)</f>
        <v>100</v>
      </c>
      <c r="T480" s="142">
        <f>+N480*S480/100</f>
        <v>17</v>
      </c>
      <c r="U480" s="142">
        <f>IF(M480&lt;=$AH$1,T480,0)</f>
        <v>17</v>
      </c>
      <c r="V480" s="142">
        <f>IF($AH$1&gt;=M480,N480,0)</f>
        <v>17</v>
      </c>
      <c r="W480" s="143" t="str">
        <f>IF(S480=100,"CUMPLIDA",IF(M480-$AH$1&lt;0,"VENCIDA",IF(M480-$AH$1&lt;=30,"PRÓXIMA A VENCER",IF(S480&gt;0,"CON AVANCE","EN TERMINO"))))</f>
        <v>CUMPLIDA</v>
      </c>
      <c r="X480" s="143" t="str">
        <f>IF(A480&lt;&gt;"",IF(AD480=1,"VENCIDO",IF(AD480=2,"PRÓXIMO A VENCER",IF(AD480=3,"EN TERMINO",IF(AD480=4,"CON AVANCE",IF(AD480=5,"CUMPLIDO",))))),"")</f>
        <v>CUMPLIDO</v>
      </c>
      <c r="Y480" s="202" t="s">
        <v>216</v>
      </c>
      <c r="Z480" s="129" t="str">
        <f t="shared" si="51"/>
        <v>H68R16</v>
      </c>
      <c r="AA480" s="144">
        <f>IF(A480&lt;&gt;"",1,AA479+1)</f>
        <v>1</v>
      </c>
      <c r="AB480" s="144" t="str">
        <f t="shared" si="52"/>
        <v>H68R16 - 1</v>
      </c>
      <c r="AC480" s="82">
        <f t="shared" si="53"/>
        <v>5</v>
      </c>
      <c r="AD480" s="82">
        <f t="shared" si="54"/>
        <v>5</v>
      </c>
      <c r="AE480" s="82" t="str">
        <f>IF(A480&lt;&gt;"",MID(F480,1,FIND(" ",F480,1)-1),AE479)</f>
        <v>H68R16.</v>
      </c>
      <c r="AF480" s="82" t="str">
        <f t="shared" si="55"/>
        <v>H68R16</v>
      </c>
      <c r="AG480" s="89"/>
      <c r="AH480" s="89"/>
    </row>
    <row r="481" spans="1:34" s="2" customFormat="1" ht="350.1" customHeight="1" x14ac:dyDescent="0.2">
      <c r="A481" s="129">
        <f>IF(ISBLANK(D481),"",COUNTA($D$2:D481))</f>
        <v>386</v>
      </c>
      <c r="B481" s="130">
        <f t="shared" si="50"/>
        <v>480</v>
      </c>
      <c r="C481" s="140"/>
      <c r="D481" s="140" t="s">
        <v>646</v>
      </c>
      <c r="E481" s="144">
        <v>1101002</v>
      </c>
      <c r="F481" s="155" t="s">
        <v>286</v>
      </c>
      <c r="G481" s="155" t="s">
        <v>285</v>
      </c>
      <c r="H481" s="155" t="s">
        <v>588</v>
      </c>
      <c r="I481" s="155" t="s">
        <v>288</v>
      </c>
      <c r="J481" s="140" t="s">
        <v>610</v>
      </c>
      <c r="K481" s="140">
        <v>1</v>
      </c>
      <c r="L481" s="156">
        <v>43040</v>
      </c>
      <c r="M481" s="156">
        <v>43084</v>
      </c>
      <c r="N481" s="137">
        <f t="shared" si="56"/>
        <v>6.2857142857142856</v>
      </c>
      <c r="O481" s="140" t="s">
        <v>287</v>
      </c>
      <c r="P481" s="160" t="s">
        <v>2481</v>
      </c>
      <c r="Q481" s="140">
        <v>1</v>
      </c>
      <c r="R481" s="140"/>
      <c r="S481" s="85">
        <f>IF(Q481/K481&gt;1,100,+Q481/K481*100)</f>
        <v>100</v>
      </c>
      <c r="T481" s="142">
        <f>+N481*S481/100</f>
        <v>6.2857142857142856</v>
      </c>
      <c r="U481" s="142">
        <f>IF(M481&lt;=$AH$1,T481,0)</f>
        <v>6.2857142857142856</v>
      </c>
      <c r="V481" s="142">
        <f>IF($AH$1&gt;=M481,N481,0)</f>
        <v>6.2857142857142856</v>
      </c>
      <c r="W481" s="143" t="str">
        <f>IF(S481=100,"CUMPLIDA",IF(M481-$AH$1&lt;0,"VENCIDA",IF(M481-$AH$1&lt;=30,"PRÓXIMA A VENCER",IF(S481&gt;0,"CON AVANCE","EN TERMINO"))))</f>
        <v>CUMPLIDA</v>
      </c>
      <c r="X481" s="143" t="str">
        <f>IF(A481&lt;&gt;"",IF(AD481=1,"VENCIDO",IF(AD481=2,"PRÓXIMO A VENCER",IF(AD481=3,"EN TERMINO",IF(AD481=4,"CON AVANCE",IF(AD481=5,"CUMPLIDO",))))),"")</f>
        <v>CUMPLIDO</v>
      </c>
      <c r="Y481" s="202" t="s">
        <v>216</v>
      </c>
      <c r="Z481" s="129" t="str">
        <f t="shared" si="51"/>
        <v>H71R16</v>
      </c>
      <c r="AA481" s="144">
        <f>IF(A481&lt;&gt;"",1,AA480+1)</f>
        <v>1</v>
      </c>
      <c r="AB481" s="144" t="str">
        <f t="shared" si="52"/>
        <v>H71R16 - 1</v>
      </c>
      <c r="AC481" s="82">
        <f t="shared" si="53"/>
        <v>5</v>
      </c>
      <c r="AD481" s="82">
        <f t="shared" si="54"/>
        <v>5</v>
      </c>
      <c r="AE481" s="82" t="str">
        <f>IF(A481&lt;&gt;"",MID(F481,1,FIND(" ",F481,1)-1),AE480)</f>
        <v>H71R16.</v>
      </c>
      <c r="AF481" s="82" t="str">
        <f t="shared" si="55"/>
        <v>H71R16</v>
      </c>
      <c r="AG481" s="89"/>
      <c r="AH481" s="89"/>
    </row>
    <row r="482" spans="1:34" s="2" customFormat="1" ht="350.1" customHeight="1" x14ac:dyDescent="0.2">
      <c r="A482" s="129" t="str">
        <f>IF(ISBLANK(D482),"",COUNTA($D$2:D482))</f>
        <v/>
      </c>
      <c r="B482" s="130">
        <f t="shared" ref="B482:B545" si="57">ROW()-1</f>
        <v>481</v>
      </c>
      <c r="C482" s="140"/>
      <c r="D482" s="140"/>
      <c r="E482" s="144">
        <v>1101002</v>
      </c>
      <c r="F482" s="155" t="s">
        <v>1451</v>
      </c>
      <c r="G482" s="155" t="s">
        <v>285</v>
      </c>
      <c r="H482" s="155" t="s">
        <v>589</v>
      </c>
      <c r="I482" s="155" t="s">
        <v>289</v>
      </c>
      <c r="J482" s="140" t="s">
        <v>290</v>
      </c>
      <c r="K482" s="140">
        <v>1</v>
      </c>
      <c r="L482" s="156">
        <v>43282</v>
      </c>
      <c r="M482" s="156">
        <v>43373</v>
      </c>
      <c r="N482" s="137">
        <f t="shared" si="56"/>
        <v>13</v>
      </c>
      <c r="O482" s="140" t="s">
        <v>287</v>
      </c>
      <c r="P482" s="160" t="s">
        <v>2481</v>
      </c>
      <c r="Q482" s="140">
        <v>1</v>
      </c>
      <c r="R482" s="140"/>
      <c r="S482" s="85">
        <f>IF(Q482/K482&gt;1,100,+Q482/K482*100)</f>
        <v>100</v>
      </c>
      <c r="T482" s="142">
        <f>+N482*S482/100</f>
        <v>13</v>
      </c>
      <c r="U482" s="142">
        <f>IF(M482&lt;=$AH$1,T482,0)</f>
        <v>13</v>
      </c>
      <c r="V482" s="142">
        <f>IF($AH$1&gt;=M482,N482,0)</f>
        <v>13</v>
      </c>
      <c r="W482" s="143" t="str">
        <f>IF(S482=100,"CUMPLIDA",IF(M482-$AH$1&lt;0,"VENCIDA",IF(M482-$AH$1&lt;=30,"PRÓXIMA A VENCER",IF(S482&gt;0,"CON AVANCE","EN TERMINO"))))</f>
        <v>CUMPLIDA</v>
      </c>
      <c r="X482" s="143" t="str">
        <f>IF(A482&lt;&gt;"",IF(AD482=1,"VENCIDO",IF(AD482=2,"PRÓXIMO A VENCER",IF(AD482=3,"EN TERMINO",IF(AD482=4,"CON AVANCE",IF(AD482=5,"CUMPLIDO",))))),"")</f>
        <v/>
      </c>
      <c r="Y482" s="202" t="s">
        <v>216</v>
      </c>
      <c r="Z482" s="129" t="str">
        <f t="shared" si="51"/>
        <v>H71R16</v>
      </c>
      <c r="AA482" s="144">
        <f>IF(A482&lt;&gt;"",1,AA481+1)</f>
        <v>2</v>
      </c>
      <c r="AB482" s="144" t="str">
        <f t="shared" si="52"/>
        <v>H71R16 - 2</v>
      </c>
      <c r="AC482" s="82">
        <f t="shared" si="53"/>
        <v>5</v>
      </c>
      <c r="AD482" s="82">
        <f t="shared" si="54"/>
        <v>5</v>
      </c>
      <c r="AE482" s="82" t="str">
        <f>IF(A482&lt;&gt;"",MID(F482,1,FIND(" ",F482,1)-1),AE481)</f>
        <v>H71R16.</v>
      </c>
      <c r="AF482" s="82" t="str">
        <f t="shared" si="55"/>
        <v>H71R16</v>
      </c>
      <c r="AG482" s="89"/>
      <c r="AH482" s="89"/>
    </row>
    <row r="483" spans="1:34" s="2" customFormat="1" ht="350.1" customHeight="1" x14ac:dyDescent="0.2">
      <c r="A483" s="129">
        <f>IF(ISBLANK(D483),"",COUNTA($D$2:D483))</f>
        <v>387</v>
      </c>
      <c r="B483" s="130">
        <f t="shared" si="57"/>
        <v>482</v>
      </c>
      <c r="C483" s="140"/>
      <c r="D483" s="140" t="s">
        <v>646</v>
      </c>
      <c r="E483" s="144">
        <v>1101002</v>
      </c>
      <c r="F483" s="155" t="s">
        <v>611</v>
      </c>
      <c r="G483" s="155" t="s">
        <v>198</v>
      </c>
      <c r="H483" s="155" t="s">
        <v>291</v>
      </c>
      <c r="I483" s="155" t="s">
        <v>292</v>
      </c>
      <c r="J483" s="140" t="s">
        <v>293</v>
      </c>
      <c r="K483" s="140">
        <v>1</v>
      </c>
      <c r="L483" s="156">
        <v>43132</v>
      </c>
      <c r="M483" s="156">
        <v>43189</v>
      </c>
      <c r="N483" s="137">
        <f t="shared" si="56"/>
        <v>8.1428571428571423</v>
      </c>
      <c r="O483" s="140" t="s">
        <v>287</v>
      </c>
      <c r="P483" s="160" t="s">
        <v>2481</v>
      </c>
      <c r="Q483" s="140">
        <v>1</v>
      </c>
      <c r="R483" s="140"/>
      <c r="S483" s="85">
        <f>IF(Q483/K483&gt;1,100,+Q483/K483*100)</f>
        <v>100</v>
      </c>
      <c r="T483" s="142">
        <f>+N483*S483/100</f>
        <v>8.1428571428571423</v>
      </c>
      <c r="U483" s="142">
        <f>IF(M483&lt;=$AH$1,T483,0)</f>
        <v>8.1428571428571423</v>
      </c>
      <c r="V483" s="142">
        <f>IF($AH$1&gt;=M483,N483,0)</f>
        <v>8.1428571428571423</v>
      </c>
      <c r="W483" s="143" t="str">
        <f>IF(S483=100,"CUMPLIDA",IF(M483-$AH$1&lt;0,"VENCIDA",IF(M483-$AH$1&lt;=30,"PRÓXIMA A VENCER",IF(S483&gt;0,"CON AVANCE","EN TERMINO"))))</f>
        <v>CUMPLIDA</v>
      </c>
      <c r="X483" s="143" t="str">
        <f>IF(A483&lt;&gt;"",IF(AD483=1,"VENCIDO",IF(AD483=2,"PRÓXIMO A VENCER",IF(AD483=3,"EN TERMINO",IF(AD483=4,"CON AVANCE",IF(AD483=5,"CUMPLIDO",))))),"")</f>
        <v>CUMPLIDO</v>
      </c>
      <c r="Y483" s="202" t="s">
        <v>216</v>
      </c>
      <c r="Z483" s="129" t="str">
        <f t="shared" si="51"/>
        <v>H72R16</v>
      </c>
      <c r="AA483" s="144">
        <f>IF(A483&lt;&gt;"",1,AA482+1)</f>
        <v>1</v>
      </c>
      <c r="AB483" s="144" t="str">
        <f t="shared" si="52"/>
        <v>H72R16 - 1</v>
      </c>
      <c r="AC483" s="82">
        <f t="shared" si="53"/>
        <v>5</v>
      </c>
      <c r="AD483" s="82">
        <f t="shared" si="54"/>
        <v>5</v>
      </c>
      <c r="AE483" s="82" t="str">
        <f>IF(A483&lt;&gt;"",MID(F483,1,FIND(" ",F483,1)-1),AE482)</f>
        <v>H72R16.</v>
      </c>
      <c r="AF483" s="82" t="str">
        <f t="shared" si="55"/>
        <v>H72R16</v>
      </c>
      <c r="AG483" s="89"/>
      <c r="AH483" s="89"/>
    </row>
    <row r="484" spans="1:34" s="2" customFormat="1" ht="350.1" customHeight="1" x14ac:dyDescent="0.2">
      <c r="A484" s="129">
        <f>IF(ISBLANK(D484),"",COUNTA($D$2:D484))</f>
        <v>388</v>
      </c>
      <c r="B484" s="130">
        <f t="shared" si="57"/>
        <v>483</v>
      </c>
      <c r="C484" s="140"/>
      <c r="D484" s="140" t="s">
        <v>1159</v>
      </c>
      <c r="E484" s="144">
        <v>1405004</v>
      </c>
      <c r="F484" s="155" t="s">
        <v>627</v>
      </c>
      <c r="G484" s="155" t="s">
        <v>199</v>
      </c>
      <c r="H484" s="155" t="s">
        <v>626</v>
      </c>
      <c r="I484" s="155" t="s">
        <v>628</v>
      </c>
      <c r="J484" s="140" t="s">
        <v>629</v>
      </c>
      <c r="K484" s="140">
        <v>2</v>
      </c>
      <c r="L484" s="156">
        <v>43101</v>
      </c>
      <c r="M484" s="156">
        <v>43403</v>
      </c>
      <c r="N484" s="137">
        <f t="shared" si="56"/>
        <v>43.142857142857146</v>
      </c>
      <c r="O484" s="140" t="s">
        <v>330</v>
      </c>
      <c r="P484" s="138" t="s">
        <v>2333</v>
      </c>
      <c r="Q484" s="140">
        <v>2</v>
      </c>
      <c r="R484" s="140"/>
      <c r="S484" s="85">
        <f>IF(Q484/K484&gt;1,100,+Q484/K484*100)</f>
        <v>100</v>
      </c>
      <c r="T484" s="142">
        <f>+N484*S484/100</f>
        <v>43.142857142857146</v>
      </c>
      <c r="U484" s="142">
        <f>IF(M484&lt;=$AH$1,T484,0)</f>
        <v>43.142857142857146</v>
      </c>
      <c r="V484" s="142">
        <f>IF($AH$1&gt;=M484,N484,0)</f>
        <v>43.142857142857146</v>
      </c>
      <c r="W484" s="143" t="str">
        <f>IF(S484=100,"CUMPLIDA",IF(M484-$AH$1&lt;0,"VENCIDA",IF(M484-$AH$1&lt;=30,"PRÓXIMA A VENCER",IF(S484&gt;0,"CON AVANCE","EN TERMINO"))))</f>
        <v>CUMPLIDA</v>
      </c>
      <c r="X484" s="143" t="str">
        <f>IF(A484&lt;&gt;"",IF(AD484=1,"VENCIDO",IF(AD484=2,"PRÓXIMO A VENCER",IF(AD484=3,"EN TERMINO",IF(AD484=4,"CON AVANCE",IF(AD484=5,"CUMPLIDO",))))),"")</f>
        <v>CUMPLIDO</v>
      </c>
      <c r="Y484" s="202" t="s">
        <v>216</v>
      </c>
      <c r="Z484" s="129" t="str">
        <f t="shared" si="51"/>
        <v>H78R16</v>
      </c>
      <c r="AA484" s="144">
        <f>IF(A484&lt;&gt;"",1,AA483+1)</f>
        <v>1</v>
      </c>
      <c r="AB484" s="144" t="str">
        <f t="shared" si="52"/>
        <v>H78R16 - 1</v>
      </c>
      <c r="AC484" s="82">
        <f t="shared" si="53"/>
        <v>5</v>
      </c>
      <c r="AD484" s="82">
        <f t="shared" si="54"/>
        <v>5</v>
      </c>
      <c r="AE484" s="82" t="str">
        <f>IF(A484&lt;&gt;"",MID(F484,1,FIND(" ",F484,1)-1),AE483)</f>
        <v>H78R16.</v>
      </c>
      <c r="AF484" s="82" t="str">
        <f t="shared" si="55"/>
        <v>H78R16</v>
      </c>
      <c r="AG484" s="89"/>
      <c r="AH484" s="89"/>
    </row>
    <row r="485" spans="1:34" s="2" customFormat="1" ht="350.1" customHeight="1" x14ac:dyDescent="0.2">
      <c r="A485" s="129">
        <f>IF(ISBLANK(D485),"",COUNTA($D$2:D485))</f>
        <v>389</v>
      </c>
      <c r="B485" s="130">
        <f t="shared" si="57"/>
        <v>484</v>
      </c>
      <c r="C485" s="140"/>
      <c r="D485" s="140" t="s">
        <v>646</v>
      </c>
      <c r="E485" s="144">
        <v>1404002</v>
      </c>
      <c r="F485" s="155" t="s">
        <v>922</v>
      </c>
      <c r="G485" s="155" t="s">
        <v>200</v>
      </c>
      <c r="H485" s="155" t="s">
        <v>297</v>
      </c>
      <c r="I485" s="155" t="s">
        <v>298</v>
      </c>
      <c r="J485" s="140" t="s">
        <v>7</v>
      </c>
      <c r="K485" s="140">
        <v>1</v>
      </c>
      <c r="L485" s="156">
        <v>43040</v>
      </c>
      <c r="M485" s="156">
        <v>43099</v>
      </c>
      <c r="N485" s="137">
        <f t="shared" si="56"/>
        <v>8.4285714285714288</v>
      </c>
      <c r="O485" s="140" t="s">
        <v>296</v>
      </c>
      <c r="P485" s="140" t="s">
        <v>2333</v>
      </c>
      <c r="Q485" s="140">
        <v>1</v>
      </c>
      <c r="R485" s="140"/>
      <c r="S485" s="85">
        <f>IF(Q485/K485&gt;1,100,+Q485/K485*100)</f>
        <v>100</v>
      </c>
      <c r="T485" s="142">
        <f>+N485*S485/100</f>
        <v>8.4285714285714288</v>
      </c>
      <c r="U485" s="142">
        <f>IF(M485&lt;=$AH$1,T485,0)</f>
        <v>8.4285714285714288</v>
      </c>
      <c r="V485" s="142">
        <f>IF($AH$1&gt;=M485,N485,0)</f>
        <v>8.4285714285714288</v>
      </c>
      <c r="W485" s="143" t="str">
        <f>IF(S485=100,"CUMPLIDA",IF(M485-$AH$1&lt;0,"VENCIDA",IF(M485-$AH$1&lt;=30,"PRÓXIMA A VENCER",IF(S485&gt;0,"CON AVANCE","EN TERMINO"))))</f>
        <v>CUMPLIDA</v>
      </c>
      <c r="X485" s="143" t="str">
        <f>IF(A485&lt;&gt;"",IF(AD485=1,"VENCIDO",IF(AD485=2,"PRÓXIMO A VENCER",IF(AD485=3,"EN TERMINO",IF(AD485=4,"CON AVANCE",IF(AD485=5,"CUMPLIDO",))))),"")</f>
        <v>CUMPLIDO</v>
      </c>
      <c r="Y485" s="202" t="s">
        <v>216</v>
      </c>
      <c r="Z485" s="129" t="str">
        <f t="shared" si="51"/>
        <v>H81R16</v>
      </c>
      <c r="AA485" s="144">
        <f>IF(A485&lt;&gt;"",1,AA484+1)</f>
        <v>1</v>
      </c>
      <c r="AB485" s="144" t="str">
        <f t="shared" si="52"/>
        <v>H81R16 - 1</v>
      </c>
      <c r="AC485" s="82">
        <f t="shared" si="53"/>
        <v>5</v>
      </c>
      <c r="AD485" s="82">
        <f t="shared" si="54"/>
        <v>5</v>
      </c>
      <c r="AE485" s="82" t="str">
        <f>IF(A485&lt;&gt;"",MID(F485,1,FIND(" ",F485,1)-1),AE484)</f>
        <v>H81R16.</v>
      </c>
      <c r="AF485" s="82" t="str">
        <f t="shared" si="55"/>
        <v>H81R16</v>
      </c>
      <c r="AG485" s="89"/>
      <c r="AH485" s="89"/>
    </row>
    <row r="486" spans="1:34" s="2" customFormat="1" ht="350.1" customHeight="1" x14ac:dyDescent="0.2">
      <c r="A486" s="129">
        <f>IF(ISBLANK(D486),"",COUNTA($D$2:D486))</f>
        <v>390</v>
      </c>
      <c r="B486" s="130">
        <f t="shared" si="57"/>
        <v>485</v>
      </c>
      <c r="C486" s="140"/>
      <c r="D486" s="140" t="s">
        <v>1453</v>
      </c>
      <c r="E486" s="144">
        <v>1404002</v>
      </c>
      <c r="F486" s="155" t="s">
        <v>650</v>
      </c>
      <c r="G486" s="155" t="s">
        <v>201</v>
      </c>
      <c r="H486" s="155" t="s">
        <v>630</v>
      </c>
      <c r="I486" s="155" t="s">
        <v>631</v>
      </c>
      <c r="J486" s="140" t="s">
        <v>632</v>
      </c>
      <c r="K486" s="140">
        <v>1</v>
      </c>
      <c r="L486" s="156">
        <v>43101</v>
      </c>
      <c r="M486" s="156">
        <v>43403</v>
      </c>
      <c r="N486" s="137">
        <f t="shared" si="56"/>
        <v>43.142857142857146</v>
      </c>
      <c r="O486" s="140" t="s">
        <v>330</v>
      </c>
      <c r="P486" s="138" t="s">
        <v>2333</v>
      </c>
      <c r="Q486" s="140">
        <v>1</v>
      </c>
      <c r="R486" s="140"/>
      <c r="S486" s="85">
        <f>IF(Q486/K486&gt;1,100,+Q486/K486*100)</f>
        <v>100</v>
      </c>
      <c r="T486" s="142">
        <f>+N486*S486/100</f>
        <v>43.142857142857146</v>
      </c>
      <c r="U486" s="142">
        <f>IF(M486&lt;=$AH$1,T486,0)</f>
        <v>43.142857142857146</v>
      </c>
      <c r="V486" s="142">
        <f>IF($AH$1&gt;=M486,N486,0)</f>
        <v>43.142857142857146</v>
      </c>
      <c r="W486" s="143" t="str">
        <f>IF(S486=100,"CUMPLIDA",IF(M486-$AH$1&lt;0,"VENCIDA",IF(M486-$AH$1&lt;=30,"PRÓXIMA A VENCER",IF(S486&gt;0,"CON AVANCE","EN TERMINO"))))</f>
        <v>CUMPLIDA</v>
      </c>
      <c r="X486" s="143" t="str">
        <f>IF(A486&lt;&gt;"",IF(AD486=1,"VENCIDO",IF(AD486=2,"PRÓXIMO A VENCER",IF(AD486=3,"EN TERMINO",IF(AD486=4,"CON AVANCE",IF(AD486=5,"CUMPLIDO",))))),"")</f>
        <v>CUMPLIDO</v>
      </c>
      <c r="Y486" s="202" t="s">
        <v>216</v>
      </c>
      <c r="Z486" s="129" t="str">
        <f t="shared" si="51"/>
        <v>H82R16</v>
      </c>
      <c r="AA486" s="144">
        <f>IF(A486&lt;&gt;"",1,AA485+1)</f>
        <v>1</v>
      </c>
      <c r="AB486" s="144" t="str">
        <f t="shared" si="52"/>
        <v>H82R16 - 1</v>
      </c>
      <c r="AC486" s="82">
        <f t="shared" si="53"/>
        <v>5</v>
      </c>
      <c r="AD486" s="82">
        <f t="shared" si="54"/>
        <v>5</v>
      </c>
      <c r="AE486" s="82" t="str">
        <f>IF(A486&lt;&gt;"",MID(F486,1,FIND(" ",F486,1)-1),AE485)</f>
        <v>H82R16</v>
      </c>
      <c r="AF486" s="82" t="str">
        <f t="shared" si="55"/>
        <v>H82R16</v>
      </c>
      <c r="AG486" s="89"/>
      <c r="AH486" s="89"/>
    </row>
    <row r="487" spans="1:34" s="2" customFormat="1" ht="350.1" customHeight="1" x14ac:dyDescent="0.2">
      <c r="A487" s="129">
        <f>IF(ISBLANK(D487),"",COUNTA($D$2:D487))</f>
        <v>391</v>
      </c>
      <c r="B487" s="130">
        <f t="shared" si="57"/>
        <v>486</v>
      </c>
      <c r="C487" s="140"/>
      <c r="D487" s="140" t="s">
        <v>1160</v>
      </c>
      <c r="E487" s="144">
        <v>1401001</v>
      </c>
      <c r="F487" s="155" t="s">
        <v>1452</v>
      </c>
      <c r="G487" s="155" t="s">
        <v>563</v>
      </c>
      <c r="H487" s="155" t="s">
        <v>635</v>
      </c>
      <c r="I487" s="155" t="s">
        <v>634</v>
      </c>
      <c r="J487" s="140" t="s">
        <v>637</v>
      </c>
      <c r="K487" s="140">
        <v>1</v>
      </c>
      <c r="L487" s="156">
        <v>43101</v>
      </c>
      <c r="M487" s="156">
        <v>43403</v>
      </c>
      <c r="N487" s="137">
        <f t="shared" si="56"/>
        <v>43.142857142857146</v>
      </c>
      <c r="O487" s="140" t="s">
        <v>330</v>
      </c>
      <c r="P487" s="138" t="s">
        <v>2333</v>
      </c>
      <c r="Q487" s="140">
        <v>1</v>
      </c>
      <c r="R487" s="140"/>
      <c r="S487" s="85">
        <f>IF(Q487/K487&gt;1,100,+Q487/K487*100)</f>
        <v>100</v>
      </c>
      <c r="T487" s="142">
        <f>+N487*S487/100</f>
        <v>43.142857142857146</v>
      </c>
      <c r="U487" s="142">
        <f>IF(M487&lt;=$AH$1,T487,0)</f>
        <v>43.142857142857146</v>
      </c>
      <c r="V487" s="142">
        <f>IF($AH$1&gt;=M487,N487,0)</f>
        <v>43.142857142857146</v>
      </c>
      <c r="W487" s="143" t="str">
        <f>IF(S487=100,"CUMPLIDA",IF(M487-$AH$1&lt;0,"VENCIDA",IF(M487-$AH$1&lt;=30,"PRÓXIMA A VENCER",IF(S487&gt;0,"CON AVANCE","EN TERMINO"))))</f>
        <v>CUMPLIDA</v>
      </c>
      <c r="X487" s="143" t="str">
        <f>IF(A487&lt;&gt;"",IF(AD487=1,"VENCIDO",IF(AD487=2,"PRÓXIMO A VENCER",IF(AD487=3,"EN TERMINO",IF(AD487=4,"CON AVANCE",IF(AD487=5,"CUMPLIDO",))))),"")</f>
        <v>CUMPLIDO</v>
      </c>
      <c r="Y487" s="202" t="s">
        <v>216</v>
      </c>
      <c r="Z487" s="129" t="str">
        <f t="shared" si="51"/>
        <v>H84R16</v>
      </c>
      <c r="AA487" s="144">
        <f>IF(A487&lt;&gt;"",1,AA486+1)</f>
        <v>1</v>
      </c>
      <c r="AB487" s="144" t="str">
        <f t="shared" si="52"/>
        <v>H84R16 - 1</v>
      </c>
      <c r="AC487" s="82">
        <f t="shared" si="53"/>
        <v>5</v>
      </c>
      <c r="AD487" s="82">
        <f t="shared" si="54"/>
        <v>5</v>
      </c>
      <c r="AE487" s="82" t="str">
        <f>IF(A487&lt;&gt;"",MID(F487,1,FIND(" ",F487,1)-1),AE486)</f>
        <v>H84R16.</v>
      </c>
      <c r="AF487" s="82" t="str">
        <f t="shared" si="55"/>
        <v>H84R16</v>
      </c>
      <c r="AG487" s="89"/>
      <c r="AH487" s="89"/>
    </row>
    <row r="488" spans="1:34" s="2" customFormat="1" ht="350.1" customHeight="1" x14ac:dyDescent="0.2">
      <c r="A488" s="129">
        <f>IF(ISBLANK(D488),"",COUNTA($D$2:D488))</f>
        <v>392</v>
      </c>
      <c r="B488" s="130">
        <f t="shared" si="57"/>
        <v>487</v>
      </c>
      <c r="C488" s="140"/>
      <c r="D488" s="140" t="s">
        <v>647</v>
      </c>
      <c r="E488" s="144">
        <v>1401001</v>
      </c>
      <c r="F488" s="155" t="s">
        <v>633</v>
      </c>
      <c r="G488" s="155" t="s">
        <v>202</v>
      </c>
      <c r="H488" s="155" t="s">
        <v>636</v>
      </c>
      <c r="I488" s="155" t="s">
        <v>634</v>
      </c>
      <c r="J488" s="140" t="s">
        <v>637</v>
      </c>
      <c r="K488" s="140">
        <v>1</v>
      </c>
      <c r="L488" s="156">
        <v>43101</v>
      </c>
      <c r="M488" s="156">
        <v>43403</v>
      </c>
      <c r="N488" s="137">
        <f t="shared" si="56"/>
        <v>43.142857142857146</v>
      </c>
      <c r="O488" s="140" t="s">
        <v>330</v>
      </c>
      <c r="P488" s="138" t="s">
        <v>2333</v>
      </c>
      <c r="Q488" s="140">
        <v>1</v>
      </c>
      <c r="R488" s="140"/>
      <c r="S488" s="85">
        <f>IF(Q488/K488&gt;1,100,+Q488/K488*100)</f>
        <v>100</v>
      </c>
      <c r="T488" s="142">
        <f>+N488*S488/100</f>
        <v>43.142857142857146</v>
      </c>
      <c r="U488" s="142">
        <f>IF(M488&lt;=$AH$1,T488,0)</f>
        <v>43.142857142857146</v>
      </c>
      <c r="V488" s="142">
        <f>IF($AH$1&gt;=M488,N488,0)</f>
        <v>43.142857142857146</v>
      </c>
      <c r="W488" s="143" t="str">
        <f>IF(S488=100,"CUMPLIDA",IF(M488-$AH$1&lt;0,"VENCIDA",IF(M488-$AH$1&lt;=30,"PRÓXIMA A VENCER",IF(S488&gt;0,"CON AVANCE","EN TERMINO"))))</f>
        <v>CUMPLIDA</v>
      </c>
      <c r="X488" s="143" t="str">
        <f>IF(A488&lt;&gt;"",IF(AD488=1,"VENCIDO",IF(AD488=2,"PRÓXIMO A VENCER",IF(AD488=3,"EN TERMINO",IF(AD488=4,"CON AVANCE",IF(AD488=5,"CUMPLIDO",))))),"")</f>
        <v>CUMPLIDO</v>
      </c>
      <c r="Y488" s="202" t="s">
        <v>216</v>
      </c>
      <c r="Z488" s="129" t="str">
        <f t="shared" si="51"/>
        <v>H85R16</v>
      </c>
      <c r="AA488" s="144">
        <f>IF(A488&lt;&gt;"",1,AA487+1)</f>
        <v>1</v>
      </c>
      <c r="AB488" s="144" t="str">
        <f t="shared" si="52"/>
        <v>H85R16 - 1</v>
      </c>
      <c r="AC488" s="82">
        <f t="shared" si="53"/>
        <v>5</v>
      </c>
      <c r="AD488" s="82">
        <f t="shared" si="54"/>
        <v>5</v>
      </c>
      <c r="AE488" s="82" t="str">
        <f>IF(A488&lt;&gt;"",MID(F488,1,FIND(" ",F488,1)-1),AE487)</f>
        <v>H85R16.</v>
      </c>
      <c r="AF488" s="82" t="str">
        <f t="shared" si="55"/>
        <v>H85R16</v>
      </c>
      <c r="AG488" s="89"/>
      <c r="AH488" s="89"/>
    </row>
    <row r="489" spans="1:34" s="2" customFormat="1" ht="350.1" customHeight="1" x14ac:dyDescent="0.2">
      <c r="A489" s="129">
        <f>IF(ISBLANK(D489),"",COUNTA($D$2:D489))</f>
        <v>393</v>
      </c>
      <c r="B489" s="130">
        <f t="shared" si="57"/>
        <v>488</v>
      </c>
      <c r="C489" s="140"/>
      <c r="D489" s="140" t="s">
        <v>646</v>
      </c>
      <c r="E489" s="144">
        <v>1301001</v>
      </c>
      <c r="F489" s="155" t="s">
        <v>1235</v>
      </c>
      <c r="G489" s="155" t="s">
        <v>568</v>
      </c>
      <c r="H489" s="206" t="s">
        <v>899</v>
      </c>
      <c r="I489" s="155" t="s">
        <v>281</v>
      </c>
      <c r="J489" s="155" t="s">
        <v>280</v>
      </c>
      <c r="K489" s="140">
        <v>16</v>
      </c>
      <c r="L489" s="156">
        <v>43040</v>
      </c>
      <c r="M489" s="156">
        <v>43403</v>
      </c>
      <c r="N489" s="137">
        <f t="shared" si="56"/>
        <v>51.857142857142854</v>
      </c>
      <c r="O489" s="140" t="s">
        <v>1517</v>
      </c>
      <c r="P489" s="138" t="s">
        <v>2366</v>
      </c>
      <c r="Q489" s="140">
        <v>16</v>
      </c>
      <c r="R489" s="140"/>
      <c r="S489" s="85">
        <f>IF(Q489/K489&gt;1,100,+Q489/K489*100)</f>
        <v>100</v>
      </c>
      <c r="T489" s="142">
        <f>+N489*S489/100</f>
        <v>51.857142857142854</v>
      </c>
      <c r="U489" s="142">
        <f>IF(M489&lt;=$AH$1,T489,0)</f>
        <v>51.857142857142854</v>
      </c>
      <c r="V489" s="142">
        <f>IF($AH$1&gt;=M489,N489,0)</f>
        <v>51.857142857142854</v>
      </c>
      <c r="W489" s="143" t="str">
        <f>IF(S489=100,"CUMPLIDA",IF(M489-$AH$1&lt;0,"VENCIDA",IF(M489-$AH$1&lt;=30,"PRÓXIMA A VENCER",IF(S489&gt;0,"CON AVANCE","EN TERMINO"))))</f>
        <v>CUMPLIDA</v>
      </c>
      <c r="X489" s="143" t="str">
        <f>IF(A489&lt;&gt;"",IF(AD489=1,"VENCIDO",IF(AD489=2,"PRÓXIMO A VENCER",IF(AD489=3,"EN TERMINO",IF(AD489=4,"CON AVANCE",IF(AD489=5,"CUMPLIDO",))))),"")</f>
        <v>CUMPLIDO</v>
      </c>
      <c r="Y489" s="202" t="s">
        <v>216</v>
      </c>
      <c r="Z489" s="129" t="str">
        <f t="shared" si="51"/>
        <v>H87R16</v>
      </c>
      <c r="AA489" s="144">
        <f>IF(A489&lt;&gt;"",1,AA488+1)</f>
        <v>1</v>
      </c>
      <c r="AB489" s="144" t="str">
        <f t="shared" si="52"/>
        <v>H87R16 - 1</v>
      </c>
      <c r="AC489" s="82">
        <f t="shared" si="53"/>
        <v>5</v>
      </c>
      <c r="AD489" s="82">
        <f t="shared" si="54"/>
        <v>5</v>
      </c>
      <c r="AE489" s="82" t="str">
        <f>IF(A489&lt;&gt;"",MID(F489,1,FIND(" ",F489,1)-1),AE488)</f>
        <v>H87R16.</v>
      </c>
      <c r="AF489" s="82" t="str">
        <f t="shared" si="55"/>
        <v>H87R16</v>
      </c>
      <c r="AG489" s="89"/>
      <c r="AH489" s="89"/>
    </row>
    <row r="490" spans="1:34" s="2" customFormat="1" ht="350.1" customHeight="1" x14ac:dyDescent="0.2">
      <c r="A490" s="129">
        <f>IF(ISBLANK(D490),"",COUNTA($D$2:D490))</f>
        <v>394</v>
      </c>
      <c r="B490" s="130">
        <f t="shared" si="57"/>
        <v>489</v>
      </c>
      <c r="C490" s="140"/>
      <c r="D490" s="140" t="s">
        <v>647</v>
      </c>
      <c r="E490" s="144">
        <v>1301001</v>
      </c>
      <c r="F490" s="155" t="s">
        <v>738</v>
      </c>
      <c r="G490" s="155" t="s">
        <v>203</v>
      </c>
      <c r="H490" s="155" t="s">
        <v>1465</v>
      </c>
      <c r="I490" s="155" t="s">
        <v>1466</v>
      </c>
      <c r="J490" s="140" t="s">
        <v>1467</v>
      </c>
      <c r="K490" s="140">
        <v>2</v>
      </c>
      <c r="L490" s="156">
        <v>44407</v>
      </c>
      <c r="M490" s="156">
        <v>44742</v>
      </c>
      <c r="N490" s="137">
        <f t="shared" si="56"/>
        <v>47.857142857142854</v>
      </c>
      <c r="O490" s="140" t="s">
        <v>1517</v>
      </c>
      <c r="P490" s="138" t="s">
        <v>2366</v>
      </c>
      <c r="Q490" s="140">
        <v>2</v>
      </c>
      <c r="R490" s="155"/>
      <c r="S490" s="85">
        <f>IF(Q490/K490&gt;1,100,+Q490/K490*100)</f>
        <v>100</v>
      </c>
      <c r="T490" s="142">
        <f>+N490*S490/100</f>
        <v>47.857142857142854</v>
      </c>
      <c r="U490" s="142">
        <f>IF(M490&lt;=$AH$1,T490,0)</f>
        <v>47.857142857142854</v>
      </c>
      <c r="V490" s="142">
        <f>IF($AH$1&gt;=M490,N490,0)</f>
        <v>47.857142857142854</v>
      </c>
      <c r="W490" s="143" t="str">
        <f>IF(S490=100,"CUMPLIDA",IF(M490-$AH$1&lt;0,"VENCIDA",IF(M490-$AH$1&lt;=30,"PRÓXIMA A VENCER",IF(S490&gt;0,"CON AVANCE","EN TERMINO"))))</f>
        <v>CUMPLIDA</v>
      </c>
      <c r="X490" s="143" t="str">
        <f>IF(A490&lt;&gt;"",IF(AD490=1,"VENCIDO",IF(AD490=2,"PRÓXIMO A VENCER",IF(AD490=3,"EN TERMINO",IF(AD490=4,"CON AVANCE",IF(AD490=5,"CUMPLIDO",))))),"")</f>
        <v>CUMPLIDO</v>
      </c>
      <c r="Y490" s="202" t="s">
        <v>216</v>
      </c>
      <c r="Z490" s="129" t="str">
        <f t="shared" si="51"/>
        <v>H88R16</v>
      </c>
      <c r="AA490" s="144">
        <f>IF(A490&lt;&gt;"",1,AA489+1)</f>
        <v>1</v>
      </c>
      <c r="AB490" s="144" t="str">
        <f t="shared" si="52"/>
        <v>H88R16 - 1</v>
      </c>
      <c r="AC490" s="82">
        <f t="shared" si="53"/>
        <v>5</v>
      </c>
      <c r="AD490" s="82">
        <f t="shared" si="54"/>
        <v>5</v>
      </c>
      <c r="AE490" s="82" t="str">
        <f>IF(A490&lt;&gt;"",MID(F490,1,FIND(" ",F490,1)-1),AE489)</f>
        <v>H88R16</v>
      </c>
      <c r="AF490" s="82" t="str">
        <f t="shared" si="55"/>
        <v>H88R16</v>
      </c>
      <c r="AG490" s="89"/>
      <c r="AH490" s="89"/>
    </row>
    <row r="491" spans="1:34" s="2" customFormat="1" ht="350.1" customHeight="1" x14ac:dyDescent="0.2">
      <c r="A491" s="129">
        <f>IF(ISBLANK(D491),"",COUNTA($D$2:D491))</f>
        <v>395</v>
      </c>
      <c r="B491" s="130">
        <f t="shared" si="57"/>
        <v>490</v>
      </c>
      <c r="C491" s="140"/>
      <c r="D491" s="140" t="s">
        <v>646</v>
      </c>
      <c r="E491" s="144">
        <v>1301001</v>
      </c>
      <c r="F491" s="155" t="s">
        <v>737</v>
      </c>
      <c r="G491" s="155" t="s">
        <v>204</v>
      </c>
      <c r="H491" s="155" t="s">
        <v>282</v>
      </c>
      <c r="I491" s="155" t="s">
        <v>283</v>
      </c>
      <c r="J491" s="140" t="s">
        <v>40</v>
      </c>
      <c r="K491" s="140">
        <v>4</v>
      </c>
      <c r="L491" s="156">
        <v>43040</v>
      </c>
      <c r="M491" s="156">
        <v>43403</v>
      </c>
      <c r="N491" s="137">
        <f t="shared" si="56"/>
        <v>51.857142857142854</v>
      </c>
      <c r="O491" s="140" t="s">
        <v>1517</v>
      </c>
      <c r="P491" s="138" t="s">
        <v>2366</v>
      </c>
      <c r="Q491" s="140">
        <v>4</v>
      </c>
      <c r="R491" s="155"/>
      <c r="S491" s="85">
        <f>IF(Q491/K491&gt;1,100,+Q491/K491*100)</f>
        <v>100</v>
      </c>
      <c r="T491" s="142">
        <f>+N491*S491/100</f>
        <v>51.857142857142854</v>
      </c>
      <c r="U491" s="142">
        <f>IF(M491&lt;=$AH$1,T491,0)</f>
        <v>51.857142857142854</v>
      </c>
      <c r="V491" s="142">
        <f>IF($AH$1&gt;=M491,N491,0)</f>
        <v>51.857142857142854</v>
      </c>
      <c r="W491" s="143" t="str">
        <f>IF(S491=100,"CUMPLIDA",IF(M491-$AH$1&lt;0,"VENCIDA",IF(M491-$AH$1&lt;=30,"PRÓXIMA A VENCER",IF(S491&gt;0,"CON AVANCE","EN TERMINO"))))</f>
        <v>CUMPLIDA</v>
      </c>
      <c r="X491" s="143" t="str">
        <f>IF(A491&lt;&gt;"",IF(AD491=1,"VENCIDO",IF(AD491=2,"PRÓXIMO A VENCER",IF(AD491=3,"EN TERMINO",IF(AD491=4,"CON AVANCE",IF(AD491=5,"CUMPLIDO",))))),"")</f>
        <v>CUMPLIDO</v>
      </c>
      <c r="Y491" s="202" t="s">
        <v>216</v>
      </c>
      <c r="Z491" s="129" t="str">
        <f t="shared" si="51"/>
        <v>H89R16</v>
      </c>
      <c r="AA491" s="144">
        <f>IF(A491&lt;&gt;"",1,AA490+1)</f>
        <v>1</v>
      </c>
      <c r="AB491" s="144" t="str">
        <f t="shared" si="52"/>
        <v>H89R16 - 1</v>
      </c>
      <c r="AC491" s="82">
        <f t="shared" si="53"/>
        <v>5</v>
      </c>
      <c r="AD491" s="82">
        <f t="shared" si="54"/>
        <v>5</v>
      </c>
      <c r="AE491" s="82" t="str">
        <f>IF(A491&lt;&gt;"",MID(F491,1,FIND(" ",F491,1)-1),AE490)</f>
        <v>H89R16.</v>
      </c>
      <c r="AF491" s="82" t="str">
        <f t="shared" si="55"/>
        <v>H89R16</v>
      </c>
      <c r="AG491" s="89"/>
      <c r="AH491" s="89"/>
    </row>
    <row r="492" spans="1:34" s="2" customFormat="1" ht="350.1" customHeight="1" x14ac:dyDescent="0.2">
      <c r="A492" s="129">
        <f>IF(ISBLANK(D492),"",COUNTA($D$2:D492))</f>
        <v>396</v>
      </c>
      <c r="B492" s="130">
        <f t="shared" si="57"/>
        <v>491</v>
      </c>
      <c r="C492" s="140"/>
      <c r="D492" s="140" t="s">
        <v>646</v>
      </c>
      <c r="E492" s="144">
        <v>1301001</v>
      </c>
      <c r="F492" s="155" t="s">
        <v>749</v>
      </c>
      <c r="G492" s="155" t="s">
        <v>205</v>
      </c>
      <c r="H492" s="155" t="s">
        <v>1468</v>
      </c>
      <c r="I492" s="155" t="s">
        <v>1469</v>
      </c>
      <c r="J492" s="140" t="s">
        <v>1414</v>
      </c>
      <c r="K492" s="140">
        <v>1</v>
      </c>
      <c r="L492" s="156">
        <v>44407</v>
      </c>
      <c r="M492" s="156">
        <v>44561</v>
      </c>
      <c r="N492" s="137">
        <f t="shared" si="56"/>
        <v>22</v>
      </c>
      <c r="O492" s="140" t="s">
        <v>1517</v>
      </c>
      <c r="P492" s="138" t="s">
        <v>2366</v>
      </c>
      <c r="Q492" s="140">
        <v>1</v>
      </c>
      <c r="R492" s="155"/>
      <c r="S492" s="85">
        <f>IF(Q492/K492&gt;1,100,+Q492/K492*100)</f>
        <v>100</v>
      </c>
      <c r="T492" s="142">
        <f>+N492*S492/100</f>
        <v>22</v>
      </c>
      <c r="U492" s="142">
        <f>IF(M492&lt;=$AH$1,T492,0)</f>
        <v>22</v>
      </c>
      <c r="V492" s="142">
        <f>IF($AH$1&gt;=M492,N492,0)</f>
        <v>22</v>
      </c>
      <c r="W492" s="143" t="str">
        <f>IF(S492=100,"CUMPLIDA",IF(M492-$AH$1&lt;0,"VENCIDA",IF(M492-$AH$1&lt;=30,"PRÓXIMA A VENCER",IF(S492&gt;0,"CON AVANCE","EN TERMINO"))))</f>
        <v>CUMPLIDA</v>
      </c>
      <c r="X492" s="143" t="str">
        <f>IF(A492&lt;&gt;"",IF(AD492=1,"VENCIDO",IF(AD492=2,"PRÓXIMO A VENCER",IF(AD492=3,"EN TERMINO",IF(AD492=4,"CON AVANCE",IF(AD492=5,"CUMPLIDO",))))),"")</f>
        <v>CUMPLIDO</v>
      </c>
      <c r="Y492" s="202" t="s">
        <v>216</v>
      </c>
      <c r="Z492" s="129" t="str">
        <f t="shared" si="51"/>
        <v>H90R16</v>
      </c>
      <c r="AA492" s="144">
        <f>IF(A492&lt;&gt;"",1,AA491+1)</f>
        <v>1</v>
      </c>
      <c r="AB492" s="144" t="str">
        <f t="shared" si="52"/>
        <v>H90R16 - 1</v>
      </c>
      <c r="AC492" s="82">
        <f t="shared" si="53"/>
        <v>5</v>
      </c>
      <c r="AD492" s="82">
        <f t="shared" si="54"/>
        <v>5</v>
      </c>
      <c r="AE492" s="82" t="str">
        <f>IF(A492&lt;&gt;"",MID(F492,1,FIND(" ",F492,1)-1),AE491)</f>
        <v>H90R16.</v>
      </c>
      <c r="AF492" s="82" t="str">
        <f t="shared" si="55"/>
        <v>H90R16</v>
      </c>
      <c r="AG492" s="89"/>
      <c r="AH492" s="89"/>
    </row>
    <row r="493" spans="1:34" s="2" customFormat="1" ht="350.1" customHeight="1" x14ac:dyDescent="0.2">
      <c r="A493" s="129">
        <f>IF(ISBLANK(D493),"",COUNTA($D$2:D493))</f>
        <v>397</v>
      </c>
      <c r="B493" s="130">
        <f t="shared" si="57"/>
        <v>492</v>
      </c>
      <c r="C493" s="140"/>
      <c r="D493" s="140" t="s">
        <v>646</v>
      </c>
      <c r="E493" s="144">
        <v>1301001</v>
      </c>
      <c r="F493" s="155" t="s">
        <v>1470</v>
      </c>
      <c r="G493" s="155" t="s">
        <v>206</v>
      </c>
      <c r="H493" s="155" t="s">
        <v>1463</v>
      </c>
      <c r="I493" s="155" t="s">
        <v>1471</v>
      </c>
      <c r="J493" s="140" t="s">
        <v>1414</v>
      </c>
      <c r="K493" s="140">
        <v>1</v>
      </c>
      <c r="L493" s="156">
        <v>44407</v>
      </c>
      <c r="M493" s="156">
        <v>44561</v>
      </c>
      <c r="N493" s="137">
        <f t="shared" si="56"/>
        <v>22</v>
      </c>
      <c r="O493" s="140" t="s">
        <v>1517</v>
      </c>
      <c r="P493" s="138" t="s">
        <v>2366</v>
      </c>
      <c r="Q493" s="140">
        <v>1</v>
      </c>
      <c r="R493" s="155"/>
      <c r="S493" s="85">
        <f>IF(Q493/K493&gt;1,100,+Q493/K493*100)</f>
        <v>100</v>
      </c>
      <c r="T493" s="142">
        <f>+N493*S493/100</f>
        <v>22</v>
      </c>
      <c r="U493" s="142">
        <f>IF(M493&lt;=$AH$1,T493,0)</f>
        <v>22</v>
      </c>
      <c r="V493" s="142">
        <f>IF($AH$1&gt;=M493,N493,0)</f>
        <v>22</v>
      </c>
      <c r="W493" s="143" t="str">
        <f>IF(S493=100,"CUMPLIDA",IF(M493-$AH$1&lt;0,"VENCIDA",IF(M493-$AH$1&lt;=30,"PRÓXIMA A VENCER",IF(S493&gt;0,"CON AVANCE","EN TERMINO"))))</f>
        <v>CUMPLIDA</v>
      </c>
      <c r="X493" s="143" t="str">
        <f>IF(A493&lt;&gt;"",IF(AD493=1,"VENCIDO",IF(AD493=2,"PRÓXIMO A VENCER",IF(AD493=3,"EN TERMINO",IF(AD493=4,"CON AVANCE",IF(AD493=5,"CUMPLIDO",))))),"")</f>
        <v>CUMPLIDO</v>
      </c>
      <c r="Y493" s="202" t="s">
        <v>216</v>
      </c>
      <c r="Z493" s="129" t="str">
        <f t="shared" si="51"/>
        <v>H91R16</v>
      </c>
      <c r="AA493" s="144">
        <f>IF(A493&lt;&gt;"",1,AA492+1)</f>
        <v>1</v>
      </c>
      <c r="AB493" s="144" t="str">
        <f t="shared" si="52"/>
        <v>H91R16 - 1</v>
      </c>
      <c r="AC493" s="82">
        <f t="shared" si="53"/>
        <v>5</v>
      </c>
      <c r="AD493" s="82">
        <f t="shared" si="54"/>
        <v>5</v>
      </c>
      <c r="AE493" s="82" t="str">
        <f>IF(A493&lt;&gt;"",MID(F493,1,FIND(" ",F493,1)-1),AE492)</f>
        <v>H91R16.</v>
      </c>
      <c r="AF493" s="82" t="str">
        <f t="shared" si="55"/>
        <v>H91R16</v>
      </c>
      <c r="AG493" s="89"/>
      <c r="AH493" s="89"/>
    </row>
    <row r="494" spans="1:34" s="2" customFormat="1" ht="350.1" customHeight="1" x14ac:dyDescent="0.2">
      <c r="A494" s="129">
        <f>IF(ISBLANK(D494),"",COUNTA($D$2:D494))</f>
        <v>398</v>
      </c>
      <c r="B494" s="130">
        <f t="shared" si="57"/>
        <v>493</v>
      </c>
      <c r="C494" s="140"/>
      <c r="D494" s="140" t="s">
        <v>646</v>
      </c>
      <c r="E494" s="144">
        <v>1301001</v>
      </c>
      <c r="F494" s="155" t="s">
        <v>594</v>
      </c>
      <c r="G494" s="155" t="s">
        <v>207</v>
      </c>
      <c r="H494" s="155" t="s">
        <v>1472</v>
      </c>
      <c r="I494" s="155" t="s">
        <v>1473</v>
      </c>
      <c r="J494" s="140" t="s">
        <v>1414</v>
      </c>
      <c r="K494" s="140">
        <v>1</v>
      </c>
      <c r="L494" s="156">
        <v>44407</v>
      </c>
      <c r="M494" s="156">
        <v>44561</v>
      </c>
      <c r="N494" s="137">
        <f t="shared" si="56"/>
        <v>22</v>
      </c>
      <c r="O494" s="140" t="s">
        <v>1517</v>
      </c>
      <c r="P494" s="138" t="s">
        <v>2366</v>
      </c>
      <c r="Q494" s="140">
        <v>1</v>
      </c>
      <c r="R494" s="155"/>
      <c r="S494" s="85">
        <f>IF(Q494/K494&gt;1,100,+Q494/K494*100)</f>
        <v>100</v>
      </c>
      <c r="T494" s="142">
        <f>+N494*S494/100</f>
        <v>22</v>
      </c>
      <c r="U494" s="142">
        <f>IF(M494&lt;=$AH$1,T494,0)</f>
        <v>22</v>
      </c>
      <c r="V494" s="142">
        <f>IF($AH$1&gt;=M494,N494,0)</f>
        <v>22</v>
      </c>
      <c r="W494" s="143" t="str">
        <f>IF(S494=100,"CUMPLIDA",IF(M494-$AH$1&lt;0,"VENCIDA",IF(M494-$AH$1&lt;=30,"PRÓXIMA A VENCER",IF(S494&gt;0,"CON AVANCE","EN TERMINO"))))</f>
        <v>CUMPLIDA</v>
      </c>
      <c r="X494" s="143" t="str">
        <f>IF(A494&lt;&gt;"",IF(AD494=1,"VENCIDO",IF(AD494=2,"PRÓXIMO A VENCER",IF(AD494=3,"EN TERMINO",IF(AD494=4,"CON AVANCE",IF(AD494=5,"CUMPLIDO",))))),"")</f>
        <v>CUMPLIDO</v>
      </c>
      <c r="Y494" s="202" t="s">
        <v>216</v>
      </c>
      <c r="Z494" s="129" t="str">
        <f t="shared" si="51"/>
        <v>H95R16</v>
      </c>
      <c r="AA494" s="144">
        <f>IF(A494&lt;&gt;"",1,AA493+1)</f>
        <v>1</v>
      </c>
      <c r="AB494" s="144" t="str">
        <f t="shared" si="52"/>
        <v>H95R16 - 1</v>
      </c>
      <c r="AC494" s="82">
        <f t="shared" si="53"/>
        <v>5</v>
      </c>
      <c r="AD494" s="82">
        <f t="shared" si="54"/>
        <v>5</v>
      </c>
      <c r="AE494" s="82" t="str">
        <f>IF(A494&lt;&gt;"",MID(F494,1,FIND(" ",F494,1)-1),AE493)</f>
        <v>H95R16.</v>
      </c>
      <c r="AF494" s="82" t="str">
        <f t="shared" si="55"/>
        <v>H95R16</v>
      </c>
      <c r="AG494" s="89"/>
      <c r="AH494" s="89"/>
    </row>
    <row r="495" spans="1:34" s="2" customFormat="1" ht="350.1" customHeight="1" x14ac:dyDescent="0.2">
      <c r="A495" s="129">
        <f>IF(ISBLANK(D495),"",COUNTA($D$2:D495))</f>
        <v>399</v>
      </c>
      <c r="B495" s="130">
        <f t="shared" si="57"/>
        <v>494</v>
      </c>
      <c r="C495" s="140"/>
      <c r="D495" s="140" t="s">
        <v>647</v>
      </c>
      <c r="E495" s="144">
        <v>1801003</v>
      </c>
      <c r="F495" s="155" t="s">
        <v>346</v>
      </c>
      <c r="G495" s="155" t="s">
        <v>348</v>
      </c>
      <c r="H495" s="155" t="s">
        <v>1047</v>
      </c>
      <c r="I495" s="155" t="s">
        <v>1045</v>
      </c>
      <c r="J495" s="140" t="s">
        <v>1046</v>
      </c>
      <c r="K495" s="140">
        <v>1</v>
      </c>
      <c r="L495" s="156">
        <v>43859</v>
      </c>
      <c r="M495" s="156">
        <v>43921</v>
      </c>
      <c r="N495" s="137">
        <f t="shared" si="56"/>
        <v>8.8571428571428577</v>
      </c>
      <c r="O495" s="140" t="s">
        <v>314</v>
      </c>
      <c r="P495" s="140" t="s">
        <v>2333</v>
      </c>
      <c r="Q495" s="140">
        <v>1</v>
      </c>
      <c r="R495" s="155"/>
      <c r="S495" s="85">
        <f>IF(Q495/K495&gt;1,100,+Q495/K495*100)</f>
        <v>100</v>
      </c>
      <c r="T495" s="142">
        <f>+N495*S495/100</f>
        <v>8.8571428571428577</v>
      </c>
      <c r="U495" s="142">
        <f>IF(M495&lt;=$AH$1,T495,0)</f>
        <v>8.8571428571428577</v>
      </c>
      <c r="V495" s="142">
        <f>IF($AH$1&gt;=M495,N495,0)</f>
        <v>8.8571428571428577</v>
      </c>
      <c r="W495" s="143" t="str">
        <f>IF(S495=100,"CUMPLIDA",IF(M495-$AH$1&lt;0,"VENCIDA",IF(M495-$AH$1&lt;=30,"PRÓXIMA A VENCER",IF(S495&gt;0,"CON AVANCE","EN TERMINO"))))</f>
        <v>CUMPLIDA</v>
      </c>
      <c r="X495" s="143" t="str">
        <f>IF(A495&lt;&gt;"",IF(AD495=1,"VENCIDO",IF(AD495=2,"PRÓXIMO A VENCER",IF(AD495=3,"EN TERMINO",IF(AD495=4,"CON AVANCE",IF(AD495=5,"CUMPLIDO",))))),"")</f>
        <v>CUMPLIDO</v>
      </c>
      <c r="Y495" s="202" t="s">
        <v>216</v>
      </c>
      <c r="Z495" s="129" t="str">
        <f t="shared" si="51"/>
        <v>H101R16</v>
      </c>
      <c r="AA495" s="144">
        <f>IF(A495&lt;&gt;"",1,AA494+1)</f>
        <v>1</v>
      </c>
      <c r="AB495" s="144" t="str">
        <f t="shared" si="52"/>
        <v>H101R16 - 1</v>
      </c>
      <c r="AC495" s="82">
        <f t="shared" si="53"/>
        <v>5</v>
      </c>
      <c r="AD495" s="82">
        <f t="shared" si="54"/>
        <v>5</v>
      </c>
      <c r="AE495" s="82" t="str">
        <f>IF(A495&lt;&gt;"",MID(F495,1,FIND(" ",F495,1)-1),AE494)</f>
        <v>H101R16.</v>
      </c>
      <c r="AF495" s="82" t="str">
        <f t="shared" si="55"/>
        <v>H101R16</v>
      </c>
      <c r="AG495" s="89"/>
      <c r="AH495" s="89"/>
    </row>
    <row r="496" spans="1:34" s="2" customFormat="1" ht="350.1" customHeight="1" x14ac:dyDescent="0.2">
      <c r="A496" s="129" t="str">
        <f>IF(ISBLANK(D496),"",COUNTA($D$2:D496))</f>
        <v/>
      </c>
      <c r="B496" s="130">
        <f t="shared" si="57"/>
        <v>495</v>
      </c>
      <c r="C496" s="140"/>
      <c r="D496" s="140"/>
      <c r="E496" s="144">
        <v>1801003</v>
      </c>
      <c r="F496" s="155" t="s">
        <v>347</v>
      </c>
      <c r="G496" s="155" t="s">
        <v>348</v>
      </c>
      <c r="H496" s="155" t="s">
        <v>1788</v>
      </c>
      <c r="I496" s="155" t="s">
        <v>1789</v>
      </c>
      <c r="J496" s="140" t="s">
        <v>1790</v>
      </c>
      <c r="K496" s="140">
        <v>5</v>
      </c>
      <c r="L496" s="156">
        <v>44744</v>
      </c>
      <c r="M496" s="156">
        <v>44926</v>
      </c>
      <c r="N496" s="137">
        <f t="shared" si="56"/>
        <v>26</v>
      </c>
      <c r="O496" s="140" t="s">
        <v>1516</v>
      </c>
      <c r="P496" s="140" t="s">
        <v>2393</v>
      </c>
      <c r="Q496" s="140">
        <v>5</v>
      </c>
      <c r="R496" s="155"/>
      <c r="S496" s="85">
        <f>IF(Q496/K496&gt;1,100,+Q496/K496*100)</f>
        <v>100</v>
      </c>
      <c r="T496" s="142">
        <f>+N496*S496/100</f>
        <v>26</v>
      </c>
      <c r="U496" s="142">
        <f>IF(M496&lt;=$AH$1,T496,0)</f>
        <v>26</v>
      </c>
      <c r="V496" s="142">
        <f>IF($AH$1&gt;=M496,N496,0)</f>
        <v>26</v>
      </c>
      <c r="W496" s="143" t="str">
        <f>IF(S496=100,"CUMPLIDA",IF(M496-$AH$1&lt;0,"VENCIDA",IF(M496-$AH$1&lt;=30,"PRÓXIMA A VENCER",IF(S496&gt;0,"CON AVANCE","EN TERMINO"))))</f>
        <v>CUMPLIDA</v>
      </c>
      <c r="X496" s="143" t="str">
        <f>IF(A496&lt;&gt;"",IF(AD496=1,"VENCIDO",IF(AD496=2,"PRÓXIMO A VENCER",IF(AD496=3,"EN TERMINO",IF(AD496=4,"CON AVANCE",IF(AD496=5,"CUMPLIDO",))))),"")</f>
        <v/>
      </c>
      <c r="Y496" s="202" t="s">
        <v>216</v>
      </c>
      <c r="Z496" s="129" t="str">
        <f t="shared" si="51"/>
        <v>H101R16</v>
      </c>
      <c r="AA496" s="144">
        <f>IF(A496&lt;&gt;"",1,AA495+1)</f>
        <v>2</v>
      </c>
      <c r="AB496" s="144" t="str">
        <f t="shared" si="52"/>
        <v>H101R16 - 2</v>
      </c>
      <c r="AC496" s="82">
        <f t="shared" si="53"/>
        <v>5</v>
      </c>
      <c r="AD496" s="82">
        <f t="shared" si="54"/>
        <v>5</v>
      </c>
      <c r="AE496" s="82" t="str">
        <f>IF(A496&lt;&gt;"",MID(F496,1,FIND(" ",F496,1)-1),AE495)</f>
        <v>H101R16.</v>
      </c>
      <c r="AF496" s="82" t="str">
        <f t="shared" si="55"/>
        <v>H101R16</v>
      </c>
      <c r="AG496" s="89"/>
      <c r="AH496" s="89"/>
    </row>
    <row r="497" spans="1:34" s="2" customFormat="1" ht="350.1" customHeight="1" x14ac:dyDescent="0.2">
      <c r="A497" s="129">
        <f>IF(ISBLANK(D497),"",COUNTA($D$2:D497))</f>
        <v>400</v>
      </c>
      <c r="B497" s="130">
        <f t="shared" si="57"/>
        <v>496</v>
      </c>
      <c r="C497" s="140"/>
      <c r="D497" s="140" t="s">
        <v>646</v>
      </c>
      <c r="E497" s="144">
        <v>1801003</v>
      </c>
      <c r="F497" s="155" t="s">
        <v>2502</v>
      </c>
      <c r="G497" s="155" t="s">
        <v>321</v>
      </c>
      <c r="H497" s="155" t="s">
        <v>2427</v>
      </c>
      <c r="I497" s="155" t="s">
        <v>2405</v>
      </c>
      <c r="J497" s="140" t="s">
        <v>2301</v>
      </c>
      <c r="K497" s="140">
        <v>2</v>
      </c>
      <c r="L497" s="156">
        <v>45139</v>
      </c>
      <c r="M497" s="156">
        <v>45230</v>
      </c>
      <c r="N497" s="137">
        <f t="shared" si="56"/>
        <v>13</v>
      </c>
      <c r="O497" s="160" t="s">
        <v>2503</v>
      </c>
      <c r="P497" s="138" t="s">
        <v>2386</v>
      </c>
      <c r="Q497" s="140">
        <v>2</v>
      </c>
      <c r="R497" s="148"/>
      <c r="S497" s="85">
        <f>IF(Q497/K497&gt;1,100,+Q497/K497*100)</f>
        <v>100</v>
      </c>
      <c r="T497" s="142">
        <f>+N497*S497/100</f>
        <v>13</v>
      </c>
      <c r="U497" s="142">
        <f>IF(M497&lt;=$AH$1,T497,0)</f>
        <v>13</v>
      </c>
      <c r="V497" s="142">
        <f>IF($AH$1&gt;=M497,N497,0)</f>
        <v>13</v>
      </c>
      <c r="W497" s="143" t="str">
        <f>IF(S497=100,"CUMPLIDA",IF(M497-$AH$1&lt;0,"VENCIDA",IF(M497-$AH$1&lt;=30,"PRÓXIMA A VENCER",IF(S497&gt;0,"CON AVANCE","EN TERMINO"))))</f>
        <v>CUMPLIDA</v>
      </c>
      <c r="X497" s="143" t="str">
        <f>IF(A497&lt;&gt;"",IF(AD497=1,"VENCIDO",IF(AD497=2,"PRÓXIMO A VENCER",IF(AD497=3,"EN TERMINO",IF(AD497=4,"CON AVANCE",IF(AD497=5,"CUMPLIDO",))))),"")</f>
        <v>CUMPLIDO</v>
      </c>
      <c r="Y497" s="202" t="s">
        <v>216</v>
      </c>
      <c r="Z497" s="129" t="str">
        <f t="shared" si="51"/>
        <v>H105R16</v>
      </c>
      <c r="AA497" s="144">
        <f>IF(A497&lt;&gt;"",1,AA496+1)</f>
        <v>1</v>
      </c>
      <c r="AB497" s="144" t="str">
        <f t="shared" si="52"/>
        <v>H105R16 - 1</v>
      </c>
      <c r="AC497" s="82">
        <f t="shared" si="53"/>
        <v>5</v>
      </c>
      <c r="AD497" s="82">
        <f t="shared" si="54"/>
        <v>5</v>
      </c>
      <c r="AE497" s="82" t="str">
        <f>IF(A497&lt;&gt;"",MID(F497,1,FIND(" ",F497,1)-1),AE496)</f>
        <v>H105R16.</v>
      </c>
      <c r="AF497" s="82" t="str">
        <f t="shared" si="55"/>
        <v>H105R16</v>
      </c>
      <c r="AG497" s="89"/>
      <c r="AH497" s="89"/>
    </row>
    <row r="498" spans="1:34" s="2" customFormat="1" ht="350.1" customHeight="1" x14ac:dyDescent="0.2">
      <c r="A498" s="129">
        <f>IF(ISBLANK(D498),"",COUNTA($D$2:D498))</f>
        <v>401</v>
      </c>
      <c r="B498" s="130">
        <f t="shared" si="57"/>
        <v>497</v>
      </c>
      <c r="C498" s="140"/>
      <c r="D498" s="140" t="s">
        <v>646</v>
      </c>
      <c r="E498" s="144">
        <v>1801003</v>
      </c>
      <c r="F498" s="155" t="s">
        <v>319</v>
      </c>
      <c r="G498" s="155" t="s">
        <v>320</v>
      </c>
      <c r="H498" s="155" t="s">
        <v>316</v>
      </c>
      <c r="I498" s="155" t="s">
        <v>317</v>
      </c>
      <c r="J498" s="140" t="s">
        <v>318</v>
      </c>
      <c r="K498" s="140">
        <v>1</v>
      </c>
      <c r="L498" s="156">
        <v>43101</v>
      </c>
      <c r="M498" s="156">
        <v>43189</v>
      </c>
      <c r="N498" s="137">
        <f t="shared" si="56"/>
        <v>12.571428571428571</v>
      </c>
      <c r="O498" s="140" t="s">
        <v>314</v>
      </c>
      <c r="P498" s="140" t="s">
        <v>2333</v>
      </c>
      <c r="Q498" s="140">
        <v>1</v>
      </c>
      <c r="R498" s="155"/>
      <c r="S498" s="85">
        <f>IF(Q498/K498&gt;1,100,+Q498/K498*100)</f>
        <v>100</v>
      </c>
      <c r="T498" s="142">
        <f>+N498*S498/100</f>
        <v>12.571428571428571</v>
      </c>
      <c r="U498" s="142">
        <f>IF(M498&lt;=$AH$1,T498,0)</f>
        <v>12.571428571428571</v>
      </c>
      <c r="V498" s="142">
        <f>IF($AH$1&gt;=M498,N498,0)</f>
        <v>12.571428571428571</v>
      </c>
      <c r="W498" s="143" t="str">
        <f>IF(S498=100,"CUMPLIDA",IF(M498-$AH$1&lt;0,"VENCIDA",IF(M498-$AH$1&lt;=30,"PRÓXIMA A VENCER",IF(S498&gt;0,"CON AVANCE","EN TERMINO"))))</f>
        <v>CUMPLIDA</v>
      </c>
      <c r="X498" s="143" t="str">
        <f>IF(A498&lt;&gt;"",IF(AD498=1,"VENCIDO",IF(AD498=2,"PRÓXIMO A VENCER",IF(AD498=3,"EN TERMINO",IF(AD498=4,"CON AVANCE",IF(AD498=5,"CUMPLIDO",))))),"")</f>
        <v>CUMPLIDO</v>
      </c>
      <c r="Y498" s="202" t="s">
        <v>216</v>
      </c>
      <c r="Z498" s="129" t="str">
        <f t="shared" si="51"/>
        <v>H106R16</v>
      </c>
      <c r="AA498" s="144">
        <f>IF(A498&lt;&gt;"",1,AA497+1)</f>
        <v>1</v>
      </c>
      <c r="AB498" s="144" t="str">
        <f t="shared" si="52"/>
        <v>H106R16 - 1</v>
      </c>
      <c r="AC498" s="82">
        <f t="shared" si="53"/>
        <v>5</v>
      </c>
      <c r="AD498" s="82">
        <f t="shared" si="54"/>
        <v>5</v>
      </c>
      <c r="AE498" s="82" t="str">
        <f>IF(A498&lt;&gt;"",MID(F498,1,FIND(" ",F498,1)-1),AE497)</f>
        <v>H106R16.</v>
      </c>
      <c r="AF498" s="82" t="str">
        <f t="shared" si="55"/>
        <v>H106R16</v>
      </c>
      <c r="AG498" s="89"/>
      <c r="AH498" s="89"/>
    </row>
    <row r="499" spans="1:34" s="2" customFormat="1" ht="350.1" customHeight="1" x14ac:dyDescent="0.2">
      <c r="A499" s="129">
        <f>IF(ISBLANK(D499),"",COUNTA($D$2:D499))</f>
        <v>402</v>
      </c>
      <c r="B499" s="130">
        <f t="shared" si="57"/>
        <v>498</v>
      </c>
      <c r="C499" s="140"/>
      <c r="D499" s="140" t="s">
        <v>646</v>
      </c>
      <c r="E499" s="144">
        <v>1802002</v>
      </c>
      <c r="F499" s="155" t="s">
        <v>666</v>
      </c>
      <c r="G499" s="155" t="s">
        <v>208</v>
      </c>
      <c r="H499" s="155" t="s">
        <v>639</v>
      </c>
      <c r="I499" s="155" t="s">
        <v>638</v>
      </c>
      <c r="J499" s="140" t="s">
        <v>8</v>
      </c>
      <c r="K499" s="140">
        <v>1</v>
      </c>
      <c r="L499" s="156">
        <v>43040</v>
      </c>
      <c r="M499" s="156">
        <v>43099</v>
      </c>
      <c r="N499" s="137">
        <f t="shared" si="56"/>
        <v>8.4285714285714288</v>
      </c>
      <c r="O499" s="140" t="s">
        <v>314</v>
      </c>
      <c r="P499" s="140" t="s">
        <v>2333</v>
      </c>
      <c r="Q499" s="140">
        <v>0.99</v>
      </c>
      <c r="R499" s="155"/>
      <c r="S499" s="85">
        <f>IF(Q499/K499&gt;1,100,+Q499/K499*100)</f>
        <v>99</v>
      </c>
      <c r="T499" s="142">
        <f>+N499*S499/100</f>
        <v>8.3442857142857143</v>
      </c>
      <c r="U499" s="142">
        <f>IF(M499&lt;=$AH$1,T499,0)</f>
        <v>8.3442857142857143</v>
      </c>
      <c r="V499" s="142">
        <f>IF($AH$1&gt;=M499,N499,0)</f>
        <v>8.4285714285714288</v>
      </c>
      <c r="W499" s="143" t="str">
        <f>IF(S499=100,"CUMPLIDA",IF(M499-$AH$1&lt;0,"VENCIDA",IF(M499-$AH$1&lt;=30,"PRÓXIMA A VENCER",IF(S499&gt;0,"CON AVANCE","EN TERMINO"))))</f>
        <v>VENCIDA</v>
      </c>
      <c r="X499" s="143" t="str">
        <f>IF(A499&lt;&gt;"",IF(AD499=1,"VENCIDO",IF(AD499=2,"PRÓXIMO A VENCER",IF(AD499=3,"EN TERMINO",IF(AD499=4,"CON AVANCE",IF(AD499=5,"CUMPLIDO",))))),"")</f>
        <v>VENCIDO</v>
      </c>
      <c r="Y499" s="202" t="s">
        <v>216</v>
      </c>
      <c r="Z499" s="129" t="str">
        <f t="shared" si="51"/>
        <v>H116R16</v>
      </c>
      <c r="AA499" s="144">
        <f>IF(A499&lt;&gt;"",1,AA498+1)</f>
        <v>1</v>
      </c>
      <c r="AB499" s="144" t="str">
        <f t="shared" si="52"/>
        <v>H116R16 - 1</v>
      </c>
      <c r="AC499" s="82">
        <f t="shared" si="53"/>
        <v>1</v>
      </c>
      <c r="AD499" s="82">
        <f t="shared" si="54"/>
        <v>1</v>
      </c>
      <c r="AE499" s="82" t="str">
        <f>IF(A499&lt;&gt;"",MID(F499,1,FIND(" ",F499,1)-1),AE498)</f>
        <v>H116R16.</v>
      </c>
      <c r="AF499" s="82" t="str">
        <f t="shared" si="55"/>
        <v>H116R16</v>
      </c>
      <c r="AG499" s="89"/>
      <c r="AH499" s="89"/>
    </row>
    <row r="500" spans="1:34" s="2" customFormat="1" ht="350.1" customHeight="1" x14ac:dyDescent="0.2">
      <c r="A500" s="129">
        <f>IF(ISBLANK(D500),"",COUNTA($D$2:D500))</f>
        <v>403</v>
      </c>
      <c r="B500" s="130">
        <f t="shared" si="57"/>
        <v>499</v>
      </c>
      <c r="C500" s="140"/>
      <c r="D500" s="140" t="s">
        <v>646</v>
      </c>
      <c r="E500" s="144">
        <v>1406100</v>
      </c>
      <c r="F500" s="155" t="s">
        <v>665</v>
      </c>
      <c r="G500" s="155" t="s">
        <v>209</v>
      </c>
      <c r="H500" s="155" t="s">
        <v>420</v>
      </c>
      <c r="I500" s="155" t="s">
        <v>421</v>
      </c>
      <c r="J500" s="140" t="s">
        <v>8</v>
      </c>
      <c r="K500" s="140">
        <v>1</v>
      </c>
      <c r="L500" s="156">
        <v>43040</v>
      </c>
      <c r="M500" s="156">
        <v>43221</v>
      </c>
      <c r="N500" s="137">
        <f t="shared" si="56"/>
        <v>25.857142857142858</v>
      </c>
      <c r="O500" s="140" t="s">
        <v>416</v>
      </c>
      <c r="P500" s="138" t="s">
        <v>2386</v>
      </c>
      <c r="Q500" s="140">
        <v>1</v>
      </c>
      <c r="R500" s="140"/>
      <c r="S500" s="85">
        <f>IF(Q500/K500&gt;1,100,+Q500/K500*100)</f>
        <v>100</v>
      </c>
      <c r="T500" s="142">
        <f>+N500*S500/100</f>
        <v>25.857142857142858</v>
      </c>
      <c r="U500" s="142">
        <f>IF(M500&lt;=$AH$1,T500,0)</f>
        <v>25.857142857142858</v>
      </c>
      <c r="V500" s="142">
        <f>IF($AH$1&gt;=M500,N500,0)</f>
        <v>25.857142857142858</v>
      </c>
      <c r="W500" s="143" t="str">
        <f>IF(S500=100,"CUMPLIDA",IF(M500-$AH$1&lt;0,"VENCIDA",IF(M500-$AH$1&lt;=30,"PRÓXIMA A VENCER",IF(S500&gt;0,"CON AVANCE","EN TERMINO"))))</f>
        <v>CUMPLIDA</v>
      </c>
      <c r="X500" s="143" t="str">
        <f>IF(A500&lt;&gt;"",IF(AD500=1,"VENCIDO",IF(AD500=2,"PRÓXIMO A VENCER",IF(AD500=3,"EN TERMINO",IF(AD500=4,"CON AVANCE",IF(AD500=5,"CUMPLIDO",))))),"")</f>
        <v>CUMPLIDO</v>
      </c>
      <c r="Y500" s="202" t="s">
        <v>216</v>
      </c>
      <c r="Z500" s="129" t="str">
        <f t="shared" si="51"/>
        <v>H117R16</v>
      </c>
      <c r="AA500" s="144">
        <f>IF(A500&lt;&gt;"",1,AA499+1)</f>
        <v>1</v>
      </c>
      <c r="AB500" s="144" t="str">
        <f t="shared" si="52"/>
        <v>H117R16 - 1</v>
      </c>
      <c r="AC500" s="82">
        <f t="shared" si="53"/>
        <v>5</v>
      </c>
      <c r="AD500" s="82">
        <f t="shared" si="54"/>
        <v>5</v>
      </c>
      <c r="AE500" s="82" t="str">
        <f>IF(A500&lt;&gt;"",MID(F500,1,FIND(" ",F500,1)-1),AE499)</f>
        <v>H117R16.</v>
      </c>
      <c r="AF500" s="82" t="str">
        <f t="shared" si="55"/>
        <v>H117R16</v>
      </c>
      <c r="AG500" s="89"/>
      <c r="AH500" s="89"/>
    </row>
    <row r="501" spans="1:34" s="2" customFormat="1" ht="350.1" customHeight="1" x14ac:dyDescent="0.2">
      <c r="A501" s="129">
        <f>IF(ISBLANK(D501),"",COUNTA($D$2:D501))</f>
        <v>404</v>
      </c>
      <c r="B501" s="130">
        <f t="shared" si="57"/>
        <v>500</v>
      </c>
      <c r="C501" s="140"/>
      <c r="D501" s="140" t="s">
        <v>646</v>
      </c>
      <c r="E501" s="144">
        <v>1406100</v>
      </c>
      <c r="F501" s="155" t="s">
        <v>667</v>
      </c>
      <c r="G501" s="155" t="s">
        <v>210</v>
      </c>
      <c r="H501" s="155" t="s">
        <v>422</v>
      </c>
      <c r="I501" s="155" t="s">
        <v>423</v>
      </c>
      <c r="J501" s="140" t="s">
        <v>8</v>
      </c>
      <c r="K501" s="140">
        <v>1</v>
      </c>
      <c r="L501" s="156">
        <v>43040</v>
      </c>
      <c r="M501" s="156">
        <v>43250</v>
      </c>
      <c r="N501" s="137">
        <f t="shared" si="56"/>
        <v>30</v>
      </c>
      <c r="O501" s="140" t="s">
        <v>416</v>
      </c>
      <c r="P501" s="138" t="s">
        <v>2386</v>
      </c>
      <c r="Q501" s="140">
        <v>1</v>
      </c>
      <c r="R501" s="140"/>
      <c r="S501" s="85">
        <f>IF(Q501/K501&gt;1,100,+Q501/K501*100)</f>
        <v>100</v>
      </c>
      <c r="T501" s="142">
        <f>+N501*S501/100</f>
        <v>30</v>
      </c>
      <c r="U501" s="142">
        <f>IF(M501&lt;=$AH$1,T501,0)</f>
        <v>30</v>
      </c>
      <c r="V501" s="142">
        <f>IF($AH$1&gt;=M501,N501,0)</f>
        <v>30</v>
      </c>
      <c r="W501" s="143" t="str">
        <f>IF(S501=100,"CUMPLIDA",IF(M501-$AH$1&lt;0,"VENCIDA",IF(M501-$AH$1&lt;=30,"PRÓXIMA A VENCER",IF(S501&gt;0,"CON AVANCE","EN TERMINO"))))</f>
        <v>CUMPLIDA</v>
      </c>
      <c r="X501" s="143" t="str">
        <f>IF(A501&lt;&gt;"",IF(AD501=1,"VENCIDO",IF(AD501=2,"PRÓXIMO A VENCER",IF(AD501=3,"EN TERMINO",IF(AD501=4,"CON AVANCE",IF(AD501=5,"CUMPLIDO",))))),"")</f>
        <v>CUMPLIDO</v>
      </c>
      <c r="Y501" s="202" t="s">
        <v>216</v>
      </c>
      <c r="Z501" s="129" t="str">
        <f t="shared" si="51"/>
        <v>H119R16</v>
      </c>
      <c r="AA501" s="144">
        <f>IF(A501&lt;&gt;"",1,AA500+1)</f>
        <v>1</v>
      </c>
      <c r="AB501" s="144" t="str">
        <f t="shared" si="52"/>
        <v>H119R16 - 1</v>
      </c>
      <c r="AC501" s="82">
        <f t="shared" si="53"/>
        <v>5</v>
      </c>
      <c r="AD501" s="82">
        <f t="shared" si="54"/>
        <v>5</v>
      </c>
      <c r="AE501" s="82" t="str">
        <f>IF(A501&lt;&gt;"",MID(F501,1,FIND(" ",F501,1)-1),AE500)</f>
        <v>H119R16.</v>
      </c>
      <c r="AF501" s="82" t="str">
        <f t="shared" si="55"/>
        <v>H119R16</v>
      </c>
      <c r="AG501" s="89"/>
      <c r="AH501" s="89"/>
    </row>
    <row r="502" spans="1:34" s="2" customFormat="1" ht="350.1" customHeight="1" x14ac:dyDescent="0.2">
      <c r="A502" s="129">
        <f>IF(ISBLANK(D502),"",COUNTA($D$2:D502))</f>
        <v>405</v>
      </c>
      <c r="B502" s="130">
        <f t="shared" si="57"/>
        <v>501</v>
      </c>
      <c r="C502" s="140"/>
      <c r="D502" s="140" t="s">
        <v>646</v>
      </c>
      <c r="E502" s="144">
        <v>1101001</v>
      </c>
      <c r="F502" s="155" t="s">
        <v>668</v>
      </c>
      <c r="G502" s="155" t="s">
        <v>211</v>
      </c>
      <c r="H502" s="155" t="s">
        <v>424</v>
      </c>
      <c r="I502" s="155" t="s">
        <v>425</v>
      </c>
      <c r="J502" s="140" t="s">
        <v>426</v>
      </c>
      <c r="K502" s="140">
        <v>2</v>
      </c>
      <c r="L502" s="156">
        <v>43040</v>
      </c>
      <c r="M502" s="156">
        <v>43250</v>
      </c>
      <c r="N502" s="137">
        <f t="shared" si="56"/>
        <v>30</v>
      </c>
      <c r="O502" s="140" t="s">
        <v>416</v>
      </c>
      <c r="P502" s="138" t="s">
        <v>2386</v>
      </c>
      <c r="Q502" s="140">
        <v>2</v>
      </c>
      <c r="R502" s="140"/>
      <c r="S502" s="85">
        <f>IF(Q502/K502&gt;1,100,+Q502/K502*100)</f>
        <v>100</v>
      </c>
      <c r="T502" s="142">
        <f>+N502*S502/100</f>
        <v>30</v>
      </c>
      <c r="U502" s="142">
        <f>IF(M502&lt;=$AH$1,T502,0)</f>
        <v>30</v>
      </c>
      <c r="V502" s="142">
        <f>IF($AH$1&gt;=M502,N502,0)</f>
        <v>30</v>
      </c>
      <c r="W502" s="143" t="str">
        <f>IF(S502=100,"CUMPLIDA",IF(M502-$AH$1&lt;0,"VENCIDA",IF(M502-$AH$1&lt;=30,"PRÓXIMA A VENCER",IF(S502&gt;0,"CON AVANCE","EN TERMINO"))))</f>
        <v>CUMPLIDA</v>
      </c>
      <c r="X502" s="143" t="str">
        <f>IF(A502&lt;&gt;"",IF(AD502=1,"VENCIDO",IF(AD502=2,"PRÓXIMO A VENCER",IF(AD502=3,"EN TERMINO",IF(AD502=4,"CON AVANCE",IF(AD502=5,"CUMPLIDO",))))),"")</f>
        <v>CUMPLIDO</v>
      </c>
      <c r="Y502" s="202" t="s">
        <v>216</v>
      </c>
      <c r="Z502" s="129" t="str">
        <f t="shared" si="51"/>
        <v>H121R16</v>
      </c>
      <c r="AA502" s="144">
        <f>IF(A502&lt;&gt;"",1,AA501+1)</f>
        <v>1</v>
      </c>
      <c r="AB502" s="144" t="str">
        <f t="shared" si="52"/>
        <v>H121R16 - 1</v>
      </c>
      <c r="AC502" s="82">
        <f t="shared" si="53"/>
        <v>5</v>
      </c>
      <c r="AD502" s="82">
        <f t="shared" si="54"/>
        <v>5</v>
      </c>
      <c r="AE502" s="82" t="str">
        <f>IF(A502&lt;&gt;"",MID(F502,1,FIND(" ",F502,1)-1),AE501)</f>
        <v>H121R16.</v>
      </c>
      <c r="AF502" s="82" t="str">
        <f t="shared" si="55"/>
        <v>H121R16</v>
      </c>
      <c r="AG502" s="89"/>
      <c r="AH502" s="89"/>
    </row>
    <row r="503" spans="1:34" s="2" customFormat="1" ht="350.1" customHeight="1" x14ac:dyDescent="0.2">
      <c r="A503" s="129">
        <f>IF(ISBLANK(D503),"",COUNTA($D$2:D503))</f>
        <v>406</v>
      </c>
      <c r="B503" s="130">
        <f t="shared" si="57"/>
        <v>502</v>
      </c>
      <c r="C503" s="140"/>
      <c r="D503" s="140" t="s">
        <v>647</v>
      </c>
      <c r="E503" s="144">
        <v>1405004</v>
      </c>
      <c r="F503" s="155" t="s">
        <v>669</v>
      </c>
      <c r="G503" s="155" t="s">
        <v>212</v>
      </c>
      <c r="H503" s="155" t="s">
        <v>427</v>
      </c>
      <c r="I503" s="155" t="s">
        <v>428</v>
      </c>
      <c r="J503" s="140" t="s">
        <v>17</v>
      </c>
      <c r="K503" s="140">
        <v>3</v>
      </c>
      <c r="L503" s="156">
        <v>43040</v>
      </c>
      <c r="M503" s="156">
        <v>43342</v>
      </c>
      <c r="N503" s="137">
        <f t="shared" si="56"/>
        <v>43.142857142857146</v>
      </c>
      <c r="O503" s="140" t="s">
        <v>416</v>
      </c>
      <c r="P503" s="138" t="s">
        <v>2386</v>
      </c>
      <c r="Q503" s="140">
        <v>3</v>
      </c>
      <c r="R503" s="140"/>
      <c r="S503" s="85">
        <f>IF(Q503/K503&gt;1,100,+Q503/K503*100)</f>
        <v>100</v>
      </c>
      <c r="T503" s="142">
        <f>+N503*S503/100</f>
        <v>43.142857142857146</v>
      </c>
      <c r="U503" s="142">
        <f>IF(M503&lt;=$AH$1,T503,0)</f>
        <v>43.142857142857146</v>
      </c>
      <c r="V503" s="142">
        <f>IF($AH$1&gt;=M503,N503,0)</f>
        <v>43.142857142857146</v>
      </c>
      <c r="W503" s="143" t="str">
        <f>IF(S503=100,"CUMPLIDA",IF(M503-$AH$1&lt;0,"VENCIDA",IF(M503-$AH$1&lt;=30,"PRÓXIMA A VENCER",IF(S503&gt;0,"CON AVANCE","EN TERMINO"))))</f>
        <v>CUMPLIDA</v>
      </c>
      <c r="X503" s="143" t="str">
        <f>IF(A503&lt;&gt;"",IF(AD503=1,"VENCIDO",IF(AD503=2,"PRÓXIMO A VENCER",IF(AD503=3,"EN TERMINO",IF(AD503=4,"CON AVANCE",IF(AD503=5,"CUMPLIDO",))))),"")</f>
        <v>CUMPLIDO</v>
      </c>
      <c r="Y503" s="202" t="s">
        <v>216</v>
      </c>
      <c r="Z503" s="129" t="str">
        <f t="shared" si="51"/>
        <v>H123R16</v>
      </c>
      <c r="AA503" s="144">
        <f>IF(A503&lt;&gt;"",1,AA502+1)</f>
        <v>1</v>
      </c>
      <c r="AB503" s="144" t="str">
        <f t="shared" si="52"/>
        <v>H123R16 - 1</v>
      </c>
      <c r="AC503" s="82">
        <f t="shared" si="53"/>
        <v>5</v>
      </c>
      <c r="AD503" s="82">
        <f t="shared" si="54"/>
        <v>5</v>
      </c>
      <c r="AE503" s="82" t="str">
        <f>IF(A503&lt;&gt;"",MID(F503,1,FIND(" ",F503,1)-1),AE502)</f>
        <v>H123R16.</v>
      </c>
      <c r="AF503" s="82" t="str">
        <f t="shared" si="55"/>
        <v>H123R16</v>
      </c>
      <c r="AG503" s="89"/>
      <c r="AH503" s="89"/>
    </row>
    <row r="504" spans="1:34" s="2" customFormat="1" ht="350.1" customHeight="1" x14ac:dyDescent="0.2">
      <c r="A504" s="129">
        <f>IF(ISBLANK(D504),"",COUNTA($D$2:D504))</f>
        <v>407</v>
      </c>
      <c r="B504" s="130">
        <f t="shared" si="57"/>
        <v>503</v>
      </c>
      <c r="C504" s="140"/>
      <c r="D504" s="140" t="s">
        <v>646</v>
      </c>
      <c r="E504" s="144">
        <v>1405004</v>
      </c>
      <c r="F504" s="155" t="s">
        <v>432</v>
      </c>
      <c r="G504" s="155" t="s">
        <v>213</v>
      </c>
      <c r="H504" s="155" t="s">
        <v>429</v>
      </c>
      <c r="I504" s="155" t="s">
        <v>430</v>
      </c>
      <c r="J504" s="140" t="s">
        <v>431</v>
      </c>
      <c r="K504" s="140">
        <v>10</v>
      </c>
      <c r="L504" s="156">
        <v>43040</v>
      </c>
      <c r="M504" s="156">
        <v>43388</v>
      </c>
      <c r="N504" s="137">
        <f t="shared" si="56"/>
        <v>49.714285714285715</v>
      </c>
      <c r="O504" s="140" t="s">
        <v>416</v>
      </c>
      <c r="P504" s="138" t="s">
        <v>2386</v>
      </c>
      <c r="Q504" s="140">
        <v>10</v>
      </c>
      <c r="R504" s="140"/>
      <c r="S504" s="85">
        <f>IF(Q504/K504&gt;1,100,+Q504/K504*100)</f>
        <v>100</v>
      </c>
      <c r="T504" s="142">
        <f>+N504*S504/100</f>
        <v>49.714285714285715</v>
      </c>
      <c r="U504" s="142">
        <f>IF(M504&lt;=$AH$1,T504,0)</f>
        <v>49.714285714285715</v>
      </c>
      <c r="V504" s="142">
        <f>IF($AH$1&gt;=M504,N504,0)</f>
        <v>49.714285714285715</v>
      </c>
      <c r="W504" s="143" t="str">
        <f>IF(S504=100,"CUMPLIDA",IF(M504-$AH$1&lt;0,"VENCIDA",IF(M504-$AH$1&lt;=30,"PRÓXIMA A VENCER",IF(S504&gt;0,"CON AVANCE","EN TERMINO"))))</f>
        <v>CUMPLIDA</v>
      </c>
      <c r="X504" s="143" t="str">
        <f>IF(A504&lt;&gt;"",IF(AD504=1,"VENCIDO",IF(AD504=2,"PRÓXIMO A VENCER",IF(AD504=3,"EN TERMINO",IF(AD504=4,"CON AVANCE",IF(AD504=5,"CUMPLIDO",))))),"")</f>
        <v>CUMPLIDO</v>
      </c>
      <c r="Y504" s="202" t="s">
        <v>216</v>
      </c>
      <c r="Z504" s="129" t="str">
        <f t="shared" si="51"/>
        <v>H124R16</v>
      </c>
      <c r="AA504" s="144">
        <f>IF(A504&lt;&gt;"",1,AA503+1)</f>
        <v>1</v>
      </c>
      <c r="AB504" s="144" t="str">
        <f t="shared" si="52"/>
        <v>H124R16 - 1</v>
      </c>
      <c r="AC504" s="82">
        <f t="shared" si="53"/>
        <v>5</v>
      </c>
      <c r="AD504" s="82">
        <f t="shared" si="54"/>
        <v>5</v>
      </c>
      <c r="AE504" s="82" t="str">
        <f>IF(A504&lt;&gt;"",MID(F504,1,FIND(" ",F504,1)-1),AE503)</f>
        <v>H124R16.Utilización</v>
      </c>
      <c r="AF504" s="82" t="str">
        <f t="shared" si="55"/>
        <v>H124R16</v>
      </c>
      <c r="AG504" s="89"/>
      <c r="AH504" s="89"/>
    </row>
    <row r="505" spans="1:34" s="2" customFormat="1" ht="350.1" customHeight="1" x14ac:dyDescent="0.2">
      <c r="A505" s="129">
        <f>IF(ISBLANK(D505),"",COUNTA($D$2:D505))</f>
        <v>408</v>
      </c>
      <c r="B505" s="130">
        <f t="shared" si="57"/>
        <v>504</v>
      </c>
      <c r="C505" s="140"/>
      <c r="D505" s="140" t="s">
        <v>646</v>
      </c>
      <c r="E505" s="140">
        <v>1103002</v>
      </c>
      <c r="F505" s="155" t="s">
        <v>127</v>
      </c>
      <c r="G505" s="155" t="s">
        <v>128</v>
      </c>
      <c r="H505" s="155" t="s">
        <v>1067</v>
      </c>
      <c r="I505" s="155" t="s">
        <v>1056</v>
      </c>
      <c r="J505" s="140" t="s">
        <v>1057</v>
      </c>
      <c r="K505" s="140">
        <v>1</v>
      </c>
      <c r="L505" s="156">
        <v>43862</v>
      </c>
      <c r="M505" s="156">
        <v>43979</v>
      </c>
      <c r="N505" s="137">
        <f t="shared" si="56"/>
        <v>16.714285714285715</v>
      </c>
      <c r="O505" s="140" t="s">
        <v>1525</v>
      </c>
      <c r="P505" s="140" t="s">
        <v>2476</v>
      </c>
      <c r="Q505" s="140">
        <v>1</v>
      </c>
      <c r="R505" s="155"/>
      <c r="S505" s="85">
        <f>IF(Q505/K505&gt;1,100,+Q505/K505*100)</f>
        <v>100</v>
      </c>
      <c r="T505" s="142">
        <f>+N505*S505/100</f>
        <v>16.714285714285715</v>
      </c>
      <c r="U505" s="142">
        <f>IF(M505&lt;=$AH$1,T505,0)</f>
        <v>16.714285714285715</v>
      </c>
      <c r="V505" s="142">
        <f>IF($AH$1&gt;=M505,N505,0)</f>
        <v>16.714285714285715</v>
      </c>
      <c r="W505" s="143" t="str">
        <f>IF(S505=100,"CUMPLIDA",IF(M505-$AH$1&lt;0,"VENCIDA",IF(M505-$AH$1&lt;=30,"PRÓXIMA A VENCER",IF(S505&gt;0,"CON AVANCE","EN TERMINO"))))</f>
        <v>CUMPLIDA</v>
      </c>
      <c r="X505" s="143" t="str">
        <f>IF(A505&lt;&gt;"",IF(AD505=1,"VENCIDO",IF(AD505=2,"PRÓXIMO A VENCER",IF(AD505=3,"EN TERMINO",IF(AD505=4,"CON AVANCE",IF(AD505=5,"CUMPLIDO",))))),"")</f>
        <v>CUMPLIDO</v>
      </c>
      <c r="Y505" s="202" t="s">
        <v>141</v>
      </c>
      <c r="Z505" s="129" t="str">
        <f t="shared" si="51"/>
        <v>H1D16</v>
      </c>
      <c r="AA505" s="144">
        <f>IF(A505&lt;&gt;"",1,AA504+1)</f>
        <v>1</v>
      </c>
      <c r="AB505" s="144" t="str">
        <f t="shared" si="52"/>
        <v>H1D16 - 1</v>
      </c>
      <c r="AC505" s="82">
        <f t="shared" si="53"/>
        <v>5</v>
      </c>
      <c r="AD505" s="82">
        <f t="shared" si="54"/>
        <v>5</v>
      </c>
      <c r="AE505" s="82" t="str">
        <f>IF(A505&lt;&gt;"",MID(F505,1,FIND(" ",F505,1)-1),AE504)</f>
        <v>H1D16.</v>
      </c>
      <c r="AF505" s="82" t="str">
        <f t="shared" si="55"/>
        <v>H1D16</v>
      </c>
      <c r="AG505" s="89"/>
      <c r="AH505" s="89"/>
    </row>
    <row r="506" spans="1:34" s="2" customFormat="1" ht="350.1" customHeight="1" x14ac:dyDescent="0.2">
      <c r="A506" s="129">
        <f>IF(ISBLANK(D506),"",COUNTA($D$2:D506))</f>
        <v>409</v>
      </c>
      <c r="B506" s="130">
        <f t="shared" si="57"/>
        <v>505</v>
      </c>
      <c r="C506" s="140"/>
      <c r="D506" s="140" t="s">
        <v>754</v>
      </c>
      <c r="E506" s="140">
        <v>1103002</v>
      </c>
      <c r="F506" s="155" t="s">
        <v>750</v>
      </c>
      <c r="G506" s="155" t="s">
        <v>510</v>
      </c>
      <c r="H506" s="155" t="s">
        <v>751</v>
      </c>
      <c r="I506" s="155" t="s">
        <v>509</v>
      </c>
      <c r="J506" s="140" t="s">
        <v>325</v>
      </c>
      <c r="K506" s="140">
        <v>1</v>
      </c>
      <c r="L506" s="156">
        <v>43040</v>
      </c>
      <c r="M506" s="156">
        <v>43099</v>
      </c>
      <c r="N506" s="137">
        <f t="shared" si="56"/>
        <v>8.4285714285714288</v>
      </c>
      <c r="O506" s="160" t="s">
        <v>1519</v>
      </c>
      <c r="P506" s="138" t="s">
        <v>2386</v>
      </c>
      <c r="Q506" s="140">
        <v>1</v>
      </c>
      <c r="R506" s="140"/>
      <c r="S506" s="85">
        <f>IF(Q506/K506&gt;1,100,+Q506/K506*100)</f>
        <v>100</v>
      </c>
      <c r="T506" s="142">
        <f>+N506*S506/100</f>
        <v>8.4285714285714288</v>
      </c>
      <c r="U506" s="142">
        <f>IF(M506&lt;=$AH$1,T506,0)</f>
        <v>8.4285714285714288</v>
      </c>
      <c r="V506" s="142">
        <f>IF($AH$1&gt;=M506,N506,0)</f>
        <v>8.4285714285714288</v>
      </c>
      <c r="W506" s="143" t="str">
        <f>IF(S506=100,"CUMPLIDA",IF(M506-$AH$1&lt;0,"VENCIDA",IF(M506-$AH$1&lt;=30,"PRÓXIMA A VENCER",IF(S506&gt;0,"CON AVANCE","EN TERMINO"))))</f>
        <v>CUMPLIDA</v>
      </c>
      <c r="X506" s="143" t="str">
        <f>IF(A506&lt;&gt;"",IF(AD506=1,"VENCIDO",IF(AD506=2,"PRÓXIMO A VENCER",IF(AD506=3,"EN TERMINO",IF(AD506=4,"CON AVANCE",IF(AD506=5,"CUMPLIDO",))))),"")</f>
        <v>CUMPLIDO</v>
      </c>
      <c r="Y506" s="202" t="s">
        <v>141</v>
      </c>
      <c r="Z506" s="129" t="str">
        <f t="shared" si="51"/>
        <v>H2D16</v>
      </c>
      <c r="AA506" s="144">
        <f>IF(A506&lt;&gt;"",1,AA505+1)</f>
        <v>1</v>
      </c>
      <c r="AB506" s="144" t="str">
        <f t="shared" si="52"/>
        <v>H2D16 - 1</v>
      </c>
      <c r="AC506" s="82">
        <f t="shared" si="53"/>
        <v>5</v>
      </c>
      <c r="AD506" s="82">
        <f t="shared" si="54"/>
        <v>5</v>
      </c>
      <c r="AE506" s="82" t="str">
        <f>IF(A506&lt;&gt;"",MID(F506,1,FIND(" ",F506,1)-1),AE505)</f>
        <v>H2D16.</v>
      </c>
      <c r="AF506" s="82" t="str">
        <f t="shared" si="55"/>
        <v>H2D16</v>
      </c>
      <c r="AG506" s="89"/>
      <c r="AH506" s="89"/>
    </row>
    <row r="507" spans="1:34" s="2" customFormat="1" ht="350.1" customHeight="1" x14ac:dyDescent="0.2">
      <c r="A507" s="129" t="str">
        <f>IF(ISBLANK(D507),"",COUNTA($D$2:D507))</f>
        <v/>
      </c>
      <c r="B507" s="130">
        <f t="shared" si="57"/>
        <v>506</v>
      </c>
      <c r="C507" s="140"/>
      <c r="D507" s="140"/>
      <c r="E507" s="140">
        <v>1103002</v>
      </c>
      <c r="F507" s="155" t="s">
        <v>752</v>
      </c>
      <c r="G507" s="155" t="s">
        <v>129</v>
      </c>
      <c r="H507" s="155" t="s">
        <v>753</v>
      </c>
      <c r="I507" s="155" t="s">
        <v>312</v>
      </c>
      <c r="J507" s="140" t="s">
        <v>313</v>
      </c>
      <c r="K507" s="140">
        <v>1</v>
      </c>
      <c r="L507" s="156">
        <v>43040</v>
      </c>
      <c r="M507" s="156">
        <v>43099</v>
      </c>
      <c r="N507" s="137">
        <f t="shared" si="56"/>
        <v>8.4285714285714288</v>
      </c>
      <c r="O507" s="140" t="s">
        <v>1522</v>
      </c>
      <c r="P507" s="140" t="s">
        <v>2393</v>
      </c>
      <c r="Q507" s="140">
        <v>1</v>
      </c>
      <c r="R507" s="140"/>
      <c r="S507" s="85">
        <f>IF(Q507/K507&gt;1,100,+Q507/K507*100)</f>
        <v>100</v>
      </c>
      <c r="T507" s="142">
        <f>+N507*S507/100</f>
        <v>8.4285714285714288</v>
      </c>
      <c r="U507" s="142">
        <f>IF(M507&lt;=$AH$1,T507,0)</f>
        <v>8.4285714285714288</v>
      </c>
      <c r="V507" s="142">
        <f>IF($AH$1&gt;=M507,N507,0)</f>
        <v>8.4285714285714288</v>
      </c>
      <c r="W507" s="143" t="str">
        <f>IF(S507=100,"CUMPLIDA",IF(M507-$AH$1&lt;0,"VENCIDA",IF(M507-$AH$1&lt;=30,"PRÓXIMA A VENCER",IF(S507&gt;0,"CON AVANCE","EN TERMINO"))))</f>
        <v>CUMPLIDA</v>
      </c>
      <c r="X507" s="143" t="str">
        <f>IF(A507&lt;&gt;"",IF(AD507=1,"VENCIDO",IF(AD507=2,"PRÓXIMO A VENCER",IF(AD507=3,"EN TERMINO",IF(AD507=4,"CON AVANCE",IF(AD507=5,"CUMPLIDO",))))),"")</f>
        <v/>
      </c>
      <c r="Y507" s="202" t="s">
        <v>141</v>
      </c>
      <c r="Z507" s="129" t="str">
        <f t="shared" si="51"/>
        <v>H2D16</v>
      </c>
      <c r="AA507" s="144">
        <f>IF(A507&lt;&gt;"",1,AA506+1)</f>
        <v>2</v>
      </c>
      <c r="AB507" s="144" t="str">
        <f t="shared" si="52"/>
        <v>H2D16 - 2</v>
      </c>
      <c r="AC507" s="82">
        <f t="shared" si="53"/>
        <v>5</v>
      </c>
      <c r="AD507" s="82">
        <f t="shared" si="54"/>
        <v>5</v>
      </c>
      <c r="AE507" s="82" t="str">
        <f>IF(A507&lt;&gt;"",MID(F507,1,FIND(" ",F507,1)-1),AE506)</f>
        <v>H2D16.</v>
      </c>
      <c r="AF507" s="82" t="str">
        <f t="shared" si="55"/>
        <v>H2D16</v>
      </c>
      <c r="AG507" s="89"/>
      <c r="AH507" s="89"/>
    </row>
    <row r="508" spans="1:34" s="2" customFormat="1" ht="350.1" customHeight="1" x14ac:dyDescent="0.2">
      <c r="A508" s="129">
        <f>IF(ISBLANK(D508),"",COUNTA($D$2:D508))</f>
        <v>410</v>
      </c>
      <c r="B508" s="130">
        <f t="shared" si="57"/>
        <v>507</v>
      </c>
      <c r="C508" s="140"/>
      <c r="D508" s="140" t="s">
        <v>754</v>
      </c>
      <c r="E508" s="140">
        <v>1103002</v>
      </c>
      <c r="F508" s="155" t="s">
        <v>511</v>
      </c>
      <c r="G508" s="155" t="s">
        <v>128</v>
      </c>
      <c r="H508" s="155" t="s">
        <v>1067</v>
      </c>
      <c r="I508" s="155" t="s">
        <v>1056</v>
      </c>
      <c r="J508" s="140" t="s">
        <v>1057</v>
      </c>
      <c r="K508" s="140">
        <v>1</v>
      </c>
      <c r="L508" s="156">
        <v>43862</v>
      </c>
      <c r="M508" s="156">
        <v>43979</v>
      </c>
      <c r="N508" s="137">
        <f t="shared" si="56"/>
        <v>16.714285714285715</v>
      </c>
      <c r="O508" s="140" t="s">
        <v>1525</v>
      </c>
      <c r="P508" s="140" t="s">
        <v>2476</v>
      </c>
      <c r="Q508" s="140">
        <v>1</v>
      </c>
      <c r="R508" s="155"/>
      <c r="S508" s="85">
        <f>IF(Q508/K508&gt;1,100,+Q508/K508*100)</f>
        <v>100</v>
      </c>
      <c r="T508" s="142">
        <f>+N508*S508/100</f>
        <v>16.714285714285715</v>
      </c>
      <c r="U508" s="142">
        <f>IF(M508&lt;=$AH$1,T508,0)</f>
        <v>16.714285714285715</v>
      </c>
      <c r="V508" s="142">
        <f>IF($AH$1&gt;=M508,N508,0)</f>
        <v>16.714285714285715</v>
      </c>
      <c r="W508" s="143" t="str">
        <f>IF(S508=100,"CUMPLIDA",IF(M508-$AH$1&lt;0,"VENCIDA",IF(M508-$AH$1&lt;=30,"PRÓXIMA A VENCER",IF(S508&gt;0,"CON AVANCE","EN TERMINO"))))</f>
        <v>CUMPLIDA</v>
      </c>
      <c r="X508" s="143" t="str">
        <f>IF(A508&lt;&gt;"",IF(AD508=1,"VENCIDO",IF(AD508=2,"PRÓXIMO A VENCER",IF(AD508=3,"EN TERMINO",IF(AD508=4,"CON AVANCE",IF(AD508=5,"CUMPLIDO",))))),"")</f>
        <v>CUMPLIDO</v>
      </c>
      <c r="Y508" s="202" t="s">
        <v>141</v>
      </c>
      <c r="Z508" s="129" t="str">
        <f t="shared" si="51"/>
        <v>H3D16</v>
      </c>
      <c r="AA508" s="144">
        <f>IF(A508&lt;&gt;"",1,AA507+1)</f>
        <v>1</v>
      </c>
      <c r="AB508" s="144" t="str">
        <f t="shared" si="52"/>
        <v>H3D16 - 1</v>
      </c>
      <c r="AC508" s="82">
        <f t="shared" si="53"/>
        <v>5</v>
      </c>
      <c r="AD508" s="82">
        <f t="shared" si="54"/>
        <v>5</v>
      </c>
      <c r="AE508" s="82" t="str">
        <f>IF(A508&lt;&gt;"",MID(F508,1,FIND(" ",F508,1)-1),AE507)</f>
        <v>H3D16.</v>
      </c>
      <c r="AF508" s="82" t="str">
        <f t="shared" si="55"/>
        <v>H3D16</v>
      </c>
      <c r="AG508" s="89"/>
      <c r="AH508" s="89"/>
    </row>
    <row r="509" spans="1:34" s="2" customFormat="1" ht="350.1" customHeight="1" x14ac:dyDescent="0.2">
      <c r="A509" s="129">
        <f>IF(ISBLANK(D509),"",COUNTA($D$2:D509))</f>
        <v>411</v>
      </c>
      <c r="B509" s="130">
        <f t="shared" si="57"/>
        <v>508</v>
      </c>
      <c r="C509" s="140"/>
      <c r="D509" s="140" t="s">
        <v>754</v>
      </c>
      <c r="E509" s="140">
        <v>1103002</v>
      </c>
      <c r="F509" s="155" t="s">
        <v>222</v>
      </c>
      <c r="G509" s="155" t="s">
        <v>130</v>
      </c>
      <c r="H509" s="155" t="s">
        <v>513</v>
      </c>
      <c r="I509" s="155" t="s">
        <v>512</v>
      </c>
      <c r="J509" s="140" t="s">
        <v>7</v>
      </c>
      <c r="K509" s="140">
        <v>1</v>
      </c>
      <c r="L509" s="156">
        <v>43115</v>
      </c>
      <c r="M509" s="156">
        <v>43159</v>
      </c>
      <c r="N509" s="137">
        <f t="shared" si="56"/>
        <v>6.2857142857142856</v>
      </c>
      <c r="O509" s="160" t="s">
        <v>1519</v>
      </c>
      <c r="P509" s="138" t="s">
        <v>2386</v>
      </c>
      <c r="Q509" s="140">
        <v>1</v>
      </c>
      <c r="R509" s="140"/>
      <c r="S509" s="85">
        <f>IF(Q509/K509&gt;1,100,+Q509/K509*100)</f>
        <v>100</v>
      </c>
      <c r="T509" s="142">
        <f>+N509*S509/100</f>
        <v>6.2857142857142856</v>
      </c>
      <c r="U509" s="142">
        <f>IF(M509&lt;=$AH$1,T509,0)</f>
        <v>6.2857142857142856</v>
      </c>
      <c r="V509" s="142">
        <f>IF($AH$1&gt;=M509,N509,0)</f>
        <v>6.2857142857142856</v>
      </c>
      <c r="W509" s="143" t="str">
        <f>IF(S509=100,"CUMPLIDA",IF(M509-$AH$1&lt;0,"VENCIDA",IF(M509-$AH$1&lt;=30,"PRÓXIMA A VENCER",IF(S509&gt;0,"CON AVANCE","EN TERMINO"))))</f>
        <v>CUMPLIDA</v>
      </c>
      <c r="X509" s="143" t="str">
        <f>IF(A509&lt;&gt;"",IF(AD509=1,"VENCIDO",IF(AD509=2,"PRÓXIMO A VENCER",IF(AD509=3,"EN TERMINO",IF(AD509=4,"CON AVANCE",IF(AD509=5,"CUMPLIDO",))))),"")</f>
        <v>CUMPLIDO</v>
      </c>
      <c r="Y509" s="202" t="s">
        <v>141</v>
      </c>
      <c r="Z509" s="129" t="str">
        <f t="shared" si="51"/>
        <v>H4D16</v>
      </c>
      <c r="AA509" s="144">
        <f>IF(A509&lt;&gt;"",1,AA508+1)</f>
        <v>1</v>
      </c>
      <c r="AB509" s="144" t="str">
        <f t="shared" si="52"/>
        <v>H4D16 - 1</v>
      </c>
      <c r="AC509" s="82">
        <f t="shared" si="53"/>
        <v>5</v>
      </c>
      <c r="AD509" s="82">
        <f t="shared" si="54"/>
        <v>5</v>
      </c>
      <c r="AE509" s="82" t="str">
        <f>IF(A509&lt;&gt;"",MID(F509,1,FIND(" ",F509,1)-1),AE508)</f>
        <v>H4D16.</v>
      </c>
      <c r="AF509" s="82" t="str">
        <f t="shared" si="55"/>
        <v>H4D16</v>
      </c>
      <c r="AG509" s="89"/>
      <c r="AH509" s="89"/>
    </row>
    <row r="510" spans="1:34" s="2" customFormat="1" ht="350.1" customHeight="1" x14ac:dyDescent="0.2">
      <c r="A510" s="129">
        <f>IF(ISBLANK(D510),"",COUNTA($D$2:D510))</f>
        <v>412</v>
      </c>
      <c r="B510" s="130">
        <f t="shared" si="57"/>
        <v>509</v>
      </c>
      <c r="C510" s="140"/>
      <c r="D510" s="140" t="s">
        <v>646</v>
      </c>
      <c r="E510" s="140" t="s">
        <v>144</v>
      </c>
      <c r="F510" s="155" t="s">
        <v>223</v>
      </c>
      <c r="G510" s="155" t="s">
        <v>145</v>
      </c>
      <c r="H510" s="155" t="s">
        <v>2725</v>
      </c>
      <c r="I510" s="155" t="s">
        <v>2727</v>
      </c>
      <c r="J510" s="140" t="s">
        <v>2726</v>
      </c>
      <c r="K510" s="140">
        <v>1</v>
      </c>
      <c r="L510" s="156">
        <v>45139</v>
      </c>
      <c r="M510" s="156">
        <v>45230</v>
      </c>
      <c r="N510" s="137">
        <f t="shared" si="56"/>
        <v>13</v>
      </c>
      <c r="O510" s="140" t="s">
        <v>1521</v>
      </c>
      <c r="P510" s="140" t="s">
        <v>2386</v>
      </c>
      <c r="Q510" s="140">
        <v>0</v>
      </c>
      <c r="R510" s="141"/>
      <c r="S510" s="85">
        <f>IF(Q510/K510&gt;1,100,+Q510/K510*100)</f>
        <v>0</v>
      </c>
      <c r="T510" s="142">
        <f>+N510*S510/100</f>
        <v>0</v>
      </c>
      <c r="U510" s="142">
        <f>IF(M510&lt;=$AH$1,T510,0)</f>
        <v>0</v>
      </c>
      <c r="V510" s="142">
        <f>IF($AH$1&gt;=M510,N510,0)</f>
        <v>13</v>
      </c>
      <c r="W510" s="143" t="str">
        <f>IF(S510=100,"CUMPLIDA",IF(M510-$AH$1&lt;0,"VENCIDA",IF(M510-$AH$1&lt;=30,"PRÓXIMA A VENCER",IF(S510&gt;0,"CON AVANCE","EN TERMINO"))))</f>
        <v>VENCIDA</v>
      </c>
      <c r="X510" s="143" t="str">
        <f>IF(A510&lt;&gt;"",IF(AD510=1,"VENCIDO",IF(AD510=2,"PRÓXIMO A VENCER",IF(AD510=3,"EN TERMINO",IF(AD510=4,"CON AVANCE",IF(AD510=5,"CUMPLIDO",))))),"")</f>
        <v>VENCIDO</v>
      </c>
      <c r="Y510" s="202" t="s">
        <v>164</v>
      </c>
      <c r="Z510" s="129" t="str">
        <f t="shared" si="51"/>
        <v>H5ECP</v>
      </c>
      <c r="AA510" s="144">
        <f>IF(A510&lt;&gt;"",1,AA509+1)</f>
        <v>1</v>
      </c>
      <c r="AB510" s="144" t="str">
        <f t="shared" si="52"/>
        <v>H5ECP - 1</v>
      </c>
      <c r="AC510" s="82">
        <f t="shared" si="53"/>
        <v>1</v>
      </c>
      <c r="AD510" s="82">
        <f t="shared" si="54"/>
        <v>1</v>
      </c>
      <c r="AE510" s="82" t="str">
        <f>IF(A510&lt;&gt;"",MID(F510,1,FIND(" ",F510,1)-1),AE509)</f>
        <v>H5ECP.</v>
      </c>
      <c r="AF510" s="82" t="str">
        <f t="shared" si="55"/>
        <v>H5ECP</v>
      </c>
      <c r="AG510" s="89"/>
      <c r="AH510" s="89"/>
    </row>
    <row r="511" spans="1:34" s="2" customFormat="1" ht="350.1" customHeight="1" x14ac:dyDescent="0.2">
      <c r="A511" s="129">
        <f>IF(ISBLANK(D511),"",COUNTA($D$2:D511))</f>
        <v>413</v>
      </c>
      <c r="B511" s="130">
        <f t="shared" si="57"/>
        <v>510</v>
      </c>
      <c r="C511" s="140"/>
      <c r="D511" s="140" t="s">
        <v>646</v>
      </c>
      <c r="E511" s="140" t="s">
        <v>144</v>
      </c>
      <c r="F511" s="155" t="s">
        <v>595</v>
      </c>
      <c r="G511" s="155" t="s">
        <v>146</v>
      </c>
      <c r="H511" s="155" t="s">
        <v>2728</v>
      </c>
      <c r="I511" s="155" t="s">
        <v>2300</v>
      </c>
      <c r="J511" s="140" t="s">
        <v>2301</v>
      </c>
      <c r="K511" s="140">
        <v>3</v>
      </c>
      <c r="L511" s="156">
        <v>45139</v>
      </c>
      <c r="M511" s="156">
        <v>45230</v>
      </c>
      <c r="N511" s="137">
        <f t="shared" si="56"/>
        <v>13</v>
      </c>
      <c r="O511" s="140" t="s">
        <v>1521</v>
      </c>
      <c r="P511" s="140" t="s">
        <v>2386</v>
      </c>
      <c r="Q511" s="140">
        <v>0</v>
      </c>
      <c r="R511" s="141"/>
      <c r="S511" s="85">
        <f>IF(Q511/K511&gt;1,100,+Q511/K511*100)</f>
        <v>0</v>
      </c>
      <c r="T511" s="142">
        <f>+N511*S511/100</f>
        <v>0</v>
      </c>
      <c r="U511" s="142">
        <f>IF(M511&lt;=$AH$1,T511,0)</f>
        <v>0</v>
      </c>
      <c r="V511" s="142">
        <f>IF($AH$1&gt;=M511,N511,0)</f>
        <v>13</v>
      </c>
      <c r="W511" s="143" t="str">
        <f>IF(S511=100,"CUMPLIDA",IF(M511-$AH$1&lt;0,"VENCIDA",IF(M511-$AH$1&lt;=30,"PRÓXIMA A VENCER",IF(S511&gt;0,"CON AVANCE","EN TERMINO"))))</f>
        <v>VENCIDA</v>
      </c>
      <c r="X511" s="143" t="str">
        <f>IF(A511&lt;&gt;"",IF(AD511=1,"VENCIDO",IF(AD511=2,"PRÓXIMO A VENCER",IF(AD511=3,"EN TERMINO",IF(AD511=4,"CON AVANCE",IF(AD511=5,"CUMPLIDO",))))),"")</f>
        <v>VENCIDO</v>
      </c>
      <c r="Y511" s="202" t="s">
        <v>164</v>
      </c>
      <c r="Z511" s="129" t="str">
        <f t="shared" si="51"/>
        <v>H6ECP</v>
      </c>
      <c r="AA511" s="144">
        <f>IF(A511&lt;&gt;"",1,AA510+1)</f>
        <v>1</v>
      </c>
      <c r="AB511" s="144" t="str">
        <f t="shared" si="52"/>
        <v>H6ECP - 1</v>
      </c>
      <c r="AC511" s="82">
        <f t="shared" si="53"/>
        <v>1</v>
      </c>
      <c r="AD511" s="82">
        <f t="shared" si="54"/>
        <v>1</v>
      </c>
      <c r="AE511" s="82" t="str">
        <f>IF(A511&lt;&gt;"",MID(F511,1,FIND(" ",F511,1)-1),AE510)</f>
        <v>H6ECP.</v>
      </c>
      <c r="AF511" s="82" t="str">
        <f t="shared" si="55"/>
        <v>H6ECP</v>
      </c>
      <c r="AG511" s="89"/>
      <c r="AH511" s="89"/>
    </row>
    <row r="512" spans="1:34" s="2" customFormat="1" ht="350.1" customHeight="1" x14ac:dyDescent="0.2">
      <c r="A512" s="129">
        <f>IF(ISBLANK(D512),"",COUNTA($D$2:D512))</f>
        <v>414</v>
      </c>
      <c r="B512" s="130">
        <f t="shared" si="57"/>
        <v>511</v>
      </c>
      <c r="C512" s="140"/>
      <c r="D512" s="140" t="s">
        <v>646</v>
      </c>
      <c r="E512" s="140" t="s">
        <v>19</v>
      </c>
      <c r="F512" s="155" t="s">
        <v>730</v>
      </c>
      <c r="G512" s="155" t="s">
        <v>147</v>
      </c>
      <c r="H512" s="155" t="s">
        <v>732</v>
      </c>
      <c r="I512" s="155" t="s">
        <v>557</v>
      </c>
      <c r="J512" s="140" t="s">
        <v>8</v>
      </c>
      <c r="K512" s="140">
        <v>1</v>
      </c>
      <c r="L512" s="156">
        <v>43040</v>
      </c>
      <c r="M512" s="156">
        <v>43099</v>
      </c>
      <c r="N512" s="137">
        <f t="shared" si="56"/>
        <v>8.4285714285714288</v>
      </c>
      <c r="O512" s="140" t="s">
        <v>1521</v>
      </c>
      <c r="P512" s="138" t="s">
        <v>2386</v>
      </c>
      <c r="Q512" s="140">
        <v>1</v>
      </c>
      <c r="R512" s="140"/>
      <c r="S512" s="85">
        <f>IF(Q512/K512&gt;1,100,+Q512/K512*100)</f>
        <v>100</v>
      </c>
      <c r="T512" s="142">
        <f>+N512*S512/100</f>
        <v>8.4285714285714288</v>
      </c>
      <c r="U512" s="142">
        <f>IF(M512&lt;=$AH$1,T512,0)</f>
        <v>8.4285714285714288</v>
      </c>
      <c r="V512" s="142">
        <f>IF($AH$1&gt;=M512,N512,0)</f>
        <v>8.4285714285714288</v>
      </c>
      <c r="W512" s="143" t="str">
        <f>IF(S512=100,"CUMPLIDA",IF(M512-$AH$1&lt;0,"VENCIDA",IF(M512-$AH$1&lt;=30,"PRÓXIMA A VENCER",IF(S512&gt;0,"CON AVANCE","EN TERMINO"))))</f>
        <v>CUMPLIDA</v>
      </c>
      <c r="X512" s="143" t="str">
        <f>IF(A512&lt;&gt;"",IF(AD512=1,"VENCIDO",IF(AD512=2,"PRÓXIMO A VENCER",IF(AD512=3,"EN TERMINO",IF(AD512=4,"CON AVANCE",IF(AD512=5,"CUMPLIDO",))))),"")</f>
        <v>VENCIDO</v>
      </c>
      <c r="Y512" s="202" t="s">
        <v>164</v>
      </c>
      <c r="Z512" s="129" t="str">
        <f t="shared" si="51"/>
        <v>H7ECP</v>
      </c>
      <c r="AA512" s="144">
        <f>IF(A512&lt;&gt;"",1,AA511+1)</f>
        <v>1</v>
      </c>
      <c r="AB512" s="144" t="str">
        <f t="shared" si="52"/>
        <v>H7ECP - 1</v>
      </c>
      <c r="AC512" s="82">
        <f t="shared" si="53"/>
        <v>5</v>
      </c>
      <c r="AD512" s="82">
        <f t="shared" si="54"/>
        <v>1</v>
      </c>
      <c r="AE512" s="82" t="str">
        <f>IF(A512&lt;&gt;"",MID(F512,1,FIND(" ",F512,1)-1),AE511)</f>
        <v>H7ECP.</v>
      </c>
      <c r="AF512" s="82" t="str">
        <f t="shared" si="55"/>
        <v>H7ECP</v>
      </c>
      <c r="AG512" s="89"/>
      <c r="AH512" s="89"/>
    </row>
    <row r="513" spans="1:34" s="2" customFormat="1" ht="350.1" customHeight="1" x14ac:dyDescent="0.2">
      <c r="A513" s="129" t="str">
        <f>IF(ISBLANK(D513),"",COUNTA($D$2:D513))</f>
        <v/>
      </c>
      <c r="B513" s="130">
        <f t="shared" si="57"/>
        <v>512</v>
      </c>
      <c r="C513" s="140"/>
      <c r="D513" s="140"/>
      <c r="E513" s="140" t="s">
        <v>19</v>
      </c>
      <c r="F513" s="155" t="s">
        <v>777</v>
      </c>
      <c r="G513" s="155" t="s">
        <v>148</v>
      </c>
      <c r="H513" s="155" t="s">
        <v>731</v>
      </c>
      <c r="I513" s="155" t="s">
        <v>558</v>
      </c>
      <c r="J513" s="140" t="s">
        <v>7</v>
      </c>
      <c r="K513" s="140">
        <v>1</v>
      </c>
      <c r="L513" s="156">
        <v>43040</v>
      </c>
      <c r="M513" s="156">
        <v>43099</v>
      </c>
      <c r="N513" s="137">
        <f t="shared" si="56"/>
        <v>8.4285714285714288</v>
      </c>
      <c r="O513" s="140" t="s">
        <v>1521</v>
      </c>
      <c r="P513" s="138" t="s">
        <v>2386</v>
      </c>
      <c r="Q513" s="140">
        <v>1</v>
      </c>
      <c r="R513" s="140"/>
      <c r="S513" s="85">
        <f>IF(Q513/K513&gt;1,100,+Q513/K513*100)</f>
        <v>100</v>
      </c>
      <c r="T513" s="142">
        <f>+N513*S513/100</f>
        <v>8.4285714285714288</v>
      </c>
      <c r="U513" s="142">
        <f>IF(M513&lt;=$AH$1,T513,0)</f>
        <v>8.4285714285714288</v>
      </c>
      <c r="V513" s="142">
        <f>IF($AH$1&gt;=M513,N513,0)</f>
        <v>8.4285714285714288</v>
      </c>
      <c r="W513" s="143" t="str">
        <f>IF(S513=100,"CUMPLIDA",IF(M513-$AH$1&lt;0,"VENCIDA",IF(M513-$AH$1&lt;=30,"PRÓXIMA A VENCER",IF(S513&gt;0,"CON AVANCE","EN TERMINO"))))</f>
        <v>CUMPLIDA</v>
      </c>
      <c r="X513" s="143" t="str">
        <f>IF(A513&lt;&gt;"",IF(AD513=1,"VENCIDO",IF(AD513=2,"PRÓXIMO A VENCER",IF(AD513=3,"EN TERMINO",IF(AD513=4,"CON AVANCE",IF(AD513=5,"CUMPLIDO",))))),"")</f>
        <v/>
      </c>
      <c r="Y513" s="202" t="s">
        <v>164</v>
      </c>
      <c r="Z513" s="129" t="str">
        <f t="shared" si="51"/>
        <v>H7ECP</v>
      </c>
      <c r="AA513" s="144">
        <f>IF(A513&lt;&gt;"",1,AA512+1)</f>
        <v>2</v>
      </c>
      <c r="AB513" s="144" t="str">
        <f t="shared" si="52"/>
        <v>H7ECP - 2</v>
      </c>
      <c r="AC513" s="82">
        <f t="shared" si="53"/>
        <v>5</v>
      </c>
      <c r="AD513" s="82">
        <f t="shared" si="54"/>
        <v>1</v>
      </c>
      <c r="AE513" s="82" t="str">
        <f>IF(A513&lt;&gt;"",MID(F513,1,FIND(" ",F513,1)-1),AE512)</f>
        <v>H7ECP.</v>
      </c>
      <c r="AF513" s="82" t="str">
        <f t="shared" si="55"/>
        <v>H7ECP</v>
      </c>
      <c r="AG513" s="89"/>
      <c r="AH513" s="89"/>
    </row>
    <row r="514" spans="1:34" s="2" customFormat="1" ht="350.1" customHeight="1" x14ac:dyDescent="0.2">
      <c r="A514" s="129" t="str">
        <f>IF(ISBLANK(D514),"",COUNTA($D$2:D514))</f>
        <v/>
      </c>
      <c r="B514" s="130">
        <f t="shared" si="57"/>
        <v>513</v>
      </c>
      <c r="C514" s="140"/>
      <c r="D514" s="140"/>
      <c r="E514" s="140" t="s">
        <v>19</v>
      </c>
      <c r="F514" s="155" t="s">
        <v>1454</v>
      </c>
      <c r="G514" s="155" t="s">
        <v>148</v>
      </c>
      <c r="H514" s="155" t="s">
        <v>733</v>
      </c>
      <c r="I514" s="155" t="s">
        <v>559</v>
      </c>
      <c r="J514" s="140" t="s">
        <v>133</v>
      </c>
      <c r="K514" s="140">
        <v>2</v>
      </c>
      <c r="L514" s="156">
        <v>43040</v>
      </c>
      <c r="M514" s="156">
        <v>43189</v>
      </c>
      <c r="N514" s="137">
        <f t="shared" si="56"/>
        <v>21.285714285714285</v>
      </c>
      <c r="O514" s="140" t="s">
        <v>1521</v>
      </c>
      <c r="P514" s="138" t="s">
        <v>2386</v>
      </c>
      <c r="Q514" s="140">
        <v>1</v>
      </c>
      <c r="R514" s="140"/>
      <c r="S514" s="85">
        <f>IF(Q514/K514&gt;1,100,+Q514/K514*100)</f>
        <v>50</v>
      </c>
      <c r="T514" s="142">
        <f>+N514*S514/100</f>
        <v>10.642857142857142</v>
      </c>
      <c r="U514" s="142">
        <f>IF(M514&lt;=$AH$1,T514,0)</f>
        <v>10.642857142857142</v>
      </c>
      <c r="V514" s="142">
        <f>IF($AH$1&gt;=M514,N514,0)</f>
        <v>21.285714285714285</v>
      </c>
      <c r="W514" s="143" t="str">
        <f>IF(S514=100,"CUMPLIDA",IF(M514-$AH$1&lt;0,"VENCIDA",IF(M514-$AH$1&lt;=30,"PRÓXIMA A VENCER",IF(S514&gt;0,"CON AVANCE","EN TERMINO"))))</f>
        <v>VENCIDA</v>
      </c>
      <c r="X514" s="143" t="str">
        <f>IF(A514&lt;&gt;"",IF(AD514=1,"VENCIDO",IF(AD514=2,"PRÓXIMO A VENCER",IF(AD514=3,"EN TERMINO",IF(AD514=4,"CON AVANCE",IF(AD514=5,"CUMPLIDO",))))),"")</f>
        <v/>
      </c>
      <c r="Y514" s="202" t="s">
        <v>164</v>
      </c>
      <c r="Z514" s="129" t="str">
        <f t="shared" si="51"/>
        <v>H7ECP</v>
      </c>
      <c r="AA514" s="144">
        <f>IF(A514&lt;&gt;"",1,AA513+1)</f>
        <v>3</v>
      </c>
      <c r="AB514" s="144" t="str">
        <f t="shared" si="52"/>
        <v>H7ECP - 3</v>
      </c>
      <c r="AC514" s="82">
        <f t="shared" si="53"/>
        <v>1</v>
      </c>
      <c r="AD514" s="82">
        <f t="shared" si="54"/>
        <v>1</v>
      </c>
      <c r="AE514" s="82" t="str">
        <f>IF(A514&lt;&gt;"",MID(F514,1,FIND(" ",F514,1)-1),AE513)</f>
        <v>H7ECP.</v>
      </c>
      <c r="AF514" s="82" t="str">
        <f t="shared" si="55"/>
        <v>H7ECP</v>
      </c>
      <c r="AG514" s="89"/>
      <c r="AH514" s="89"/>
    </row>
    <row r="515" spans="1:34" s="2" customFormat="1" ht="350.1" customHeight="1" x14ac:dyDescent="0.2">
      <c r="A515" s="129">
        <f>IF(ISBLANK(D515),"",COUNTA($D$2:D515))</f>
        <v>415</v>
      </c>
      <c r="B515" s="130">
        <f t="shared" si="57"/>
        <v>514</v>
      </c>
      <c r="C515" s="140"/>
      <c r="D515" s="140" t="s">
        <v>646</v>
      </c>
      <c r="E515" s="140" t="s">
        <v>19</v>
      </c>
      <c r="F515" s="147" t="s">
        <v>2729</v>
      </c>
      <c r="G515" s="155" t="s">
        <v>149</v>
      </c>
      <c r="H515" s="155" t="s">
        <v>2731</v>
      </c>
      <c r="I515" s="155" t="s">
        <v>2713</v>
      </c>
      <c r="J515" s="140" t="s">
        <v>2714</v>
      </c>
      <c r="K515" s="140">
        <v>1</v>
      </c>
      <c r="L515" s="156">
        <v>45181</v>
      </c>
      <c r="M515" s="156">
        <v>45230</v>
      </c>
      <c r="N515" s="137">
        <f t="shared" si="56"/>
        <v>7</v>
      </c>
      <c r="O515" s="140" t="s">
        <v>1521</v>
      </c>
      <c r="P515" s="140" t="s">
        <v>2386</v>
      </c>
      <c r="Q515" s="140">
        <v>0</v>
      </c>
      <c r="R515" s="141"/>
      <c r="S515" s="85">
        <f>IF(Q515/K515&gt;1,100,+Q515/K515*100)</f>
        <v>0</v>
      </c>
      <c r="T515" s="142">
        <f>+N515*S515/100</f>
        <v>0</v>
      </c>
      <c r="U515" s="142">
        <f>IF(M515&lt;=$AH$1,T515,0)</f>
        <v>0</v>
      </c>
      <c r="V515" s="142">
        <f>IF($AH$1&gt;=M515,N515,0)</f>
        <v>7</v>
      </c>
      <c r="W515" s="143" t="str">
        <f>IF(S515=100,"CUMPLIDA",IF(M515-$AH$1&lt;0,"VENCIDA",IF(M515-$AH$1&lt;=30,"PRÓXIMA A VENCER",IF(S515&gt;0,"CON AVANCE","EN TERMINO"))))</f>
        <v>VENCIDA</v>
      </c>
      <c r="X515" s="143" t="str">
        <f>IF(A515&lt;&gt;"",IF(AD515=1,"VENCIDO",IF(AD515=2,"PRÓXIMO A VENCER",IF(AD515=3,"EN TERMINO",IF(AD515=4,"CON AVANCE",IF(AD515=5,"CUMPLIDO",))))),"")</f>
        <v>VENCIDO</v>
      </c>
      <c r="Y515" s="202" t="s">
        <v>164</v>
      </c>
      <c r="Z515" s="129" t="str">
        <f t="shared" ref="Z515:Z578" si="58">AF515</f>
        <v>H8ECP</v>
      </c>
      <c r="AA515" s="144">
        <f>IF(A515&lt;&gt;"",1,AA514+1)</f>
        <v>1</v>
      </c>
      <c r="AB515" s="144" t="str">
        <f t="shared" ref="AB515:AB578" si="59">CONCATENATE(Z515," - ",AA515)</f>
        <v>H8ECP - 1</v>
      </c>
      <c r="AC515" s="82">
        <f t="shared" ref="AC515:AC578" si="60">IF(W515="VENCIDA",1,IF(W515="PRÓXIMA A VENCER",2,IF(W515="EN TERMINO",3,IF(W515="CON AVANCE",4,IF(W515="CUMPLIDA",5,)))))</f>
        <v>1</v>
      </c>
      <c r="AD515" s="82">
        <f t="shared" ref="AD515:AD578" si="61">IF(AA516=AA515+1,MIN(AC515,AD516),AC515)</f>
        <v>1</v>
      </c>
      <c r="AE515" s="82" t="str">
        <f>IF(A515&lt;&gt;"",MID(F515,1,FIND(" ",F515,1)-1),AE514)</f>
        <v>H8ECP.</v>
      </c>
      <c r="AF515" s="82" t="str">
        <f t="shared" ref="AF515:AF578" si="62">IFERROR(MID(AE515,1,FIND(".",AE515,1)-1),AE515)</f>
        <v>H8ECP</v>
      </c>
      <c r="AG515" s="89"/>
      <c r="AH515" s="89"/>
    </row>
    <row r="516" spans="1:34" s="2" customFormat="1" ht="350.1" customHeight="1" x14ac:dyDescent="0.2">
      <c r="A516" s="129" t="str">
        <f>IF(ISBLANK(D516),"",COUNTA($D$2:D516))</f>
        <v/>
      </c>
      <c r="B516" s="130">
        <f t="shared" si="57"/>
        <v>515</v>
      </c>
      <c r="C516" s="140"/>
      <c r="D516" s="140"/>
      <c r="E516" s="140" t="s">
        <v>19</v>
      </c>
      <c r="F516" s="147" t="s">
        <v>2730</v>
      </c>
      <c r="G516" s="155" t="s">
        <v>149</v>
      </c>
      <c r="H516" s="155" t="s">
        <v>2715</v>
      </c>
      <c r="I516" s="155" t="s">
        <v>2716</v>
      </c>
      <c r="J516" s="140" t="s">
        <v>2717</v>
      </c>
      <c r="K516" s="140">
        <v>1</v>
      </c>
      <c r="L516" s="156">
        <v>45181</v>
      </c>
      <c r="M516" s="156">
        <v>45230</v>
      </c>
      <c r="N516" s="137">
        <f t="shared" si="56"/>
        <v>7</v>
      </c>
      <c r="O516" s="140" t="s">
        <v>1521</v>
      </c>
      <c r="P516" s="140" t="s">
        <v>2386</v>
      </c>
      <c r="Q516" s="140">
        <v>0</v>
      </c>
      <c r="R516" s="141"/>
      <c r="S516" s="85">
        <f>IF(Q516/K516&gt;1,100,+Q516/K516*100)</f>
        <v>0</v>
      </c>
      <c r="T516" s="142">
        <f>+N516*S516/100</f>
        <v>0</v>
      </c>
      <c r="U516" s="142">
        <f>IF(M516&lt;=$AH$1,T516,0)</f>
        <v>0</v>
      </c>
      <c r="V516" s="142">
        <f>IF($AH$1&gt;=M516,N516,0)</f>
        <v>7</v>
      </c>
      <c r="W516" s="143" t="str">
        <f>IF(S516=100,"CUMPLIDA",IF(M516-$AH$1&lt;0,"VENCIDA",IF(M516-$AH$1&lt;=30,"PRÓXIMA A VENCER",IF(S516&gt;0,"CON AVANCE","EN TERMINO"))))</f>
        <v>VENCIDA</v>
      </c>
      <c r="X516" s="143" t="str">
        <f>IF(A516&lt;&gt;"",IF(AD516=1,"VENCIDO",IF(AD516=2,"PRÓXIMO A VENCER",IF(AD516=3,"EN TERMINO",IF(AD516=4,"CON AVANCE",IF(AD516=5,"CUMPLIDO",))))),"")</f>
        <v/>
      </c>
      <c r="Y516" s="202" t="s">
        <v>164</v>
      </c>
      <c r="Z516" s="129" t="str">
        <f t="shared" si="58"/>
        <v>H8ECP</v>
      </c>
      <c r="AA516" s="144">
        <f>IF(A516&lt;&gt;"",1,AA515+1)</f>
        <v>2</v>
      </c>
      <c r="AB516" s="144" t="str">
        <f t="shared" si="59"/>
        <v>H8ECP - 2</v>
      </c>
      <c r="AC516" s="82">
        <f t="shared" si="60"/>
        <v>1</v>
      </c>
      <c r="AD516" s="82">
        <f t="shared" si="61"/>
        <v>1</v>
      </c>
      <c r="AE516" s="82" t="str">
        <f>IF(A516&lt;&gt;"",MID(F516,1,FIND(" ",F516,1)-1),AE515)</f>
        <v>H8ECP.</v>
      </c>
      <c r="AF516" s="82" t="str">
        <f t="shared" si="62"/>
        <v>H8ECP</v>
      </c>
      <c r="AG516" s="89"/>
      <c r="AH516" s="89"/>
    </row>
    <row r="517" spans="1:34" s="2" customFormat="1" ht="350.1" customHeight="1" x14ac:dyDescent="0.2">
      <c r="A517" s="129">
        <f>IF(ISBLANK(D517),"",COUNTA($D$2:D517))</f>
        <v>416</v>
      </c>
      <c r="B517" s="130">
        <f t="shared" si="57"/>
        <v>516</v>
      </c>
      <c r="C517" s="140"/>
      <c r="D517" s="140" t="s">
        <v>646</v>
      </c>
      <c r="E517" s="140" t="s">
        <v>15</v>
      </c>
      <c r="F517" s="155" t="s">
        <v>670</v>
      </c>
      <c r="G517" s="155" t="s">
        <v>150</v>
      </c>
      <c r="H517" s="155" t="s">
        <v>2728</v>
      </c>
      <c r="I517" s="155" t="s">
        <v>2300</v>
      </c>
      <c r="J517" s="140" t="s">
        <v>2301</v>
      </c>
      <c r="K517" s="140">
        <v>3</v>
      </c>
      <c r="L517" s="156">
        <v>45139</v>
      </c>
      <c r="M517" s="156">
        <v>45230</v>
      </c>
      <c r="N517" s="137">
        <f t="shared" si="56"/>
        <v>13</v>
      </c>
      <c r="O517" s="140" t="s">
        <v>1521</v>
      </c>
      <c r="P517" s="140" t="s">
        <v>2386</v>
      </c>
      <c r="Q517" s="140">
        <v>0</v>
      </c>
      <c r="R517" s="141"/>
      <c r="S517" s="85">
        <f>IF(Q517/K517&gt;1,100,+Q517/K517*100)</f>
        <v>0</v>
      </c>
      <c r="T517" s="142">
        <f>+N517*S517/100</f>
        <v>0</v>
      </c>
      <c r="U517" s="142">
        <f>IF(M517&lt;=$AH$1,T517,0)</f>
        <v>0</v>
      </c>
      <c r="V517" s="142">
        <f>IF($AH$1&gt;=M517,N517,0)</f>
        <v>13</v>
      </c>
      <c r="W517" s="143" t="str">
        <f>IF(S517=100,"CUMPLIDA",IF(M517-$AH$1&lt;0,"VENCIDA",IF(M517-$AH$1&lt;=30,"PRÓXIMA A VENCER",IF(S517&gt;0,"CON AVANCE","EN TERMINO"))))</f>
        <v>VENCIDA</v>
      </c>
      <c r="X517" s="143" t="str">
        <f>IF(A517&lt;&gt;"",IF(AD517=1,"VENCIDO",IF(AD517=2,"PRÓXIMO A VENCER",IF(AD517=3,"EN TERMINO",IF(AD517=4,"CON AVANCE",IF(AD517=5,"CUMPLIDO",))))),"")</f>
        <v>VENCIDO</v>
      </c>
      <c r="Y517" s="202" t="s">
        <v>164</v>
      </c>
      <c r="Z517" s="129" t="str">
        <f t="shared" si="58"/>
        <v>H10ECP</v>
      </c>
      <c r="AA517" s="144">
        <f>IF(A517&lt;&gt;"",1,AA516+1)</f>
        <v>1</v>
      </c>
      <c r="AB517" s="144" t="str">
        <f t="shared" si="59"/>
        <v>H10ECP - 1</v>
      </c>
      <c r="AC517" s="82">
        <f t="shared" si="60"/>
        <v>1</v>
      </c>
      <c r="AD517" s="82">
        <f t="shared" si="61"/>
        <v>1</v>
      </c>
      <c r="AE517" s="82" t="str">
        <f>IF(A517&lt;&gt;"",MID(F517,1,FIND(" ",F517,1)-1),AE516)</f>
        <v>H10ECP.</v>
      </c>
      <c r="AF517" s="82" t="str">
        <f t="shared" si="62"/>
        <v>H10ECP</v>
      </c>
      <c r="AG517" s="89"/>
      <c r="AH517" s="89"/>
    </row>
    <row r="518" spans="1:34" s="2" customFormat="1" ht="350.1" customHeight="1" x14ac:dyDescent="0.2">
      <c r="A518" s="129">
        <f>IF(ISBLANK(D518),"",COUNTA($D$2:D518))</f>
        <v>417</v>
      </c>
      <c r="B518" s="130">
        <f t="shared" si="57"/>
        <v>517</v>
      </c>
      <c r="C518" s="140"/>
      <c r="D518" s="140" t="s">
        <v>762</v>
      </c>
      <c r="E518" s="140" t="s">
        <v>15</v>
      </c>
      <c r="F518" s="155" t="s">
        <v>487</v>
      </c>
      <c r="G518" s="155" t="s">
        <v>151</v>
      </c>
      <c r="H518" s="155" t="s">
        <v>491</v>
      </c>
      <c r="I518" s="155" t="s">
        <v>489</v>
      </c>
      <c r="J518" s="140" t="s">
        <v>490</v>
      </c>
      <c r="K518" s="140">
        <v>2</v>
      </c>
      <c r="L518" s="156">
        <v>43040</v>
      </c>
      <c r="M518" s="156">
        <v>43099</v>
      </c>
      <c r="N518" s="137">
        <f t="shared" si="56"/>
        <v>8.4285714285714288</v>
      </c>
      <c r="O518" s="160" t="s">
        <v>1519</v>
      </c>
      <c r="P518" s="138" t="s">
        <v>2386</v>
      </c>
      <c r="Q518" s="140">
        <v>2</v>
      </c>
      <c r="R518" s="140"/>
      <c r="S518" s="85">
        <f>IF(Q518/K518&gt;1,100,+Q518/K518*100)</f>
        <v>100</v>
      </c>
      <c r="T518" s="142">
        <f>+N518*S518/100</f>
        <v>8.4285714285714288</v>
      </c>
      <c r="U518" s="142">
        <f>IF(M518&lt;=$AH$1,T518,0)</f>
        <v>8.4285714285714288</v>
      </c>
      <c r="V518" s="142">
        <f>IF($AH$1&gt;=M518,N518,0)</f>
        <v>8.4285714285714288</v>
      </c>
      <c r="W518" s="143" t="str">
        <f>IF(S518=100,"CUMPLIDA",IF(M518-$AH$1&lt;0,"VENCIDA",IF(M518-$AH$1&lt;=30,"PRÓXIMA A VENCER",IF(S518&gt;0,"CON AVANCE","EN TERMINO"))))</f>
        <v>CUMPLIDA</v>
      </c>
      <c r="X518" s="143" t="str">
        <f>IF(A518&lt;&gt;"",IF(AD518=1,"VENCIDO",IF(AD518=2,"PRÓXIMO A VENCER",IF(AD518=3,"EN TERMINO",IF(AD518=4,"CON AVANCE",IF(AD518=5,"CUMPLIDO",))))),"")</f>
        <v>CUMPLIDO</v>
      </c>
      <c r="Y518" s="202" t="s">
        <v>164</v>
      </c>
      <c r="Z518" s="129" t="str">
        <f t="shared" si="58"/>
        <v>H11ECP</v>
      </c>
      <c r="AA518" s="144">
        <f>IF(A518&lt;&gt;"",1,AA517+1)</f>
        <v>1</v>
      </c>
      <c r="AB518" s="144" t="str">
        <f t="shared" si="59"/>
        <v>H11ECP - 1</v>
      </c>
      <c r="AC518" s="82">
        <f t="shared" si="60"/>
        <v>5</v>
      </c>
      <c r="AD518" s="82">
        <f t="shared" si="61"/>
        <v>5</v>
      </c>
      <c r="AE518" s="82" t="str">
        <f>IF(A518&lt;&gt;"",MID(F518,1,FIND(" ",F518,1)-1),AE517)</f>
        <v>H11ECP.</v>
      </c>
      <c r="AF518" s="82" t="str">
        <f t="shared" si="62"/>
        <v>H11ECP</v>
      </c>
      <c r="AG518" s="89"/>
      <c r="AH518" s="89"/>
    </row>
    <row r="519" spans="1:34" s="2" customFormat="1" ht="350.1" customHeight="1" x14ac:dyDescent="0.2">
      <c r="A519" s="129" t="str">
        <f>IF(ISBLANK(D519),"",COUNTA($D$2:D519))</f>
        <v/>
      </c>
      <c r="B519" s="130">
        <f t="shared" si="57"/>
        <v>518</v>
      </c>
      <c r="C519" s="140"/>
      <c r="D519" s="140"/>
      <c r="E519" s="140" t="s">
        <v>15</v>
      </c>
      <c r="F519" s="155" t="s">
        <v>488</v>
      </c>
      <c r="G519" s="155" t="s">
        <v>151</v>
      </c>
      <c r="H519" s="155" t="s">
        <v>492</v>
      </c>
      <c r="I519" s="155" t="s">
        <v>241</v>
      </c>
      <c r="J519" s="140" t="s">
        <v>514</v>
      </c>
      <c r="K519" s="144">
        <v>2</v>
      </c>
      <c r="L519" s="207">
        <v>43040</v>
      </c>
      <c r="M519" s="207">
        <v>43099</v>
      </c>
      <c r="N519" s="137">
        <f t="shared" si="56"/>
        <v>8.4285714285714288</v>
      </c>
      <c r="O519" s="140" t="s">
        <v>1514</v>
      </c>
      <c r="P519" s="140" t="s">
        <v>2386</v>
      </c>
      <c r="Q519" s="140">
        <v>2</v>
      </c>
      <c r="R519" s="140"/>
      <c r="S519" s="85">
        <f>IF(Q519/K519&gt;1,100,+Q519/K519*100)</f>
        <v>100</v>
      </c>
      <c r="T519" s="142">
        <f>+N519*S519/100</f>
        <v>8.4285714285714288</v>
      </c>
      <c r="U519" s="142">
        <f>IF(M519&lt;=$AH$1,T519,0)</f>
        <v>8.4285714285714288</v>
      </c>
      <c r="V519" s="142">
        <f>IF($AH$1&gt;=M519,N519,0)</f>
        <v>8.4285714285714288</v>
      </c>
      <c r="W519" s="143" t="str">
        <f>IF(S519=100,"CUMPLIDA",IF(M519-$AH$1&lt;0,"VENCIDA",IF(M519-$AH$1&lt;=30,"PRÓXIMA A VENCER",IF(S519&gt;0,"CON AVANCE","EN TERMINO"))))</f>
        <v>CUMPLIDA</v>
      </c>
      <c r="X519" s="143" t="str">
        <f>IF(A519&lt;&gt;"",IF(AD519=1,"VENCIDO",IF(AD519=2,"PRÓXIMO A VENCER",IF(AD519=3,"EN TERMINO",IF(AD519=4,"CON AVANCE",IF(AD519=5,"CUMPLIDO",))))),"")</f>
        <v/>
      </c>
      <c r="Y519" s="202" t="s">
        <v>164</v>
      </c>
      <c r="Z519" s="129" t="str">
        <f t="shared" si="58"/>
        <v>H11ECP</v>
      </c>
      <c r="AA519" s="144">
        <f>IF(A519&lt;&gt;"",1,AA518+1)</f>
        <v>2</v>
      </c>
      <c r="AB519" s="144" t="str">
        <f t="shared" si="59"/>
        <v>H11ECP - 2</v>
      </c>
      <c r="AC519" s="82">
        <f t="shared" si="60"/>
        <v>5</v>
      </c>
      <c r="AD519" s="82">
        <f t="shared" si="61"/>
        <v>5</v>
      </c>
      <c r="AE519" s="82" t="str">
        <f>IF(A519&lt;&gt;"",MID(F519,1,FIND(" ",F519,1)-1),AE518)</f>
        <v>H11ECP.</v>
      </c>
      <c r="AF519" s="82" t="str">
        <f t="shared" si="62"/>
        <v>H11ECP</v>
      </c>
      <c r="AG519" s="89"/>
      <c r="AH519" s="89"/>
    </row>
    <row r="520" spans="1:34" s="2" customFormat="1" ht="350.1" customHeight="1" x14ac:dyDescent="0.2">
      <c r="A520" s="129">
        <f>IF(ISBLANK(D520),"",COUNTA($D$2:D520))</f>
        <v>418</v>
      </c>
      <c r="B520" s="130">
        <f t="shared" si="57"/>
        <v>519</v>
      </c>
      <c r="C520" s="140"/>
      <c r="D520" s="140" t="s">
        <v>762</v>
      </c>
      <c r="E520" s="140" t="s">
        <v>19</v>
      </c>
      <c r="F520" s="155" t="s">
        <v>224</v>
      </c>
      <c r="G520" s="155" t="s">
        <v>152</v>
      </c>
      <c r="H520" s="155" t="s">
        <v>1067</v>
      </c>
      <c r="I520" s="155" t="s">
        <v>1056</v>
      </c>
      <c r="J520" s="140" t="s">
        <v>1057</v>
      </c>
      <c r="K520" s="140">
        <v>1</v>
      </c>
      <c r="L520" s="156">
        <v>43862</v>
      </c>
      <c r="M520" s="156">
        <v>43979</v>
      </c>
      <c r="N520" s="137">
        <f t="shared" si="56"/>
        <v>16.714285714285715</v>
      </c>
      <c r="O520" s="140" t="s">
        <v>1525</v>
      </c>
      <c r="P520" s="140" t="s">
        <v>2476</v>
      </c>
      <c r="Q520" s="140">
        <v>1</v>
      </c>
      <c r="R520" s="155"/>
      <c r="S520" s="85">
        <f>IF(Q520/K520&gt;1,100,+Q520/K520*100)</f>
        <v>100</v>
      </c>
      <c r="T520" s="142">
        <f>+N520*S520/100</f>
        <v>16.714285714285715</v>
      </c>
      <c r="U520" s="142">
        <f>IF(M520&lt;=$AH$1,T520,0)</f>
        <v>16.714285714285715</v>
      </c>
      <c r="V520" s="142">
        <f>IF($AH$1&gt;=M520,N520,0)</f>
        <v>16.714285714285715</v>
      </c>
      <c r="W520" s="143" t="str">
        <f>IF(S520=100,"CUMPLIDA",IF(M520-$AH$1&lt;0,"VENCIDA",IF(M520-$AH$1&lt;=30,"PRÓXIMA A VENCER",IF(S520&gt;0,"CON AVANCE","EN TERMINO"))))</f>
        <v>CUMPLIDA</v>
      </c>
      <c r="X520" s="143" t="str">
        <f>IF(A520&lt;&gt;"",IF(AD520=1,"VENCIDO",IF(AD520=2,"PRÓXIMO A VENCER",IF(AD520=3,"EN TERMINO",IF(AD520=4,"CON AVANCE",IF(AD520=5,"CUMPLIDO",))))),"")</f>
        <v>CUMPLIDO</v>
      </c>
      <c r="Y520" s="202" t="s">
        <v>164</v>
      </c>
      <c r="Z520" s="129" t="str">
        <f t="shared" si="58"/>
        <v>H12ECP</v>
      </c>
      <c r="AA520" s="144">
        <f>IF(A520&lt;&gt;"",1,AA519+1)</f>
        <v>1</v>
      </c>
      <c r="AB520" s="144" t="str">
        <f t="shared" si="59"/>
        <v>H12ECP - 1</v>
      </c>
      <c r="AC520" s="82">
        <f t="shared" si="60"/>
        <v>5</v>
      </c>
      <c r="AD520" s="82">
        <f t="shared" si="61"/>
        <v>5</v>
      </c>
      <c r="AE520" s="82" t="str">
        <f>IF(A520&lt;&gt;"",MID(F520,1,FIND(" ",F520,1)-1),AE519)</f>
        <v>H12ECP.</v>
      </c>
      <c r="AF520" s="82" t="str">
        <f t="shared" si="62"/>
        <v>H12ECP</v>
      </c>
      <c r="AG520" s="89"/>
      <c r="AH520" s="89"/>
    </row>
    <row r="521" spans="1:34" s="2" customFormat="1" ht="350.1" customHeight="1" x14ac:dyDescent="0.2">
      <c r="A521" s="129">
        <f>IF(ISBLANK(D521),"",COUNTA($D$2:D521))</f>
        <v>419</v>
      </c>
      <c r="B521" s="130">
        <f t="shared" si="57"/>
        <v>520</v>
      </c>
      <c r="C521" s="140"/>
      <c r="D521" s="140" t="s">
        <v>646</v>
      </c>
      <c r="E521" s="140" t="s">
        <v>23</v>
      </c>
      <c r="F521" s="155" t="s">
        <v>671</v>
      </c>
      <c r="G521" s="155" t="s">
        <v>153</v>
      </c>
      <c r="H521" s="155" t="s">
        <v>493</v>
      </c>
      <c r="I521" s="155" t="s">
        <v>494</v>
      </c>
      <c r="J521" s="140" t="s">
        <v>367</v>
      </c>
      <c r="K521" s="140">
        <v>1</v>
      </c>
      <c r="L521" s="156">
        <v>43115</v>
      </c>
      <c r="M521" s="156">
        <v>43159</v>
      </c>
      <c r="N521" s="137">
        <f t="shared" si="56"/>
        <v>6.2857142857142856</v>
      </c>
      <c r="O521" s="160" t="s">
        <v>1519</v>
      </c>
      <c r="P521" s="138" t="s">
        <v>2386</v>
      </c>
      <c r="Q521" s="140">
        <v>1</v>
      </c>
      <c r="R521" s="140"/>
      <c r="S521" s="85">
        <f>IF(Q521/K521&gt;1,100,+Q521/K521*100)</f>
        <v>100</v>
      </c>
      <c r="T521" s="142">
        <f>+N521*S521/100</f>
        <v>6.2857142857142856</v>
      </c>
      <c r="U521" s="142">
        <f>IF(M521&lt;=$AH$1,T521,0)</f>
        <v>6.2857142857142856</v>
      </c>
      <c r="V521" s="142">
        <f>IF($AH$1&gt;=M521,N521,0)</f>
        <v>6.2857142857142856</v>
      </c>
      <c r="W521" s="143" t="str">
        <f>IF(S521=100,"CUMPLIDA",IF(M521-$AH$1&lt;0,"VENCIDA",IF(M521-$AH$1&lt;=30,"PRÓXIMA A VENCER",IF(S521&gt;0,"CON AVANCE","EN TERMINO"))))</f>
        <v>CUMPLIDA</v>
      </c>
      <c r="X521" s="143" t="str">
        <f>IF(A521&lt;&gt;"",IF(AD521=1,"VENCIDO",IF(AD521=2,"PRÓXIMO A VENCER",IF(AD521=3,"EN TERMINO",IF(AD521=4,"CON AVANCE",IF(AD521=5,"CUMPLIDO",))))),"")</f>
        <v>CUMPLIDO</v>
      </c>
      <c r="Y521" s="202" t="s">
        <v>164</v>
      </c>
      <c r="Z521" s="129" t="str">
        <f t="shared" si="58"/>
        <v>H13ECP</v>
      </c>
      <c r="AA521" s="144">
        <f>IF(A521&lt;&gt;"",1,AA520+1)</f>
        <v>1</v>
      </c>
      <c r="AB521" s="144" t="str">
        <f t="shared" si="59"/>
        <v>H13ECP - 1</v>
      </c>
      <c r="AC521" s="82">
        <f t="shared" si="60"/>
        <v>5</v>
      </c>
      <c r="AD521" s="82">
        <f t="shared" si="61"/>
        <v>5</v>
      </c>
      <c r="AE521" s="82" t="str">
        <f>IF(A521&lt;&gt;"",MID(F521,1,FIND(" ",F521,1)-1),AE520)</f>
        <v>H13ECP.</v>
      </c>
      <c r="AF521" s="82" t="str">
        <f t="shared" si="62"/>
        <v>H13ECP</v>
      </c>
      <c r="AG521" s="89"/>
      <c r="AH521" s="89"/>
    </row>
    <row r="522" spans="1:34" s="2" customFormat="1" ht="350.1" customHeight="1" x14ac:dyDescent="0.2">
      <c r="A522" s="129">
        <f>IF(ISBLANK(D522),"",COUNTA($D$2:D522))</f>
        <v>420</v>
      </c>
      <c r="B522" s="130">
        <f t="shared" si="57"/>
        <v>521</v>
      </c>
      <c r="C522" s="140"/>
      <c r="D522" s="140" t="s">
        <v>754</v>
      </c>
      <c r="E522" s="140" t="s">
        <v>15</v>
      </c>
      <c r="F522" s="155" t="s">
        <v>407</v>
      </c>
      <c r="G522" s="155" t="s">
        <v>154</v>
      </c>
      <c r="H522" s="155" t="s">
        <v>408</v>
      </c>
      <c r="I522" s="155" t="s">
        <v>403</v>
      </c>
      <c r="J522" s="140" t="s">
        <v>404</v>
      </c>
      <c r="K522" s="140">
        <v>1</v>
      </c>
      <c r="L522" s="156">
        <v>43040</v>
      </c>
      <c r="M522" s="156">
        <v>43281</v>
      </c>
      <c r="N522" s="137">
        <f t="shared" si="56"/>
        <v>34.428571428571431</v>
      </c>
      <c r="O522" s="140" t="s">
        <v>1516</v>
      </c>
      <c r="P522" s="140" t="s">
        <v>2393</v>
      </c>
      <c r="Q522" s="140">
        <v>1</v>
      </c>
      <c r="R522" s="140"/>
      <c r="S522" s="85">
        <f>IF(Q522/K522&gt;1,100,+Q522/K522*100)</f>
        <v>100</v>
      </c>
      <c r="T522" s="142">
        <f>+N522*S522/100</f>
        <v>34.428571428571431</v>
      </c>
      <c r="U522" s="142">
        <f>IF(M522&lt;=$AH$1,T522,0)</f>
        <v>34.428571428571431</v>
      </c>
      <c r="V522" s="142">
        <f>IF($AH$1&gt;=M522,N522,0)</f>
        <v>34.428571428571431</v>
      </c>
      <c r="W522" s="143" t="str">
        <f>IF(S522=100,"CUMPLIDA",IF(M522-$AH$1&lt;0,"VENCIDA",IF(M522-$AH$1&lt;=30,"PRÓXIMA A VENCER",IF(S522&gt;0,"CON AVANCE","EN TERMINO"))))</f>
        <v>CUMPLIDA</v>
      </c>
      <c r="X522" s="143" t="str">
        <f>IF(A522&lt;&gt;"",IF(AD522=1,"VENCIDO",IF(AD522=2,"PRÓXIMO A VENCER",IF(AD522=3,"EN TERMINO",IF(AD522=4,"CON AVANCE",IF(AD522=5,"CUMPLIDO",))))),"")</f>
        <v>CUMPLIDO</v>
      </c>
      <c r="Y522" s="202" t="s">
        <v>164</v>
      </c>
      <c r="Z522" s="129" t="str">
        <f t="shared" si="58"/>
        <v>H15ECP</v>
      </c>
      <c r="AA522" s="144">
        <f>IF(A522&lt;&gt;"",1,AA521+1)</f>
        <v>1</v>
      </c>
      <c r="AB522" s="144" t="str">
        <f t="shared" si="59"/>
        <v>H15ECP - 1</v>
      </c>
      <c r="AC522" s="82">
        <f t="shared" si="60"/>
        <v>5</v>
      </c>
      <c r="AD522" s="82">
        <f t="shared" si="61"/>
        <v>5</v>
      </c>
      <c r="AE522" s="82" t="str">
        <f>IF(A522&lt;&gt;"",MID(F522,1,FIND(" ",F522,1)-1),AE521)</f>
        <v>H15ECP.</v>
      </c>
      <c r="AF522" s="82" t="str">
        <f t="shared" si="62"/>
        <v>H15ECP</v>
      </c>
      <c r="AG522" s="89"/>
      <c r="AH522" s="89"/>
    </row>
    <row r="523" spans="1:34" s="2" customFormat="1" ht="350.1" customHeight="1" x14ac:dyDescent="0.2">
      <c r="A523" s="129" t="str">
        <f>IF(ISBLANK(D523),"",COUNTA($D$2:D523))</f>
        <v/>
      </c>
      <c r="B523" s="130">
        <f t="shared" si="57"/>
        <v>522</v>
      </c>
      <c r="C523" s="140"/>
      <c r="D523" s="140"/>
      <c r="E523" s="140" t="s">
        <v>15</v>
      </c>
      <c r="F523" s="155" t="s">
        <v>612</v>
      </c>
      <c r="G523" s="155" t="s">
        <v>155</v>
      </c>
      <c r="H523" s="155" t="s">
        <v>409</v>
      </c>
      <c r="I523" s="155" t="s">
        <v>405</v>
      </c>
      <c r="J523" s="140" t="s">
        <v>8</v>
      </c>
      <c r="K523" s="140">
        <v>3</v>
      </c>
      <c r="L523" s="156">
        <v>43040</v>
      </c>
      <c r="M523" s="156">
        <v>43403</v>
      </c>
      <c r="N523" s="137">
        <f t="shared" ref="N523:N586" si="63">(+M523-L523)/7</f>
        <v>51.857142857142854</v>
      </c>
      <c r="O523" s="140" t="s">
        <v>1516</v>
      </c>
      <c r="P523" s="140" t="s">
        <v>2393</v>
      </c>
      <c r="Q523" s="140">
        <v>3</v>
      </c>
      <c r="R523" s="140"/>
      <c r="S523" s="85">
        <f>IF(Q523/K523&gt;1,100,+Q523/K523*100)</f>
        <v>100</v>
      </c>
      <c r="T523" s="142">
        <f>+N523*S523/100</f>
        <v>51.857142857142854</v>
      </c>
      <c r="U523" s="142">
        <f>IF(M523&lt;=$AH$1,T523,0)</f>
        <v>51.857142857142854</v>
      </c>
      <c r="V523" s="142">
        <f>IF($AH$1&gt;=M523,N523,0)</f>
        <v>51.857142857142854</v>
      </c>
      <c r="W523" s="143" t="str">
        <f>IF(S523=100,"CUMPLIDA",IF(M523-$AH$1&lt;0,"VENCIDA",IF(M523-$AH$1&lt;=30,"PRÓXIMA A VENCER",IF(S523&gt;0,"CON AVANCE","EN TERMINO"))))</f>
        <v>CUMPLIDA</v>
      </c>
      <c r="X523" s="143" t="str">
        <f>IF(A523&lt;&gt;"",IF(AD523=1,"VENCIDO",IF(AD523=2,"PRÓXIMO A VENCER",IF(AD523=3,"EN TERMINO",IF(AD523=4,"CON AVANCE",IF(AD523=5,"CUMPLIDO",))))),"")</f>
        <v/>
      </c>
      <c r="Y523" s="202" t="s">
        <v>164</v>
      </c>
      <c r="Z523" s="129" t="str">
        <f t="shared" si="58"/>
        <v>H15ECP</v>
      </c>
      <c r="AA523" s="144">
        <f>IF(A523&lt;&gt;"",1,AA522+1)</f>
        <v>2</v>
      </c>
      <c r="AB523" s="144" t="str">
        <f t="shared" si="59"/>
        <v>H15ECP - 2</v>
      </c>
      <c r="AC523" s="82">
        <f t="shared" si="60"/>
        <v>5</v>
      </c>
      <c r="AD523" s="82">
        <f t="shared" si="61"/>
        <v>5</v>
      </c>
      <c r="AE523" s="82" t="str">
        <f>IF(A523&lt;&gt;"",MID(F523,1,FIND(" ",F523,1)-1),AE522)</f>
        <v>H15ECP.</v>
      </c>
      <c r="AF523" s="82" t="str">
        <f t="shared" si="62"/>
        <v>H15ECP</v>
      </c>
      <c r="AG523" s="89"/>
      <c r="AH523" s="89"/>
    </row>
    <row r="524" spans="1:34" s="2" customFormat="1" ht="350.1" customHeight="1" x14ac:dyDescent="0.2">
      <c r="A524" s="129" t="str">
        <f>IF(ISBLANK(D524),"",COUNTA($D$2:D524))</f>
        <v/>
      </c>
      <c r="B524" s="130">
        <f t="shared" si="57"/>
        <v>523</v>
      </c>
      <c r="C524" s="140"/>
      <c r="D524" s="140"/>
      <c r="E524" s="140" t="s">
        <v>15</v>
      </c>
      <c r="F524" s="155" t="s">
        <v>1494</v>
      </c>
      <c r="G524" s="155" t="s">
        <v>37</v>
      </c>
      <c r="H524" s="155" t="s">
        <v>410</v>
      </c>
      <c r="I524" s="208" t="s">
        <v>1368</v>
      </c>
      <c r="J524" s="140" t="s">
        <v>8</v>
      </c>
      <c r="K524" s="140">
        <v>2</v>
      </c>
      <c r="L524" s="156">
        <v>43040</v>
      </c>
      <c r="M524" s="156">
        <v>43403</v>
      </c>
      <c r="N524" s="137">
        <f t="shared" si="63"/>
        <v>51.857142857142854</v>
      </c>
      <c r="O524" s="140" t="s">
        <v>1516</v>
      </c>
      <c r="P524" s="140" t="s">
        <v>2393</v>
      </c>
      <c r="Q524" s="140">
        <v>2</v>
      </c>
      <c r="R524" s="140"/>
      <c r="S524" s="85">
        <f>IF(Q524/K524&gt;1,100,+Q524/K524*100)</f>
        <v>100</v>
      </c>
      <c r="T524" s="142">
        <f>+N524*S524/100</f>
        <v>51.857142857142854</v>
      </c>
      <c r="U524" s="142">
        <f>IF(M524&lt;=$AH$1,T524,0)</f>
        <v>51.857142857142854</v>
      </c>
      <c r="V524" s="142">
        <f>IF($AH$1&gt;=M524,N524,0)</f>
        <v>51.857142857142854</v>
      </c>
      <c r="W524" s="143" t="str">
        <f>IF(S524=100,"CUMPLIDA",IF(M524-$AH$1&lt;0,"VENCIDA",IF(M524-$AH$1&lt;=30,"PRÓXIMA A VENCER",IF(S524&gt;0,"CON AVANCE","EN TERMINO"))))</f>
        <v>CUMPLIDA</v>
      </c>
      <c r="X524" s="143" t="str">
        <f>IF(A524&lt;&gt;"",IF(AD524=1,"VENCIDO",IF(AD524=2,"PRÓXIMO A VENCER",IF(AD524=3,"EN TERMINO",IF(AD524=4,"CON AVANCE",IF(AD524=5,"CUMPLIDO",))))),"")</f>
        <v/>
      </c>
      <c r="Y524" s="202" t="s">
        <v>164</v>
      </c>
      <c r="Z524" s="129" t="str">
        <f t="shared" si="58"/>
        <v>H15ECP</v>
      </c>
      <c r="AA524" s="144">
        <f>IF(A524&lt;&gt;"",1,AA523+1)</f>
        <v>3</v>
      </c>
      <c r="AB524" s="144" t="str">
        <f t="shared" si="59"/>
        <v>H15ECP - 3</v>
      </c>
      <c r="AC524" s="82">
        <f t="shared" si="60"/>
        <v>5</v>
      </c>
      <c r="AD524" s="82">
        <f t="shared" si="61"/>
        <v>5</v>
      </c>
      <c r="AE524" s="82" t="str">
        <f>IF(A524&lt;&gt;"",MID(F524,1,FIND(" ",F524,1)-1),AE523)</f>
        <v>H15ECP.</v>
      </c>
      <c r="AF524" s="82" t="str">
        <f t="shared" si="62"/>
        <v>H15ECP</v>
      </c>
      <c r="AG524" s="89"/>
      <c r="AH524" s="89"/>
    </row>
    <row r="525" spans="1:34" s="2" customFormat="1" ht="350.1" customHeight="1" x14ac:dyDescent="0.2">
      <c r="A525" s="129" t="str">
        <f>IF(ISBLANK(D525),"",COUNTA($D$2:D525))</f>
        <v/>
      </c>
      <c r="B525" s="130">
        <f t="shared" si="57"/>
        <v>524</v>
      </c>
      <c r="C525" s="140"/>
      <c r="D525" s="140"/>
      <c r="E525" s="140" t="s">
        <v>15</v>
      </c>
      <c r="F525" s="155" t="s">
        <v>411</v>
      </c>
      <c r="G525" s="155" t="s">
        <v>168</v>
      </c>
      <c r="H525" s="155" t="s">
        <v>900</v>
      </c>
      <c r="I525" s="155" t="s">
        <v>406</v>
      </c>
      <c r="J525" s="140" t="s">
        <v>8</v>
      </c>
      <c r="K525" s="140">
        <v>3</v>
      </c>
      <c r="L525" s="156">
        <v>43040</v>
      </c>
      <c r="M525" s="156">
        <v>43403</v>
      </c>
      <c r="N525" s="137">
        <f t="shared" si="63"/>
        <v>51.857142857142854</v>
      </c>
      <c r="O525" s="140" t="s">
        <v>1516</v>
      </c>
      <c r="P525" s="140" t="s">
        <v>2393</v>
      </c>
      <c r="Q525" s="140">
        <v>3</v>
      </c>
      <c r="R525" s="140"/>
      <c r="S525" s="85">
        <f>IF(Q525/K525&gt;1,100,+Q525/K525*100)</f>
        <v>100</v>
      </c>
      <c r="T525" s="142">
        <f>+N525*S525/100</f>
        <v>51.857142857142854</v>
      </c>
      <c r="U525" s="142">
        <f>IF(M525&lt;=$AH$1,T525,0)</f>
        <v>51.857142857142854</v>
      </c>
      <c r="V525" s="142">
        <f>IF($AH$1&gt;=M525,N525,0)</f>
        <v>51.857142857142854</v>
      </c>
      <c r="W525" s="143" t="str">
        <f>IF(S525=100,"CUMPLIDA",IF(M525-$AH$1&lt;0,"VENCIDA",IF(M525-$AH$1&lt;=30,"PRÓXIMA A VENCER",IF(S525&gt;0,"CON AVANCE","EN TERMINO"))))</f>
        <v>CUMPLIDA</v>
      </c>
      <c r="X525" s="143" t="str">
        <f>IF(A525&lt;&gt;"",IF(AD525=1,"VENCIDO",IF(AD525=2,"PRÓXIMO A VENCER",IF(AD525=3,"EN TERMINO",IF(AD525=4,"CON AVANCE",IF(AD525=5,"CUMPLIDO",))))),"")</f>
        <v/>
      </c>
      <c r="Y525" s="202" t="s">
        <v>164</v>
      </c>
      <c r="Z525" s="129" t="str">
        <f t="shared" si="58"/>
        <v>H15ECP</v>
      </c>
      <c r="AA525" s="144">
        <f>IF(A525&lt;&gt;"",1,AA524+1)</f>
        <v>4</v>
      </c>
      <c r="AB525" s="144" t="str">
        <f t="shared" si="59"/>
        <v>H15ECP - 4</v>
      </c>
      <c r="AC525" s="82">
        <f t="shared" si="60"/>
        <v>5</v>
      </c>
      <c r="AD525" s="82">
        <f t="shared" si="61"/>
        <v>5</v>
      </c>
      <c r="AE525" s="82" t="str">
        <f>IF(A525&lt;&gt;"",MID(F525,1,FIND(" ",F525,1)-1),AE524)</f>
        <v>H15ECP.</v>
      </c>
      <c r="AF525" s="82" t="str">
        <f t="shared" si="62"/>
        <v>H15ECP</v>
      </c>
      <c r="AG525" s="89"/>
      <c r="AH525" s="89"/>
    </row>
    <row r="526" spans="1:34" s="2" customFormat="1" ht="350.1" customHeight="1" x14ac:dyDescent="0.2">
      <c r="A526" s="129">
        <f>IF(ISBLANK(D526),"",COUNTA($D$2:D526))</f>
        <v>421</v>
      </c>
      <c r="B526" s="130">
        <f t="shared" si="57"/>
        <v>525</v>
      </c>
      <c r="C526" s="140"/>
      <c r="D526" s="140" t="s">
        <v>1131</v>
      </c>
      <c r="E526" s="140" t="s">
        <v>15</v>
      </c>
      <c r="F526" s="155" t="s">
        <v>640</v>
      </c>
      <c r="G526" s="155" t="s">
        <v>156</v>
      </c>
      <c r="H526" s="155" t="s">
        <v>497</v>
      </c>
      <c r="I526" s="155" t="s">
        <v>501</v>
      </c>
      <c r="J526" s="140" t="s">
        <v>495</v>
      </c>
      <c r="K526" s="140">
        <v>1</v>
      </c>
      <c r="L526" s="156">
        <v>43040</v>
      </c>
      <c r="M526" s="156">
        <v>43069</v>
      </c>
      <c r="N526" s="137">
        <f t="shared" si="63"/>
        <v>4.1428571428571432</v>
      </c>
      <c r="O526" s="160" t="s">
        <v>1519</v>
      </c>
      <c r="P526" s="138" t="s">
        <v>2386</v>
      </c>
      <c r="Q526" s="140">
        <v>1</v>
      </c>
      <c r="R526" s="140"/>
      <c r="S526" s="85">
        <f>IF(Q526/K526&gt;1,100,+Q526/K526*100)</f>
        <v>100</v>
      </c>
      <c r="T526" s="142">
        <f>+N526*S526/100</f>
        <v>4.1428571428571432</v>
      </c>
      <c r="U526" s="142">
        <f>IF(M526&lt;=$AH$1,T526,0)</f>
        <v>4.1428571428571432</v>
      </c>
      <c r="V526" s="142">
        <f>IF($AH$1&gt;=M526,N526,0)</f>
        <v>4.1428571428571432</v>
      </c>
      <c r="W526" s="143" t="str">
        <f>IF(S526=100,"CUMPLIDA",IF(M526-$AH$1&lt;0,"VENCIDA",IF(M526-$AH$1&lt;=30,"PRÓXIMA A VENCER",IF(S526&gt;0,"CON AVANCE","EN TERMINO"))))</f>
        <v>CUMPLIDA</v>
      </c>
      <c r="X526" s="143" t="str">
        <f>IF(A526&lt;&gt;"",IF(AD526=1,"VENCIDO",IF(AD526=2,"PRÓXIMO A VENCER",IF(AD526=3,"EN TERMINO",IF(AD526=4,"CON AVANCE",IF(AD526=5,"CUMPLIDO",))))),"")</f>
        <v>CUMPLIDO</v>
      </c>
      <c r="Y526" s="202" t="s">
        <v>164</v>
      </c>
      <c r="Z526" s="129" t="str">
        <f t="shared" si="58"/>
        <v>H16ECP</v>
      </c>
      <c r="AA526" s="144">
        <f>IF(A526&lt;&gt;"",1,AA525+1)</f>
        <v>1</v>
      </c>
      <c r="AB526" s="144" t="str">
        <f t="shared" si="59"/>
        <v>H16ECP - 1</v>
      </c>
      <c r="AC526" s="82">
        <f t="shared" si="60"/>
        <v>5</v>
      </c>
      <c r="AD526" s="82">
        <f t="shared" si="61"/>
        <v>5</v>
      </c>
      <c r="AE526" s="82" t="str">
        <f>IF(A526&lt;&gt;"",MID(F526,1,FIND(" ",F526,1)-1),AE525)</f>
        <v>H16ECP.</v>
      </c>
      <c r="AF526" s="82" t="str">
        <f t="shared" si="62"/>
        <v>H16ECP</v>
      </c>
      <c r="AG526" s="89"/>
      <c r="AH526" s="89"/>
    </row>
    <row r="527" spans="1:34" s="2" customFormat="1" ht="350.1" customHeight="1" x14ac:dyDescent="0.2">
      <c r="A527" s="129" t="str">
        <f>IF(ISBLANK(D527),"",COUNTA($D$2:D527))</f>
        <v/>
      </c>
      <c r="B527" s="130">
        <f t="shared" si="57"/>
        <v>526</v>
      </c>
      <c r="C527" s="140"/>
      <c r="D527" s="140"/>
      <c r="E527" s="140" t="s">
        <v>15</v>
      </c>
      <c r="F527" s="155" t="s">
        <v>1455</v>
      </c>
      <c r="G527" s="155" t="s">
        <v>500</v>
      </c>
      <c r="H527" s="155" t="s">
        <v>498</v>
      </c>
      <c r="I527" s="155" t="s">
        <v>499</v>
      </c>
      <c r="J527" s="209" t="s">
        <v>496</v>
      </c>
      <c r="K527" s="140">
        <v>1</v>
      </c>
      <c r="L527" s="156">
        <v>43132</v>
      </c>
      <c r="M527" s="156">
        <v>43160</v>
      </c>
      <c r="N527" s="137">
        <f t="shared" si="63"/>
        <v>4</v>
      </c>
      <c r="O527" s="160" t="s">
        <v>1519</v>
      </c>
      <c r="P527" s="138" t="s">
        <v>2386</v>
      </c>
      <c r="Q527" s="140">
        <v>1</v>
      </c>
      <c r="R527" s="140"/>
      <c r="S527" s="85">
        <f>IF(Q527/K527&gt;1,100,+Q527/K527*100)</f>
        <v>100</v>
      </c>
      <c r="T527" s="142">
        <f>+N527*S527/100</f>
        <v>4</v>
      </c>
      <c r="U527" s="142">
        <f>IF(M527&lt;=$AH$1,T527,0)</f>
        <v>4</v>
      </c>
      <c r="V527" s="142">
        <f>IF($AH$1&gt;=M527,N527,0)</f>
        <v>4</v>
      </c>
      <c r="W527" s="143" t="str">
        <f>IF(S527=100,"CUMPLIDA",IF(M527-$AH$1&lt;0,"VENCIDA",IF(M527-$AH$1&lt;=30,"PRÓXIMA A VENCER",IF(S527&gt;0,"CON AVANCE","EN TERMINO"))))</f>
        <v>CUMPLIDA</v>
      </c>
      <c r="X527" s="143" t="str">
        <f>IF(A527&lt;&gt;"",IF(AD527=1,"VENCIDO",IF(AD527=2,"PRÓXIMO A VENCER",IF(AD527=3,"EN TERMINO",IF(AD527=4,"CON AVANCE",IF(AD527=5,"CUMPLIDO",))))),"")</f>
        <v/>
      </c>
      <c r="Y527" s="202" t="s">
        <v>164</v>
      </c>
      <c r="Z527" s="129" t="str">
        <f t="shared" si="58"/>
        <v>H16ECP</v>
      </c>
      <c r="AA527" s="144">
        <f>IF(A527&lt;&gt;"",1,AA526+1)</f>
        <v>2</v>
      </c>
      <c r="AB527" s="144" t="str">
        <f t="shared" si="59"/>
        <v>H16ECP - 2</v>
      </c>
      <c r="AC527" s="82">
        <f t="shared" si="60"/>
        <v>5</v>
      </c>
      <c r="AD527" s="82">
        <f t="shared" si="61"/>
        <v>5</v>
      </c>
      <c r="AE527" s="82" t="str">
        <f>IF(A527&lt;&gt;"",MID(F527,1,FIND(" ",F527,1)-1),AE526)</f>
        <v>H16ECP.</v>
      </c>
      <c r="AF527" s="82" t="str">
        <f t="shared" si="62"/>
        <v>H16ECP</v>
      </c>
      <c r="AG527" s="89"/>
      <c r="AH527" s="89"/>
    </row>
    <row r="528" spans="1:34" s="2" customFormat="1" ht="350.1" customHeight="1" x14ac:dyDescent="0.2">
      <c r="A528" s="129" t="str">
        <f>IF(ISBLANK(D528),"",COUNTA($D$2:D528))</f>
        <v/>
      </c>
      <c r="B528" s="130">
        <f t="shared" si="57"/>
        <v>527</v>
      </c>
      <c r="C528" s="140"/>
      <c r="D528" s="140"/>
      <c r="E528" s="140" t="s">
        <v>15</v>
      </c>
      <c r="F528" s="155" t="s">
        <v>1496</v>
      </c>
      <c r="G528" s="155" t="s">
        <v>157</v>
      </c>
      <c r="H528" s="155" t="s">
        <v>569</v>
      </c>
      <c r="I528" s="155" t="s">
        <v>355</v>
      </c>
      <c r="J528" s="140" t="s">
        <v>356</v>
      </c>
      <c r="K528" s="140">
        <v>1</v>
      </c>
      <c r="L528" s="156">
        <v>43040</v>
      </c>
      <c r="M528" s="156">
        <v>43250</v>
      </c>
      <c r="N528" s="137">
        <f t="shared" si="63"/>
        <v>30</v>
      </c>
      <c r="O528" s="140" t="s">
        <v>1516</v>
      </c>
      <c r="P528" s="140" t="s">
        <v>2393</v>
      </c>
      <c r="Q528" s="140">
        <v>1</v>
      </c>
      <c r="R528" s="140"/>
      <c r="S528" s="85">
        <f>IF(Q528/K528&gt;1,100,+Q528/K528*100)</f>
        <v>100</v>
      </c>
      <c r="T528" s="142">
        <f>+N528*S528/100</f>
        <v>30</v>
      </c>
      <c r="U528" s="142">
        <f>IF(M528&lt;=$AH$1,T528,0)</f>
        <v>30</v>
      </c>
      <c r="V528" s="142">
        <f>IF($AH$1&gt;=M528,N528,0)</f>
        <v>30</v>
      </c>
      <c r="W528" s="143" t="str">
        <f>IF(S528=100,"CUMPLIDA",IF(M528-$AH$1&lt;0,"VENCIDA",IF(M528-$AH$1&lt;=30,"PRÓXIMA A VENCER",IF(S528&gt;0,"CON AVANCE","EN TERMINO"))))</f>
        <v>CUMPLIDA</v>
      </c>
      <c r="X528" s="143" t="str">
        <f>IF(A528&lt;&gt;"",IF(AD528=1,"VENCIDO",IF(AD528=2,"PRÓXIMO A VENCER",IF(AD528=3,"EN TERMINO",IF(AD528=4,"CON AVANCE",IF(AD528=5,"CUMPLIDO",))))),"")</f>
        <v/>
      </c>
      <c r="Y528" s="202" t="s">
        <v>164</v>
      </c>
      <c r="Z528" s="129" t="str">
        <f t="shared" si="58"/>
        <v>H16ECP</v>
      </c>
      <c r="AA528" s="144">
        <f>IF(A528&lt;&gt;"",1,AA527+1)</f>
        <v>3</v>
      </c>
      <c r="AB528" s="144" t="str">
        <f t="shared" si="59"/>
        <v>H16ECP - 3</v>
      </c>
      <c r="AC528" s="82">
        <f t="shared" si="60"/>
        <v>5</v>
      </c>
      <c r="AD528" s="82">
        <f t="shared" si="61"/>
        <v>5</v>
      </c>
      <c r="AE528" s="82" t="str">
        <f>IF(A528&lt;&gt;"",MID(F528,1,FIND(" ",F528,1)-1),AE527)</f>
        <v>H16ECP.</v>
      </c>
      <c r="AF528" s="82" t="str">
        <f t="shared" si="62"/>
        <v>H16ECP</v>
      </c>
      <c r="AG528" s="89"/>
      <c r="AH528" s="89"/>
    </row>
    <row r="529" spans="1:34" s="2" customFormat="1" ht="350.1" customHeight="1" x14ac:dyDescent="0.2">
      <c r="A529" s="129">
        <f>IF(ISBLANK(D529),"",COUNTA($D$2:D529))</f>
        <v>422</v>
      </c>
      <c r="B529" s="130">
        <f t="shared" si="57"/>
        <v>528</v>
      </c>
      <c r="C529" s="140"/>
      <c r="D529" s="140" t="s">
        <v>646</v>
      </c>
      <c r="E529" s="140" t="s">
        <v>158</v>
      </c>
      <c r="F529" s="155" t="s">
        <v>225</v>
      </c>
      <c r="G529" s="155" t="s">
        <v>159</v>
      </c>
      <c r="H529" s="155" t="s">
        <v>2734</v>
      </c>
      <c r="I529" s="155" t="s">
        <v>2733</v>
      </c>
      <c r="J529" s="140" t="s">
        <v>2732</v>
      </c>
      <c r="K529" s="140">
        <v>1</v>
      </c>
      <c r="L529" s="156">
        <v>45177</v>
      </c>
      <c r="M529" s="156">
        <v>45229</v>
      </c>
      <c r="N529" s="137">
        <f t="shared" si="63"/>
        <v>7.4285714285714288</v>
      </c>
      <c r="O529" s="140" t="s">
        <v>1521</v>
      </c>
      <c r="P529" s="140" t="s">
        <v>2386</v>
      </c>
      <c r="Q529" s="140">
        <v>0</v>
      </c>
      <c r="R529" s="141"/>
      <c r="S529" s="85">
        <f>IF(Q529/K529&gt;1,100,+Q529/K529*100)</f>
        <v>0</v>
      </c>
      <c r="T529" s="142">
        <f>+N529*S529/100</f>
        <v>0</v>
      </c>
      <c r="U529" s="142">
        <f>IF(M529&lt;=$AH$1,T529,0)</f>
        <v>0</v>
      </c>
      <c r="V529" s="142">
        <f>IF($AH$1&gt;=M529,N529,0)</f>
        <v>7.4285714285714288</v>
      </c>
      <c r="W529" s="143" t="str">
        <f>IF(S529=100,"CUMPLIDA",IF(M529-$AH$1&lt;0,"VENCIDA",IF(M529-$AH$1&lt;=30,"PRÓXIMA A VENCER",IF(S529&gt;0,"CON AVANCE","EN TERMINO"))))</f>
        <v>VENCIDA</v>
      </c>
      <c r="X529" s="143" t="str">
        <f>IF(A529&lt;&gt;"",IF(AD529=1,"VENCIDO",IF(AD529=2,"PRÓXIMO A VENCER",IF(AD529=3,"EN TERMINO",IF(AD529=4,"CON AVANCE",IF(AD529=5,"CUMPLIDO",))))),"")</f>
        <v>VENCIDO</v>
      </c>
      <c r="Y529" s="202" t="s">
        <v>164</v>
      </c>
      <c r="Z529" s="129" t="str">
        <f t="shared" si="58"/>
        <v>H19ECP</v>
      </c>
      <c r="AA529" s="144">
        <f>IF(A529&lt;&gt;"",1,AA528+1)</f>
        <v>1</v>
      </c>
      <c r="AB529" s="144" t="str">
        <f t="shared" si="59"/>
        <v>H19ECP - 1</v>
      </c>
      <c r="AC529" s="82">
        <f t="shared" si="60"/>
        <v>1</v>
      </c>
      <c r="AD529" s="82">
        <f t="shared" si="61"/>
        <v>1</v>
      </c>
      <c r="AE529" s="82" t="str">
        <f>IF(A529&lt;&gt;"",MID(F529,1,FIND(" ",F529,1)-1),AE528)</f>
        <v>H19ECP.</v>
      </c>
      <c r="AF529" s="82" t="str">
        <f t="shared" si="62"/>
        <v>H19ECP</v>
      </c>
      <c r="AG529" s="89"/>
      <c r="AH529" s="89"/>
    </row>
    <row r="530" spans="1:34" s="2" customFormat="1" ht="350.1" customHeight="1" x14ac:dyDescent="0.2">
      <c r="A530" s="129">
        <f>IF(ISBLANK(D530),"",COUNTA($D$2:D530))</f>
        <v>423</v>
      </c>
      <c r="B530" s="130">
        <f t="shared" si="57"/>
        <v>529</v>
      </c>
      <c r="C530" s="140"/>
      <c r="D530" s="140" t="s">
        <v>755</v>
      </c>
      <c r="E530" s="140" t="s">
        <v>15</v>
      </c>
      <c r="F530" s="155" t="s">
        <v>226</v>
      </c>
      <c r="G530" s="155" t="s">
        <v>758</v>
      </c>
      <c r="H530" s="155" t="s">
        <v>413</v>
      </c>
      <c r="I530" s="155" t="s">
        <v>414</v>
      </c>
      <c r="J530" s="140" t="s">
        <v>8</v>
      </c>
      <c r="K530" s="140">
        <v>1</v>
      </c>
      <c r="L530" s="156">
        <v>43040</v>
      </c>
      <c r="M530" s="156">
        <v>43250</v>
      </c>
      <c r="N530" s="137">
        <f t="shared" si="63"/>
        <v>30</v>
      </c>
      <c r="O530" s="140" t="s">
        <v>1516</v>
      </c>
      <c r="P530" s="140" t="s">
        <v>2393</v>
      </c>
      <c r="Q530" s="140">
        <v>1</v>
      </c>
      <c r="R530" s="142"/>
      <c r="S530" s="85">
        <f>IF(Q530/K530&gt;1,100,+Q530/K530*100)</f>
        <v>100</v>
      </c>
      <c r="T530" s="142">
        <f>+N530*S530/100</f>
        <v>30</v>
      </c>
      <c r="U530" s="142">
        <f>IF(M530&lt;=$AH$1,T530,0)</f>
        <v>30</v>
      </c>
      <c r="V530" s="142">
        <f>IF($AH$1&gt;=M530,N530,0)</f>
        <v>30</v>
      </c>
      <c r="W530" s="143" t="str">
        <f>IF(S530=100,"CUMPLIDA",IF(M530-$AH$1&lt;0,"VENCIDA",IF(M530-$AH$1&lt;=30,"PRÓXIMA A VENCER",IF(S530&gt;0,"CON AVANCE","EN TERMINO"))))</f>
        <v>CUMPLIDA</v>
      </c>
      <c r="X530" s="143" t="str">
        <f>IF(A530&lt;&gt;"",IF(AD530=1,"VENCIDO",IF(AD530=2,"PRÓXIMO A VENCER",IF(AD530=3,"EN TERMINO",IF(AD530=4,"CON AVANCE",IF(AD530=5,"CUMPLIDO",))))),"")</f>
        <v>CUMPLIDO</v>
      </c>
      <c r="Y530" s="202" t="s">
        <v>164</v>
      </c>
      <c r="Z530" s="129" t="str">
        <f t="shared" si="58"/>
        <v>H22ECP</v>
      </c>
      <c r="AA530" s="144">
        <f>IF(A530&lt;&gt;"",1,AA529+1)</f>
        <v>1</v>
      </c>
      <c r="AB530" s="144" t="str">
        <f t="shared" si="59"/>
        <v>H22ECP - 1</v>
      </c>
      <c r="AC530" s="82">
        <f t="shared" si="60"/>
        <v>5</v>
      </c>
      <c r="AD530" s="82">
        <f t="shared" si="61"/>
        <v>5</v>
      </c>
      <c r="AE530" s="82" t="str">
        <f>IF(A530&lt;&gt;"",MID(F530,1,FIND(" ",F530,1)-1),AE529)</f>
        <v>H22ECP.</v>
      </c>
      <c r="AF530" s="82" t="str">
        <f t="shared" si="62"/>
        <v>H22ECP</v>
      </c>
      <c r="AG530" s="89"/>
      <c r="AH530" s="89"/>
    </row>
    <row r="531" spans="1:34" s="2" customFormat="1" ht="350.1" customHeight="1" x14ac:dyDescent="0.2">
      <c r="A531" s="129">
        <f>IF(ISBLANK(D531),"",COUNTA($D$2:D531))</f>
        <v>424</v>
      </c>
      <c r="B531" s="130">
        <f t="shared" si="57"/>
        <v>530</v>
      </c>
      <c r="C531" s="140"/>
      <c r="D531" s="140" t="s">
        <v>754</v>
      </c>
      <c r="E531" s="140" t="s">
        <v>160</v>
      </c>
      <c r="F531" s="155" t="s">
        <v>560</v>
      </c>
      <c r="G531" s="155" t="s">
        <v>161</v>
      </c>
      <c r="H531" s="155" t="s">
        <v>2734</v>
      </c>
      <c r="I531" s="155" t="s">
        <v>2735</v>
      </c>
      <c r="J531" s="140" t="s">
        <v>2736</v>
      </c>
      <c r="K531" s="140">
        <v>1</v>
      </c>
      <c r="L531" s="156">
        <v>45177</v>
      </c>
      <c r="M531" s="156">
        <v>45229</v>
      </c>
      <c r="N531" s="137">
        <f t="shared" si="63"/>
        <v>7.4285714285714288</v>
      </c>
      <c r="O531" s="140" t="s">
        <v>1521</v>
      </c>
      <c r="P531" s="140" t="s">
        <v>2386</v>
      </c>
      <c r="Q531" s="140">
        <v>0</v>
      </c>
      <c r="R531" s="141"/>
      <c r="S531" s="85">
        <f>IF(Q531/K531&gt;1,100,+Q531/K531*100)</f>
        <v>0</v>
      </c>
      <c r="T531" s="142">
        <f>+N531*S531/100</f>
        <v>0</v>
      </c>
      <c r="U531" s="142">
        <f>IF(M531&lt;=$AH$1,T531,0)</f>
        <v>0</v>
      </c>
      <c r="V531" s="142">
        <f>IF($AH$1&gt;=M531,N531,0)</f>
        <v>7.4285714285714288</v>
      </c>
      <c r="W531" s="143" t="str">
        <f>IF(S531=100,"CUMPLIDA",IF(M531-$AH$1&lt;0,"VENCIDA",IF(M531-$AH$1&lt;=30,"PRÓXIMA A VENCER",IF(S531&gt;0,"CON AVANCE","EN TERMINO"))))</f>
        <v>VENCIDA</v>
      </c>
      <c r="X531" s="143" t="str">
        <f>IF(A531&lt;&gt;"",IF(AD531=1,"VENCIDO",IF(AD531=2,"PRÓXIMO A VENCER",IF(AD531=3,"EN TERMINO",IF(AD531=4,"CON AVANCE",IF(AD531=5,"CUMPLIDO",))))),"")</f>
        <v>VENCIDO</v>
      </c>
      <c r="Y531" s="202" t="s">
        <v>164</v>
      </c>
      <c r="Z531" s="129" t="str">
        <f t="shared" si="58"/>
        <v>H24ECP</v>
      </c>
      <c r="AA531" s="144">
        <f>IF(A531&lt;&gt;"",1,AA530+1)</f>
        <v>1</v>
      </c>
      <c r="AB531" s="144" t="str">
        <f t="shared" si="59"/>
        <v>H24ECP - 1</v>
      </c>
      <c r="AC531" s="82">
        <f t="shared" si="60"/>
        <v>1</v>
      </c>
      <c r="AD531" s="82">
        <f t="shared" si="61"/>
        <v>1</v>
      </c>
      <c r="AE531" s="82" t="str">
        <f>IF(A531&lt;&gt;"",MID(F531,1,FIND(" ",F531,1)-1),AE530)</f>
        <v>H24ECP.</v>
      </c>
      <c r="AF531" s="82" t="str">
        <f t="shared" si="62"/>
        <v>H24ECP</v>
      </c>
      <c r="AG531" s="89"/>
      <c r="AH531" s="89"/>
    </row>
    <row r="532" spans="1:34" s="2" customFormat="1" ht="350.1" customHeight="1" x14ac:dyDescent="0.2">
      <c r="A532" s="129">
        <f>IF(ISBLANK(D532),"",COUNTA($D$2:D532))</f>
        <v>425</v>
      </c>
      <c r="B532" s="130">
        <f t="shared" si="57"/>
        <v>531</v>
      </c>
      <c r="C532" s="140"/>
      <c r="D532" s="140" t="s">
        <v>646</v>
      </c>
      <c r="E532" s="140" t="s">
        <v>15</v>
      </c>
      <c r="F532" s="155" t="s">
        <v>1456</v>
      </c>
      <c r="G532" s="155" t="s">
        <v>162</v>
      </c>
      <c r="H532" s="155" t="s">
        <v>561</v>
      </c>
      <c r="I532" s="155" t="s">
        <v>562</v>
      </c>
      <c r="J532" s="140" t="s">
        <v>525</v>
      </c>
      <c r="K532" s="140">
        <v>1</v>
      </c>
      <c r="L532" s="156">
        <v>43040</v>
      </c>
      <c r="M532" s="156">
        <v>43099</v>
      </c>
      <c r="N532" s="137">
        <f t="shared" si="63"/>
        <v>8.4285714285714288</v>
      </c>
      <c r="O532" s="140" t="s">
        <v>1521</v>
      </c>
      <c r="P532" s="138" t="s">
        <v>2386</v>
      </c>
      <c r="Q532" s="140">
        <v>1</v>
      </c>
      <c r="R532" s="140"/>
      <c r="S532" s="85">
        <f>IF(Q532/K532&gt;1,100,+Q532/K532*100)</f>
        <v>100</v>
      </c>
      <c r="T532" s="142">
        <f>+N532*S532/100</f>
        <v>8.4285714285714288</v>
      </c>
      <c r="U532" s="142">
        <f>IF(M532&lt;=$AH$1,T532,0)</f>
        <v>8.4285714285714288</v>
      </c>
      <c r="V532" s="142">
        <f>IF($AH$1&gt;=M532,N532,0)</f>
        <v>8.4285714285714288</v>
      </c>
      <c r="W532" s="143" t="str">
        <f>IF(S532=100,"CUMPLIDA",IF(M532-$AH$1&lt;0,"VENCIDA",IF(M532-$AH$1&lt;=30,"PRÓXIMA A VENCER",IF(S532&gt;0,"CON AVANCE","EN TERMINO"))))</f>
        <v>CUMPLIDA</v>
      </c>
      <c r="X532" s="143" t="str">
        <f>IF(A532&lt;&gt;"",IF(AD532=1,"VENCIDO",IF(AD532=2,"PRÓXIMO A VENCER",IF(AD532=3,"EN TERMINO",IF(AD532=4,"CON AVANCE",IF(AD532=5,"CUMPLIDO",))))),"")</f>
        <v>CUMPLIDO</v>
      </c>
      <c r="Y532" s="202" t="s">
        <v>164</v>
      </c>
      <c r="Z532" s="129" t="str">
        <f t="shared" si="58"/>
        <v>H25ECP</v>
      </c>
      <c r="AA532" s="144">
        <f>IF(A532&lt;&gt;"",1,AA531+1)</f>
        <v>1</v>
      </c>
      <c r="AB532" s="144" t="str">
        <f t="shared" si="59"/>
        <v>H25ECP - 1</v>
      </c>
      <c r="AC532" s="82">
        <f t="shared" si="60"/>
        <v>5</v>
      </c>
      <c r="AD532" s="82">
        <f t="shared" si="61"/>
        <v>5</v>
      </c>
      <c r="AE532" s="82" t="str">
        <f>IF(A532&lt;&gt;"",MID(F532,1,FIND(" ",F532,1)-1),AE531)</f>
        <v>H25ECP.</v>
      </c>
      <c r="AF532" s="82" t="str">
        <f t="shared" si="62"/>
        <v>H25ECP</v>
      </c>
      <c r="AG532" s="89"/>
      <c r="AH532" s="89"/>
    </row>
    <row r="533" spans="1:34" s="2" customFormat="1" ht="350.1" customHeight="1" x14ac:dyDescent="0.2">
      <c r="A533" s="129">
        <f>IF(ISBLANK(D533),"",COUNTA($D$2:D533))</f>
        <v>426</v>
      </c>
      <c r="B533" s="130">
        <f t="shared" si="57"/>
        <v>532</v>
      </c>
      <c r="C533" s="140"/>
      <c r="D533" s="140" t="s">
        <v>646</v>
      </c>
      <c r="E533" s="140" t="s">
        <v>15</v>
      </c>
      <c r="F533" s="155" t="s">
        <v>227</v>
      </c>
      <c r="G533" s="155" t="s">
        <v>2200</v>
      </c>
      <c r="H533" s="155" t="s">
        <v>412</v>
      </c>
      <c r="I533" s="155" t="s">
        <v>415</v>
      </c>
      <c r="J533" s="140" t="s">
        <v>133</v>
      </c>
      <c r="K533" s="140">
        <v>2</v>
      </c>
      <c r="L533" s="156">
        <v>43040</v>
      </c>
      <c r="M533" s="156">
        <v>43403</v>
      </c>
      <c r="N533" s="137">
        <f t="shared" si="63"/>
        <v>51.857142857142854</v>
      </c>
      <c r="O533" s="140" t="s">
        <v>1516</v>
      </c>
      <c r="P533" s="140" t="s">
        <v>2393</v>
      </c>
      <c r="Q533" s="140">
        <v>2</v>
      </c>
      <c r="R533" s="140"/>
      <c r="S533" s="85">
        <f>IF(Q533/K533&gt;1,100,+Q533/K533*100)</f>
        <v>100</v>
      </c>
      <c r="T533" s="142">
        <f>+N533*S533/100</f>
        <v>51.857142857142854</v>
      </c>
      <c r="U533" s="142">
        <f>IF(M533&lt;=$AH$1,T533,0)</f>
        <v>51.857142857142854</v>
      </c>
      <c r="V533" s="142">
        <f>IF($AH$1&gt;=M533,N533,0)</f>
        <v>51.857142857142854</v>
      </c>
      <c r="W533" s="143" t="str">
        <f>IF(S533=100,"CUMPLIDA",IF(M533-$AH$1&lt;0,"VENCIDA",IF(M533-$AH$1&lt;=30,"PRÓXIMA A VENCER",IF(S533&gt;0,"CON AVANCE","EN TERMINO"))))</f>
        <v>CUMPLIDA</v>
      </c>
      <c r="X533" s="143" t="str">
        <f>IF(A533&lt;&gt;"",IF(AD533=1,"VENCIDO",IF(AD533=2,"PRÓXIMO A VENCER",IF(AD533=3,"EN TERMINO",IF(AD533=4,"CON AVANCE",IF(AD533=5,"CUMPLIDO",))))),"")</f>
        <v>CUMPLIDO</v>
      </c>
      <c r="Y533" s="202" t="s">
        <v>164</v>
      </c>
      <c r="Z533" s="129" t="str">
        <f t="shared" si="58"/>
        <v>H26ECP</v>
      </c>
      <c r="AA533" s="144">
        <f>IF(A533&lt;&gt;"",1,AA532+1)</f>
        <v>1</v>
      </c>
      <c r="AB533" s="144" t="str">
        <f t="shared" si="59"/>
        <v>H26ECP - 1</v>
      </c>
      <c r="AC533" s="82">
        <f t="shared" si="60"/>
        <v>5</v>
      </c>
      <c r="AD533" s="82">
        <f t="shared" si="61"/>
        <v>5</v>
      </c>
      <c r="AE533" s="82" t="str">
        <f>IF(A533&lt;&gt;"",MID(F533,1,FIND(" ",F533,1)-1),AE532)</f>
        <v>H26ECP.</v>
      </c>
      <c r="AF533" s="82" t="str">
        <f t="shared" si="62"/>
        <v>H26ECP</v>
      </c>
      <c r="AG533" s="89"/>
      <c r="AH533" s="89"/>
    </row>
    <row r="534" spans="1:34" s="2" customFormat="1" ht="350.1" customHeight="1" x14ac:dyDescent="0.2">
      <c r="A534" s="129">
        <f>IF(ISBLANK(D534),"",COUNTA($D$2:D534))</f>
        <v>427</v>
      </c>
      <c r="B534" s="130">
        <f t="shared" si="57"/>
        <v>533</v>
      </c>
      <c r="C534" s="140"/>
      <c r="D534" s="140" t="s">
        <v>754</v>
      </c>
      <c r="E534" s="140" t="s">
        <v>131</v>
      </c>
      <c r="F534" s="155" t="s">
        <v>620</v>
      </c>
      <c r="G534" s="155" t="s">
        <v>132</v>
      </c>
      <c r="H534" s="155" t="s">
        <v>505</v>
      </c>
      <c r="I534" s="155" t="s">
        <v>502</v>
      </c>
      <c r="J534" s="140" t="s">
        <v>503</v>
      </c>
      <c r="K534" s="140">
        <v>1</v>
      </c>
      <c r="L534" s="156">
        <v>43040</v>
      </c>
      <c r="M534" s="156">
        <v>43099</v>
      </c>
      <c r="N534" s="137">
        <f t="shared" si="63"/>
        <v>8.4285714285714288</v>
      </c>
      <c r="O534" s="160" t="s">
        <v>1519</v>
      </c>
      <c r="P534" s="138" t="s">
        <v>2386</v>
      </c>
      <c r="Q534" s="140">
        <v>1</v>
      </c>
      <c r="R534" s="140"/>
      <c r="S534" s="85">
        <f>IF(Q534/K534&gt;1,100,+Q534/K534*100)</f>
        <v>100</v>
      </c>
      <c r="T534" s="142">
        <f>+N534*S534/100</f>
        <v>8.4285714285714288</v>
      </c>
      <c r="U534" s="142">
        <f>IF(M534&lt;=$AH$1,T534,0)</f>
        <v>8.4285714285714288</v>
      </c>
      <c r="V534" s="142">
        <f>IF($AH$1&gt;=M534,N534,0)</f>
        <v>8.4285714285714288</v>
      </c>
      <c r="W534" s="143" t="str">
        <f>IF(S534=100,"CUMPLIDA",IF(M534-$AH$1&lt;0,"VENCIDA",IF(M534-$AH$1&lt;=30,"PRÓXIMA A VENCER",IF(S534&gt;0,"CON AVANCE","EN TERMINO"))))</f>
        <v>CUMPLIDA</v>
      </c>
      <c r="X534" s="143" t="str">
        <f>IF(A534&lt;&gt;"",IF(AD534=1,"VENCIDO",IF(AD534=2,"PRÓXIMO A VENCER",IF(AD534=3,"EN TERMINO",IF(AD534=4,"CON AVANCE",IF(AD534=5,"CUMPLIDO",))))),"")</f>
        <v>CUMPLIDO</v>
      </c>
      <c r="Y534" s="202" t="s">
        <v>163</v>
      </c>
      <c r="Z534" s="129" t="str">
        <f t="shared" si="58"/>
        <v>H2EVP</v>
      </c>
      <c r="AA534" s="144">
        <f>IF(A534&lt;&gt;"",1,AA533+1)</f>
        <v>1</v>
      </c>
      <c r="AB534" s="144" t="str">
        <f t="shared" si="59"/>
        <v>H2EVP - 1</v>
      </c>
      <c r="AC534" s="82">
        <f t="shared" si="60"/>
        <v>5</v>
      </c>
      <c r="AD534" s="82">
        <f t="shared" si="61"/>
        <v>5</v>
      </c>
      <c r="AE534" s="82" t="str">
        <f>IF(A534&lt;&gt;"",MID(F534,1,FIND(" ",F534,1)-1),AE533)</f>
        <v>H2EVP.</v>
      </c>
      <c r="AF534" s="82" t="str">
        <f t="shared" si="62"/>
        <v>H2EVP</v>
      </c>
      <c r="AG534" s="89"/>
      <c r="AH534" s="89"/>
    </row>
    <row r="535" spans="1:34" s="2" customFormat="1" ht="350.1" customHeight="1" x14ac:dyDescent="0.2">
      <c r="A535" s="129" t="str">
        <f>IF(ISBLANK(D535),"",COUNTA($D$2:D535))</f>
        <v/>
      </c>
      <c r="B535" s="130">
        <f t="shared" si="57"/>
        <v>534</v>
      </c>
      <c r="C535" s="140"/>
      <c r="D535" s="140"/>
      <c r="E535" s="140" t="s">
        <v>131</v>
      </c>
      <c r="F535" s="155" t="s">
        <v>1457</v>
      </c>
      <c r="G535" s="155" t="s">
        <v>132</v>
      </c>
      <c r="H535" s="155" t="s">
        <v>506</v>
      </c>
      <c r="I535" s="155" t="s">
        <v>504</v>
      </c>
      <c r="J535" s="140" t="s">
        <v>496</v>
      </c>
      <c r="K535" s="140">
        <v>1</v>
      </c>
      <c r="L535" s="156">
        <v>43132</v>
      </c>
      <c r="M535" s="156">
        <v>43250</v>
      </c>
      <c r="N535" s="137">
        <f t="shared" si="63"/>
        <v>16.857142857142858</v>
      </c>
      <c r="O535" s="160" t="s">
        <v>1519</v>
      </c>
      <c r="P535" s="138" t="s">
        <v>2386</v>
      </c>
      <c r="Q535" s="140">
        <v>1</v>
      </c>
      <c r="R535" s="140"/>
      <c r="S535" s="85">
        <f>IF(Q535/K535&gt;1,100,+Q535/K535*100)</f>
        <v>100</v>
      </c>
      <c r="T535" s="142">
        <f>+N535*S535/100</f>
        <v>16.857142857142858</v>
      </c>
      <c r="U535" s="142">
        <f>IF(M535&lt;=$AH$1,T535,0)</f>
        <v>16.857142857142858</v>
      </c>
      <c r="V535" s="142">
        <f>IF($AH$1&gt;=M535,N535,0)</f>
        <v>16.857142857142858</v>
      </c>
      <c r="W535" s="143" t="str">
        <f>IF(S535=100,"CUMPLIDA",IF(M535-$AH$1&lt;0,"VENCIDA",IF(M535-$AH$1&lt;=30,"PRÓXIMA A VENCER",IF(S535&gt;0,"CON AVANCE","EN TERMINO"))))</f>
        <v>CUMPLIDA</v>
      </c>
      <c r="X535" s="143" t="str">
        <f>IF(A535&lt;&gt;"",IF(AD535=1,"VENCIDO",IF(AD535=2,"PRÓXIMO A VENCER",IF(AD535=3,"EN TERMINO",IF(AD535=4,"CON AVANCE",IF(AD535=5,"CUMPLIDO",))))),"")</f>
        <v/>
      </c>
      <c r="Y535" s="202" t="s">
        <v>163</v>
      </c>
      <c r="Z535" s="129" t="str">
        <f t="shared" si="58"/>
        <v>H2EVP</v>
      </c>
      <c r="AA535" s="144">
        <f>IF(A535&lt;&gt;"",1,AA534+1)</f>
        <v>2</v>
      </c>
      <c r="AB535" s="144" t="str">
        <f t="shared" si="59"/>
        <v>H2EVP - 2</v>
      </c>
      <c r="AC535" s="82">
        <f t="shared" si="60"/>
        <v>5</v>
      </c>
      <c r="AD535" s="82">
        <f t="shared" si="61"/>
        <v>5</v>
      </c>
      <c r="AE535" s="82" t="str">
        <f>IF(A535&lt;&gt;"",MID(F535,1,FIND(" ",F535,1)-1),AE534)</f>
        <v>H2EVP.</v>
      </c>
      <c r="AF535" s="82" t="str">
        <f t="shared" si="62"/>
        <v>H2EVP</v>
      </c>
      <c r="AG535" s="89"/>
      <c r="AH535" s="89"/>
    </row>
    <row r="536" spans="1:34" s="2" customFormat="1" ht="350.1" customHeight="1" x14ac:dyDescent="0.2">
      <c r="A536" s="129">
        <f>IF(ISBLANK(D536),"",COUNTA($D$2:D536))</f>
        <v>428</v>
      </c>
      <c r="B536" s="130">
        <f t="shared" si="57"/>
        <v>535</v>
      </c>
      <c r="C536" s="140"/>
      <c r="D536" s="140" t="s">
        <v>754</v>
      </c>
      <c r="E536" s="140" t="s">
        <v>15</v>
      </c>
      <c r="F536" s="155" t="s">
        <v>571</v>
      </c>
      <c r="G536" s="155" t="s">
        <v>508</v>
      </c>
      <c r="H536" s="155" t="s">
        <v>570</v>
      </c>
      <c r="I536" s="155" t="s">
        <v>507</v>
      </c>
      <c r="J536" s="140" t="s">
        <v>133</v>
      </c>
      <c r="K536" s="140">
        <v>12</v>
      </c>
      <c r="L536" s="156">
        <v>43040</v>
      </c>
      <c r="M536" s="156">
        <v>43099</v>
      </c>
      <c r="N536" s="137">
        <f t="shared" si="63"/>
        <v>8.4285714285714288</v>
      </c>
      <c r="O536" s="160" t="s">
        <v>1519</v>
      </c>
      <c r="P536" s="138" t="s">
        <v>2386</v>
      </c>
      <c r="Q536" s="140">
        <v>12</v>
      </c>
      <c r="R536" s="140"/>
      <c r="S536" s="85">
        <f>IF(Q536/K536&gt;1,100,+Q536/K536*100)</f>
        <v>100</v>
      </c>
      <c r="T536" s="142">
        <f>+N536*S536/100</f>
        <v>8.4285714285714288</v>
      </c>
      <c r="U536" s="142">
        <f>IF(M536&lt;=$AH$1,T536,0)</f>
        <v>8.4285714285714288</v>
      </c>
      <c r="V536" s="142">
        <f>IF($AH$1&gt;=M536,N536,0)</f>
        <v>8.4285714285714288</v>
      </c>
      <c r="W536" s="143" t="str">
        <f>IF(S536=100,"CUMPLIDA",IF(M536-$AH$1&lt;0,"VENCIDA",IF(M536-$AH$1&lt;=30,"PRÓXIMA A VENCER",IF(S536&gt;0,"CON AVANCE","EN TERMINO"))))</f>
        <v>CUMPLIDA</v>
      </c>
      <c r="X536" s="143" t="str">
        <f>IF(A536&lt;&gt;"",IF(AD536=1,"VENCIDO",IF(AD536=2,"PRÓXIMO A VENCER",IF(AD536=3,"EN TERMINO",IF(AD536=4,"CON AVANCE",IF(AD536=5,"CUMPLIDO",))))),"")</f>
        <v>CUMPLIDO</v>
      </c>
      <c r="Y536" s="202" t="s">
        <v>163</v>
      </c>
      <c r="Z536" s="129" t="str">
        <f t="shared" si="58"/>
        <v>H4EVP</v>
      </c>
      <c r="AA536" s="144">
        <f>IF(A536&lt;&gt;"",1,AA535+1)</f>
        <v>1</v>
      </c>
      <c r="AB536" s="144" t="str">
        <f t="shared" si="59"/>
        <v>H4EVP - 1</v>
      </c>
      <c r="AC536" s="82">
        <f t="shared" si="60"/>
        <v>5</v>
      </c>
      <c r="AD536" s="82">
        <f t="shared" si="61"/>
        <v>5</v>
      </c>
      <c r="AE536" s="82" t="str">
        <f>IF(A536&lt;&gt;"",MID(F536,1,FIND(" ",F536,1)-1),AE535)</f>
        <v>H4EVP.</v>
      </c>
      <c r="AF536" s="82" t="str">
        <f t="shared" si="62"/>
        <v>H4EVP</v>
      </c>
      <c r="AG536" s="89"/>
      <c r="AH536" s="89"/>
    </row>
    <row r="537" spans="1:34" s="2" customFormat="1" ht="350.1" customHeight="1" x14ac:dyDescent="0.2">
      <c r="A537" s="129" t="str">
        <f>IF(ISBLANK(D537),"",COUNTA($D$2:D537))</f>
        <v/>
      </c>
      <c r="B537" s="130">
        <f t="shared" si="57"/>
        <v>536</v>
      </c>
      <c r="C537" s="140"/>
      <c r="D537" s="140"/>
      <c r="E537" s="140" t="s">
        <v>15</v>
      </c>
      <c r="F537" s="155" t="s">
        <v>1458</v>
      </c>
      <c r="G537" s="155" t="s">
        <v>508</v>
      </c>
      <c r="H537" s="155" t="s">
        <v>572</v>
      </c>
      <c r="I537" s="155" t="s">
        <v>515</v>
      </c>
      <c r="J537" s="140" t="s">
        <v>516</v>
      </c>
      <c r="K537" s="144">
        <v>3</v>
      </c>
      <c r="L537" s="207">
        <v>43040</v>
      </c>
      <c r="M537" s="207">
        <v>43099</v>
      </c>
      <c r="N537" s="137">
        <f t="shared" si="63"/>
        <v>8.4285714285714288</v>
      </c>
      <c r="O537" s="140" t="s">
        <v>1528</v>
      </c>
      <c r="P537" s="140" t="s">
        <v>2386</v>
      </c>
      <c r="Q537" s="140">
        <v>3</v>
      </c>
      <c r="R537" s="140"/>
      <c r="S537" s="85">
        <f>IF(Q537/K537&gt;1,100,+Q537/K537*100)</f>
        <v>100</v>
      </c>
      <c r="T537" s="142">
        <f>+N537*S537/100</f>
        <v>8.4285714285714288</v>
      </c>
      <c r="U537" s="142">
        <f>IF(M537&lt;=$AH$1,T537,0)</f>
        <v>8.4285714285714288</v>
      </c>
      <c r="V537" s="142">
        <f>IF($AH$1&gt;=M537,N537,0)</f>
        <v>8.4285714285714288</v>
      </c>
      <c r="W537" s="143" t="str">
        <f>IF(S537=100,"CUMPLIDA",IF(M537-$AH$1&lt;0,"VENCIDA",IF(M537-$AH$1&lt;=30,"PRÓXIMA A VENCER",IF(S537&gt;0,"CON AVANCE","EN TERMINO"))))</f>
        <v>CUMPLIDA</v>
      </c>
      <c r="X537" s="143" t="str">
        <f>IF(A537&lt;&gt;"",IF(AD537=1,"VENCIDO",IF(AD537=2,"PRÓXIMO A VENCER",IF(AD537=3,"EN TERMINO",IF(AD537=4,"CON AVANCE",IF(AD537=5,"CUMPLIDO",))))),"")</f>
        <v/>
      </c>
      <c r="Y537" s="202" t="s">
        <v>163</v>
      </c>
      <c r="Z537" s="129" t="str">
        <f t="shared" si="58"/>
        <v>H4EVP</v>
      </c>
      <c r="AA537" s="144">
        <f>IF(A537&lt;&gt;"",1,AA536+1)</f>
        <v>2</v>
      </c>
      <c r="AB537" s="144" t="str">
        <f t="shared" si="59"/>
        <v>H4EVP - 2</v>
      </c>
      <c r="AC537" s="82">
        <f t="shared" si="60"/>
        <v>5</v>
      </c>
      <c r="AD537" s="82">
        <f t="shared" si="61"/>
        <v>5</v>
      </c>
      <c r="AE537" s="82" t="str">
        <f>IF(A537&lt;&gt;"",MID(F537,1,FIND(" ",F537,1)-1),AE536)</f>
        <v>H4EVP.</v>
      </c>
      <c r="AF537" s="82" t="str">
        <f t="shared" si="62"/>
        <v>H4EVP</v>
      </c>
      <c r="AG537" s="89"/>
      <c r="AH537" s="89"/>
    </row>
    <row r="538" spans="1:34" s="2" customFormat="1" ht="350.1" customHeight="1" x14ac:dyDescent="0.2">
      <c r="A538" s="129">
        <f>IF(ISBLANK(D538),"",COUNTA($D$2:D538))</f>
        <v>429</v>
      </c>
      <c r="B538" s="130">
        <f t="shared" si="57"/>
        <v>537</v>
      </c>
      <c r="C538" s="140"/>
      <c r="D538" s="140" t="s">
        <v>646</v>
      </c>
      <c r="E538" s="140" t="s">
        <v>15</v>
      </c>
      <c r="F538" s="155" t="s">
        <v>88</v>
      </c>
      <c r="G538" s="155" t="s">
        <v>89</v>
      </c>
      <c r="H538" s="155" t="s">
        <v>274</v>
      </c>
      <c r="I538" s="155" t="s">
        <v>275</v>
      </c>
      <c r="J538" s="140" t="s">
        <v>276</v>
      </c>
      <c r="K538" s="140">
        <v>3</v>
      </c>
      <c r="L538" s="156">
        <v>43040</v>
      </c>
      <c r="M538" s="156">
        <v>43312</v>
      </c>
      <c r="N538" s="137">
        <f t="shared" si="63"/>
        <v>38.857142857142854</v>
      </c>
      <c r="O538" s="140" t="s">
        <v>1975</v>
      </c>
      <c r="P538" s="138" t="s">
        <v>2386</v>
      </c>
      <c r="Q538" s="140">
        <v>3</v>
      </c>
      <c r="R538" s="147"/>
      <c r="S538" s="85">
        <f>IF(Q538/K538&gt;1,100,+Q538/K538*100)</f>
        <v>100</v>
      </c>
      <c r="T538" s="142">
        <f>+N538*S538/100</f>
        <v>38.857142857142854</v>
      </c>
      <c r="U538" s="142">
        <f>IF(M538&lt;=$AH$1,T538,0)</f>
        <v>38.857142857142854</v>
      </c>
      <c r="V538" s="142">
        <f>IF($AH$1&gt;=M538,N538,0)</f>
        <v>38.857142857142854</v>
      </c>
      <c r="W538" s="143" t="str">
        <f>IF(S538=100,"CUMPLIDA",IF(M538-$AH$1&lt;0,"VENCIDA",IF(M538-$AH$1&lt;=30,"PRÓXIMA A VENCER",IF(S538&gt;0,"CON AVANCE","EN TERMINO"))))</f>
        <v>CUMPLIDA</v>
      </c>
      <c r="X538" s="143" t="str">
        <f>IF(A538&lt;&gt;"",IF(AD538=1,"VENCIDO",IF(AD538=2,"PRÓXIMO A VENCER",IF(AD538=3,"EN TERMINO",IF(AD538=4,"CON AVANCE",IF(AD538=5,"CUMPLIDO",))))),"")</f>
        <v>CUMPLIDO</v>
      </c>
      <c r="Y538" s="202" t="s">
        <v>140</v>
      </c>
      <c r="Z538" s="129" t="str">
        <f t="shared" si="58"/>
        <v>H1R15</v>
      </c>
      <c r="AA538" s="144">
        <f>IF(A538&lt;&gt;"",1,AA537+1)</f>
        <v>1</v>
      </c>
      <c r="AB538" s="144" t="str">
        <f t="shared" si="59"/>
        <v>H1R15 - 1</v>
      </c>
      <c r="AC538" s="82">
        <f t="shared" si="60"/>
        <v>5</v>
      </c>
      <c r="AD538" s="82">
        <f t="shared" si="61"/>
        <v>5</v>
      </c>
      <c r="AE538" s="82" t="str">
        <f>IF(A538&lt;&gt;"",MID(F538,1,FIND(" ",F538,1)-1),AE537)</f>
        <v>H1R15.</v>
      </c>
      <c r="AF538" s="82" t="str">
        <f t="shared" si="62"/>
        <v>H1R15</v>
      </c>
      <c r="AG538" s="89"/>
      <c r="AH538" s="89"/>
    </row>
    <row r="539" spans="1:34" s="2" customFormat="1" ht="350.1" customHeight="1" x14ac:dyDescent="0.2">
      <c r="A539" s="129">
        <f>IF(ISBLANK(D539),"",COUNTA($D$2:D539))</f>
        <v>430</v>
      </c>
      <c r="B539" s="130">
        <f t="shared" si="57"/>
        <v>538</v>
      </c>
      <c r="C539" s="140"/>
      <c r="D539" s="140" t="s">
        <v>756</v>
      </c>
      <c r="E539" s="140" t="s">
        <v>90</v>
      </c>
      <c r="F539" s="155" t="s">
        <v>1165</v>
      </c>
      <c r="G539" s="155" t="s">
        <v>91</v>
      </c>
      <c r="H539" s="155" t="s">
        <v>1172</v>
      </c>
      <c r="I539" s="155" t="s">
        <v>1167</v>
      </c>
      <c r="J539" s="140" t="s">
        <v>1168</v>
      </c>
      <c r="K539" s="140">
        <v>3</v>
      </c>
      <c r="L539" s="156">
        <v>44044</v>
      </c>
      <c r="M539" s="156">
        <v>44316</v>
      </c>
      <c r="N539" s="137">
        <f t="shared" si="63"/>
        <v>38.857142857142854</v>
      </c>
      <c r="O539" s="140" t="s">
        <v>1516</v>
      </c>
      <c r="P539" s="140" t="s">
        <v>2393</v>
      </c>
      <c r="Q539" s="140">
        <v>3</v>
      </c>
      <c r="R539" s="155"/>
      <c r="S539" s="85">
        <f>IF(Q539/K539&gt;1,100,+Q539/K539*100)</f>
        <v>100</v>
      </c>
      <c r="T539" s="142">
        <f>+N539*S539/100</f>
        <v>38.857142857142854</v>
      </c>
      <c r="U539" s="142">
        <f>IF(M539&lt;=$AH$1,T539,0)</f>
        <v>38.857142857142854</v>
      </c>
      <c r="V539" s="142">
        <f>IF($AH$1&gt;=M539,N539,0)</f>
        <v>38.857142857142854</v>
      </c>
      <c r="W539" s="143" t="str">
        <f>IF(S539=100,"CUMPLIDA",IF(M539-$AH$1&lt;0,"VENCIDA",IF(M539-$AH$1&lt;=30,"PRÓXIMA A VENCER",IF(S539&gt;0,"CON AVANCE","EN TERMINO"))))</f>
        <v>CUMPLIDA</v>
      </c>
      <c r="X539" s="143" t="str">
        <f>IF(A539&lt;&gt;"",IF(AD539=1,"VENCIDO",IF(AD539=2,"PRÓXIMO A VENCER",IF(AD539=3,"EN TERMINO",IF(AD539=4,"CON AVANCE",IF(AD539=5,"CUMPLIDO",))))),"")</f>
        <v>CUMPLIDO</v>
      </c>
      <c r="Y539" s="202" t="s">
        <v>140</v>
      </c>
      <c r="Z539" s="129" t="str">
        <f t="shared" si="58"/>
        <v>H2R15</v>
      </c>
      <c r="AA539" s="144">
        <f>IF(A539&lt;&gt;"",1,AA538+1)</f>
        <v>1</v>
      </c>
      <c r="AB539" s="144" t="str">
        <f t="shared" si="59"/>
        <v>H2R15 - 1</v>
      </c>
      <c r="AC539" s="82">
        <f t="shared" si="60"/>
        <v>5</v>
      </c>
      <c r="AD539" s="82">
        <f t="shared" si="61"/>
        <v>5</v>
      </c>
      <c r="AE539" s="82" t="str">
        <f>IF(A539&lt;&gt;"",MID(F539,1,FIND(" ",F539,1)-1),AE538)</f>
        <v>H2R15.</v>
      </c>
      <c r="AF539" s="82" t="str">
        <f t="shared" si="62"/>
        <v>H2R15</v>
      </c>
      <c r="AG539" s="89"/>
      <c r="AH539" s="89"/>
    </row>
    <row r="540" spans="1:34" s="2" customFormat="1" ht="350.1" customHeight="1" x14ac:dyDescent="0.2">
      <c r="A540" s="129" t="str">
        <f>IF(ISBLANK(D540),"",COUNTA($D$2:D540))</f>
        <v/>
      </c>
      <c r="B540" s="130">
        <f t="shared" si="57"/>
        <v>539</v>
      </c>
      <c r="C540" s="140"/>
      <c r="D540" s="140"/>
      <c r="E540" s="140" t="s">
        <v>90</v>
      </c>
      <c r="F540" s="155" t="s">
        <v>1166</v>
      </c>
      <c r="G540" s="155" t="s">
        <v>91</v>
      </c>
      <c r="H540" s="155" t="s">
        <v>1171</v>
      </c>
      <c r="I540" s="155" t="s">
        <v>1169</v>
      </c>
      <c r="J540" s="140" t="s">
        <v>1170</v>
      </c>
      <c r="K540" s="140">
        <v>3</v>
      </c>
      <c r="L540" s="156">
        <v>44044</v>
      </c>
      <c r="M540" s="156">
        <v>44316</v>
      </c>
      <c r="N540" s="137">
        <f t="shared" si="63"/>
        <v>38.857142857142854</v>
      </c>
      <c r="O540" s="140" t="s">
        <v>1516</v>
      </c>
      <c r="P540" s="140" t="s">
        <v>2393</v>
      </c>
      <c r="Q540" s="140">
        <v>3</v>
      </c>
      <c r="R540" s="155"/>
      <c r="S540" s="85">
        <f>IF(Q540/K540&gt;1,100,+Q540/K540*100)</f>
        <v>100</v>
      </c>
      <c r="T540" s="142">
        <f>+N540*S540/100</f>
        <v>38.857142857142854</v>
      </c>
      <c r="U540" s="142">
        <f>IF(M540&lt;=$AH$1,T540,0)</f>
        <v>38.857142857142854</v>
      </c>
      <c r="V540" s="142">
        <f>IF($AH$1&gt;=M540,N540,0)</f>
        <v>38.857142857142854</v>
      </c>
      <c r="W540" s="143" t="str">
        <f>IF(S540=100,"CUMPLIDA",IF(M540-$AH$1&lt;0,"VENCIDA",IF(M540-$AH$1&lt;=30,"PRÓXIMA A VENCER",IF(S540&gt;0,"CON AVANCE","EN TERMINO"))))</f>
        <v>CUMPLIDA</v>
      </c>
      <c r="X540" s="143" t="str">
        <f>IF(A540&lt;&gt;"",IF(AD540=1,"VENCIDO",IF(AD540=2,"PRÓXIMO A VENCER",IF(AD540=3,"EN TERMINO",IF(AD540=4,"CON AVANCE",IF(AD540=5,"CUMPLIDO",))))),"")</f>
        <v/>
      </c>
      <c r="Y540" s="202" t="s">
        <v>140</v>
      </c>
      <c r="Z540" s="129" t="str">
        <f t="shared" si="58"/>
        <v>H2R15</v>
      </c>
      <c r="AA540" s="144">
        <f>IF(A540&lt;&gt;"",1,AA539+1)</f>
        <v>2</v>
      </c>
      <c r="AB540" s="144" t="str">
        <f t="shared" si="59"/>
        <v>H2R15 - 2</v>
      </c>
      <c r="AC540" s="82">
        <f t="shared" si="60"/>
        <v>5</v>
      </c>
      <c r="AD540" s="82">
        <f t="shared" si="61"/>
        <v>5</v>
      </c>
      <c r="AE540" s="82" t="str">
        <f>IF(A540&lt;&gt;"",MID(F540,1,FIND(" ",F540,1)-1),AE539)</f>
        <v>H2R15.</v>
      </c>
      <c r="AF540" s="82" t="str">
        <f t="shared" si="62"/>
        <v>H2R15</v>
      </c>
      <c r="AG540" s="89"/>
      <c r="AH540" s="89"/>
    </row>
    <row r="541" spans="1:34" s="2" customFormat="1" ht="350.1" customHeight="1" x14ac:dyDescent="0.2">
      <c r="A541" s="129">
        <f>IF(ISBLANK(D541),"",COUNTA($D$2:D541))</f>
        <v>431</v>
      </c>
      <c r="B541" s="130">
        <f t="shared" si="57"/>
        <v>540</v>
      </c>
      <c r="C541" s="140"/>
      <c r="D541" s="140" t="s">
        <v>754</v>
      </c>
      <c r="E541" s="140" t="s">
        <v>92</v>
      </c>
      <c r="F541" s="155" t="s">
        <v>368</v>
      </c>
      <c r="G541" s="155" t="s">
        <v>93</v>
      </c>
      <c r="H541" s="155" t="s">
        <v>369</v>
      </c>
      <c r="I541" s="155" t="s">
        <v>1083</v>
      </c>
      <c r="J541" s="140" t="s">
        <v>370</v>
      </c>
      <c r="K541" s="140">
        <v>1</v>
      </c>
      <c r="L541" s="156">
        <v>43040</v>
      </c>
      <c r="M541" s="156">
        <v>43099</v>
      </c>
      <c r="N541" s="137">
        <f t="shared" si="63"/>
        <v>8.4285714285714288</v>
      </c>
      <c r="O541" s="140" t="s">
        <v>1516</v>
      </c>
      <c r="P541" s="140" t="s">
        <v>2393</v>
      </c>
      <c r="Q541" s="140">
        <v>1</v>
      </c>
      <c r="R541" s="140"/>
      <c r="S541" s="85">
        <f>IF(Q541/K541&gt;1,100,+Q541/K541*100)</f>
        <v>100</v>
      </c>
      <c r="T541" s="142">
        <f>+N541*S541/100</f>
        <v>8.4285714285714288</v>
      </c>
      <c r="U541" s="142">
        <f>IF(M541&lt;=$AH$1,T541,0)</f>
        <v>8.4285714285714288</v>
      </c>
      <c r="V541" s="142">
        <f>IF($AH$1&gt;=M541,N541,0)</f>
        <v>8.4285714285714288</v>
      </c>
      <c r="W541" s="143" t="str">
        <f>IF(S541=100,"CUMPLIDA",IF(M541-$AH$1&lt;0,"VENCIDA",IF(M541-$AH$1&lt;=30,"PRÓXIMA A VENCER",IF(S541&gt;0,"CON AVANCE","EN TERMINO"))))</f>
        <v>CUMPLIDA</v>
      </c>
      <c r="X541" s="143" t="str">
        <f>IF(A541&lt;&gt;"",IF(AD541=1,"VENCIDO",IF(AD541=2,"PRÓXIMO A VENCER",IF(AD541=3,"EN TERMINO",IF(AD541=4,"CON AVANCE",IF(AD541=5,"CUMPLIDO",))))),"")</f>
        <v>CUMPLIDO</v>
      </c>
      <c r="Y541" s="202" t="s">
        <v>140</v>
      </c>
      <c r="Z541" s="129" t="str">
        <f t="shared" si="58"/>
        <v>H3R15</v>
      </c>
      <c r="AA541" s="144">
        <f>IF(A541&lt;&gt;"",1,AA540+1)</f>
        <v>1</v>
      </c>
      <c r="AB541" s="144" t="str">
        <f t="shared" si="59"/>
        <v>H3R15 - 1</v>
      </c>
      <c r="AC541" s="82">
        <f t="shared" si="60"/>
        <v>5</v>
      </c>
      <c r="AD541" s="82">
        <f t="shared" si="61"/>
        <v>5</v>
      </c>
      <c r="AE541" s="82" t="str">
        <f>IF(A541&lt;&gt;"",MID(F541,1,FIND(" ",F541,1)-1),AE540)</f>
        <v>H3R15.</v>
      </c>
      <c r="AF541" s="82" t="str">
        <f t="shared" si="62"/>
        <v>H3R15</v>
      </c>
      <c r="AG541" s="89"/>
      <c r="AH541" s="89"/>
    </row>
    <row r="542" spans="1:34" s="2" customFormat="1" ht="350.1" customHeight="1" x14ac:dyDescent="0.2">
      <c r="A542" s="129">
        <f>IF(ISBLANK(D542),"",COUNTA($D$2:D542))</f>
        <v>432</v>
      </c>
      <c r="B542" s="130">
        <f t="shared" si="57"/>
        <v>541</v>
      </c>
      <c r="C542" s="140"/>
      <c r="D542" s="140" t="s">
        <v>754</v>
      </c>
      <c r="E542" s="140" t="s">
        <v>22</v>
      </c>
      <c r="F542" s="155" t="s">
        <v>759</v>
      </c>
      <c r="G542" s="155" t="s">
        <v>94</v>
      </c>
      <c r="H542" s="155" t="s">
        <v>237</v>
      </c>
      <c r="I542" s="155" t="s">
        <v>229</v>
      </c>
      <c r="J542" s="144" t="s">
        <v>40</v>
      </c>
      <c r="K542" s="144">
        <v>3</v>
      </c>
      <c r="L542" s="207">
        <v>43040</v>
      </c>
      <c r="M542" s="207">
        <v>43342</v>
      </c>
      <c r="N542" s="137">
        <f t="shared" si="63"/>
        <v>43.142857142857146</v>
      </c>
      <c r="O542" s="140" t="s">
        <v>1514</v>
      </c>
      <c r="P542" s="140" t="s">
        <v>2386</v>
      </c>
      <c r="Q542" s="140">
        <v>3</v>
      </c>
      <c r="R542" s="140"/>
      <c r="S542" s="85">
        <f>IF(Q542/K542&gt;1,100,+Q542/K542*100)</f>
        <v>100</v>
      </c>
      <c r="T542" s="142">
        <f>+N542*S542/100</f>
        <v>43.142857142857146</v>
      </c>
      <c r="U542" s="142">
        <f>IF(M542&lt;=$AH$1,T542,0)</f>
        <v>43.142857142857146</v>
      </c>
      <c r="V542" s="142">
        <f>IF($AH$1&gt;=M542,N542,0)</f>
        <v>43.142857142857146</v>
      </c>
      <c r="W542" s="143" t="str">
        <f>IF(S542=100,"CUMPLIDA",IF(M542-$AH$1&lt;0,"VENCIDA",IF(M542-$AH$1&lt;=30,"PRÓXIMA A VENCER",IF(S542&gt;0,"CON AVANCE","EN TERMINO"))))</f>
        <v>CUMPLIDA</v>
      </c>
      <c r="X542" s="143" t="str">
        <f>IF(A542&lt;&gt;"",IF(AD542=1,"VENCIDO",IF(AD542=2,"PRÓXIMO A VENCER",IF(AD542=3,"EN TERMINO",IF(AD542=4,"CON AVANCE",IF(AD542=5,"CUMPLIDO",))))),"")</f>
        <v>CUMPLIDO</v>
      </c>
      <c r="Y542" s="202" t="s">
        <v>140</v>
      </c>
      <c r="Z542" s="129" t="str">
        <f t="shared" si="58"/>
        <v>H5R15</v>
      </c>
      <c r="AA542" s="144">
        <f>IF(A542&lt;&gt;"",1,AA541+1)</f>
        <v>1</v>
      </c>
      <c r="AB542" s="144" t="str">
        <f t="shared" si="59"/>
        <v>H5R15 - 1</v>
      </c>
      <c r="AC542" s="82">
        <f t="shared" si="60"/>
        <v>5</v>
      </c>
      <c r="AD542" s="82">
        <f t="shared" si="61"/>
        <v>5</v>
      </c>
      <c r="AE542" s="82" t="str">
        <f>IF(A542&lt;&gt;"",MID(F542,1,FIND(" ",F542,1)-1),AE541)</f>
        <v>H5R15.</v>
      </c>
      <c r="AF542" s="82" t="str">
        <f t="shared" si="62"/>
        <v>H5R15</v>
      </c>
      <c r="AG542" s="89"/>
      <c r="AH542" s="89"/>
    </row>
    <row r="543" spans="1:34" s="2" customFormat="1" ht="350.1" customHeight="1" x14ac:dyDescent="0.2">
      <c r="A543" s="129">
        <f>IF(ISBLANK(D543),"",COUNTA($D$2:D543))</f>
        <v>433</v>
      </c>
      <c r="B543" s="130">
        <f t="shared" si="57"/>
        <v>542</v>
      </c>
      <c r="C543" s="140"/>
      <c r="D543" s="140" t="s">
        <v>646</v>
      </c>
      <c r="E543" s="140" t="s">
        <v>19</v>
      </c>
      <c r="F543" s="155" t="s">
        <v>1038</v>
      </c>
      <c r="G543" s="155" t="s">
        <v>573</v>
      </c>
      <c r="H543" s="155" t="s">
        <v>520</v>
      </c>
      <c r="I543" s="155" t="s">
        <v>521</v>
      </c>
      <c r="J543" s="140" t="s">
        <v>574</v>
      </c>
      <c r="K543" s="140">
        <v>1</v>
      </c>
      <c r="L543" s="156">
        <v>43040</v>
      </c>
      <c r="M543" s="156">
        <v>43099</v>
      </c>
      <c r="N543" s="137">
        <f t="shared" si="63"/>
        <v>8.4285714285714288</v>
      </c>
      <c r="O543" s="140" t="s">
        <v>1521</v>
      </c>
      <c r="P543" s="138" t="s">
        <v>2386</v>
      </c>
      <c r="Q543" s="140">
        <v>1</v>
      </c>
      <c r="R543" s="140"/>
      <c r="S543" s="85">
        <f>IF(Q543/K543&gt;1,100,+Q543/K543*100)</f>
        <v>100</v>
      </c>
      <c r="T543" s="142">
        <f>+N543*S543/100</f>
        <v>8.4285714285714288</v>
      </c>
      <c r="U543" s="142">
        <f>IF(M543&lt;=$AH$1,T543,0)</f>
        <v>8.4285714285714288</v>
      </c>
      <c r="V543" s="142">
        <f>IF($AH$1&gt;=M543,N543,0)</f>
        <v>8.4285714285714288</v>
      </c>
      <c r="W543" s="143" t="str">
        <f>IF(S543=100,"CUMPLIDA",IF(M543-$AH$1&lt;0,"VENCIDA",IF(M543-$AH$1&lt;=30,"PRÓXIMA A VENCER",IF(S543&gt;0,"CON AVANCE","EN TERMINO"))))</f>
        <v>CUMPLIDA</v>
      </c>
      <c r="X543" s="143" t="str">
        <f>IF(A543&lt;&gt;"",IF(AD543=1,"VENCIDO",IF(AD543=2,"PRÓXIMO A VENCER",IF(AD543=3,"EN TERMINO",IF(AD543=4,"CON AVANCE",IF(AD543=5,"CUMPLIDO",))))),"")</f>
        <v>CUMPLIDO</v>
      </c>
      <c r="Y543" s="202" t="s">
        <v>140</v>
      </c>
      <c r="Z543" s="129" t="str">
        <f t="shared" si="58"/>
        <v>H6R15</v>
      </c>
      <c r="AA543" s="144">
        <f>IF(A543&lt;&gt;"",1,AA542+1)</f>
        <v>1</v>
      </c>
      <c r="AB543" s="144" t="str">
        <f t="shared" si="59"/>
        <v>H6R15 - 1</v>
      </c>
      <c r="AC543" s="82">
        <f t="shared" si="60"/>
        <v>5</v>
      </c>
      <c r="AD543" s="82">
        <f t="shared" si="61"/>
        <v>5</v>
      </c>
      <c r="AE543" s="82" t="str">
        <f>IF(A543&lt;&gt;"",MID(F543,1,FIND(" ",F543,1)-1),AE542)</f>
        <v>H6R15.</v>
      </c>
      <c r="AF543" s="82" t="str">
        <f t="shared" si="62"/>
        <v>H6R15</v>
      </c>
      <c r="AG543" s="89"/>
      <c r="AH543" s="89"/>
    </row>
    <row r="544" spans="1:34" s="2" customFormat="1" ht="350.1" customHeight="1" x14ac:dyDescent="0.2">
      <c r="A544" s="129">
        <f>IF(ISBLANK(D544),"",COUNTA($D$2:D544))</f>
        <v>434</v>
      </c>
      <c r="B544" s="130">
        <f t="shared" si="57"/>
        <v>543</v>
      </c>
      <c r="C544" s="140"/>
      <c r="D544" s="140" t="s">
        <v>754</v>
      </c>
      <c r="E544" s="140" t="s">
        <v>30</v>
      </c>
      <c r="F544" s="155" t="s">
        <v>672</v>
      </c>
      <c r="G544" s="155" t="s">
        <v>95</v>
      </c>
      <c r="H544" s="155" t="s">
        <v>522</v>
      </c>
      <c r="I544" s="155" t="s">
        <v>521</v>
      </c>
      <c r="J544" s="140" t="s">
        <v>574</v>
      </c>
      <c r="K544" s="140">
        <v>1</v>
      </c>
      <c r="L544" s="156">
        <v>43040</v>
      </c>
      <c r="M544" s="156">
        <v>43099</v>
      </c>
      <c r="N544" s="137">
        <f t="shared" si="63"/>
        <v>8.4285714285714288</v>
      </c>
      <c r="O544" s="140" t="s">
        <v>1521</v>
      </c>
      <c r="P544" s="138" t="s">
        <v>2386</v>
      </c>
      <c r="Q544" s="140">
        <v>1</v>
      </c>
      <c r="R544" s="140"/>
      <c r="S544" s="85">
        <f>IF(Q544/K544&gt;1,100,+Q544/K544*100)</f>
        <v>100</v>
      </c>
      <c r="T544" s="142">
        <f>+N544*S544/100</f>
        <v>8.4285714285714288</v>
      </c>
      <c r="U544" s="142">
        <f>IF(M544&lt;=$AH$1,T544,0)</f>
        <v>8.4285714285714288</v>
      </c>
      <c r="V544" s="142">
        <f>IF($AH$1&gt;=M544,N544,0)</f>
        <v>8.4285714285714288</v>
      </c>
      <c r="W544" s="143" t="str">
        <f>IF(S544=100,"CUMPLIDA",IF(M544-$AH$1&lt;0,"VENCIDA",IF(M544-$AH$1&lt;=30,"PRÓXIMA A VENCER",IF(S544&gt;0,"CON AVANCE","EN TERMINO"))))</f>
        <v>CUMPLIDA</v>
      </c>
      <c r="X544" s="143" t="str">
        <f>IF(A544&lt;&gt;"",IF(AD544=1,"VENCIDO",IF(AD544=2,"PRÓXIMO A VENCER",IF(AD544=3,"EN TERMINO",IF(AD544=4,"CON AVANCE",IF(AD544=5,"CUMPLIDO",))))),"")</f>
        <v>CUMPLIDO</v>
      </c>
      <c r="Y544" s="202" t="s">
        <v>140</v>
      </c>
      <c r="Z544" s="129" t="str">
        <f t="shared" si="58"/>
        <v>H7R15</v>
      </c>
      <c r="AA544" s="144">
        <f>IF(A544&lt;&gt;"",1,AA543+1)</f>
        <v>1</v>
      </c>
      <c r="AB544" s="144" t="str">
        <f t="shared" si="59"/>
        <v>H7R15 - 1</v>
      </c>
      <c r="AC544" s="82">
        <f t="shared" si="60"/>
        <v>5</v>
      </c>
      <c r="AD544" s="82">
        <f t="shared" si="61"/>
        <v>5</v>
      </c>
      <c r="AE544" s="82" t="str">
        <f>IF(A544&lt;&gt;"",MID(F544,1,FIND(" ",F544,1)-1),AE543)</f>
        <v>H7R15.</v>
      </c>
      <c r="AF544" s="82" t="str">
        <f t="shared" si="62"/>
        <v>H7R15</v>
      </c>
      <c r="AG544" s="89"/>
      <c r="AH544" s="89"/>
    </row>
    <row r="545" spans="1:34" s="2" customFormat="1" ht="350.1" customHeight="1" x14ac:dyDescent="0.2">
      <c r="A545" s="129">
        <f>IF(ISBLANK(D545),"",COUNTA($D$2:D545))</f>
        <v>435</v>
      </c>
      <c r="B545" s="130">
        <f t="shared" si="57"/>
        <v>544</v>
      </c>
      <c r="C545" s="140"/>
      <c r="D545" s="140" t="s">
        <v>754</v>
      </c>
      <c r="E545" s="140" t="s">
        <v>19</v>
      </c>
      <c r="F545" s="155" t="s">
        <v>923</v>
      </c>
      <c r="G545" s="155" t="s">
        <v>96</v>
      </c>
      <c r="H545" s="155" t="s">
        <v>523</v>
      </c>
      <c r="I545" s="155" t="s">
        <v>524</v>
      </c>
      <c r="J545" s="140" t="s">
        <v>8</v>
      </c>
      <c r="K545" s="140">
        <v>1</v>
      </c>
      <c r="L545" s="156">
        <v>43040</v>
      </c>
      <c r="M545" s="156">
        <v>43099</v>
      </c>
      <c r="N545" s="137">
        <f t="shared" si="63"/>
        <v>8.4285714285714288</v>
      </c>
      <c r="O545" s="140" t="s">
        <v>1521</v>
      </c>
      <c r="P545" s="138" t="s">
        <v>2386</v>
      </c>
      <c r="Q545" s="140">
        <v>1</v>
      </c>
      <c r="R545" s="140"/>
      <c r="S545" s="85">
        <f>IF(Q545/K545&gt;1,100,+Q545/K545*100)</f>
        <v>100</v>
      </c>
      <c r="T545" s="142">
        <f>+N545*S545/100</f>
        <v>8.4285714285714288</v>
      </c>
      <c r="U545" s="142">
        <f>IF(M545&lt;=$AH$1,T545,0)</f>
        <v>8.4285714285714288</v>
      </c>
      <c r="V545" s="142">
        <f>IF($AH$1&gt;=M545,N545,0)</f>
        <v>8.4285714285714288</v>
      </c>
      <c r="W545" s="143" t="str">
        <f>IF(S545=100,"CUMPLIDA",IF(M545-$AH$1&lt;0,"VENCIDA",IF(M545-$AH$1&lt;=30,"PRÓXIMA A VENCER",IF(S545&gt;0,"CON AVANCE","EN TERMINO"))))</f>
        <v>CUMPLIDA</v>
      </c>
      <c r="X545" s="143" t="str">
        <f>IF(A545&lt;&gt;"",IF(AD545=1,"VENCIDO",IF(AD545=2,"PRÓXIMO A VENCER",IF(AD545=3,"EN TERMINO",IF(AD545=4,"CON AVANCE",IF(AD545=5,"CUMPLIDO",))))),"")</f>
        <v>CUMPLIDO</v>
      </c>
      <c r="Y545" s="202" t="s">
        <v>140</v>
      </c>
      <c r="Z545" s="129" t="str">
        <f t="shared" si="58"/>
        <v>H8R15</v>
      </c>
      <c r="AA545" s="144">
        <f>IF(A545&lt;&gt;"",1,AA544+1)</f>
        <v>1</v>
      </c>
      <c r="AB545" s="144" t="str">
        <f t="shared" si="59"/>
        <v>H8R15 - 1</v>
      </c>
      <c r="AC545" s="82">
        <f t="shared" si="60"/>
        <v>5</v>
      </c>
      <c r="AD545" s="82">
        <f t="shared" si="61"/>
        <v>5</v>
      </c>
      <c r="AE545" s="82" t="str">
        <f>IF(A545&lt;&gt;"",MID(F545,1,FIND(" ",F545,1)-1),AE544)</f>
        <v>H8R15.</v>
      </c>
      <c r="AF545" s="82" t="str">
        <f t="shared" si="62"/>
        <v>H8R15</v>
      </c>
      <c r="AG545" s="89"/>
      <c r="AH545" s="89"/>
    </row>
    <row r="546" spans="1:34" s="2" customFormat="1" ht="350.1" customHeight="1" x14ac:dyDescent="0.2">
      <c r="A546" s="129">
        <f>IF(ISBLANK(D546),"",COUNTA($D$2:D546))</f>
        <v>436</v>
      </c>
      <c r="B546" s="130">
        <f t="shared" ref="B546:B609" si="64">ROW()-1</f>
        <v>545</v>
      </c>
      <c r="C546" s="140"/>
      <c r="D546" s="140" t="s">
        <v>754</v>
      </c>
      <c r="E546" s="140" t="s">
        <v>15</v>
      </c>
      <c r="F546" s="147" t="s">
        <v>2737</v>
      </c>
      <c r="G546" s="155" t="s">
        <v>97</v>
      </c>
      <c r="H546" s="155" t="s">
        <v>2712</v>
      </c>
      <c r="I546" s="155" t="s">
        <v>2713</v>
      </c>
      <c r="J546" s="140" t="s">
        <v>2714</v>
      </c>
      <c r="K546" s="140">
        <v>1</v>
      </c>
      <c r="L546" s="156">
        <v>45181</v>
      </c>
      <c r="M546" s="156">
        <v>45230</v>
      </c>
      <c r="N546" s="137">
        <f t="shared" si="63"/>
        <v>7</v>
      </c>
      <c r="O546" s="140" t="s">
        <v>1521</v>
      </c>
      <c r="P546" s="140" t="s">
        <v>2386</v>
      </c>
      <c r="Q546" s="140">
        <v>0</v>
      </c>
      <c r="R546" s="141"/>
      <c r="S546" s="85">
        <f>IF(Q546/K546&gt;1,100,+Q546/K546*100)</f>
        <v>0</v>
      </c>
      <c r="T546" s="142">
        <f>+N546*S546/100</f>
        <v>0</v>
      </c>
      <c r="U546" s="142">
        <f>IF(M546&lt;=$AH$1,T546,0)</f>
        <v>0</v>
      </c>
      <c r="V546" s="142">
        <f>IF($AH$1&gt;=M546,N546,0)</f>
        <v>7</v>
      </c>
      <c r="W546" s="143" t="str">
        <f>IF(S546=100,"CUMPLIDA",IF(M546-$AH$1&lt;0,"VENCIDA",IF(M546-$AH$1&lt;=30,"PRÓXIMA A VENCER",IF(S546&gt;0,"CON AVANCE","EN TERMINO"))))</f>
        <v>VENCIDA</v>
      </c>
      <c r="X546" s="143" t="str">
        <f>IF(A546&lt;&gt;"",IF(AD546=1,"VENCIDO",IF(AD546=2,"PRÓXIMO A VENCER",IF(AD546=3,"EN TERMINO",IF(AD546=4,"CON AVANCE",IF(AD546=5,"CUMPLIDO",))))),"")</f>
        <v>VENCIDO</v>
      </c>
      <c r="Y546" s="202" t="s">
        <v>140</v>
      </c>
      <c r="Z546" s="129" t="str">
        <f t="shared" si="58"/>
        <v>H9R15</v>
      </c>
      <c r="AA546" s="144">
        <f>IF(A546&lt;&gt;"",1,AA545+1)</f>
        <v>1</v>
      </c>
      <c r="AB546" s="144" t="str">
        <f t="shared" si="59"/>
        <v>H9R15 - 1</v>
      </c>
      <c r="AC546" s="82">
        <f t="shared" si="60"/>
        <v>1</v>
      </c>
      <c r="AD546" s="82">
        <f t="shared" si="61"/>
        <v>1</v>
      </c>
      <c r="AE546" s="82" t="str">
        <f>IF(A546&lt;&gt;"",MID(F546,1,FIND(" ",F546,1)-1),AE545)</f>
        <v>H9R15.</v>
      </c>
      <c r="AF546" s="82" t="str">
        <f t="shared" si="62"/>
        <v>H9R15</v>
      </c>
      <c r="AG546" s="89"/>
      <c r="AH546" s="89"/>
    </row>
    <row r="547" spans="1:34" s="2" customFormat="1" ht="350.1" customHeight="1" x14ac:dyDescent="0.2">
      <c r="A547" s="129" t="str">
        <f>IF(ISBLANK(D547),"",COUNTA($D$2:D547))</f>
        <v/>
      </c>
      <c r="B547" s="130">
        <f t="shared" si="64"/>
        <v>546</v>
      </c>
      <c r="C547" s="140"/>
      <c r="D547" s="140"/>
      <c r="E547" s="140" t="s">
        <v>15</v>
      </c>
      <c r="F547" s="147" t="s">
        <v>2738</v>
      </c>
      <c r="G547" s="155" t="s">
        <v>97</v>
      </c>
      <c r="H547" s="155" t="s">
        <v>2715</v>
      </c>
      <c r="I547" s="155" t="s">
        <v>2716</v>
      </c>
      <c r="J547" s="140" t="s">
        <v>2717</v>
      </c>
      <c r="K547" s="140">
        <v>1</v>
      </c>
      <c r="L547" s="156">
        <v>45181</v>
      </c>
      <c r="M547" s="156">
        <v>45230</v>
      </c>
      <c r="N547" s="137">
        <f t="shared" si="63"/>
        <v>7</v>
      </c>
      <c r="O547" s="140" t="s">
        <v>1521</v>
      </c>
      <c r="P547" s="140" t="s">
        <v>2386</v>
      </c>
      <c r="Q547" s="140">
        <v>0</v>
      </c>
      <c r="R547" s="141"/>
      <c r="S547" s="85">
        <f>IF(Q547/K547&gt;1,100,+Q547/K547*100)</f>
        <v>0</v>
      </c>
      <c r="T547" s="142">
        <f>+N547*S547/100</f>
        <v>0</v>
      </c>
      <c r="U547" s="142">
        <f>IF(M547&lt;=$AH$1,T547,0)</f>
        <v>0</v>
      </c>
      <c r="V547" s="142">
        <f>IF($AH$1&gt;=M547,N547,0)</f>
        <v>7</v>
      </c>
      <c r="W547" s="143" t="str">
        <f>IF(S547=100,"CUMPLIDA",IF(M547-$AH$1&lt;0,"VENCIDA",IF(M547-$AH$1&lt;=30,"PRÓXIMA A VENCER",IF(S547&gt;0,"CON AVANCE","EN TERMINO"))))</f>
        <v>VENCIDA</v>
      </c>
      <c r="X547" s="143" t="str">
        <f>IF(A547&lt;&gt;"",IF(AD547=1,"VENCIDO",IF(AD547=2,"PRÓXIMO A VENCER",IF(AD547=3,"EN TERMINO",IF(AD547=4,"CON AVANCE",IF(AD547=5,"CUMPLIDO",))))),"")</f>
        <v/>
      </c>
      <c r="Y547" s="202" t="s">
        <v>140</v>
      </c>
      <c r="Z547" s="129" t="str">
        <f t="shared" si="58"/>
        <v>H9R15</v>
      </c>
      <c r="AA547" s="144">
        <f>IF(A547&lt;&gt;"",1,AA546+1)</f>
        <v>2</v>
      </c>
      <c r="AB547" s="144" t="str">
        <f t="shared" si="59"/>
        <v>H9R15 - 2</v>
      </c>
      <c r="AC547" s="82">
        <f t="shared" si="60"/>
        <v>1</v>
      </c>
      <c r="AD547" s="82">
        <f t="shared" si="61"/>
        <v>1</v>
      </c>
      <c r="AE547" s="82" t="str">
        <f>IF(A547&lt;&gt;"",MID(F547,1,FIND(" ",F547,1)-1),AE546)</f>
        <v>H9R15.</v>
      </c>
      <c r="AF547" s="82" t="str">
        <f t="shared" si="62"/>
        <v>H9R15</v>
      </c>
      <c r="AG547" s="89"/>
      <c r="AH547" s="89"/>
    </row>
    <row r="548" spans="1:34" s="2" customFormat="1" ht="350.1" customHeight="1" x14ac:dyDescent="0.2">
      <c r="A548" s="129">
        <f>IF(ISBLANK(D548),"",COUNTA($D$2:D548))</f>
        <v>437</v>
      </c>
      <c r="B548" s="130">
        <f t="shared" si="64"/>
        <v>547</v>
      </c>
      <c r="C548" s="140"/>
      <c r="D548" s="140" t="s">
        <v>754</v>
      </c>
      <c r="E548" s="140" t="s">
        <v>23</v>
      </c>
      <c r="F548" s="155" t="s">
        <v>673</v>
      </c>
      <c r="G548" s="155" t="s">
        <v>98</v>
      </c>
      <c r="H548" s="155" t="s">
        <v>526</v>
      </c>
      <c r="I548" s="155" t="s">
        <v>527</v>
      </c>
      <c r="J548" s="140" t="s">
        <v>486</v>
      </c>
      <c r="K548" s="140">
        <v>1</v>
      </c>
      <c r="L548" s="156">
        <v>43040</v>
      </c>
      <c r="M548" s="156">
        <v>43099</v>
      </c>
      <c r="N548" s="137">
        <f t="shared" si="63"/>
        <v>8.4285714285714288</v>
      </c>
      <c r="O548" s="140" t="s">
        <v>1521</v>
      </c>
      <c r="P548" s="138" t="s">
        <v>2386</v>
      </c>
      <c r="Q548" s="140">
        <v>1</v>
      </c>
      <c r="R548" s="140"/>
      <c r="S548" s="85">
        <f>IF(Q548/K548&gt;1,100,+Q548/K548*100)</f>
        <v>100</v>
      </c>
      <c r="T548" s="142">
        <f>+N548*S548/100</f>
        <v>8.4285714285714288</v>
      </c>
      <c r="U548" s="142">
        <f>IF(M548&lt;=$AH$1,T548,0)</f>
        <v>8.4285714285714288</v>
      </c>
      <c r="V548" s="142">
        <f>IF($AH$1&gt;=M548,N548,0)</f>
        <v>8.4285714285714288</v>
      </c>
      <c r="W548" s="143" t="str">
        <f>IF(S548=100,"CUMPLIDA",IF(M548-$AH$1&lt;0,"VENCIDA",IF(M548-$AH$1&lt;=30,"PRÓXIMA A VENCER",IF(S548&gt;0,"CON AVANCE","EN TERMINO"))))</f>
        <v>CUMPLIDA</v>
      </c>
      <c r="X548" s="143" t="str">
        <f>IF(A548&lt;&gt;"",IF(AD548=1,"VENCIDO",IF(AD548=2,"PRÓXIMO A VENCER",IF(AD548=3,"EN TERMINO",IF(AD548=4,"CON AVANCE",IF(AD548=5,"CUMPLIDO",))))),"")</f>
        <v>CUMPLIDO</v>
      </c>
      <c r="Y548" s="202" t="s">
        <v>140</v>
      </c>
      <c r="Z548" s="129" t="str">
        <f t="shared" si="58"/>
        <v>H10R15</v>
      </c>
      <c r="AA548" s="144">
        <f>IF(A548&lt;&gt;"",1,AA547+1)</f>
        <v>1</v>
      </c>
      <c r="AB548" s="144" t="str">
        <f t="shared" si="59"/>
        <v>H10R15 - 1</v>
      </c>
      <c r="AC548" s="82">
        <f t="shared" si="60"/>
        <v>5</v>
      </c>
      <c r="AD548" s="82">
        <f t="shared" si="61"/>
        <v>5</v>
      </c>
      <c r="AE548" s="82" t="str">
        <f>IF(A548&lt;&gt;"",MID(F548,1,FIND(" ",F548,1)-1),AE547)</f>
        <v>H10R15.</v>
      </c>
      <c r="AF548" s="82" t="str">
        <f t="shared" si="62"/>
        <v>H10R15</v>
      </c>
      <c r="AG548" s="89"/>
      <c r="AH548" s="89"/>
    </row>
    <row r="549" spans="1:34" s="2" customFormat="1" ht="350.1" customHeight="1" x14ac:dyDescent="0.2">
      <c r="A549" s="129">
        <f>IF(ISBLANK(D549),"",COUNTA($D$2:D549))</f>
        <v>438</v>
      </c>
      <c r="B549" s="130">
        <f t="shared" si="64"/>
        <v>548</v>
      </c>
      <c r="C549" s="140"/>
      <c r="D549" s="140" t="s">
        <v>646</v>
      </c>
      <c r="E549" s="140" t="s">
        <v>19</v>
      </c>
      <c r="F549" s="155" t="s">
        <v>99</v>
      </c>
      <c r="G549" s="155" t="s">
        <v>100</v>
      </c>
      <c r="H549" s="155" t="s">
        <v>613</v>
      </c>
      <c r="I549" s="155" t="s">
        <v>474</v>
      </c>
      <c r="J549" s="140" t="s">
        <v>8</v>
      </c>
      <c r="K549" s="140">
        <v>1</v>
      </c>
      <c r="L549" s="156">
        <v>43040</v>
      </c>
      <c r="M549" s="156">
        <v>43099</v>
      </c>
      <c r="N549" s="137">
        <f t="shared" si="63"/>
        <v>8.4285714285714288</v>
      </c>
      <c r="O549" s="160" t="s">
        <v>1519</v>
      </c>
      <c r="P549" s="138" t="s">
        <v>2386</v>
      </c>
      <c r="Q549" s="140">
        <v>1</v>
      </c>
      <c r="R549" s="140"/>
      <c r="S549" s="85">
        <f>IF(Q549/K549&gt;1,100,+Q549/K549*100)</f>
        <v>100</v>
      </c>
      <c r="T549" s="142">
        <f>+N549*S549/100</f>
        <v>8.4285714285714288</v>
      </c>
      <c r="U549" s="142">
        <f>IF(M549&lt;=$AH$1,T549,0)</f>
        <v>8.4285714285714288</v>
      </c>
      <c r="V549" s="142">
        <f>IF($AH$1&gt;=M549,N549,0)</f>
        <v>8.4285714285714288</v>
      </c>
      <c r="W549" s="143" t="str">
        <f>IF(S549=100,"CUMPLIDA",IF(M549-$AH$1&lt;0,"VENCIDA",IF(M549-$AH$1&lt;=30,"PRÓXIMA A VENCER",IF(S549&gt;0,"CON AVANCE","EN TERMINO"))))</f>
        <v>CUMPLIDA</v>
      </c>
      <c r="X549" s="143" t="str">
        <f>IF(A549&lt;&gt;"",IF(AD549=1,"VENCIDO",IF(AD549=2,"PRÓXIMO A VENCER",IF(AD549=3,"EN TERMINO",IF(AD549=4,"CON AVANCE",IF(AD549=5,"CUMPLIDO",))))),"")</f>
        <v>CUMPLIDO</v>
      </c>
      <c r="Y549" s="202" t="s">
        <v>140</v>
      </c>
      <c r="Z549" s="129" t="str">
        <f t="shared" si="58"/>
        <v>H13R15</v>
      </c>
      <c r="AA549" s="144">
        <f>IF(A549&lt;&gt;"",1,AA548+1)</f>
        <v>1</v>
      </c>
      <c r="AB549" s="144" t="str">
        <f t="shared" si="59"/>
        <v>H13R15 - 1</v>
      </c>
      <c r="AC549" s="82">
        <f t="shared" si="60"/>
        <v>5</v>
      </c>
      <c r="AD549" s="82">
        <f t="shared" si="61"/>
        <v>5</v>
      </c>
      <c r="AE549" s="82" t="str">
        <f>IF(A549&lt;&gt;"",MID(F549,1,FIND(" ",F549,1)-1),AE548)</f>
        <v>H13R15.</v>
      </c>
      <c r="AF549" s="82" t="str">
        <f t="shared" si="62"/>
        <v>H13R15</v>
      </c>
      <c r="AG549" s="89"/>
      <c r="AH549" s="89"/>
    </row>
    <row r="550" spans="1:34" s="2" customFormat="1" ht="350.1" customHeight="1" x14ac:dyDescent="0.2">
      <c r="A550" s="129">
        <f>IF(ISBLANK(D550),"",COUNTA($D$2:D550))</f>
        <v>439</v>
      </c>
      <c r="B550" s="130">
        <f t="shared" si="64"/>
        <v>549</v>
      </c>
      <c r="C550" s="140"/>
      <c r="D550" s="140" t="s">
        <v>754</v>
      </c>
      <c r="E550" s="140" t="s">
        <v>15</v>
      </c>
      <c r="F550" s="155" t="s">
        <v>674</v>
      </c>
      <c r="G550" s="155" t="s">
        <v>101</v>
      </c>
      <c r="H550" s="155" t="s">
        <v>1070</v>
      </c>
      <c r="I550" s="155" t="s">
        <v>1071</v>
      </c>
      <c r="J550" s="144" t="s">
        <v>1072</v>
      </c>
      <c r="K550" s="144">
        <v>10</v>
      </c>
      <c r="L550" s="207">
        <v>43862</v>
      </c>
      <c r="M550" s="207">
        <v>44165</v>
      </c>
      <c r="N550" s="137">
        <f t="shared" si="63"/>
        <v>43.285714285714285</v>
      </c>
      <c r="O550" s="140" t="s">
        <v>1518</v>
      </c>
      <c r="P550" s="140" t="s">
        <v>2366</v>
      </c>
      <c r="Q550" s="140">
        <v>0</v>
      </c>
      <c r="R550" s="155"/>
      <c r="S550" s="85">
        <f>IF(Q550/K550&gt;1,100,+Q550/K550*100)</f>
        <v>0</v>
      </c>
      <c r="T550" s="142">
        <f>+N550*S550/100</f>
        <v>0</v>
      </c>
      <c r="U550" s="142">
        <f>IF(M550&lt;=$AH$1,T550,0)</f>
        <v>0</v>
      </c>
      <c r="V550" s="142">
        <f>IF($AH$1&gt;=M550,N550,0)</f>
        <v>43.285714285714285</v>
      </c>
      <c r="W550" s="143" t="str">
        <f>IF(S550=100,"CUMPLIDA",IF(M550-$AH$1&lt;0,"VENCIDA",IF(M550-$AH$1&lt;=30,"PRÓXIMA A VENCER",IF(S550&gt;0,"CON AVANCE","EN TERMINO"))))</f>
        <v>VENCIDA</v>
      </c>
      <c r="X550" s="143" t="str">
        <f>IF(A550&lt;&gt;"",IF(AD550=1,"VENCIDO",IF(AD550=2,"PRÓXIMO A VENCER",IF(AD550=3,"EN TERMINO",IF(AD550=4,"CON AVANCE",IF(AD550=5,"CUMPLIDO",))))),"")</f>
        <v>VENCIDO</v>
      </c>
      <c r="Y550" s="202" t="s">
        <v>140</v>
      </c>
      <c r="Z550" s="129" t="str">
        <f t="shared" si="58"/>
        <v>H16R15</v>
      </c>
      <c r="AA550" s="144">
        <f>IF(A550&lt;&gt;"",1,AA549+1)</f>
        <v>1</v>
      </c>
      <c r="AB550" s="144" t="str">
        <f t="shared" si="59"/>
        <v>H16R15 - 1</v>
      </c>
      <c r="AC550" s="82">
        <f t="shared" si="60"/>
        <v>1</v>
      </c>
      <c r="AD550" s="82">
        <f t="shared" si="61"/>
        <v>1</v>
      </c>
      <c r="AE550" s="82" t="str">
        <f>IF(A550&lt;&gt;"",MID(F550,1,FIND(" ",F550,1)-1),AE549)</f>
        <v>H16R15.</v>
      </c>
      <c r="AF550" s="82" t="str">
        <f t="shared" si="62"/>
        <v>H16R15</v>
      </c>
      <c r="AG550" s="89"/>
      <c r="AH550" s="89"/>
    </row>
    <row r="551" spans="1:34" s="2" customFormat="1" ht="350.1" customHeight="1" x14ac:dyDescent="0.2">
      <c r="A551" s="129">
        <f>IF(ISBLANK(D551),"",COUNTA($D$2:D551))</f>
        <v>440</v>
      </c>
      <c r="B551" s="130">
        <f t="shared" si="64"/>
        <v>550</v>
      </c>
      <c r="C551" s="140"/>
      <c r="D551" s="140" t="s">
        <v>646</v>
      </c>
      <c r="E551" s="140" t="s">
        <v>19</v>
      </c>
      <c r="F551" s="155" t="s">
        <v>675</v>
      </c>
      <c r="G551" s="155" t="s">
        <v>102</v>
      </c>
      <c r="H551" s="155" t="s">
        <v>480</v>
      </c>
      <c r="I551" s="155" t="s">
        <v>481</v>
      </c>
      <c r="J551" s="140" t="s">
        <v>482</v>
      </c>
      <c r="K551" s="140">
        <v>1</v>
      </c>
      <c r="L551" s="156">
        <v>43040</v>
      </c>
      <c r="M551" s="156">
        <v>43099</v>
      </c>
      <c r="N551" s="137">
        <f t="shared" si="63"/>
        <v>8.4285714285714288</v>
      </c>
      <c r="O551" s="160" t="s">
        <v>1519</v>
      </c>
      <c r="P551" s="138" t="s">
        <v>2386</v>
      </c>
      <c r="Q551" s="140">
        <v>1</v>
      </c>
      <c r="R551" s="140"/>
      <c r="S551" s="85">
        <f>IF(Q551/K551&gt;1,100,+Q551/K551*100)</f>
        <v>100</v>
      </c>
      <c r="T551" s="142">
        <f>+N551*S551/100</f>
        <v>8.4285714285714288</v>
      </c>
      <c r="U551" s="142">
        <f>IF(M551&lt;=$AH$1,T551,0)</f>
        <v>8.4285714285714288</v>
      </c>
      <c r="V551" s="142">
        <f>IF($AH$1&gt;=M551,N551,0)</f>
        <v>8.4285714285714288</v>
      </c>
      <c r="W551" s="143" t="str">
        <f>IF(S551=100,"CUMPLIDA",IF(M551-$AH$1&lt;0,"VENCIDA",IF(M551-$AH$1&lt;=30,"PRÓXIMA A VENCER",IF(S551&gt;0,"CON AVANCE","EN TERMINO"))))</f>
        <v>CUMPLIDA</v>
      </c>
      <c r="X551" s="143" t="str">
        <f>IF(A551&lt;&gt;"",IF(AD551=1,"VENCIDO",IF(AD551=2,"PRÓXIMO A VENCER",IF(AD551=3,"EN TERMINO",IF(AD551=4,"CON AVANCE",IF(AD551=5,"CUMPLIDO",))))),"")</f>
        <v>CUMPLIDO</v>
      </c>
      <c r="Y551" s="202" t="s">
        <v>140</v>
      </c>
      <c r="Z551" s="129" t="str">
        <f t="shared" si="58"/>
        <v>H17R15</v>
      </c>
      <c r="AA551" s="144">
        <f>IF(A551&lt;&gt;"",1,AA550+1)</f>
        <v>1</v>
      </c>
      <c r="AB551" s="144" t="str">
        <f t="shared" si="59"/>
        <v>H17R15 - 1</v>
      </c>
      <c r="AC551" s="82">
        <f t="shared" si="60"/>
        <v>5</v>
      </c>
      <c r="AD551" s="82">
        <f t="shared" si="61"/>
        <v>5</v>
      </c>
      <c r="AE551" s="82" t="str">
        <f>IF(A551&lt;&gt;"",MID(F551,1,FIND(" ",F551,1)-1),AE550)</f>
        <v>H17R15.</v>
      </c>
      <c r="AF551" s="82" t="str">
        <f t="shared" si="62"/>
        <v>H17R15</v>
      </c>
      <c r="AG551" s="89"/>
      <c r="AH551" s="89"/>
    </row>
    <row r="552" spans="1:34" s="2" customFormat="1" ht="350.1" customHeight="1" x14ac:dyDescent="0.2">
      <c r="A552" s="129">
        <f>IF(ISBLANK(D552),"",COUNTA($D$2:D552))</f>
        <v>441</v>
      </c>
      <c r="B552" s="130">
        <f t="shared" si="64"/>
        <v>551</v>
      </c>
      <c r="C552" s="140"/>
      <c r="D552" s="140" t="s">
        <v>646</v>
      </c>
      <c r="E552" s="140" t="s">
        <v>19</v>
      </c>
      <c r="F552" s="155" t="s">
        <v>371</v>
      </c>
      <c r="G552" s="155" t="s">
        <v>103</v>
      </c>
      <c r="H552" s="155" t="s">
        <v>372</v>
      </c>
      <c r="I552" s="155" t="s">
        <v>373</v>
      </c>
      <c r="J552" s="140" t="s">
        <v>374</v>
      </c>
      <c r="K552" s="140">
        <v>2</v>
      </c>
      <c r="L552" s="156">
        <v>43040</v>
      </c>
      <c r="M552" s="156">
        <v>43403</v>
      </c>
      <c r="N552" s="137">
        <f t="shared" si="63"/>
        <v>51.857142857142854</v>
      </c>
      <c r="O552" s="140" t="s">
        <v>1516</v>
      </c>
      <c r="P552" s="140" t="s">
        <v>2393</v>
      </c>
      <c r="Q552" s="140">
        <v>2</v>
      </c>
      <c r="R552" s="155"/>
      <c r="S552" s="85">
        <f>IF(Q552/K552&gt;1,100,+Q552/K552*100)</f>
        <v>100</v>
      </c>
      <c r="T552" s="142">
        <f>+N552*S552/100</f>
        <v>51.857142857142854</v>
      </c>
      <c r="U552" s="142">
        <f>IF(M552&lt;=$AH$1,T552,0)</f>
        <v>51.857142857142854</v>
      </c>
      <c r="V552" s="142">
        <f>IF($AH$1&gt;=M552,N552,0)</f>
        <v>51.857142857142854</v>
      </c>
      <c r="W552" s="143" t="str">
        <f>IF(S552=100,"CUMPLIDA",IF(M552-$AH$1&lt;0,"VENCIDA",IF(M552-$AH$1&lt;=30,"PRÓXIMA A VENCER",IF(S552&gt;0,"CON AVANCE","EN TERMINO"))))</f>
        <v>CUMPLIDA</v>
      </c>
      <c r="X552" s="143" t="str">
        <f>IF(A552&lt;&gt;"",IF(AD552=1,"VENCIDO",IF(AD552=2,"PRÓXIMO A VENCER",IF(AD552=3,"EN TERMINO",IF(AD552=4,"CON AVANCE",IF(AD552=5,"CUMPLIDO",))))),"")</f>
        <v>CUMPLIDO</v>
      </c>
      <c r="Y552" s="202" t="s">
        <v>140</v>
      </c>
      <c r="Z552" s="129" t="str">
        <f t="shared" si="58"/>
        <v>H20R15</v>
      </c>
      <c r="AA552" s="144">
        <f>IF(A552&lt;&gt;"",1,AA551+1)</f>
        <v>1</v>
      </c>
      <c r="AB552" s="144" t="str">
        <f t="shared" si="59"/>
        <v>H20R15 - 1</v>
      </c>
      <c r="AC552" s="82">
        <f t="shared" si="60"/>
        <v>5</v>
      </c>
      <c r="AD552" s="82">
        <f t="shared" si="61"/>
        <v>5</v>
      </c>
      <c r="AE552" s="82" t="str">
        <f>IF(A552&lt;&gt;"",MID(F552,1,FIND(" ",F552,1)-1),AE551)</f>
        <v>H20R15.</v>
      </c>
      <c r="AF552" s="82" t="str">
        <f t="shared" si="62"/>
        <v>H20R15</v>
      </c>
      <c r="AG552" s="89"/>
      <c r="AH552" s="89"/>
    </row>
    <row r="553" spans="1:34" s="2" customFormat="1" ht="350.1" customHeight="1" x14ac:dyDescent="0.2">
      <c r="A553" s="129">
        <f>IF(ISBLANK(D553),"",COUNTA($D$2:D553))</f>
        <v>442</v>
      </c>
      <c r="B553" s="130">
        <f t="shared" si="64"/>
        <v>552</v>
      </c>
      <c r="C553" s="140"/>
      <c r="D553" s="140" t="s">
        <v>646</v>
      </c>
      <c r="E553" s="140" t="s">
        <v>26</v>
      </c>
      <c r="F553" s="155" t="s">
        <v>378</v>
      </c>
      <c r="G553" s="155" t="s">
        <v>104</v>
      </c>
      <c r="H553" s="155" t="s">
        <v>375</v>
      </c>
      <c r="I553" s="155" t="s">
        <v>376</v>
      </c>
      <c r="J553" s="140" t="s">
        <v>377</v>
      </c>
      <c r="K553" s="140">
        <v>2</v>
      </c>
      <c r="L553" s="156">
        <v>43040</v>
      </c>
      <c r="M553" s="156">
        <v>43403</v>
      </c>
      <c r="N553" s="137">
        <f t="shared" si="63"/>
        <v>51.857142857142854</v>
      </c>
      <c r="O553" s="140" t="s">
        <v>1516</v>
      </c>
      <c r="P553" s="140" t="s">
        <v>2393</v>
      </c>
      <c r="Q553" s="140">
        <v>2</v>
      </c>
      <c r="R553" s="155"/>
      <c r="S553" s="85">
        <f>IF(Q553/K553&gt;1,100,+Q553/K553*100)</f>
        <v>100</v>
      </c>
      <c r="T553" s="142">
        <f>+N553*S553/100</f>
        <v>51.857142857142854</v>
      </c>
      <c r="U553" s="142">
        <f>IF(M553&lt;=$AH$1,T553,0)</f>
        <v>51.857142857142854</v>
      </c>
      <c r="V553" s="142">
        <f>IF($AH$1&gt;=M553,N553,0)</f>
        <v>51.857142857142854</v>
      </c>
      <c r="W553" s="143" t="str">
        <f>IF(S553=100,"CUMPLIDA",IF(M553-$AH$1&lt;0,"VENCIDA",IF(M553-$AH$1&lt;=30,"PRÓXIMA A VENCER",IF(S553&gt;0,"CON AVANCE","EN TERMINO"))))</f>
        <v>CUMPLIDA</v>
      </c>
      <c r="X553" s="143" t="str">
        <f>IF(A553&lt;&gt;"",IF(AD553=1,"VENCIDO",IF(AD553=2,"PRÓXIMO A VENCER",IF(AD553=3,"EN TERMINO",IF(AD553=4,"CON AVANCE",IF(AD553=5,"CUMPLIDO",))))),"")</f>
        <v>CUMPLIDO</v>
      </c>
      <c r="Y553" s="202" t="s">
        <v>140</v>
      </c>
      <c r="Z553" s="129" t="str">
        <f t="shared" si="58"/>
        <v>H21R15</v>
      </c>
      <c r="AA553" s="144">
        <f>IF(A553&lt;&gt;"",1,AA552+1)</f>
        <v>1</v>
      </c>
      <c r="AB553" s="144" t="str">
        <f t="shared" si="59"/>
        <v>H21R15 - 1</v>
      </c>
      <c r="AC553" s="82">
        <f t="shared" si="60"/>
        <v>5</v>
      </c>
      <c r="AD553" s="82">
        <f t="shared" si="61"/>
        <v>5</v>
      </c>
      <c r="AE553" s="82" t="str">
        <f>IF(A553&lt;&gt;"",MID(F553,1,FIND(" ",F553,1)-1),AE552)</f>
        <v>H21R15.</v>
      </c>
      <c r="AF553" s="82" t="str">
        <f t="shared" si="62"/>
        <v>H21R15</v>
      </c>
      <c r="AG553" s="89"/>
      <c r="AH553" s="89"/>
    </row>
    <row r="554" spans="1:34" s="2" customFormat="1" ht="350.1" customHeight="1" x14ac:dyDescent="0.2">
      <c r="A554" s="129">
        <f>IF(ISBLANK(D554),"",COUNTA($D$2:D554))</f>
        <v>443</v>
      </c>
      <c r="B554" s="130">
        <f t="shared" si="64"/>
        <v>553</v>
      </c>
      <c r="C554" s="140"/>
      <c r="D554" s="140" t="s">
        <v>754</v>
      </c>
      <c r="E554" s="140" t="s">
        <v>19</v>
      </c>
      <c r="F554" s="155" t="s">
        <v>739</v>
      </c>
      <c r="G554" s="155" t="s">
        <v>105</v>
      </c>
      <c r="H554" s="155" t="s">
        <v>238</v>
      </c>
      <c r="I554" s="155" t="s">
        <v>1369</v>
      </c>
      <c r="J554" s="144" t="s">
        <v>8</v>
      </c>
      <c r="K554" s="144">
        <v>1</v>
      </c>
      <c r="L554" s="207">
        <v>43040</v>
      </c>
      <c r="M554" s="207">
        <v>43099</v>
      </c>
      <c r="N554" s="137">
        <f t="shared" si="63"/>
        <v>8.4285714285714288</v>
      </c>
      <c r="O554" s="140" t="s">
        <v>1514</v>
      </c>
      <c r="P554" s="140" t="s">
        <v>2386</v>
      </c>
      <c r="Q554" s="140">
        <v>1</v>
      </c>
      <c r="R554" s="140"/>
      <c r="S554" s="85">
        <f>IF(Q554/K554&gt;1,100,+Q554/K554*100)</f>
        <v>100</v>
      </c>
      <c r="T554" s="142">
        <f>+N554*S554/100</f>
        <v>8.4285714285714288</v>
      </c>
      <c r="U554" s="142">
        <f>IF(M554&lt;=$AH$1,T554,0)</f>
        <v>8.4285714285714288</v>
      </c>
      <c r="V554" s="142">
        <f>IF($AH$1&gt;=M554,N554,0)</f>
        <v>8.4285714285714288</v>
      </c>
      <c r="W554" s="143" t="str">
        <f>IF(S554=100,"CUMPLIDA",IF(M554-$AH$1&lt;0,"VENCIDA",IF(M554-$AH$1&lt;=30,"PRÓXIMA A VENCER",IF(S554&gt;0,"CON AVANCE","EN TERMINO"))))</f>
        <v>CUMPLIDA</v>
      </c>
      <c r="X554" s="143" t="str">
        <f>IF(A554&lt;&gt;"",IF(AD554=1,"VENCIDO",IF(AD554=2,"PRÓXIMO A VENCER",IF(AD554=3,"EN TERMINO",IF(AD554=4,"CON AVANCE",IF(AD554=5,"CUMPLIDO",))))),"")</f>
        <v>CUMPLIDO</v>
      </c>
      <c r="Y554" s="202" t="s">
        <v>140</v>
      </c>
      <c r="Z554" s="129" t="str">
        <f t="shared" si="58"/>
        <v xml:space="preserve">
H22R15</v>
      </c>
      <c r="AA554" s="144">
        <f>IF(A554&lt;&gt;"",1,AA553+1)</f>
        <v>1</v>
      </c>
      <c r="AB554" s="144" t="str">
        <f t="shared" si="59"/>
        <v xml:space="preserve">
H22R15 - 1</v>
      </c>
      <c r="AC554" s="82">
        <f t="shared" si="60"/>
        <v>5</v>
      </c>
      <c r="AD554" s="82">
        <f t="shared" si="61"/>
        <v>5</v>
      </c>
      <c r="AE554" s="82" t="str">
        <f>IF(A554&lt;&gt;"",MID(F554,1,FIND(" ",F554,1)-1),AE553)</f>
        <v xml:space="preserve">
H22R15.</v>
      </c>
      <c r="AF554" s="82" t="str">
        <f t="shared" si="62"/>
        <v xml:space="preserve">
H22R15</v>
      </c>
      <c r="AG554" s="89"/>
      <c r="AH554" s="89"/>
    </row>
    <row r="555" spans="1:34" s="2" customFormat="1" ht="350.1" customHeight="1" x14ac:dyDescent="0.2">
      <c r="A555" s="129">
        <f>IF(ISBLANK(D555),"",COUNTA($D$2:D555))</f>
        <v>444</v>
      </c>
      <c r="B555" s="130">
        <f t="shared" si="64"/>
        <v>554</v>
      </c>
      <c r="C555" s="140"/>
      <c r="D555" s="140" t="s">
        <v>754</v>
      </c>
      <c r="E555" s="140" t="s">
        <v>20</v>
      </c>
      <c r="F555" s="155" t="s">
        <v>379</v>
      </c>
      <c r="G555" s="155" t="s">
        <v>760</v>
      </c>
      <c r="H555" s="155" t="s">
        <v>380</v>
      </c>
      <c r="I555" s="155" t="s">
        <v>381</v>
      </c>
      <c r="J555" s="140" t="s">
        <v>382</v>
      </c>
      <c r="K555" s="140">
        <v>3</v>
      </c>
      <c r="L555" s="156">
        <v>43040</v>
      </c>
      <c r="M555" s="156">
        <v>43403</v>
      </c>
      <c r="N555" s="137">
        <f t="shared" si="63"/>
        <v>51.857142857142854</v>
      </c>
      <c r="O555" s="140" t="s">
        <v>1516</v>
      </c>
      <c r="P555" s="140" t="s">
        <v>2393</v>
      </c>
      <c r="Q555" s="140">
        <v>3</v>
      </c>
      <c r="R555" s="140"/>
      <c r="S555" s="85">
        <f>IF(Q555/K555&gt;1,100,+Q555/K555*100)</f>
        <v>100</v>
      </c>
      <c r="T555" s="142">
        <f>+N555*S555/100</f>
        <v>51.857142857142854</v>
      </c>
      <c r="U555" s="142">
        <f>IF(M555&lt;=$AH$1,T555,0)</f>
        <v>51.857142857142854</v>
      </c>
      <c r="V555" s="142">
        <f>IF($AH$1&gt;=M555,N555,0)</f>
        <v>51.857142857142854</v>
      </c>
      <c r="W555" s="143" t="str">
        <f>IF(S555=100,"CUMPLIDA",IF(M555-$AH$1&lt;0,"VENCIDA",IF(M555-$AH$1&lt;=30,"PRÓXIMA A VENCER",IF(S555&gt;0,"CON AVANCE","EN TERMINO"))))</f>
        <v>CUMPLIDA</v>
      </c>
      <c r="X555" s="143" t="str">
        <f>IF(A555&lt;&gt;"",IF(AD555=1,"VENCIDO",IF(AD555=2,"PRÓXIMO A VENCER",IF(AD555=3,"EN TERMINO",IF(AD555=4,"CON AVANCE",IF(AD555=5,"CUMPLIDO",))))),"")</f>
        <v>CUMPLIDO</v>
      </c>
      <c r="Y555" s="202" t="s">
        <v>140</v>
      </c>
      <c r="Z555" s="129" t="str">
        <f t="shared" si="58"/>
        <v>H23R15</v>
      </c>
      <c r="AA555" s="144">
        <f>IF(A555&lt;&gt;"",1,AA554+1)</f>
        <v>1</v>
      </c>
      <c r="AB555" s="144" t="str">
        <f t="shared" si="59"/>
        <v>H23R15 - 1</v>
      </c>
      <c r="AC555" s="82">
        <f t="shared" si="60"/>
        <v>5</v>
      </c>
      <c r="AD555" s="82">
        <f t="shared" si="61"/>
        <v>5</v>
      </c>
      <c r="AE555" s="82" t="str">
        <f>IF(A555&lt;&gt;"",MID(F555,1,FIND(" ",F555,1)-1),AE554)</f>
        <v>H23R15.</v>
      </c>
      <c r="AF555" s="82" t="str">
        <f t="shared" si="62"/>
        <v>H23R15</v>
      </c>
      <c r="AG555" s="89"/>
      <c r="AH555" s="89"/>
    </row>
    <row r="556" spans="1:34" s="2" customFormat="1" ht="350.1" customHeight="1" x14ac:dyDescent="0.2">
      <c r="A556" s="129">
        <f>IF(ISBLANK(D556),"",COUNTA($D$2:D556))</f>
        <v>445</v>
      </c>
      <c r="B556" s="130">
        <f t="shared" si="64"/>
        <v>555</v>
      </c>
      <c r="C556" s="140"/>
      <c r="D556" s="140" t="s">
        <v>647</v>
      </c>
      <c r="E556" s="140" t="s">
        <v>20</v>
      </c>
      <c r="F556" s="155" t="s">
        <v>390</v>
      </c>
      <c r="G556" s="155" t="s">
        <v>389</v>
      </c>
      <c r="H556" s="155" t="s">
        <v>383</v>
      </c>
      <c r="I556" s="155" t="s">
        <v>596</v>
      </c>
      <c r="J556" s="140" t="s">
        <v>382</v>
      </c>
      <c r="K556" s="140">
        <v>3</v>
      </c>
      <c r="L556" s="156">
        <v>43040</v>
      </c>
      <c r="M556" s="156">
        <v>43403</v>
      </c>
      <c r="N556" s="137">
        <f t="shared" si="63"/>
        <v>51.857142857142854</v>
      </c>
      <c r="O556" s="140" t="s">
        <v>2647</v>
      </c>
      <c r="P556" s="140" t="s">
        <v>2393</v>
      </c>
      <c r="Q556" s="140">
        <v>1</v>
      </c>
      <c r="R556" s="155"/>
      <c r="S556" s="85">
        <f>IF(Q556/K556&gt;1,100,+Q556/K556*100)</f>
        <v>33.333333333333329</v>
      </c>
      <c r="T556" s="142">
        <f>+N556*S556/100</f>
        <v>17.285714285714281</v>
      </c>
      <c r="U556" s="142">
        <f>IF(M556&lt;=$AH$1,T556,0)</f>
        <v>17.285714285714281</v>
      </c>
      <c r="V556" s="142">
        <f>IF($AH$1&gt;=M556,N556,0)</f>
        <v>51.857142857142854</v>
      </c>
      <c r="W556" s="143" t="str">
        <f>IF(S556=100,"CUMPLIDA",IF(M556-$AH$1&lt;0,"VENCIDA",IF(M556-$AH$1&lt;=30,"PRÓXIMA A VENCER",IF(S556&gt;0,"CON AVANCE","EN TERMINO"))))</f>
        <v>VENCIDA</v>
      </c>
      <c r="X556" s="143" t="str">
        <f>IF(A556&lt;&gt;"",IF(AD556=1,"VENCIDO",IF(AD556=2,"PRÓXIMO A VENCER",IF(AD556=3,"EN TERMINO",IF(AD556=4,"CON AVANCE",IF(AD556=5,"CUMPLIDO",))))),"")</f>
        <v>VENCIDO</v>
      </c>
      <c r="Y556" s="202" t="s">
        <v>140</v>
      </c>
      <c r="Z556" s="129" t="str">
        <f t="shared" si="58"/>
        <v>H24R15</v>
      </c>
      <c r="AA556" s="144">
        <f>IF(A556&lt;&gt;"",1,AA555+1)</f>
        <v>1</v>
      </c>
      <c r="AB556" s="144" t="str">
        <f t="shared" si="59"/>
        <v>H24R15 - 1</v>
      </c>
      <c r="AC556" s="82">
        <f t="shared" si="60"/>
        <v>1</v>
      </c>
      <c r="AD556" s="82">
        <f t="shared" si="61"/>
        <v>1</v>
      </c>
      <c r="AE556" s="82" t="str">
        <f>IF(A556&lt;&gt;"",MID(F556,1,FIND(" ",F556,1)-1),AE555)</f>
        <v>H24R15.</v>
      </c>
      <c r="AF556" s="82" t="str">
        <f t="shared" si="62"/>
        <v>H24R15</v>
      </c>
      <c r="AG556" s="89"/>
      <c r="AH556" s="89"/>
    </row>
    <row r="557" spans="1:34" s="2" customFormat="1" ht="350.1" customHeight="1" x14ac:dyDescent="0.2">
      <c r="A557" s="129">
        <f>IF(ISBLANK(D557),"",COUNTA($D$2:D557))</f>
        <v>446</v>
      </c>
      <c r="B557" s="130">
        <f t="shared" si="64"/>
        <v>556</v>
      </c>
      <c r="C557" s="140"/>
      <c r="D557" s="140" t="s">
        <v>763</v>
      </c>
      <c r="E557" s="140" t="s">
        <v>20</v>
      </c>
      <c r="F557" s="155" t="s">
        <v>391</v>
      </c>
      <c r="G557" s="155" t="s">
        <v>392</v>
      </c>
      <c r="H557" s="155" t="s">
        <v>384</v>
      </c>
      <c r="I557" s="155" t="s">
        <v>385</v>
      </c>
      <c r="J557" s="140" t="s">
        <v>8</v>
      </c>
      <c r="K557" s="140">
        <v>1</v>
      </c>
      <c r="L557" s="156">
        <v>43040</v>
      </c>
      <c r="M557" s="156">
        <v>43403</v>
      </c>
      <c r="N557" s="137">
        <f t="shared" si="63"/>
        <v>51.857142857142854</v>
      </c>
      <c r="O557" s="140" t="s">
        <v>1516</v>
      </c>
      <c r="P557" s="140" t="s">
        <v>2393</v>
      </c>
      <c r="Q557" s="140">
        <v>0</v>
      </c>
      <c r="R557" s="140"/>
      <c r="S557" s="85">
        <f>IF(Q557/K557&gt;1,100,+Q557/K557*100)</f>
        <v>0</v>
      </c>
      <c r="T557" s="142">
        <f>+N557*S557/100</f>
        <v>0</v>
      </c>
      <c r="U557" s="142">
        <f>IF(M557&lt;=$AH$1,T557,0)</f>
        <v>0</v>
      </c>
      <c r="V557" s="142">
        <f>IF($AH$1&gt;=M557,N557,0)</f>
        <v>51.857142857142854</v>
      </c>
      <c r="W557" s="143" t="str">
        <f>IF(S557=100,"CUMPLIDA",IF(M557-$AH$1&lt;0,"VENCIDA",IF(M557-$AH$1&lt;=30,"PRÓXIMA A VENCER",IF(S557&gt;0,"CON AVANCE","EN TERMINO"))))</f>
        <v>VENCIDA</v>
      </c>
      <c r="X557" s="143" t="str">
        <f>IF(A557&lt;&gt;"",IF(AD557=1,"VENCIDO",IF(AD557=2,"PRÓXIMO A VENCER",IF(AD557=3,"EN TERMINO",IF(AD557=4,"CON AVANCE",IF(AD557=5,"CUMPLIDO",))))),"")</f>
        <v>VENCIDO</v>
      </c>
      <c r="Y557" s="202" t="s">
        <v>140</v>
      </c>
      <c r="Z557" s="129" t="str">
        <f t="shared" si="58"/>
        <v>H25R15</v>
      </c>
      <c r="AA557" s="144">
        <f>IF(A557&lt;&gt;"",1,AA556+1)</f>
        <v>1</v>
      </c>
      <c r="AB557" s="144" t="str">
        <f t="shared" si="59"/>
        <v>H25R15 - 1</v>
      </c>
      <c r="AC557" s="82">
        <f t="shared" si="60"/>
        <v>1</v>
      </c>
      <c r="AD557" s="82">
        <f t="shared" si="61"/>
        <v>1</v>
      </c>
      <c r="AE557" s="82" t="str">
        <f>IF(A557&lt;&gt;"",MID(F557,1,FIND(" ",F557,1)-1),AE556)</f>
        <v>H25R15.</v>
      </c>
      <c r="AF557" s="82" t="str">
        <f t="shared" si="62"/>
        <v>H25R15</v>
      </c>
      <c r="AG557" s="89"/>
      <c r="AH557" s="89"/>
    </row>
    <row r="558" spans="1:34" s="2" customFormat="1" ht="350.1" customHeight="1" x14ac:dyDescent="0.2">
      <c r="A558" s="129">
        <f>IF(ISBLANK(D558),"",COUNTA($D$2:D558))</f>
        <v>447</v>
      </c>
      <c r="B558" s="130">
        <f t="shared" si="64"/>
        <v>557</v>
      </c>
      <c r="C558" s="140"/>
      <c r="D558" s="140" t="s">
        <v>1158</v>
      </c>
      <c r="E558" s="140" t="s">
        <v>20</v>
      </c>
      <c r="F558" s="155" t="s">
        <v>393</v>
      </c>
      <c r="G558" s="155" t="s">
        <v>394</v>
      </c>
      <c r="H558" s="155" t="s">
        <v>901</v>
      </c>
      <c r="I558" s="155" t="s">
        <v>597</v>
      </c>
      <c r="J558" s="140" t="s">
        <v>386</v>
      </c>
      <c r="K558" s="140">
        <v>10</v>
      </c>
      <c r="L558" s="156">
        <v>43040</v>
      </c>
      <c r="M558" s="156">
        <v>43403</v>
      </c>
      <c r="N558" s="137">
        <f t="shared" si="63"/>
        <v>51.857142857142854</v>
      </c>
      <c r="O558" s="140" t="s">
        <v>1516</v>
      </c>
      <c r="P558" s="140" t="s">
        <v>2393</v>
      </c>
      <c r="Q558" s="140">
        <v>10</v>
      </c>
      <c r="R558" s="155"/>
      <c r="S558" s="85">
        <f>IF(Q558/K558&gt;1,100,+Q558/K558*100)</f>
        <v>100</v>
      </c>
      <c r="T558" s="142">
        <f>+N558*S558/100</f>
        <v>51.857142857142854</v>
      </c>
      <c r="U558" s="142">
        <f>IF(M558&lt;=$AH$1,T558,0)</f>
        <v>51.857142857142854</v>
      </c>
      <c r="V558" s="142">
        <f>IF($AH$1&gt;=M558,N558,0)</f>
        <v>51.857142857142854</v>
      </c>
      <c r="W558" s="143" t="str">
        <f>IF(S558=100,"CUMPLIDA",IF(M558-$AH$1&lt;0,"VENCIDA",IF(M558-$AH$1&lt;=30,"PRÓXIMA A VENCER",IF(S558&gt;0,"CON AVANCE","EN TERMINO"))))</f>
        <v>CUMPLIDA</v>
      </c>
      <c r="X558" s="143" t="str">
        <f>IF(A558&lt;&gt;"",IF(AD558=1,"VENCIDO",IF(AD558=2,"PRÓXIMO A VENCER",IF(AD558=3,"EN TERMINO",IF(AD558=4,"CON AVANCE",IF(AD558=5,"CUMPLIDO",))))),"")</f>
        <v>CUMPLIDO</v>
      </c>
      <c r="Y558" s="202" t="s">
        <v>140</v>
      </c>
      <c r="Z558" s="129" t="str">
        <f t="shared" si="58"/>
        <v>H26R15</v>
      </c>
      <c r="AA558" s="144">
        <f>IF(A558&lt;&gt;"",1,AA557+1)</f>
        <v>1</v>
      </c>
      <c r="AB558" s="144" t="str">
        <f t="shared" si="59"/>
        <v>H26R15 - 1</v>
      </c>
      <c r="AC558" s="82">
        <f t="shared" si="60"/>
        <v>5</v>
      </c>
      <c r="AD558" s="82">
        <f t="shared" si="61"/>
        <v>5</v>
      </c>
      <c r="AE558" s="82" t="str">
        <f>IF(A558&lt;&gt;"",MID(F558,1,FIND(" ",F558,1)-1),AE557)</f>
        <v>H26R15.</v>
      </c>
      <c r="AF558" s="82" t="str">
        <f t="shared" si="62"/>
        <v>H26R15</v>
      </c>
      <c r="AG558" s="89"/>
      <c r="AH558" s="89"/>
    </row>
    <row r="559" spans="1:34" s="2" customFormat="1" ht="182.25" customHeight="1" x14ac:dyDescent="0.2">
      <c r="A559" s="129">
        <f>IF(ISBLANK(D559),"",COUNTA($D$2:D559))</f>
        <v>448</v>
      </c>
      <c r="B559" s="130">
        <f t="shared" si="64"/>
        <v>558</v>
      </c>
      <c r="C559" s="140"/>
      <c r="D559" s="140" t="s">
        <v>647</v>
      </c>
      <c r="E559" s="140" t="s">
        <v>20</v>
      </c>
      <c r="F559" s="155" t="s">
        <v>395</v>
      </c>
      <c r="G559" s="155" t="s">
        <v>396</v>
      </c>
      <c r="H559" s="155" t="s">
        <v>1173</v>
      </c>
      <c r="I559" s="155" t="s">
        <v>1174</v>
      </c>
      <c r="J559" s="140" t="s">
        <v>1175</v>
      </c>
      <c r="K559" s="140">
        <v>2</v>
      </c>
      <c r="L559" s="156">
        <v>44044</v>
      </c>
      <c r="M559" s="156">
        <v>44255</v>
      </c>
      <c r="N559" s="137">
        <f t="shared" si="63"/>
        <v>30.142857142857142</v>
      </c>
      <c r="O559" s="140" t="s">
        <v>1516</v>
      </c>
      <c r="P559" s="140" t="s">
        <v>2393</v>
      </c>
      <c r="Q559" s="140">
        <v>2</v>
      </c>
      <c r="R559" s="155"/>
      <c r="S559" s="85">
        <f>IF(Q559/K559&gt;1,100,+Q559/K559*100)</f>
        <v>100</v>
      </c>
      <c r="T559" s="142">
        <f>+N559*S559/100</f>
        <v>30.142857142857142</v>
      </c>
      <c r="U559" s="142">
        <f>IF(M559&lt;=$AH$1,T559,0)</f>
        <v>30.142857142857142</v>
      </c>
      <c r="V559" s="142">
        <f>IF($AH$1&gt;=M559,N559,0)</f>
        <v>30.142857142857142</v>
      </c>
      <c r="W559" s="143" t="str">
        <f>IF(S559=100,"CUMPLIDA",IF(M559-$AH$1&lt;0,"VENCIDA",IF(M559-$AH$1&lt;=30,"PRÓXIMA A VENCER",IF(S559&gt;0,"CON AVANCE","EN TERMINO"))))</f>
        <v>CUMPLIDA</v>
      </c>
      <c r="X559" s="143" t="str">
        <f>IF(A559&lt;&gt;"",IF(AD559=1,"VENCIDO",IF(AD559=2,"PRÓXIMO A VENCER",IF(AD559=3,"EN TERMINO",IF(AD559=4,"CON AVANCE",IF(AD559=5,"CUMPLIDO",))))),"")</f>
        <v>CUMPLIDO</v>
      </c>
      <c r="Y559" s="202" t="s">
        <v>140</v>
      </c>
      <c r="Z559" s="129" t="str">
        <f t="shared" si="58"/>
        <v>H27R15</v>
      </c>
      <c r="AA559" s="144">
        <f>IF(A559&lt;&gt;"",1,AA558+1)</f>
        <v>1</v>
      </c>
      <c r="AB559" s="144" t="str">
        <f t="shared" si="59"/>
        <v>H27R15 - 1</v>
      </c>
      <c r="AC559" s="82">
        <f t="shared" si="60"/>
        <v>5</v>
      </c>
      <c r="AD559" s="82">
        <f t="shared" si="61"/>
        <v>5</v>
      </c>
      <c r="AE559" s="82" t="str">
        <f>IF(A559&lt;&gt;"",MID(F559,1,FIND(" ",F559,1)-1),AE558)</f>
        <v>H27R15.</v>
      </c>
      <c r="AF559" s="82" t="str">
        <f t="shared" si="62"/>
        <v>H27R15</v>
      </c>
      <c r="AG559" s="89"/>
      <c r="AH559" s="89"/>
    </row>
    <row r="560" spans="1:34" s="2" customFormat="1" ht="350.1" customHeight="1" x14ac:dyDescent="0.2">
      <c r="A560" s="129">
        <f>IF(ISBLANK(D560),"",COUNTA($D$2:D560))</f>
        <v>449</v>
      </c>
      <c r="B560" s="130">
        <f t="shared" si="64"/>
        <v>559</v>
      </c>
      <c r="C560" s="140"/>
      <c r="D560" s="140" t="s">
        <v>646</v>
      </c>
      <c r="E560" s="140" t="s">
        <v>20</v>
      </c>
      <c r="F560" s="155" t="s">
        <v>397</v>
      </c>
      <c r="G560" s="155" t="s">
        <v>398</v>
      </c>
      <c r="H560" s="155" t="s">
        <v>387</v>
      </c>
      <c r="I560" s="155" t="s">
        <v>388</v>
      </c>
      <c r="J560" s="140" t="s">
        <v>8</v>
      </c>
      <c r="K560" s="140">
        <v>2</v>
      </c>
      <c r="L560" s="156">
        <v>43040</v>
      </c>
      <c r="M560" s="156">
        <v>43403</v>
      </c>
      <c r="N560" s="137">
        <f t="shared" si="63"/>
        <v>51.857142857142854</v>
      </c>
      <c r="O560" s="140" t="s">
        <v>1516</v>
      </c>
      <c r="P560" s="140" t="s">
        <v>2393</v>
      </c>
      <c r="Q560" s="140">
        <v>2</v>
      </c>
      <c r="R560" s="140"/>
      <c r="S560" s="85">
        <f>IF(Q560/K560&gt;1,100,+Q560/K560*100)</f>
        <v>100</v>
      </c>
      <c r="T560" s="142">
        <f>+N560*S560/100</f>
        <v>51.857142857142854</v>
      </c>
      <c r="U560" s="142">
        <f>IF(M560&lt;=$AH$1,T560,0)</f>
        <v>51.857142857142854</v>
      </c>
      <c r="V560" s="142">
        <f>IF($AH$1&gt;=M560,N560,0)</f>
        <v>51.857142857142854</v>
      </c>
      <c r="W560" s="143" t="str">
        <f>IF(S560=100,"CUMPLIDA",IF(M560-$AH$1&lt;0,"VENCIDA",IF(M560-$AH$1&lt;=30,"PRÓXIMA A VENCER",IF(S560&gt;0,"CON AVANCE","EN TERMINO"))))</f>
        <v>CUMPLIDA</v>
      </c>
      <c r="X560" s="143" t="str">
        <f>IF(A560&lt;&gt;"",IF(AD560=1,"VENCIDO",IF(AD560=2,"PRÓXIMO A VENCER",IF(AD560=3,"EN TERMINO",IF(AD560=4,"CON AVANCE",IF(AD560=5,"CUMPLIDO",))))),"")</f>
        <v>CUMPLIDO</v>
      </c>
      <c r="Y560" s="202" t="s">
        <v>140</v>
      </c>
      <c r="Z560" s="129" t="str">
        <f t="shared" si="58"/>
        <v>H28R15</v>
      </c>
      <c r="AA560" s="144">
        <f>IF(A560&lt;&gt;"",1,AA559+1)</f>
        <v>1</v>
      </c>
      <c r="AB560" s="144" t="str">
        <f t="shared" si="59"/>
        <v>H28R15 - 1</v>
      </c>
      <c r="AC560" s="82">
        <f t="shared" si="60"/>
        <v>5</v>
      </c>
      <c r="AD560" s="82">
        <f t="shared" si="61"/>
        <v>5</v>
      </c>
      <c r="AE560" s="82" t="str">
        <f>IF(A560&lt;&gt;"",MID(F560,1,FIND(" ",F560,1)-1),AE559)</f>
        <v>H28R15.</v>
      </c>
      <c r="AF560" s="82" t="str">
        <f t="shared" si="62"/>
        <v>H28R15</v>
      </c>
      <c r="AG560" s="89"/>
      <c r="AH560" s="89"/>
    </row>
    <row r="561" spans="1:34" s="2" customFormat="1" ht="350.1" customHeight="1" x14ac:dyDescent="0.2">
      <c r="A561" s="129">
        <f>IF(ISBLANK(D561),"",COUNTA($D$2:D561))</f>
        <v>450</v>
      </c>
      <c r="B561" s="130">
        <f t="shared" si="64"/>
        <v>560</v>
      </c>
      <c r="C561" s="140"/>
      <c r="D561" s="140" t="s">
        <v>754</v>
      </c>
      <c r="E561" s="140" t="s">
        <v>106</v>
      </c>
      <c r="F561" s="155" t="s">
        <v>1459</v>
      </c>
      <c r="G561" s="155" t="s">
        <v>107</v>
      </c>
      <c r="H561" s="155" t="s">
        <v>576</v>
      </c>
      <c r="I561" s="155" t="s">
        <v>577</v>
      </c>
      <c r="J561" s="140" t="s">
        <v>575</v>
      </c>
      <c r="K561" s="140">
        <v>1</v>
      </c>
      <c r="L561" s="156">
        <v>43040</v>
      </c>
      <c r="M561" s="156">
        <v>43099</v>
      </c>
      <c r="N561" s="137">
        <f t="shared" si="63"/>
        <v>8.4285714285714288</v>
      </c>
      <c r="O561" s="140" t="s">
        <v>1518</v>
      </c>
      <c r="P561" s="140" t="s">
        <v>2366</v>
      </c>
      <c r="Q561" s="140">
        <v>1</v>
      </c>
      <c r="R561" s="155"/>
      <c r="S561" s="85">
        <f>IF(Q561/K561&gt;1,100,+Q561/K561*100)</f>
        <v>100</v>
      </c>
      <c r="T561" s="142">
        <f>+N561*S561/100</f>
        <v>8.4285714285714288</v>
      </c>
      <c r="U561" s="142">
        <f>IF(M561&lt;=$AH$1,T561,0)</f>
        <v>8.4285714285714288</v>
      </c>
      <c r="V561" s="142">
        <f>IF($AH$1&gt;=M561,N561,0)</f>
        <v>8.4285714285714288</v>
      </c>
      <c r="W561" s="143" t="str">
        <f>IF(S561=100,"CUMPLIDA",IF(M561-$AH$1&lt;0,"VENCIDA",IF(M561-$AH$1&lt;=30,"PRÓXIMA A VENCER",IF(S561&gt;0,"CON AVANCE","EN TERMINO"))))</f>
        <v>CUMPLIDA</v>
      </c>
      <c r="X561" s="143" t="str">
        <f>IF(A561&lt;&gt;"",IF(AD561=1,"VENCIDO",IF(AD561=2,"PRÓXIMO A VENCER",IF(AD561=3,"EN TERMINO",IF(AD561=4,"CON AVANCE",IF(AD561=5,"CUMPLIDO",))))),"")</f>
        <v>CUMPLIDO</v>
      </c>
      <c r="Y561" s="202" t="s">
        <v>140</v>
      </c>
      <c r="Z561" s="129" t="str">
        <f t="shared" si="58"/>
        <v>H30R15</v>
      </c>
      <c r="AA561" s="144">
        <f>IF(A561&lt;&gt;"",1,AA560+1)</f>
        <v>1</v>
      </c>
      <c r="AB561" s="144" t="str">
        <f t="shared" si="59"/>
        <v>H30R15 - 1</v>
      </c>
      <c r="AC561" s="82">
        <f t="shared" si="60"/>
        <v>5</v>
      </c>
      <c r="AD561" s="82">
        <f t="shared" si="61"/>
        <v>5</v>
      </c>
      <c r="AE561" s="82" t="str">
        <f>IF(A561&lt;&gt;"",MID(F561,1,FIND(" ",F561,1)-1),AE560)</f>
        <v>H30R15.</v>
      </c>
      <c r="AF561" s="82" t="str">
        <f t="shared" si="62"/>
        <v>H30R15</v>
      </c>
      <c r="AG561" s="89"/>
      <c r="AH561" s="89"/>
    </row>
    <row r="562" spans="1:34" s="2" customFormat="1" ht="350.1" customHeight="1" x14ac:dyDescent="0.2">
      <c r="A562" s="129">
        <f>IF(ISBLANK(D562),"",COUNTA($D$2:D562))</f>
        <v>451</v>
      </c>
      <c r="B562" s="130">
        <f t="shared" si="64"/>
        <v>561</v>
      </c>
      <c r="C562" s="140"/>
      <c r="D562" s="140" t="s">
        <v>1460</v>
      </c>
      <c r="E562" s="140" t="s">
        <v>84</v>
      </c>
      <c r="F562" s="155" t="s">
        <v>740</v>
      </c>
      <c r="G562" s="155" t="s">
        <v>108</v>
      </c>
      <c r="H562" s="155" t="s">
        <v>1067</v>
      </c>
      <c r="I562" s="155" t="s">
        <v>1063</v>
      </c>
      <c r="J562" s="140" t="s">
        <v>1057</v>
      </c>
      <c r="K562" s="140">
        <v>1</v>
      </c>
      <c r="L562" s="156">
        <v>43862</v>
      </c>
      <c r="M562" s="156">
        <v>43979</v>
      </c>
      <c r="N562" s="137">
        <f t="shared" si="63"/>
        <v>16.714285714285715</v>
      </c>
      <c r="O562" s="140" t="s">
        <v>1525</v>
      </c>
      <c r="P562" s="140" t="s">
        <v>2476</v>
      </c>
      <c r="Q562" s="140">
        <v>1</v>
      </c>
      <c r="R562" s="155"/>
      <c r="S562" s="85">
        <f>IF(Q562/K562&gt;1,100,+Q562/K562*100)</f>
        <v>100</v>
      </c>
      <c r="T562" s="142">
        <f>+N562*S562/100</f>
        <v>16.714285714285715</v>
      </c>
      <c r="U562" s="142">
        <f>IF(M562&lt;=$AH$1,T562,0)</f>
        <v>16.714285714285715</v>
      </c>
      <c r="V562" s="142">
        <f>IF($AH$1&gt;=M562,N562,0)</f>
        <v>16.714285714285715</v>
      </c>
      <c r="W562" s="143" t="str">
        <f>IF(S562=100,"CUMPLIDA",IF(M562-$AH$1&lt;0,"VENCIDA",IF(M562-$AH$1&lt;=30,"PRÓXIMA A VENCER",IF(S562&gt;0,"CON AVANCE","EN TERMINO"))))</f>
        <v>CUMPLIDA</v>
      </c>
      <c r="X562" s="143" t="str">
        <f>IF(A562&lt;&gt;"",IF(AD562=1,"VENCIDO",IF(AD562=2,"PRÓXIMO A VENCER",IF(AD562=3,"EN TERMINO",IF(AD562=4,"CON AVANCE",IF(AD562=5,"CUMPLIDO",))))),"")</f>
        <v>CUMPLIDO</v>
      </c>
      <c r="Y562" s="202" t="s">
        <v>140</v>
      </c>
      <c r="Z562" s="129" t="str">
        <f t="shared" si="58"/>
        <v>H32R15</v>
      </c>
      <c r="AA562" s="144">
        <f>IF(A562&lt;&gt;"",1,AA561+1)</f>
        <v>1</v>
      </c>
      <c r="AB562" s="144" t="str">
        <f t="shared" si="59"/>
        <v>H32R15 - 1</v>
      </c>
      <c r="AC562" s="82">
        <f t="shared" si="60"/>
        <v>5</v>
      </c>
      <c r="AD562" s="82">
        <f t="shared" si="61"/>
        <v>5</v>
      </c>
      <c r="AE562" s="82" t="str">
        <f>IF(A562&lt;&gt;"",MID(F562,1,FIND(" ",F562,1)-1),AE561)</f>
        <v>H32R15.</v>
      </c>
      <c r="AF562" s="82" t="str">
        <f t="shared" si="62"/>
        <v>H32R15</v>
      </c>
      <c r="AG562" s="89"/>
      <c r="AH562" s="89"/>
    </row>
    <row r="563" spans="1:34" s="2" customFormat="1" ht="238.5" customHeight="1" x14ac:dyDescent="0.2">
      <c r="A563" s="129">
        <f>IF(ISBLANK(D563),"",COUNTA($D$2:D563))</f>
        <v>452</v>
      </c>
      <c r="B563" s="130">
        <f t="shared" si="64"/>
        <v>562</v>
      </c>
      <c r="C563" s="140"/>
      <c r="D563" s="140" t="s">
        <v>645</v>
      </c>
      <c r="E563" s="140" t="s">
        <v>84</v>
      </c>
      <c r="F563" s="155" t="s">
        <v>741</v>
      </c>
      <c r="G563" s="155" t="s">
        <v>599</v>
      </c>
      <c r="H563" s="155" t="s">
        <v>478</v>
      </c>
      <c r="I563" s="155" t="s">
        <v>479</v>
      </c>
      <c r="J563" s="140" t="s">
        <v>7</v>
      </c>
      <c r="K563" s="140">
        <v>1</v>
      </c>
      <c r="L563" s="156">
        <v>43040</v>
      </c>
      <c r="M563" s="156">
        <v>43099</v>
      </c>
      <c r="N563" s="137">
        <f t="shared" si="63"/>
        <v>8.4285714285714288</v>
      </c>
      <c r="O563" s="160" t="s">
        <v>1519</v>
      </c>
      <c r="P563" s="138" t="s">
        <v>2386</v>
      </c>
      <c r="Q563" s="140">
        <v>1</v>
      </c>
      <c r="R563" s="140"/>
      <c r="S563" s="85">
        <f>IF(Q563/K563&gt;1,100,+Q563/K563*100)</f>
        <v>100</v>
      </c>
      <c r="T563" s="142">
        <f>+N563*S563/100</f>
        <v>8.4285714285714288</v>
      </c>
      <c r="U563" s="142">
        <f>IF(M563&lt;=$AH$1,T563,0)</f>
        <v>8.4285714285714288</v>
      </c>
      <c r="V563" s="142">
        <f>IF($AH$1&gt;=M563,N563,0)</f>
        <v>8.4285714285714288</v>
      </c>
      <c r="W563" s="143" t="str">
        <f>IF(S563=100,"CUMPLIDA",IF(M563-$AH$1&lt;0,"VENCIDA",IF(M563-$AH$1&lt;=30,"PRÓXIMA A VENCER",IF(S563&gt;0,"CON AVANCE","EN TERMINO"))))</f>
        <v>CUMPLIDA</v>
      </c>
      <c r="X563" s="143" t="str">
        <f>IF(A563&lt;&gt;"",IF(AD563=1,"VENCIDO",IF(AD563=2,"PRÓXIMO A VENCER",IF(AD563=3,"EN TERMINO",IF(AD563=4,"CON AVANCE",IF(AD563=5,"CUMPLIDO",))))),"")</f>
        <v>CUMPLIDO</v>
      </c>
      <c r="Y563" s="202" t="s">
        <v>140</v>
      </c>
      <c r="Z563" s="129" t="str">
        <f t="shared" si="58"/>
        <v>H38R15</v>
      </c>
      <c r="AA563" s="144">
        <f>IF(A563&lt;&gt;"",1,AA562+1)</f>
        <v>1</v>
      </c>
      <c r="AB563" s="144" t="str">
        <f t="shared" si="59"/>
        <v>H38R15 - 1</v>
      </c>
      <c r="AC563" s="82">
        <f t="shared" si="60"/>
        <v>5</v>
      </c>
      <c r="AD563" s="82">
        <f t="shared" si="61"/>
        <v>5</v>
      </c>
      <c r="AE563" s="82" t="str">
        <f>IF(A563&lt;&gt;"",MID(F563,1,FIND(" ",F563,1)-1),AE562)</f>
        <v>H38R15.</v>
      </c>
      <c r="AF563" s="82" t="str">
        <f t="shared" si="62"/>
        <v>H38R15</v>
      </c>
      <c r="AG563" s="89"/>
      <c r="AH563" s="89"/>
    </row>
    <row r="564" spans="1:34" s="2" customFormat="1" ht="350.1" customHeight="1" x14ac:dyDescent="0.2">
      <c r="A564" s="129">
        <f>IF(ISBLANK(D564),"",COUNTA($D$2:D564))</f>
        <v>453</v>
      </c>
      <c r="B564" s="130">
        <f t="shared" si="64"/>
        <v>563</v>
      </c>
      <c r="C564" s="140"/>
      <c r="D564" s="140" t="s">
        <v>645</v>
      </c>
      <c r="E564" s="140" t="s">
        <v>24</v>
      </c>
      <c r="F564" s="155" t="s">
        <v>598</v>
      </c>
      <c r="G564" s="155" t="s">
        <v>600</v>
      </c>
      <c r="H564" s="155" t="s">
        <v>614</v>
      </c>
      <c r="I564" s="155" t="s">
        <v>615</v>
      </c>
      <c r="J564" s="140" t="s">
        <v>7</v>
      </c>
      <c r="K564" s="140">
        <v>1</v>
      </c>
      <c r="L564" s="156">
        <v>43040</v>
      </c>
      <c r="M564" s="156">
        <v>43099</v>
      </c>
      <c r="N564" s="137">
        <f t="shared" si="63"/>
        <v>8.4285714285714288</v>
      </c>
      <c r="O564" s="160" t="s">
        <v>1519</v>
      </c>
      <c r="P564" s="138" t="s">
        <v>2386</v>
      </c>
      <c r="Q564" s="140">
        <v>1</v>
      </c>
      <c r="R564" s="140"/>
      <c r="S564" s="85">
        <f>IF(Q564/K564&gt;1,100,+Q564/K564*100)</f>
        <v>100</v>
      </c>
      <c r="T564" s="142">
        <f>+N564*S564/100</f>
        <v>8.4285714285714288</v>
      </c>
      <c r="U564" s="142">
        <f>IF(M564&lt;=$AH$1,T564,0)</f>
        <v>8.4285714285714288</v>
      </c>
      <c r="V564" s="142">
        <f>IF($AH$1&gt;=M564,N564,0)</f>
        <v>8.4285714285714288</v>
      </c>
      <c r="W564" s="143" t="str">
        <f>IF(S564=100,"CUMPLIDA",IF(M564-$AH$1&lt;0,"VENCIDA",IF(M564-$AH$1&lt;=30,"PRÓXIMA A VENCER",IF(S564&gt;0,"CON AVANCE","EN TERMINO"))))</f>
        <v>CUMPLIDA</v>
      </c>
      <c r="X564" s="143" t="str">
        <f>IF(A564&lt;&gt;"",IF(AD564=1,"VENCIDO",IF(AD564=2,"PRÓXIMO A VENCER",IF(AD564=3,"EN TERMINO",IF(AD564=4,"CON AVANCE",IF(AD564=5,"CUMPLIDO",))))),"")</f>
        <v>CUMPLIDO</v>
      </c>
      <c r="Y564" s="202" t="s">
        <v>140</v>
      </c>
      <c r="Z564" s="129" t="str">
        <f t="shared" si="58"/>
        <v>H39R15</v>
      </c>
      <c r="AA564" s="144">
        <f>IF(A564&lt;&gt;"",1,AA563+1)</f>
        <v>1</v>
      </c>
      <c r="AB564" s="144" t="str">
        <f t="shared" si="59"/>
        <v>H39R15 - 1</v>
      </c>
      <c r="AC564" s="82">
        <f t="shared" si="60"/>
        <v>5</v>
      </c>
      <c r="AD564" s="82">
        <f t="shared" si="61"/>
        <v>5</v>
      </c>
      <c r="AE564" s="82" t="str">
        <f>IF(A564&lt;&gt;"",MID(F564,1,FIND(" ",F564,1)-1),AE563)</f>
        <v>H39R15.</v>
      </c>
      <c r="AF564" s="82" t="str">
        <f t="shared" si="62"/>
        <v>H39R15</v>
      </c>
      <c r="AG564" s="89"/>
      <c r="AH564" s="89"/>
    </row>
    <row r="565" spans="1:34" s="2" customFormat="1" ht="350.1" customHeight="1" x14ac:dyDescent="0.2">
      <c r="A565" s="129">
        <f>IF(ISBLANK(D565),"",COUNTA($D$2:D565))</f>
        <v>454</v>
      </c>
      <c r="B565" s="130">
        <f t="shared" si="64"/>
        <v>564</v>
      </c>
      <c r="C565" s="140"/>
      <c r="D565" s="140" t="s">
        <v>646</v>
      </c>
      <c r="E565" s="140" t="s">
        <v>15</v>
      </c>
      <c r="F565" s="155" t="s">
        <v>601</v>
      </c>
      <c r="G565" s="155" t="s">
        <v>602</v>
      </c>
      <c r="H565" s="155" t="s">
        <v>528</v>
      </c>
      <c r="I565" s="155" t="s">
        <v>529</v>
      </c>
      <c r="J565" s="140" t="s">
        <v>8</v>
      </c>
      <c r="K565" s="140">
        <v>1</v>
      </c>
      <c r="L565" s="156">
        <v>43040</v>
      </c>
      <c r="M565" s="156">
        <v>43099</v>
      </c>
      <c r="N565" s="137">
        <f t="shared" si="63"/>
        <v>8.4285714285714288</v>
      </c>
      <c r="O565" s="140" t="s">
        <v>1521</v>
      </c>
      <c r="P565" s="138" t="s">
        <v>2386</v>
      </c>
      <c r="Q565" s="140">
        <v>1</v>
      </c>
      <c r="R565" s="140"/>
      <c r="S565" s="85">
        <f>IF(Q565/K565&gt;1,100,+Q565/K565*100)</f>
        <v>100</v>
      </c>
      <c r="T565" s="142">
        <f>+N565*S565/100</f>
        <v>8.4285714285714288</v>
      </c>
      <c r="U565" s="142">
        <f>IF(M565&lt;=$AH$1,T565,0)</f>
        <v>8.4285714285714288</v>
      </c>
      <c r="V565" s="142">
        <f>IF($AH$1&gt;=M565,N565,0)</f>
        <v>8.4285714285714288</v>
      </c>
      <c r="W565" s="143" t="str">
        <f>IF(S565=100,"CUMPLIDA",IF(M565-$AH$1&lt;0,"VENCIDA",IF(M565-$AH$1&lt;=30,"PRÓXIMA A VENCER",IF(S565&gt;0,"CON AVANCE","EN TERMINO"))))</f>
        <v>CUMPLIDA</v>
      </c>
      <c r="X565" s="143" t="str">
        <f>IF(A565&lt;&gt;"",IF(AD565=1,"VENCIDO",IF(AD565=2,"PRÓXIMO A VENCER",IF(AD565=3,"EN TERMINO",IF(AD565=4,"CON AVANCE",IF(AD565=5,"CUMPLIDO",))))),"")</f>
        <v>CUMPLIDO</v>
      </c>
      <c r="Y565" s="202" t="s">
        <v>140</v>
      </c>
      <c r="Z565" s="129" t="str">
        <f t="shared" si="58"/>
        <v>H43R15</v>
      </c>
      <c r="AA565" s="144">
        <f>IF(A565&lt;&gt;"",1,AA564+1)</f>
        <v>1</v>
      </c>
      <c r="AB565" s="144" t="str">
        <f t="shared" si="59"/>
        <v>H43R15 - 1</v>
      </c>
      <c r="AC565" s="82">
        <f t="shared" si="60"/>
        <v>5</v>
      </c>
      <c r="AD565" s="82">
        <f t="shared" si="61"/>
        <v>5</v>
      </c>
      <c r="AE565" s="82" t="str">
        <f>IF(A565&lt;&gt;"",MID(F565,1,FIND(" ",F565,1)-1),AE564)</f>
        <v>H43R15.</v>
      </c>
      <c r="AF565" s="82" t="str">
        <f t="shared" si="62"/>
        <v>H43R15</v>
      </c>
      <c r="AG565" s="89"/>
      <c r="AH565" s="89"/>
    </row>
    <row r="566" spans="1:34" s="2" customFormat="1" ht="350.1" customHeight="1" x14ac:dyDescent="0.2">
      <c r="A566" s="129">
        <f>IF(ISBLANK(D566),"",COUNTA($D$2:D566))</f>
        <v>455</v>
      </c>
      <c r="B566" s="130">
        <f t="shared" si="64"/>
        <v>565</v>
      </c>
      <c r="C566" s="140"/>
      <c r="D566" s="140" t="s">
        <v>645</v>
      </c>
      <c r="E566" s="140" t="s">
        <v>109</v>
      </c>
      <c r="F566" s="155" t="s">
        <v>1461</v>
      </c>
      <c r="G566" s="155" t="s">
        <v>110</v>
      </c>
      <c r="H566" s="155" t="s">
        <v>530</v>
      </c>
      <c r="I566" s="155" t="s">
        <v>531</v>
      </c>
      <c r="J566" s="140" t="s">
        <v>7</v>
      </c>
      <c r="K566" s="140">
        <v>1</v>
      </c>
      <c r="L566" s="156">
        <v>43040</v>
      </c>
      <c r="M566" s="156">
        <v>43099</v>
      </c>
      <c r="N566" s="137">
        <f t="shared" si="63"/>
        <v>8.4285714285714288</v>
      </c>
      <c r="O566" s="140" t="s">
        <v>1521</v>
      </c>
      <c r="P566" s="138" t="s">
        <v>2386</v>
      </c>
      <c r="Q566" s="140">
        <v>1</v>
      </c>
      <c r="R566" s="140"/>
      <c r="S566" s="85">
        <f>IF(Q566/K566&gt;1,100,+Q566/K566*100)</f>
        <v>100</v>
      </c>
      <c r="T566" s="142">
        <f>+N566*S566/100</f>
        <v>8.4285714285714288</v>
      </c>
      <c r="U566" s="142">
        <f>IF(M566&lt;=$AH$1,T566,0)</f>
        <v>8.4285714285714288</v>
      </c>
      <c r="V566" s="142">
        <f>IF($AH$1&gt;=M566,N566,0)</f>
        <v>8.4285714285714288</v>
      </c>
      <c r="W566" s="143" t="str">
        <f>IF(S566=100,"CUMPLIDA",IF(M566-$AH$1&lt;0,"VENCIDA",IF(M566-$AH$1&lt;=30,"PRÓXIMA A VENCER",IF(S566&gt;0,"CON AVANCE","EN TERMINO"))))</f>
        <v>CUMPLIDA</v>
      </c>
      <c r="X566" s="143" t="str">
        <f>IF(A566&lt;&gt;"",IF(AD566=1,"VENCIDO",IF(AD566=2,"PRÓXIMO A VENCER",IF(AD566=3,"EN TERMINO",IF(AD566=4,"CON AVANCE",IF(AD566=5,"CUMPLIDO",))))),"")</f>
        <v>CUMPLIDO</v>
      </c>
      <c r="Y566" s="202" t="s">
        <v>140</v>
      </c>
      <c r="Z566" s="129" t="str">
        <f t="shared" si="58"/>
        <v>H48R15</v>
      </c>
      <c r="AA566" s="144">
        <f>IF(A566&lt;&gt;"",1,AA565+1)</f>
        <v>1</v>
      </c>
      <c r="AB566" s="144" t="str">
        <f t="shared" si="59"/>
        <v>H48R15 - 1</v>
      </c>
      <c r="AC566" s="82">
        <f t="shared" si="60"/>
        <v>5</v>
      </c>
      <c r="AD566" s="82">
        <f t="shared" si="61"/>
        <v>5</v>
      </c>
      <c r="AE566" s="82" t="str">
        <f>IF(A566&lt;&gt;"",MID(F566,1,FIND(" ",F566,1)-1),AE565)</f>
        <v>H48R15.</v>
      </c>
      <c r="AF566" s="82" t="str">
        <f t="shared" si="62"/>
        <v>H48R15</v>
      </c>
      <c r="AG566" s="89"/>
      <c r="AH566" s="89"/>
    </row>
    <row r="567" spans="1:34" s="2" customFormat="1" ht="350.1" customHeight="1" x14ac:dyDescent="0.2">
      <c r="A567" s="129">
        <f>IF(ISBLANK(D567),"",COUNTA($D$2:D567))</f>
        <v>456</v>
      </c>
      <c r="B567" s="130">
        <f t="shared" si="64"/>
        <v>566</v>
      </c>
      <c r="C567" s="140"/>
      <c r="D567" s="140" t="s">
        <v>754</v>
      </c>
      <c r="E567" s="140" t="s">
        <v>109</v>
      </c>
      <c r="F567" s="155" t="s">
        <v>1497</v>
      </c>
      <c r="G567" s="155" t="s">
        <v>110</v>
      </c>
      <c r="H567" s="155" t="s">
        <v>532</v>
      </c>
      <c r="I567" s="155" t="s">
        <v>533</v>
      </c>
      <c r="J567" s="140" t="s">
        <v>7</v>
      </c>
      <c r="K567" s="140">
        <v>1</v>
      </c>
      <c r="L567" s="156">
        <v>43040</v>
      </c>
      <c r="M567" s="156">
        <v>43099</v>
      </c>
      <c r="N567" s="137">
        <f t="shared" si="63"/>
        <v>8.4285714285714288</v>
      </c>
      <c r="O567" s="140" t="s">
        <v>1521</v>
      </c>
      <c r="P567" s="138" t="s">
        <v>2386</v>
      </c>
      <c r="Q567" s="140">
        <v>1</v>
      </c>
      <c r="R567" s="140"/>
      <c r="S567" s="85">
        <f>IF(Q567/K567&gt;1,100,+Q567/K567*100)</f>
        <v>100</v>
      </c>
      <c r="T567" s="142">
        <f>+N567*S567/100</f>
        <v>8.4285714285714288</v>
      </c>
      <c r="U567" s="142">
        <f>IF(M567&lt;=$AH$1,T567,0)</f>
        <v>8.4285714285714288</v>
      </c>
      <c r="V567" s="142">
        <f>IF($AH$1&gt;=M567,N567,0)</f>
        <v>8.4285714285714288</v>
      </c>
      <c r="W567" s="143" t="str">
        <f>IF(S567=100,"CUMPLIDA",IF(M567-$AH$1&lt;0,"VENCIDA",IF(M567-$AH$1&lt;=30,"PRÓXIMA A VENCER",IF(S567&gt;0,"CON AVANCE","EN TERMINO"))))</f>
        <v>CUMPLIDA</v>
      </c>
      <c r="X567" s="143" t="str">
        <f>IF(A567&lt;&gt;"",IF(AD567=1,"VENCIDO",IF(AD567=2,"PRÓXIMO A VENCER",IF(AD567=3,"EN TERMINO",IF(AD567=4,"CON AVANCE",IF(AD567=5,"CUMPLIDO",))))),"")</f>
        <v>CUMPLIDO</v>
      </c>
      <c r="Y567" s="202" t="s">
        <v>140</v>
      </c>
      <c r="Z567" s="129" t="str">
        <f t="shared" si="58"/>
        <v>H49R15</v>
      </c>
      <c r="AA567" s="144">
        <f>IF(A567&lt;&gt;"",1,AA566+1)</f>
        <v>1</v>
      </c>
      <c r="AB567" s="144" t="str">
        <f t="shared" si="59"/>
        <v>H49R15 - 1</v>
      </c>
      <c r="AC567" s="82">
        <f t="shared" si="60"/>
        <v>5</v>
      </c>
      <c r="AD567" s="82">
        <f t="shared" si="61"/>
        <v>5</v>
      </c>
      <c r="AE567" s="82" t="str">
        <f>IF(A567&lt;&gt;"",MID(F567,1,FIND(" ",F567,1)-1),AE566)</f>
        <v>H49R15.</v>
      </c>
      <c r="AF567" s="82" t="str">
        <f t="shared" si="62"/>
        <v>H49R15</v>
      </c>
      <c r="AG567" s="89"/>
      <c r="AH567" s="89"/>
    </row>
    <row r="568" spans="1:34" s="2" customFormat="1" ht="350.1" customHeight="1" x14ac:dyDescent="0.2">
      <c r="A568" s="129">
        <f>IF(ISBLANK(D568),"",COUNTA($D$2:D568))</f>
        <v>457</v>
      </c>
      <c r="B568" s="130">
        <f t="shared" si="64"/>
        <v>567</v>
      </c>
      <c r="C568" s="140"/>
      <c r="D568" s="140" t="s">
        <v>646</v>
      </c>
      <c r="E568" s="140" t="s">
        <v>109</v>
      </c>
      <c r="F568" s="155" t="s">
        <v>535</v>
      </c>
      <c r="G568" s="155" t="s">
        <v>110</v>
      </c>
      <c r="H568" s="155" t="s">
        <v>534</v>
      </c>
      <c r="I568" s="155" t="s">
        <v>533</v>
      </c>
      <c r="J568" s="140" t="s">
        <v>7</v>
      </c>
      <c r="K568" s="140">
        <v>1</v>
      </c>
      <c r="L568" s="156">
        <v>43040</v>
      </c>
      <c r="M568" s="156">
        <v>43099</v>
      </c>
      <c r="N568" s="137">
        <f t="shared" si="63"/>
        <v>8.4285714285714288</v>
      </c>
      <c r="O568" s="140" t="s">
        <v>1521</v>
      </c>
      <c r="P568" s="138" t="s">
        <v>2386</v>
      </c>
      <c r="Q568" s="140">
        <v>0.5</v>
      </c>
      <c r="R568" s="140"/>
      <c r="S568" s="85">
        <f>IF(Q568/K568&gt;1,100,+Q568/K568*100)</f>
        <v>50</v>
      </c>
      <c r="T568" s="142">
        <f>+N568*S568/100</f>
        <v>4.2142857142857144</v>
      </c>
      <c r="U568" s="142">
        <f>IF(M568&lt;=$AH$1,T568,0)</f>
        <v>4.2142857142857144</v>
      </c>
      <c r="V568" s="142">
        <f>IF($AH$1&gt;=M568,N568,0)</f>
        <v>8.4285714285714288</v>
      </c>
      <c r="W568" s="143" t="str">
        <f>IF(S568=100,"CUMPLIDA",IF(M568-$AH$1&lt;0,"VENCIDA",IF(M568-$AH$1&lt;=30,"PRÓXIMA A VENCER",IF(S568&gt;0,"CON AVANCE","EN TERMINO"))))</f>
        <v>VENCIDA</v>
      </c>
      <c r="X568" s="143" t="str">
        <f>IF(A568&lt;&gt;"",IF(AD568=1,"VENCIDO",IF(AD568=2,"PRÓXIMO A VENCER",IF(AD568=3,"EN TERMINO",IF(AD568=4,"CON AVANCE",IF(AD568=5,"CUMPLIDO",))))),"")</f>
        <v>VENCIDO</v>
      </c>
      <c r="Y568" s="202" t="s">
        <v>140</v>
      </c>
      <c r="Z568" s="129" t="str">
        <f t="shared" si="58"/>
        <v>H50R15</v>
      </c>
      <c r="AA568" s="144">
        <f>IF(A568&lt;&gt;"",1,AA567+1)</f>
        <v>1</v>
      </c>
      <c r="AB568" s="144" t="str">
        <f t="shared" si="59"/>
        <v>H50R15 - 1</v>
      </c>
      <c r="AC568" s="82">
        <f t="shared" si="60"/>
        <v>1</v>
      </c>
      <c r="AD568" s="82">
        <f t="shared" si="61"/>
        <v>1</v>
      </c>
      <c r="AE568" s="82" t="str">
        <f>IF(A568&lt;&gt;"",MID(F568,1,FIND(" ",F568,1)-1),AE567)</f>
        <v>H50R15.</v>
      </c>
      <c r="AF568" s="82" t="str">
        <f t="shared" si="62"/>
        <v>H50R15</v>
      </c>
      <c r="AG568" s="89"/>
      <c r="AH568" s="89"/>
    </row>
    <row r="569" spans="1:34" s="2" customFormat="1" ht="350.1" customHeight="1" x14ac:dyDescent="0.2">
      <c r="A569" s="129">
        <f>IF(ISBLANK(D569),"",COUNTA($D$2:D569))</f>
        <v>458</v>
      </c>
      <c r="B569" s="130">
        <f t="shared" si="64"/>
        <v>568</v>
      </c>
      <c r="C569" s="140"/>
      <c r="D569" s="140" t="s">
        <v>646</v>
      </c>
      <c r="E569" s="140" t="s">
        <v>84</v>
      </c>
      <c r="F569" s="155" t="s">
        <v>603</v>
      </c>
      <c r="G569" s="155" t="s">
        <v>536</v>
      </c>
      <c r="H569" s="155" t="s">
        <v>2740</v>
      </c>
      <c r="I569" s="155" t="s">
        <v>2741</v>
      </c>
      <c r="J569" s="140" t="s">
        <v>2739</v>
      </c>
      <c r="K569" s="140">
        <v>1</v>
      </c>
      <c r="L569" s="156">
        <v>45177</v>
      </c>
      <c r="M569" s="156">
        <v>45229</v>
      </c>
      <c r="N569" s="137">
        <f t="shared" si="63"/>
        <v>7.4285714285714288</v>
      </c>
      <c r="O569" s="140" t="s">
        <v>1521</v>
      </c>
      <c r="P569" s="140" t="s">
        <v>2386</v>
      </c>
      <c r="Q569" s="140">
        <v>0</v>
      </c>
      <c r="R569" s="141"/>
      <c r="S569" s="85">
        <f>IF(Q569/K569&gt;1,100,+Q569/K569*100)</f>
        <v>0</v>
      </c>
      <c r="T569" s="142">
        <f>+N569*S569/100</f>
        <v>0</v>
      </c>
      <c r="U569" s="142">
        <f>IF(M569&lt;=$AH$1,T569,0)</f>
        <v>0</v>
      </c>
      <c r="V569" s="142">
        <f>IF($AH$1&gt;=M569,N569,0)</f>
        <v>7.4285714285714288</v>
      </c>
      <c r="W569" s="143" t="str">
        <f>IF(S569=100,"CUMPLIDA",IF(M569-$AH$1&lt;0,"VENCIDA",IF(M569-$AH$1&lt;=30,"PRÓXIMA A VENCER",IF(S569&gt;0,"CON AVANCE","EN TERMINO"))))</f>
        <v>VENCIDA</v>
      </c>
      <c r="X569" s="143" t="str">
        <f>IF(A569&lt;&gt;"",IF(AD569=1,"VENCIDO",IF(AD569=2,"PRÓXIMO A VENCER",IF(AD569=3,"EN TERMINO",IF(AD569=4,"CON AVANCE",IF(AD569=5,"CUMPLIDO",))))),"")</f>
        <v>VENCIDO</v>
      </c>
      <c r="Y569" s="202" t="s">
        <v>140</v>
      </c>
      <c r="Z569" s="129" t="str">
        <f t="shared" si="58"/>
        <v>H51R15</v>
      </c>
      <c r="AA569" s="144">
        <f>IF(A569&lt;&gt;"",1,AA568+1)</f>
        <v>1</v>
      </c>
      <c r="AB569" s="144" t="str">
        <f t="shared" si="59"/>
        <v>H51R15 - 1</v>
      </c>
      <c r="AC569" s="82">
        <f t="shared" si="60"/>
        <v>1</v>
      </c>
      <c r="AD569" s="82">
        <f t="shared" si="61"/>
        <v>1</v>
      </c>
      <c r="AE569" s="82" t="str">
        <f>IF(A569&lt;&gt;"",MID(F569,1,FIND(" ",F569,1)-1),AE568)</f>
        <v>H51R15.</v>
      </c>
      <c r="AF569" s="82" t="str">
        <f t="shared" si="62"/>
        <v>H51R15</v>
      </c>
      <c r="AG569" s="89"/>
      <c r="AH569" s="89"/>
    </row>
    <row r="570" spans="1:34" s="2" customFormat="1" ht="350.1" customHeight="1" x14ac:dyDescent="0.2">
      <c r="A570" s="129">
        <f>IF(ISBLANK(D570),"",COUNTA($D$2:D570))</f>
        <v>459</v>
      </c>
      <c r="B570" s="130">
        <f t="shared" si="64"/>
        <v>569</v>
      </c>
      <c r="C570" s="140"/>
      <c r="D570" s="140" t="s">
        <v>764</v>
      </c>
      <c r="E570" s="140" t="s">
        <v>111</v>
      </c>
      <c r="F570" s="155" t="s">
        <v>311</v>
      </c>
      <c r="G570" s="155" t="s">
        <v>112</v>
      </c>
      <c r="H570" s="155" t="s">
        <v>308</v>
      </c>
      <c r="I570" s="155" t="s">
        <v>309</v>
      </c>
      <c r="J570" s="140" t="s">
        <v>310</v>
      </c>
      <c r="K570" s="140">
        <v>3</v>
      </c>
      <c r="L570" s="156">
        <v>43040</v>
      </c>
      <c r="M570" s="156">
        <v>43342</v>
      </c>
      <c r="N570" s="137">
        <f t="shared" si="63"/>
        <v>43.142857142857146</v>
      </c>
      <c r="O570" s="140" t="s">
        <v>296</v>
      </c>
      <c r="P570" s="140" t="s">
        <v>2333</v>
      </c>
      <c r="Q570" s="140">
        <v>3</v>
      </c>
      <c r="R570" s="140"/>
      <c r="S570" s="85">
        <f>IF(Q570/K570&gt;1,100,+Q570/K570*100)</f>
        <v>100</v>
      </c>
      <c r="T570" s="142">
        <f>+N570*S570/100</f>
        <v>43.142857142857146</v>
      </c>
      <c r="U570" s="142">
        <f>IF(M570&lt;=$AH$1,T570,0)</f>
        <v>43.142857142857146</v>
      </c>
      <c r="V570" s="142">
        <f>IF($AH$1&gt;=M570,N570,0)</f>
        <v>43.142857142857146</v>
      </c>
      <c r="W570" s="143" t="str">
        <f>IF(S570=100,"CUMPLIDA",IF(M570-$AH$1&lt;0,"VENCIDA",IF(M570-$AH$1&lt;=30,"PRÓXIMA A VENCER",IF(S570&gt;0,"CON AVANCE","EN TERMINO"))))</f>
        <v>CUMPLIDA</v>
      </c>
      <c r="X570" s="143" t="str">
        <f>IF(A570&lt;&gt;"",IF(AD570=1,"VENCIDO",IF(AD570=2,"PRÓXIMO A VENCER",IF(AD570=3,"EN TERMINO",IF(AD570=4,"CON AVANCE",IF(AD570=5,"CUMPLIDO",))))),"")</f>
        <v>CUMPLIDO</v>
      </c>
      <c r="Y570" s="202" t="s">
        <v>140</v>
      </c>
      <c r="Z570" s="129" t="str">
        <f t="shared" si="58"/>
        <v>H52R15</v>
      </c>
      <c r="AA570" s="144">
        <f>IF(A570&lt;&gt;"",1,AA569+1)</f>
        <v>1</v>
      </c>
      <c r="AB570" s="144" t="str">
        <f t="shared" si="59"/>
        <v>H52R15 - 1</v>
      </c>
      <c r="AC570" s="82">
        <f t="shared" si="60"/>
        <v>5</v>
      </c>
      <c r="AD570" s="82">
        <f t="shared" si="61"/>
        <v>5</v>
      </c>
      <c r="AE570" s="82" t="str">
        <f>IF(A570&lt;&gt;"",MID(F570,1,FIND(" ",F570,1)-1),AE569)</f>
        <v>H52R15.</v>
      </c>
      <c r="AF570" s="82" t="str">
        <f t="shared" si="62"/>
        <v>H52R15</v>
      </c>
      <c r="AG570" s="89"/>
      <c r="AH570" s="89"/>
    </row>
    <row r="571" spans="1:34" s="2" customFormat="1" ht="350.1" customHeight="1" x14ac:dyDescent="0.2">
      <c r="A571" s="129">
        <f>IF(ISBLANK(D571),"",COUNTA($D$2:D571))</f>
        <v>460</v>
      </c>
      <c r="B571" s="130">
        <f t="shared" si="64"/>
        <v>570</v>
      </c>
      <c r="C571" s="140"/>
      <c r="D571" s="140" t="s">
        <v>646</v>
      </c>
      <c r="E571" s="140" t="s">
        <v>19</v>
      </c>
      <c r="F571" s="155" t="s">
        <v>113</v>
      </c>
      <c r="G571" s="155" t="s">
        <v>114</v>
      </c>
      <c r="H571" s="155" t="s">
        <v>239</v>
      </c>
      <c r="I571" s="155" t="s">
        <v>240</v>
      </c>
      <c r="J571" s="144" t="s">
        <v>40</v>
      </c>
      <c r="K571" s="144">
        <v>3</v>
      </c>
      <c r="L571" s="207">
        <v>43040</v>
      </c>
      <c r="M571" s="207">
        <v>43342</v>
      </c>
      <c r="N571" s="137">
        <f t="shared" si="63"/>
        <v>43.142857142857146</v>
      </c>
      <c r="O571" s="140" t="s">
        <v>1514</v>
      </c>
      <c r="P571" s="140" t="s">
        <v>2386</v>
      </c>
      <c r="Q571" s="140">
        <v>3</v>
      </c>
      <c r="R571" s="140"/>
      <c r="S571" s="85">
        <f>IF(Q571/K571&gt;1,100,+Q571/K571*100)</f>
        <v>100</v>
      </c>
      <c r="T571" s="142">
        <f>+N571*S571/100</f>
        <v>43.142857142857146</v>
      </c>
      <c r="U571" s="142">
        <f>IF(M571&lt;=$AH$1,T571,0)</f>
        <v>43.142857142857146</v>
      </c>
      <c r="V571" s="142">
        <f>IF($AH$1&gt;=M571,N571,0)</f>
        <v>43.142857142857146</v>
      </c>
      <c r="W571" s="143" t="str">
        <f>IF(S571=100,"CUMPLIDA",IF(M571-$AH$1&lt;0,"VENCIDA",IF(M571-$AH$1&lt;=30,"PRÓXIMA A VENCER",IF(S571&gt;0,"CON AVANCE","EN TERMINO"))))</f>
        <v>CUMPLIDA</v>
      </c>
      <c r="X571" s="143" t="str">
        <f>IF(A571&lt;&gt;"",IF(AD571=1,"VENCIDO",IF(AD571=2,"PRÓXIMO A VENCER",IF(AD571=3,"EN TERMINO",IF(AD571=4,"CON AVANCE",IF(AD571=5,"CUMPLIDO",))))),"")</f>
        <v>CUMPLIDO</v>
      </c>
      <c r="Y571" s="202" t="s">
        <v>140</v>
      </c>
      <c r="Z571" s="129" t="str">
        <f t="shared" si="58"/>
        <v>H53R15</v>
      </c>
      <c r="AA571" s="144">
        <f>IF(A571&lt;&gt;"",1,AA570+1)</f>
        <v>1</v>
      </c>
      <c r="AB571" s="144" t="str">
        <f t="shared" si="59"/>
        <v>H53R15 - 1</v>
      </c>
      <c r="AC571" s="82">
        <f t="shared" si="60"/>
        <v>5</v>
      </c>
      <c r="AD571" s="82">
        <f t="shared" si="61"/>
        <v>5</v>
      </c>
      <c r="AE571" s="82" t="str">
        <f>IF(A571&lt;&gt;"",MID(F571,1,FIND(" ",F571,1)-1),AE570)</f>
        <v>H53R15</v>
      </c>
      <c r="AF571" s="82" t="str">
        <f t="shared" si="62"/>
        <v>H53R15</v>
      </c>
      <c r="AG571" s="89"/>
      <c r="AH571" s="89"/>
    </row>
    <row r="572" spans="1:34" s="2" customFormat="1" ht="350.1" customHeight="1" x14ac:dyDescent="0.2">
      <c r="A572" s="129">
        <f>IF(ISBLANK(D572),"",COUNTA($D$2:D572))</f>
        <v>461</v>
      </c>
      <c r="B572" s="130">
        <f t="shared" si="64"/>
        <v>571</v>
      </c>
      <c r="C572" s="140"/>
      <c r="D572" s="140" t="s">
        <v>646</v>
      </c>
      <c r="E572" s="140" t="s">
        <v>14</v>
      </c>
      <c r="F572" s="155" t="s">
        <v>742</v>
      </c>
      <c r="G572" s="155" t="s">
        <v>115</v>
      </c>
      <c r="H572" s="155" t="s">
        <v>485</v>
      </c>
      <c r="I572" s="155" t="s">
        <v>484</v>
      </c>
      <c r="J572" s="140" t="s">
        <v>483</v>
      </c>
      <c r="K572" s="140">
        <v>2</v>
      </c>
      <c r="L572" s="156">
        <v>43040</v>
      </c>
      <c r="M572" s="156">
        <v>43099</v>
      </c>
      <c r="N572" s="137">
        <f t="shared" si="63"/>
        <v>8.4285714285714288</v>
      </c>
      <c r="O572" s="160" t="s">
        <v>1519</v>
      </c>
      <c r="P572" s="138" t="s">
        <v>2386</v>
      </c>
      <c r="Q572" s="140">
        <v>2</v>
      </c>
      <c r="R572" s="140"/>
      <c r="S572" s="85">
        <f>IF(Q572/K572&gt;1,100,+Q572/K572*100)</f>
        <v>100</v>
      </c>
      <c r="T572" s="142">
        <f>+N572*S572/100</f>
        <v>8.4285714285714288</v>
      </c>
      <c r="U572" s="142">
        <f>IF(M572&lt;=$AH$1,T572,0)</f>
        <v>8.4285714285714288</v>
      </c>
      <c r="V572" s="142">
        <f>IF($AH$1&gt;=M572,N572,0)</f>
        <v>8.4285714285714288</v>
      </c>
      <c r="W572" s="143" t="str">
        <f>IF(S572=100,"CUMPLIDA",IF(M572-$AH$1&lt;0,"VENCIDA",IF(M572-$AH$1&lt;=30,"PRÓXIMA A VENCER",IF(S572&gt;0,"CON AVANCE","EN TERMINO"))))</f>
        <v>CUMPLIDA</v>
      </c>
      <c r="X572" s="143" t="str">
        <f>IF(A572&lt;&gt;"",IF(AD572=1,"VENCIDO",IF(AD572=2,"PRÓXIMO A VENCER",IF(AD572=3,"EN TERMINO",IF(AD572=4,"CON AVANCE",IF(AD572=5,"CUMPLIDO",))))),"")</f>
        <v>CUMPLIDO</v>
      </c>
      <c r="Y572" s="202" t="s">
        <v>140</v>
      </c>
      <c r="Z572" s="129" t="str">
        <f t="shared" si="58"/>
        <v>H54R15</v>
      </c>
      <c r="AA572" s="144">
        <f>IF(A572&lt;&gt;"",1,AA571+1)</f>
        <v>1</v>
      </c>
      <c r="AB572" s="144" t="str">
        <f t="shared" si="59"/>
        <v>H54R15 - 1</v>
      </c>
      <c r="AC572" s="82">
        <f t="shared" si="60"/>
        <v>5</v>
      </c>
      <c r="AD572" s="82">
        <f t="shared" si="61"/>
        <v>5</v>
      </c>
      <c r="AE572" s="82" t="str">
        <f>IF(A572&lt;&gt;"",MID(F572,1,FIND(" ",F572,1)-1),AE571)</f>
        <v>H54R15.</v>
      </c>
      <c r="AF572" s="82" t="str">
        <f t="shared" si="62"/>
        <v>H54R15</v>
      </c>
      <c r="AG572" s="89"/>
      <c r="AH572" s="89"/>
    </row>
    <row r="573" spans="1:34" s="2" customFormat="1" ht="350.1" customHeight="1" x14ac:dyDescent="0.2">
      <c r="A573" s="129">
        <f>IF(ISBLANK(D573),"",COUNTA($D$2:D573))</f>
        <v>462</v>
      </c>
      <c r="B573" s="130">
        <f t="shared" si="64"/>
        <v>572</v>
      </c>
      <c r="C573" s="140"/>
      <c r="D573" s="140" t="s">
        <v>646</v>
      </c>
      <c r="E573" s="140" t="s">
        <v>14</v>
      </c>
      <c r="F573" s="155" t="s">
        <v>540</v>
      </c>
      <c r="G573" s="155" t="s">
        <v>539</v>
      </c>
      <c r="H573" s="155" t="s">
        <v>537</v>
      </c>
      <c r="I573" s="155" t="s">
        <v>538</v>
      </c>
      <c r="J573" s="140" t="s">
        <v>525</v>
      </c>
      <c r="K573" s="140">
        <v>1</v>
      </c>
      <c r="L573" s="156">
        <v>43040</v>
      </c>
      <c r="M573" s="156">
        <v>43099</v>
      </c>
      <c r="N573" s="137">
        <f t="shared" si="63"/>
        <v>8.4285714285714288</v>
      </c>
      <c r="O573" s="140" t="s">
        <v>1521</v>
      </c>
      <c r="P573" s="138" t="s">
        <v>2386</v>
      </c>
      <c r="Q573" s="140">
        <v>1</v>
      </c>
      <c r="R573" s="140"/>
      <c r="S573" s="85">
        <f>IF(Q573/K573&gt;1,100,+Q573/K573*100)</f>
        <v>100</v>
      </c>
      <c r="T573" s="142">
        <f>+N573*S573/100</f>
        <v>8.4285714285714288</v>
      </c>
      <c r="U573" s="142">
        <f>IF(M573&lt;=$AH$1,T573,0)</f>
        <v>8.4285714285714288</v>
      </c>
      <c r="V573" s="142">
        <f>IF($AH$1&gt;=M573,N573,0)</f>
        <v>8.4285714285714288</v>
      </c>
      <c r="W573" s="143" t="str">
        <f>IF(S573=100,"CUMPLIDA",IF(M573-$AH$1&lt;0,"VENCIDA",IF(M573-$AH$1&lt;=30,"PRÓXIMA A VENCER",IF(S573&gt;0,"CON AVANCE","EN TERMINO"))))</f>
        <v>CUMPLIDA</v>
      </c>
      <c r="X573" s="143" t="str">
        <f>IF(A573&lt;&gt;"",IF(AD573=1,"VENCIDO",IF(AD573=2,"PRÓXIMO A VENCER",IF(AD573=3,"EN TERMINO",IF(AD573=4,"CON AVANCE",IF(AD573=5,"CUMPLIDO",))))),"")</f>
        <v>CUMPLIDO</v>
      </c>
      <c r="Y573" s="202" t="s">
        <v>140</v>
      </c>
      <c r="Z573" s="129" t="str">
        <f t="shared" si="58"/>
        <v>H55R15</v>
      </c>
      <c r="AA573" s="144">
        <f>IF(A573&lt;&gt;"",1,AA572+1)</f>
        <v>1</v>
      </c>
      <c r="AB573" s="144" t="str">
        <f t="shared" si="59"/>
        <v>H55R15 - 1</v>
      </c>
      <c r="AC573" s="82">
        <f t="shared" si="60"/>
        <v>5</v>
      </c>
      <c r="AD573" s="82">
        <f t="shared" si="61"/>
        <v>5</v>
      </c>
      <c r="AE573" s="82" t="str">
        <f>IF(A573&lt;&gt;"",MID(F573,1,FIND(" ",F573,1)-1),AE572)</f>
        <v>H55R15.</v>
      </c>
      <c r="AF573" s="82" t="str">
        <f t="shared" si="62"/>
        <v>H55R15</v>
      </c>
      <c r="AG573" s="89"/>
      <c r="AH573" s="89"/>
    </row>
    <row r="574" spans="1:34" s="2" customFormat="1" ht="350.1" customHeight="1" x14ac:dyDescent="0.2">
      <c r="A574" s="129">
        <f>IF(ISBLANK(D574),"",COUNTA($D$2:D574))</f>
        <v>463</v>
      </c>
      <c r="B574" s="130">
        <f t="shared" si="64"/>
        <v>573</v>
      </c>
      <c r="C574" s="140"/>
      <c r="D574" s="140" t="s">
        <v>754</v>
      </c>
      <c r="E574" s="140" t="s">
        <v>116</v>
      </c>
      <c r="F574" s="155" t="s">
        <v>541</v>
      </c>
      <c r="G574" s="155" t="s">
        <v>117</v>
      </c>
      <c r="H574" s="155" t="s">
        <v>564</v>
      </c>
      <c r="I574" s="155" t="s">
        <v>566</v>
      </c>
      <c r="J574" s="140" t="s">
        <v>565</v>
      </c>
      <c r="K574" s="140">
        <v>6</v>
      </c>
      <c r="L574" s="156">
        <v>43040</v>
      </c>
      <c r="M574" s="156">
        <v>43251</v>
      </c>
      <c r="N574" s="137">
        <f t="shared" si="63"/>
        <v>30.142857142857142</v>
      </c>
      <c r="O574" s="140" t="s">
        <v>330</v>
      </c>
      <c r="P574" s="138" t="s">
        <v>2333</v>
      </c>
      <c r="Q574" s="140">
        <v>6</v>
      </c>
      <c r="R574" s="140"/>
      <c r="S574" s="85">
        <f>IF(Q574/K574&gt;1,100,+Q574/K574*100)</f>
        <v>100</v>
      </c>
      <c r="T574" s="142">
        <f>+N574*S574/100</f>
        <v>30.142857142857142</v>
      </c>
      <c r="U574" s="142">
        <f>IF(M574&lt;=$AH$1,T574,0)</f>
        <v>30.142857142857142</v>
      </c>
      <c r="V574" s="142">
        <f>IF($AH$1&gt;=M574,N574,0)</f>
        <v>30.142857142857142</v>
      </c>
      <c r="W574" s="143" t="str">
        <f>IF(S574=100,"CUMPLIDA",IF(M574-$AH$1&lt;0,"VENCIDA",IF(M574-$AH$1&lt;=30,"PRÓXIMA A VENCER",IF(S574&gt;0,"CON AVANCE","EN TERMINO"))))</f>
        <v>CUMPLIDA</v>
      </c>
      <c r="X574" s="143" t="str">
        <f>IF(A574&lt;&gt;"",IF(AD574=1,"VENCIDO",IF(AD574=2,"PRÓXIMO A VENCER",IF(AD574=3,"EN TERMINO",IF(AD574=4,"CON AVANCE",IF(AD574=5,"CUMPLIDO",))))),"")</f>
        <v>CUMPLIDO</v>
      </c>
      <c r="Y574" s="202" t="s">
        <v>140</v>
      </c>
      <c r="Z574" s="129" t="str">
        <f t="shared" si="58"/>
        <v>H56R15</v>
      </c>
      <c r="AA574" s="144">
        <f>IF(A574&lt;&gt;"",1,AA573+1)</f>
        <v>1</v>
      </c>
      <c r="AB574" s="144" t="str">
        <f t="shared" si="59"/>
        <v>H56R15 - 1</v>
      </c>
      <c r="AC574" s="82">
        <f t="shared" si="60"/>
        <v>5</v>
      </c>
      <c r="AD574" s="82">
        <f t="shared" si="61"/>
        <v>5</v>
      </c>
      <c r="AE574" s="82" t="str">
        <f>IF(A574&lt;&gt;"",MID(F574,1,FIND(" ",F574,1)-1),AE573)</f>
        <v>H56R15.</v>
      </c>
      <c r="AF574" s="82" t="str">
        <f t="shared" si="62"/>
        <v>H56R15</v>
      </c>
      <c r="AG574" s="89"/>
      <c r="AH574" s="89"/>
    </row>
    <row r="575" spans="1:34" s="2" customFormat="1" ht="350.1" customHeight="1" x14ac:dyDescent="0.2">
      <c r="A575" s="129">
        <f>IF(ISBLANK(D575),"",COUNTA($D$2:D575))</f>
        <v>464</v>
      </c>
      <c r="B575" s="130">
        <f t="shared" si="64"/>
        <v>574</v>
      </c>
      <c r="C575" s="140"/>
      <c r="D575" s="140" t="s">
        <v>1474</v>
      </c>
      <c r="E575" s="140" t="s">
        <v>118</v>
      </c>
      <c r="F575" s="155" t="s">
        <v>743</v>
      </c>
      <c r="G575" s="155" t="s">
        <v>119</v>
      </c>
      <c r="H575" s="155" t="s">
        <v>1463</v>
      </c>
      <c r="I575" s="155" t="s">
        <v>1471</v>
      </c>
      <c r="J575" s="140" t="s">
        <v>1414</v>
      </c>
      <c r="K575" s="140">
        <v>1</v>
      </c>
      <c r="L575" s="156">
        <v>44407</v>
      </c>
      <c r="M575" s="156">
        <v>44561</v>
      </c>
      <c r="N575" s="137">
        <f t="shared" si="63"/>
        <v>22</v>
      </c>
      <c r="O575" s="140" t="s">
        <v>1517</v>
      </c>
      <c r="P575" s="138" t="s">
        <v>2366</v>
      </c>
      <c r="Q575" s="140">
        <v>1</v>
      </c>
      <c r="R575" s="155"/>
      <c r="S575" s="85">
        <f>IF(Q575/K575&gt;1,100,+Q575/K575*100)</f>
        <v>100</v>
      </c>
      <c r="T575" s="142">
        <f>+N575*S575/100</f>
        <v>22</v>
      </c>
      <c r="U575" s="142">
        <f>IF(M575&lt;=$AH$1,T575,0)</f>
        <v>22</v>
      </c>
      <c r="V575" s="142">
        <f>IF($AH$1&gt;=M575,N575,0)</f>
        <v>22</v>
      </c>
      <c r="W575" s="143" t="str">
        <f>IF(S575=100,"CUMPLIDA",IF(M575-$AH$1&lt;0,"VENCIDA",IF(M575-$AH$1&lt;=30,"PRÓXIMA A VENCER",IF(S575&gt;0,"CON AVANCE","EN TERMINO"))))</f>
        <v>CUMPLIDA</v>
      </c>
      <c r="X575" s="143" t="str">
        <f>IF(A575&lt;&gt;"",IF(AD575=1,"VENCIDO",IF(AD575=2,"PRÓXIMO A VENCER",IF(AD575=3,"EN TERMINO",IF(AD575=4,"CON AVANCE",IF(AD575=5,"CUMPLIDO",))))),"")</f>
        <v>CUMPLIDO</v>
      </c>
      <c r="Y575" s="202" t="s">
        <v>140</v>
      </c>
      <c r="Z575" s="129" t="str">
        <f t="shared" si="58"/>
        <v>H60R15</v>
      </c>
      <c r="AA575" s="144">
        <f>IF(A575&lt;&gt;"",1,AA574+1)</f>
        <v>1</v>
      </c>
      <c r="AB575" s="144" t="str">
        <f t="shared" si="59"/>
        <v>H60R15 - 1</v>
      </c>
      <c r="AC575" s="82">
        <f t="shared" si="60"/>
        <v>5</v>
      </c>
      <c r="AD575" s="82">
        <f t="shared" si="61"/>
        <v>5</v>
      </c>
      <c r="AE575" s="82" t="str">
        <f>IF(A575&lt;&gt;"",MID(F575,1,FIND(" ",F575,1)-1),AE574)</f>
        <v>H60R15.</v>
      </c>
      <c r="AF575" s="82" t="str">
        <f t="shared" si="62"/>
        <v>H60R15</v>
      </c>
      <c r="AG575" s="89"/>
      <c r="AH575" s="89"/>
    </row>
    <row r="576" spans="1:34" s="2" customFormat="1" ht="350.1" customHeight="1" x14ac:dyDescent="0.2">
      <c r="A576" s="129">
        <f>IF(ISBLANK(D576),"",COUNTA($D$2:D576))</f>
        <v>465</v>
      </c>
      <c r="B576" s="130">
        <f t="shared" si="64"/>
        <v>575</v>
      </c>
      <c r="C576" s="140"/>
      <c r="D576" s="140" t="s">
        <v>647</v>
      </c>
      <c r="E576" s="140" t="s">
        <v>116</v>
      </c>
      <c r="F576" s="155" t="s">
        <v>744</v>
      </c>
      <c r="G576" s="155" t="s">
        <v>120</v>
      </c>
      <c r="H576" s="155" t="s">
        <v>2504</v>
      </c>
      <c r="I576" s="155" t="s">
        <v>2505</v>
      </c>
      <c r="J576" s="140" t="s">
        <v>2506</v>
      </c>
      <c r="K576" s="140">
        <v>2</v>
      </c>
      <c r="L576" s="156">
        <v>45139</v>
      </c>
      <c r="M576" s="156">
        <v>45474</v>
      </c>
      <c r="N576" s="137">
        <f t="shared" si="63"/>
        <v>47.857142857142854</v>
      </c>
      <c r="O576" s="140" t="s">
        <v>1517</v>
      </c>
      <c r="P576" s="138" t="s">
        <v>2366</v>
      </c>
      <c r="Q576" s="140">
        <v>0</v>
      </c>
      <c r="R576" s="148"/>
      <c r="S576" s="85">
        <f>IF(Q576/K576&gt;1,100,+Q576/K576*100)</f>
        <v>0</v>
      </c>
      <c r="T576" s="142">
        <f>+N576*S576/100</f>
        <v>0</v>
      </c>
      <c r="U576" s="142">
        <f>IF(M576&lt;=$AH$1,T576,0)</f>
        <v>0</v>
      </c>
      <c r="V576" s="142">
        <f>IF($AH$1&gt;=M576,N576,0)</f>
        <v>0</v>
      </c>
      <c r="W576" s="143" t="str">
        <f>IF(S576=100,"CUMPLIDA",IF(M576-$AH$1&lt;0,"VENCIDA",IF(M576-$AH$1&lt;=30,"PRÓXIMA A VENCER",IF(S576&gt;0,"CON AVANCE","EN TERMINO"))))</f>
        <v>EN TERMINO</v>
      </c>
      <c r="X576" s="143" t="str">
        <f>IF(A576&lt;&gt;"",IF(AD576=1,"VENCIDO",IF(AD576=2,"PRÓXIMO A VENCER",IF(AD576=3,"EN TERMINO",IF(AD576=4,"CON AVANCE",IF(AD576=5,"CUMPLIDO",))))),"")</f>
        <v>EN TERMINO</v>
      </c>
      <c r="Y576" s="202" t="s">
        <v>140</v>
      </c>
      <c r="Z576" s="129" t="str">
        <f t="shared" si="58"/>
        <v>H61R15</v>
      </c>
      <c r="AA576" s="144">
        <f>IF(A576&lt;&gt;"",1,AA575+1)</f>
        <v>1</v>
      </c>
      <c r="AB576" s="144" t="str">
        <f t="shared" si="59"/>
        <v>H61R15 - 1</v>
      </c>
      <c r="AC576" s="82">
        <f t="shared" si="60"/>
        <v>3</v>
      </c>
      <c r="AD576" s="82">
        <f t="shared" si="61"/>
        <v>3</v>
      </c>
      <c r="AE576" s="82" t="str">
        <f>IF(A576&lt;&gt;"",MID(F576,1,FIND(" ",F576,1)-1),AE575)</f>
        <v>H61R15.</v>
      </c>
      <c r="AF576" s="82" t="str">
        <f t="shared" si="62"/>
        <v>H61R15</v>
      </c>
      <c r="AG576" s="89"/>
      <c r="AH576" s="89"/>
    </row>
    <row r="577" spans="1:34" s="2" customFormat="1" ht="350.1" customHeight="1" x14ac:dyDescent="0.2">
      <c r="A577" s="129">
        <f>IF(ISBLANK(D577),"",COUNTA($D$2:D577))</f>
        <v>466</v>
      </c>
      <c r="B577" s="130">
        <f t="shared" si="64"/>
        <v>576</v>
      </c>
      <c r="C577" s="140"/>
      <c r="D577" s="140" t="s">
        <v>647</v>
      </c>
      <c r="E577" s="140" t="s">
        <v>84</v>
      </c>
      <c r="F577" s="155" t="s">
        <v>745</v>
      </c>
      <c r="G577" s="155" t="s">
        <v>121</v>
      </c>
      <c r="H577" s="155" t="s">
        <v>616</v>
      </c>
      <c r="I577" s="155" t="s">
        <v>617</v>
      </c>
      <c r="J577" s="155" t="s">
        <v>284</v>
      </c>
      <c r="K577" s="144">
        <v>16</v>
      </c>
      <c r="L577" s="156">
        <v>43040</v>
      </c>
      <c r="M577" s="156">
        <v>43403</v>
      </c>
      <c r="N577" s="137">
        <f t="shared" si="63"/>
        <v>51.857142857142854</v>
      </c>
      <c r="O577" s="140" t="s">
        <v>1517</v>
      </c>
      <c r="P577" s="138" t="s">
        <v>2366</v>
      </c>
      <c r="Q577" s="140">
        <v>16</v>
      </c>
      <c r="R577" s="140"/>
      <c r="S577" s="85">
        <f>IF(Q577/K577&gt;1,100,+Q577/K577*100)</f>
        <v>100</v>
      </c>
      <c r="T577" s="142">
        <f>+N577*S577/100</f>
        <v>51.857142857142854</v>
      </c>
      <c r="U577" s="142">
        <f>IF(M577&lt;=$AH$1,T577,0)</f>
        <v>51.857142857142854</v>
      </c>
      <c r="V577" s="142">
        <f>IF($AH$1&gt;=M577,N577,0)</f>
        <v>51.857142857142854</v>
      </c>
      <c r="W577" s="143" t="str">
        <f>IF(S577=100,"CUMPLIDA",IF(M577-$AH$1&lt;0,"VENCIDA",IF(M577-$AH$1&lt;=30,"PRÓXIMA A VENCER",IF(S577&gt;0,"CON AVANCE","EN TERMINO"))))</f>
        <v>CUMPLIDA</v>
      </c>
      <c r="X577" s="143" t="str">
        <f>IF(A577&lt;&gt;"",IF(AD577=1,"VENCIDO",IF(AD577=2,"PRÓXIMO A VENCER",IF(AD577=3,"EN TERMINO",IF(AD577=4,"CON AVANCE",IF(AD577=5,"CUMPLIDO",))))),"")</f>
        <v>CUMPLIDO</v>
      </c>
      <c r="Y577" s="202" t="s">
        <v>140</v>
      </c>
      <c r="Z577" s="129" t="str">
        <f t="shared" si="58"/>
        <v>H62R15</v>
      </c>
      <c r="AA577" s="144">
        <f>IF(A577&lt;&gt;"",1,AA576+1)</f>
        <v>1</v>
      </c>
      <c r="AB577" s="144" t="str">
        <f t="shared" si="59"/>
        <v>H62R15 - 1</v>
      </c>
      <c r="AC577" s="82">
        <f t="shared" si="60"/>
        <v>5</v>
      </c>
      <c r="AD577" s="82">
        <f t="shared" si="61"/>
        <v>5</v>
      </c>
      <c r="AE577" s="82" t="str">
        <f>IF(A577&lt;&gt;"",MID(F577,1,FIND(" ",F577,1)-1),AE576)</f>
        <v>H62R15.</v>
      </c>
      <c r="AF577" s="82" t="str">
        <f t="shared" si="62"/>
        <v>H62R15</v>
      </c>
      <c r="AG577" s="89"/>
      <c r="AH577" s="89"/>
    </row>
    <row r="578" spans="1:34" s="2" customFormat="1" ht="350.1" customHeight="1" x14ac:dyDescent="0.2">
      <c r="A578" s="129">
        <f>IF(ISBLANK(D578),"",COUNTA($D$2:D578))</f>
        <v>467</v>
      </c>
      <c r="B578" s="130">
        <f t="shared" si="64"/>
        <v>577</v>
      </c>
      <c r="C578" s="140"/>
      <c r="D578" s="140" t="s">
        <v>646</v>
      </c>
      <c r="E578" s="140" t="s">
        <v>84</v>
      </c>
      <c r="F578" s="155" t="s">
        <v>1477</v>
      </c>
      <c r="G578" s="155" t="s">
        <v>401</v>
      </c>
      <c r="H578" s="155" t="s">
        <v>1476</v>
      </c>
      <c r="I578" s="155" t="s">
        <v>1476</v>
      </c>
      <c r="J578" s="140" t="s">
        <v>1475</v>
      </c>
      <c r="K578" s="144">
        <v>1</v>
      </c>
      <c r="L578" s="156">
        <v>44407</v>
      </c>
      <c r="M578" s="156">
        <v>44561</v>
      </c>
      <c r="N578" s="137">
        <f t="shared" si="63"/>
        <v>22</v>
      </c>
      <c r="O578" s="140" t="s">
        <v>1517</v>
      </c>
      <c r="P578" s="138" t="s">
        <v>2366</v>
      </c>
      <c r="Q578" s="140">
        <v>0</v>
      </c>
      <c r="R578" s="155"/>
      <c r="S578" s="85">
        <f>IF(Q578/K578&gt;1,100,+Q578/K578*100)</f>
        <v>0</v>
      </c>
      <c r="T578" s="142">
        <f>+N578*S578/100</f>
        <v>0</v>
      </c>
      <c r="U578" s="142">
        <f>IF(M578&lt;=$AH$1,T578,0)</f>
        <v>0</v>
      </c>
      <c r="V578" s="142">
        <f>IF($AH$1&gt;=M578,N578,0)</f>
        <v>22</v>
      </c>
      <c r="W578" s="143" t="str">
        <f>IF(S578=100,"CUMPLIDA",IF(M578-$AH$1&lt;0,"VENCIDA",IF(M578-$AH$1&lt;=30,"PRÓXIMA A VENCER",IF(S578&gt;0,"CON AVANCE","EN TERMINO"))))</f>
        <v>VENCIDA</v>
      </c>
      <c r="X578" s="143" t="str">
        <f>IF(A578&lt;&gt;"",IF(AD578=1,"VENCIDO",IF(AD578=2,"PRÓXIMO A VENCER",IF(AD578=3,"EN TERMINO",IF(AD578=4,"CON AVANCE",IF(AD578=5,"CUMPLIDO",))))),"")</f>
        <v>VENCIDO</v>
      </c>
      <c r="Y578" s="202" t="s">
        <v>140</v>
      </c>
      <c r="Z578" s="129" t="str">
        <f t="shared" si="58"/>
        <v>H63R15</v>
      </c>
      <c r="AA578" s="144">
        <f>IF(A578&lt;&gt;"",1,AA577+1)</f>
        <v>1</v>
      </c>
      <c r="AB578" s="144" t="str">
        <f t="shared" si="59"/>
        <v>H63R15 - 1</v>
      </c>
      <c r="AC578" s="82">
        <f t="shared" si="60"/>
        <v>1</v>
      </c>
      <c r="AD578" s="82">
        <f t="shared" si="61"/>
        <v>1</v>
      </c>
      <c r="AE578" s="82" t="str">
        <f>IF(A578&lt;&gt;"",MID(F578,1,FIND(" ",F578,1)-1),AE577)</f>
        <v>H63R15.</v>
      </c>
      <c r="AF578" s="82" t="str">
        <f t="shared" si="62"/>
        <v>H63R15</v>
      </c>
      <c r="AG578" s="89"/>
      <c r="AH578" s="89"/>
    </row>
    <row r="579" spans="1:34" s="2" customFormat="1" ht="350.1" customHeight="1" x14ac:dyDescent="0.2">
      <c r="A579" s="129" t="str">
        <f>IF(ISBLANK(D579),"",COUNTA($D$2:D579))</f>
        <v/>
      </c>
      <c r="B579" s="130">
        <f t="shared" si="64"/>
        <v>578</v>
      </c>
      <c r="C579" s="140"/>
      <c r="D579" s="140"/>
      <c r="E579" s="140" t="s">
        <v>84</v>
      </c>
      <c r="F579" s="155" t="s">
        <v>400</v>
      </c>
      <c r="G579" s="155" t="s">
        <v>167</v>
      </c>
      <c r="H579" s="155" t="s">
        <v>402</v>
      </c>
      <c r="I579" s="155" t="s">
        <v>399</v>
      </c>
      <c r="J579" s="140" t="s">
        <v>367</v>
      </c>
      <c r="K579" s="140">
        <v>3</v>
      </c>
      <c r="L579" s="156">
        <v>43040</v>
      </c>
      <c r="M579" s="156">
        <v>43403</v>
      </c>
      <c r="N579" s="137">
        <f t="shared" si="63"/>
        <v>51.857142857142854</v>
      </c>
      <c r="O579" s="140" t="s">
        <v>2648</v>
      </c>
      <c r="P579" s="140" t="s">
        <v>2473</v>
      </c>
      <c r="Q579" s="140">
        <v>0</v>
      </c>
      <c r="R579" s="140"/>
      <c r="S579" s="85">
        <f>IF(Q579/K579&gt;1,100,+Q579/K579*100)</f>
        <v>0</v>
      </c>
      <c r="T579" s="142">
        <f>+N579*S579/100</f>
        <v>0</v>
      </c>
      <c r="U579" s="142">
        <f>IF(M579&lt;=$AH$1,T579,0)</f>
        <v>0</v>
      </c>
      <c r="V579" s="142">
        <f>IF($AH$1&gt;=M579,N579,0)</f>
        <v>51.857142857142854</v>
      </c>
      <c r="W579" s="143" t="str">
        <f>IF(S579=100,"CUMPLIDA",IF(M579-$AH$1&lt;0,"VENCIDA",IF(M579-$AH$1&lt;=30,"PRÓXIMA A VENCER",IF(S579&gt;0,"CON AVANCE","EN TERMINO"))))</f>
        <v>VENCIDA</v>
      </c>
      <c r="X579" s="143" t="str">
        <f>IF(A579&lt;&gt;"",IF(AD579=1,"VENCIDO",IF(AD579=2,"PRÓXIMO A VENCER",IF(AD579=3,"EN TERMINO",IF(AD579=4,"CON AVANCE",IF(AD579=5,"CUMPLIDO",))))),"")</f>
        <v/>
      </c>
      <c r="Y579" s="202" t="s">
        <v>140</v>
      </c>
      <c r="Z579" s="129" t="str">
        <f t="shared" ref="Z579:Z642" si="65">AF579</f>
        <v>H63R15</v>
      </c>
      <c r="AA579" s="144">
        <f>IF(A579&lt;&gt;"",1,AA578+1)</f>
        <v>2</v>
      </c>
      <c r="AB579" s="144" t="str">
        <f t="shared" ref="AB579:AB642" si="66">CONCATENATE(Z579," - ",AA579)</f>
        <v>H63R15 - 2</v>
      </c>
      <c r="AC579" s="82">
        <f t="shared" ref="AC579:AC642" si="67">IF(W579="VENCIDA",1,IF(W579="PRÓXIMA A VENCER",2,IF(W579="EN TERMINO",3,IF(W579="CON AVANCE",4,IF(W579="CUMPLIDA",5,)))))</f>
        <v>1</v>
      </c>
      <c r="AD579" s="82">
        <f t="shared" ref="AD579:AD642" si="68">IF(AA580=AA579+1,MIN(AC579,AD580),AC579)</f>
        <v>1</v>
      </c>
      <c r="AE579" s="82" t="str">
        <f>IF(A579&lt;&gt;"",MID(F579,1,FIND(" ",F579,1)-1),AE578)</f>
        <v>H63R15.</v>
      </c>
      <c r="AF579" s="82" t="str">
        <f t="shared" ref="AF579:AF642" si="69">IFERROR(MID(AE579,1,FIND(".",AE579,1)-1),AE579)</f>
        <v>H63R15</v>
      </c>
      <c r="AG579" s="89"/>
      <c r="AH579" s="89"/>
    </row>
    <row r="580" spans="1:34" s="2" customFormat="1" ht="350.1" customHeight="1" x14ac:dyDescent="0.2">
      <c r="A580" s="129">
        <f>IF(ISBLANK(D580),"",COUNTA($D$2:D580))</f>
        <v>468</v>
      </c>
      <c r="B580" s="130">
        <f t="shared" si="64"/>
        <v>579</v>
      </c>
      <c r="C580" s="140"/>
      <c r="D580" s="140" t="s">
        <v>646</v>
      </c>
      <c r="E580" s="140" t="s">
        <v>118</v>
      </c>
      <c r="F580" s="155" t="s">
        <v>746</v>
      </c>
      <c r="G580" s="155" t="s">
        <v>122</v>
      </c>
      <c r="H580" s="155" t="s">
        <v>1463</v>
      </c>
      <c r="I580" s="155" t="s">
        <v>1471</v>
      </c>
      <c r="J580" s="140" t="s">
        <v>1414</v>
      </c>
      <c r="K580" s="140">
        <v>1</v>
      </c>
      <c r="L580" s="156">
        <v>44407</v>
      </c>
      <c r="M580" s="156">
        <v>44561</v>
      </c>
      <c r="N580" s="137">
        <f t="shared" si="63"/>
        <v>22</v>
      </c>
      <c r="O580" s="140" t="s">
        <v>1517</v>
      </c>
      <c r="P580" s="138" t="s">
        <v>2366</v>
      </c>
      <c r="Q580" s="140">
        <v>1</v>
      </c>
      <c r="R580" s="155"/>
      <c r="S580" s="85">
        <f>IF(Q580/K580&gt;1,100,+Q580/K580*100)</f>
        <v>100</v>
      </c>
      <c r="T580" s="142">
        <f>+N580*S580/100</f>
        <v>22</v>
      </c>
      <c r="U580" s="142">
        <f>IF(M580&lt;=$AH$1,T580,0)</f>
        <v>22</v>
      </c>
      <c r="V580" s="142">
        <f>IF($AH$1&gt;=M580,N580,0)</f>
        <v>22</v>
      </c>
      <c r="W580" s="143" t="str">
        <f>IF(S580=100,"CUMPLIDA",IF(M580-$AH$1&lt;0,"VENCIDA",IF(M580-$AH$1&lt;=30,"PRÓXIMA A VENCER",IF(S580&gt;0,"CON AVANCE","EN TERMINO"))))</f>
        <v>CUMPLIDA</v>
      </c>
      <c r="X580" s="143" t="str">
        <f>IF(A580&lt;&gt;"",IF(AD580=1,"VENCIDO",IF(AD580=2,"PRÓXIMO A VENCER",IF(AD580=3,"EN TERMINO",IF(AD580=4,"CON AVANCE",IF(AD580=5,"CUMPLIDO",))))),"")</f>
        <v>CUMPLIDO</v>
      </c>
      <c r="Y580" s="202" t="s">
        <v>140</v>
      </c>
      <c r="Z580" s="129" t="str">
        <f t="shared" si="65"/>
        <v>H64R15</v>
      </c>
      <c r="AA580" s="144">
        <f>IF(A580&lt;&gt;"",1,AA579+1)</f>
        <v>1</v>
      </c>
      <c r="AB580" s="144" t="str">
        <f t="shared" si="66"/>
        <v>H64R15 - 1</v>
      </c>
      <c r="AC580" s="82">
        <f t="shared" si="67"/>
        <v>5</v>
      </c>
      <c r="AD580" s="82">
        <f t="shared" si="68"/>
        <v>5</v>
      </c>
      <c r="AE580" s="82" t="str">
        <f>IF(A580&lt;&gt;"",MID(F580,1,FIND(" ",F580,1)-1),AE579)</f>
        <v>H64R15.</v>
      </c>
      <c r="AF580" s="82" t="str">
        <f t="shared" si="69"/>
        <v>H64R15</v>
      </c>
      <c r="AG580" s="89"/>
      <c r="AH580" s="89"/>
    </row>
    <row r="581" spans="1:34" s="2" customFormat="1" ht="350.1" customHeight="1" x14ac:dyDescent="0.2">
      <c r="A581" s="129">
        <f>IF(ISBLANK(D581),"",COUNTA($D$2:D581))</f>
        <v>469</v>
      </c>
      <c r="B581" s="130">
        <f t="shared" si="64"/>
        <v>580</v>
      </c>
      <c r="C581" s="140"/>
      <c r="D581" s="140" t="s">
        <v>646</v>
      </c>
      <c r="E581" s="140" t="s">
        <v>18</v>
      </c>
      <c r="F581" s="155" t="s">
        <v>621</v>
      </c>
      <c r="G581" s="155" t="s">
        <v>123</v>
      </c>
      <c r="H581" s="155" t="s">
        <v>1479</v>
      </c>
      <c r="I581" s="155" t="s">
        <v>1478</v>
      </c>
      <c r="J581" s="155" t="s">
        <v>1503</v>
      </c>
      <c r="K581" s="140">
        <v>1</v>
      </c>
      <c r="L581" s="156">
        <v>44407</v>
      </c>
      <c r="M581" s="156">
        <v>44620</v>
      </c>
      <c r="N581" s="137">
        <f t="shared" si="63"/>
        <v>30.428571428571427</v>
      </c>
      <c r="O581" s="140" t="s">
        <v>1517</v>
      </c>
      <c r="P581" s="138" t="s">
        <v>2366</v>
      </c>
      <c r="Q581" s="140">
        <v>0</v>
      </c>
      <c r="R581" s="155"/>
      <c r="S581" s="85">
        <f>IF(Q581/K581&gt;1,100,+Q581/K581*100)</f>
        <v>0</v>
      </c>
      <c r="T581" s="142">
        <f>+N581*S581/100</f>
        <v>0</v>
      </c>
      <c r="U581" s="142">
        <f>IF(M581&lt;=$AH$1,T581,0)</f>
        <v>0</v>
      </c>
      <c r="V581" s="142">
        <f>IF($AH$1&gt;=M581,N581,0)</f>
        <v>30.428571428571427</v>
      </c>
      <c r="W581" s="143" t="str">
        <f>IF(S581=100,"CUMPLIDA",IF(M581-$AH$1&lt;0,"VENCIDA",IF(M581-$AH$1&lt;=30,"PRÓXIMA A VENCER",IF(S581&gt;0,"CON AVANCE","EN TERMINO"))))</f>
        <v>VENCIDA</v>
      </c>
      <c r="X581" s="143" t="str">
        <f>IF(A581&lt;&gt;"",IF(AD581=1,"VENCIDO",IF(AD581=2,"PRÓXIMO A VENCER",IF(AD581=3,"EN TERMINO",IF(AD581=4,"CON AVANCE",IF(AD581=5,"CUMPLIDO",))))),"")</f>
        <v>VENCIDO</v>
      </c>
      <c r="Y581" s="202" t="s">
        <v>140</v>
      </c>
      <c r="Z581" s="129" t="str">
        <f t="shared" si="65"/>
        <v>H66R15</v>
      </c>
      <c r="AA581" s="144">
        <f>IF(A581&lt;&gt;"",1,AA580+1)</f>
        <v>1</v>
      </c>
      <c r="AB581" s="144" t="str">
        <f t="shared" si="66"/>
        <v>H66R15 - 1</v>
      </c>
      <c r="AC581" s="82">
        <f t="shared" si="67"/>
        <v>1</v>
      </c>
      <c r="AD581" s="82">
        <f t="shared" si="68"/>
        <v>1</v>
      </c>
      <c r="AE581" s="82" t="str">
        <f>IF(A581&lt;&gt;"",MID(F581,1,FIND(" ",F581,1)-1),AE580)</f>
        <v>H66R15.</v>
      </c>
      <c r="AF581" s="82" t="str">
        <f t="shared" si="69"/>
        <v>H66R15</v>
      </c>
      <c r="AG581" s="89"/>
      <c r="AH581" s="89"/>
    </row>
    <row r="582" spans="1:34" s="2" customFormat="1" ht="350.1" customHeight="1" x14ac:dyDescent="0.2">
      <c r="A582" s="129">
        <f>IF(ISBLANK(D582),"",COUNTA($D$2:D582))</f>
        <v>470</v>
      </c>
      <c r="B582" s="130">
        <f t="shared" si="64"/>
        <v>581</v>
      </c>
      <c r="C582" s="140"/>
      <c r="D582" s="140" t="s">
        <v>646</v>
      </c>
      <c r="E582" s="140" t="s">
        <v>124</v>
      </c>
      <c r="F582" s="155" t="s">
        <v>295</v>
      </c>
      <c r="G582" s="155" t="s">
        <v>1498</v>
      </c>
      <c r="H582" s="193" t="s">
        <v>1383</v>
      </c>
      <c r="I582" s="193" t="s">
        <v>1048</v>
      </c>
      <c r="J582" s="194" t="s">
        <v>1049</v>
      </c>
      <c r="K582" s="194">
        <v>1</v>
      </c>
      <c r="L582" s="201">
        <v>43859</v>
      </c>
      <c r="M582" s="201">
        <v>44196</v>
      </c>
      <c r="N582" s="137">
        <f t="shared" si="63"/>
        <v>48.142857142857146</v>
      </c>
      <c r="O582" s="140" t="s">
        <v>314</v>
      </c>
      <c r="P582" s="140" t="s">
        <v>2333</v>
      </c>
      <c r="Q582" s="140">
        <v>0.3</v>
      </c>
      <c r="R582" s="155"/>
      <c r="S582" s="85">
        <f>IF(Q582/K582&gt;1,100,+Q582/K582*100)</f>
        <v>30</v>
      </c>
      <c r="T582" s="142">
        <f>+N582*S582/100</f>
        <v>14.442857142857145</v>
      </c>
      <c r="U582" s="142">
        <f>IF(M582&lt;=$AH$1,T582,0)</f>
        <v>14.442857142857145</v>
      </c>
      <c r="V582" s="142">
        <f>IF($AH$1&gt;=M582,N582,0)</f>
        <v>48.142857142857146</v>
      </c>
      <c r="W582" s="143" t="str">
        <f>IF(S582=100,"CUMPLIDA",IF(M582-$AH$1&lt;0,"VENCIDA",IF(M582-$AH$1&lt;=30,"PRÓXIMA A VENCER",IF(S582&gt;0,"CON AVANCE","EN TERMINO"))))</f>
        <v>VENCIDA</v>
      </c>
      <c r="X582" s="143" t="str">
        <f>IF(A582&lt;&gt;"",IF(AD582=1,"VENCIDO",IF(AD582=2,"PRÓXIMO A VENCER",IF(AD582=3,"EN TERMINO",IF(AD582=4,"CON AVANCE",IF(AD582=5,"CUMPLIDO",))))),"")</f>
        <v>VENCIDO</v>
      </c>
      <c r="Y582" s="202" t="s">
        <v>140</v>
      </c>
      <c r="Z582" s="129" t="str">
        <f t="shared" si="65"/>
        <v>H83R15</v>
      </c>
      <c r="AA582" s="144">
        <f>IF(A582&lt;&gt;"",1,AA581+1)</f>
        <v>1</v>
      </c>
      <c r="AB582" s="144" t="str">
        <f t="shared" si="66"/>
        <v>H83R15 - 1</v>
      </c>
      <c r="AC582" s="82">
        <f t="shared" si="67"/>
        <v>1</v>
      </c>
      <c r="AD582" s="82">
        <f t="shared" si="68"/>
        <v>1</v>
      </c>
      <c r="AE582" s="82" t="str">
        <f>IF(A582&lt;&gt;"",MID(F582,1,FIND(" ",F582,1)-1),AE581)</f>
        <v>H83R15.</v>
      </c>
      <c r="AF582" s="82" t="str">
        <f t="shared" si="69"/>
        <v>H83R15</v>
      </c>
      <c r="AG582" s="89"/>
      <c r="AH582" s="89"/>
    </row>
    <row r="583" spans="1:34" s="2" customFormat="1" ht="350.1" customHeight="1" x14ac:dyDescent="0.2">
      <c r="A583" s="129">
        <f>IF(ISBLANK(D583),"",COUNTA($D$2:D583))</f>
        <v>471</v>
      </c>
      <c r="B583" s="130">
        <f t="shared" si="64"/>
        <v>582</v>
      </c>
      <c r="C583" s="140"/>
      <c r="D583" s="140" t="s">
        <v>646</v>
      </c>
      <c r="E583" s="140" t="s">
        <v>18</v>
      </c>
      <c r="F583" s="155" t="s">
        <v>734</v>
      </c>
      <c r="G583" s="155" t="s">
        <v>125</v>
      </c>
      <c r="H583" s="155" t="s">
        <v>735</v>
      </c>
      <c r="I583" s="155" t="s">
        <v>604</v>
      </c>
      <c r="J583" s="140" t="s">
        <v>325</v>
      </c>
      <c r="K583" s="140">
        <v>1</v>
      </c>
      <c r="L583" s="201">
        <v>43040</v>
      </c>
      <c r="M583" s="201">
        <v>43099</v>
      </c>
      <c r="N583" s="137">
        <f t="shared" si="63"/>
        <v>8.4285714285714288</v>
      </c>
      <c r="O583" s="140" t="s">
        <v>314</v>
      </c>
      <c r="P583" s="140" t="s">
        <v>2333</v>
      </c>
      <c r="Q583" s="140">
        <v>1</v>
      </c>
      <c r="R583" s="155"/>
      <c r="S583" s="85">
        <f>IF(Q583/K583&gt;1,100,+Q583/K583*100)</f>
        <v>100</v>
      </c>
      <c r="T583" s="142">
        <f>+N583*S583/100</f>
        <v>8.4285714285714288</v>
      </c>
      <c r="U583" s="142">
        <f>IF(M583&lt;=$AH$1,T583,0)</f>
        <v>8.4285714285714288</v>
      </c>
      <c r="V583" s="142">
        <f>IF($AH$1&gt;=M583,N583,0)</f>
        <v>8.4285714285714288</v>
      </c>
      <c r="W583" s="143" t="str">
        <f>IF(S583=100,"CUMPLIDA",IF(M583-$AH$1&lt;0,"VENCIDA",IF(M583-$AH$1&lt;=30,"PRÓXIMA A VENCER",IF(S583&gt;0,"CON AVANCE","EN TERMINO"))))</f>
        <v>CUMPLIDA</v>
      </c>
      <c r="X583" s="143" t="str">
        <f>IF(A583&lt;&gt;"",IF(AD583=1,"VENCIDO",IF(AD583=2,"PRÓXIMO A VENCER",IF(AD583=3,"EN TERMINO",IF(AD583=4,"CON AVANCE",IF(AD583=5,"CUMPLIDO",))))),"")</f>
        <v>VENCIDO</v>
      </c>
      <c r="Y583" s="202" t="s">
        <v>140</v>
      </c>
      <c r="Z583" s="129" t="str">
        <f t="shared" si="65"/>
        <v>H84R15</v>
      </c>
      <c r="AA583" s="144">
        <f>IF(A583&lt;&gt;"",1,AA582+1)</f>
        <v>1</v>
      </c>
      <c r="AB583" s="144" t="str">
        <f t="shared" si="66"/>
        <v>H84R15 - 1</v>
      </c>
      <c r="AC583" s="82">
        <f t="shared" si="67"/>
        <v>5</v>
      </c>
      <c r="AD583" s="82">
        <f t="shared" si="68"/>
        <v>1</v>
      </c>
      <c r="AE583" s="82" t="str">
        <f>IF(A583&lt;&gt;"",MID(F583,1,FIND(" ",F583,1)-1),AE582)</f>
        <v>H84R15.</v>
      </c>
      <c r="AF583" s="82" t="str">
        <f t="shared" si="69"/>
        <v>H84R15</v>
      </c>
      <c r="AG583" s="89"/>
      <c r="AH583" s="89"/>
    </row>
    <row r="584" spans="1:34" s="2" customFormat="1" ht="350.1" customHeight="1" x14ac:dyDescent="0.2">
      <c r="A584" s="129" t="str">
        <f>IF(ISBLANK(D584),"",COUNTA($D$2:D584))</f>
        <v/>
      </c>
      <c r="B584" s="130">
        <f t="shared" si="64"/>
        <v>583</v>
      </c>
      <c r="C584" s="140"/>
      <c r="D584" s="140"/>
      <c r="E584" s="140" t="s">
        <v>18</v>
      </c>
      <c r="F584" s="155" t="s">
        <v>1462</v>
      </c>
      <c r="G584" s="155" t="s">
        <v>125</v>
      </c>
      <c r="H584" s="155" t="s">
        <v>1499</v>
      </c>
      <c r="I584" s="155" t="s">
        <v>1478</v>
      </c>
      <c r="J584" s="155" t="s">
        <v>1503</v>
      </c>
      <c r="K584" s="140">
        <v>1</v>
      </c>
      <c r="L584" s="156">
        <v>44408</v>
      </c>
      <c r="M584" s="156">
        <v>44620</v>
      </c>
      <c r="N584" s="137">
        <f t="shared" si="63"/>
        <v>30.285714285714285</v>
      </c>
      <c r="O584" s="140" t="s">
        <v>1517</v>
      </c>
      <c r="P584" s="138" t="s">
        <v>2366</v>
      </c>
      <c r="Q584" s="140">
        <v>0</v>
      </c>
      <c r="R584" s="155"/>
      <c r="S584" s="85">
        <f>IF(Q584/K584&gt;1,100,+Q584/K584*100)</f>
        <v>0</v>
      </c>
      <c r="T584" s="142">
        <f>+N584*S584/100</f>
        <v>0</v>
      </c>
      <c r="U584" s="142">
        <f>IF(M584&lt;=$AH$1,T584,0)</f>
        <v>0</v>
      </c>
      <c r="V584" s="142">
        <f>IF($AH$1&gt;=M584,N584,0)</f>
        <v>30.285714285714285</v>
      </c>
      <c r="W584" s="143" t="str">
        <f>IF(S584=100,"CUMPLIDA",IF(M584-$AH$1&lt;0,"VENCIDA",IF(M584-$AH$1&lt;=30,"PRÓXIMA A VENCER",IF(S584&gt;0,"CON AVANCE","EN TERMINO"))))</f>
        <v>VENCIDA</v>
      </c>
      <c r="X584" s="143" t="str">
        <f>IF(A584&lt;&gt;"",IF(AD584=1,"VENCIDO",IF(AD584=2,"PRÓXIMO A VENCER",IF(AD584=3,"EN TERMINO",IF(AD584=4,"CON AVANCE",IF(AD584=5,"CUMPLIDO",))))),"")</f>
        <v/>
      </c>
      <c r="Y584" s="202" t="s">
        <v>140</v>
      </c>
      <c r="Z584" s="129" t="str">
        <f t="shared" si="65"/>
        <v>H84R15</v>
      </c>
      <c r="AA584" s="144">
        <f>IF(A584&lt;&gt;"",1,AA583+1)</f>
        <v>2</v>
      </c>
      <c r="AB584" s="144" t="str">
        <f t="shared" si="66"/>
        <v>H84R15 - 2</v>
      </c>
      <c r="AC584" s="82">
        <f t="shared" si="67"/>
        <v>1</v>
      </c>
      <c r="AD584" s="82">
        <f t="shared" si="68"/>
        <v>1</v>
      </c>
      <c r="AE584" s="82" t="str">
        <f>IF(A584&lt;&gt;"",MID(F584,1,FIND(" ",F584,1)-1),AE583)</f>
        <v>H84R15.</v>
      </c>
      <c r="AF584" s="82" t="str">
        <f t="shared" si="69"/>
        <v>H84R15</v>
      </c>
      <c r="AG584" s="89"/>
      <c r="AH584" s="89"/>
    </row>
    <row r="585" spans="1:34" s="2" customFormat="1" ht="350.1" customHeight="1" x14ac:dyDescent="0.2">
      <c r="A585" s="129">
        <f>IF(ISBLANK(D585),"",COUNTA($D$2:D585))</f>
        <v>472</v>
      </c>
      <c r="B585" s="130">
        <f t="shared" si="64"/>
        <v>584</v>
      </c>
      <c r="C585" s="140"/>
      <c r="D585" s="140" t="s">
        <v>646</v>
      </c>
      <c r="E585" s="140" t="s">
        <v>29</v>
      </c>
      <c r="F585" s="155" t="s">
        <v>747</v>
      </c>
      <c r="G585" s="155" t="s">
        <v>126</v>
      </c>
      <c r="H585" s="155" t="s">
        <v>1463</v>
      </c>
      <c r="I585" s="155" t="s">
        <v>1471</v>
      </c>
      <c r="J585" s="140" t="s">
        <v>1414</v>
      </c>
      <c r="K585" s="140">
        <v>1</v>
      </c>
      <c r="L585" s="156">
        <v>44407</v>
      </c>
      <c r="M585" s="156">
        <v>44561</v>
      </c>
      <c r="N585" s="137">
        <f t="shared" si="63"/>
        <v>22</v>
      </c>
      <c r="O585" s="140" t="s">
        <v>1517</v>
      </c>
      <c r="P585" s="138" t="s">
        <v>2366</v>
      </c>
      <c r="Q585" s="140">
        <v>1</v>
      </c>
      <c r="R585" s="155"/>
      <c r="S585" s="85">
        <f>IF(Q585/K585&gt;1,100,+Q585/K585*100)</f>
        <v>100</v>
      </c>
      <c r="T585" s="142">
        <f>+N585*S585/100</f>
        <v>22</v>
      </c>
      <c r="U585" s="142">
        <f>IF(M585&lt;=$AH$1,T585,0)</f>
        <v>22</v>
      </c>
      <c r="V585" s="142">
        <f>IF($AH$1&gt;=M585,N585,0)</f>
        <v>22</v>
      </c>
      <c r="W585" s="143" t="str">
        <f>IF(S585=100,"CUMPLIDA",IF(M585-$AH$1&lt;0,"VENCIDA",IF(M585-$AH$1&lt;=30,"PRÓXIMA A VENCER",IF(S585&gt;0,"CON AVANCE","EN TERMINO"))))</f>
        <v>CUMPLIDA</v>
      </c>
      <c r="X585" s="143" t="str">
        <f>IF(A585&lt;&gt;"",IF(AD585=1,"VENCIDO",IF(AD585=2,"PRÓXIMO A VENCER",IF(AD585=3,"EN TERMINO",IF(AD585=4,"CON AVANCE",IF(AD585=5,"CUMPLIDO",))))),"")</f>
        <v>CUMPLIDO</v>
      </c>
      <c r="Y585" s="202" t="s">
        <v>140</v>
      </c>
      <c r="Z585" s="129" t="str">
        <f t="shared" si="65"/>
        <v>H96R15</v>
      </c>
      <c r="AA585" s="144">
        <f>IF(A585&lt;&gt;"",1,AA584+1)</f>
        <v>1</v>
      </c>
      <c r="AB585" s="144" t="str">
        <f t="shared" si="66"/>
        <v>H96R15 - 1</v>
      </c>
      <c r="AC585" s="82">
        <f t="shared" si="67"/>
        <v>5</v>
      </c>
      <c r="AD585" s="82">
        <f t="shared" si="68"/>
        <v>5</v>
      </c>
      <c r="AE585" s="82" t="str">
        <f>IF(A585&lt;&gt;"",MID(F585,1,FIND(" ",F585,1)-1),AE584)</f>
        <v>H96R15.</v>
      </c>
      <c r="AF585" s="82" t="str">
        <f t="shared" si="69"/>
        <v>H96R15</v>
      </c>
      <c r="AG585" s="89"/>
      <c r="AH585" s="89"/>
    </row>
    <row r="586" spans="1:34" s="2" customFormat="1" ht="350.1" customHeight="1" x14ac:dyDescent="0.2">
      <c r="A586" s="129">
        <f>IF(ISBLANK(D586),"",COUNTA($D$2:D586))</f>
        <v>473</v>
      </c>
      <c r="B586" s="130">
        <f t="shared" si="64"/>
        <v>585</v>
      </c>
      <c r="C586" s="140"/>
      <c r="D586" s="140" t="s">
        <v>646</v>
      </c>
      <c r="E586" s="140" t="s">
        <v>24</v>
      </c>
      <c r="F586" s="155" t="s">
        <v>458</v>
      </c>
      <c r="G586" s="155" t="s">
        <v>215</v>
      </c>
      <c r="H586" s="155" t="s">
        <v>1067</v>
      </c>
      <c r="I586" s="155" t="s">
        <v>1371</v>
      </c>
      <c r="J586" s="140" t="s">
        <v>1370</v>
      </c>
      <c r="K586" s="140">
        <v>1</v>
      </c>
      <c r="L586" s="156">
        <v>43862</v>
      </c>
      <c r="M586" s="156">
        <v>43979</v>
      </c>
      <c r="N586" s="137">
        <f t="shared" si="63"/>
        <v>16.714285714285715</v>
      </c>
      <c r="O586" s="140" t="s">
        <v>1525</v>
      </c>
      <c r="P586" s="140" t="s">
        <v>2476</v>
      </c>
      <c r="Q586" s="140">
        <v>1</v>
      </c>
      <c r="R586" s="155"/>
      <c r="S586" s="85">
        <f>IF(Q586/K586&gt;1,100,+Q586/K586*100)</f>
        <v>100</v>
      </c>
      <c r="T586" s="142">
        <f>+N586*S586/100</f>
        <v>16.714285714285715</v>
      </c>
      <c r="U586" s="142">
        <f>IF(M586&lt;=$AH$1,T586,0)</f>
        <v>16.714285714285715</v>
      </c>
      <c r="V586" s="142">
        <f>IF($AH$1&gt;=M586,N586,0)</f>
        <v>16.714285714285715</v>
      </c>
      <c r="W586" s="143" t="str">
        <f>IF(S586=100,"CUMPLIDA",IF(M586-$AH$1&lt;0,"VENCIDA",IF(M586-$AH$1&lt;=30,"PRÓXIMA A VENCER",IF(S586&gt;0,"CON AVANCE","EN TERMINO"))))</f>
        <v>CUMPLIDA</v>
      </c>
      <c r="X586" s="143" t="str">
        <f>IF(A586&lt;&gt;"",IF(AD586=1,"VENCIDO",IF(AD586=2,"PRÓXIMO A VENCER",IF(AD586=3,"EN TERMINO",IF(AD586=4,"CON AVANCE",IF(AD586=5,"CUMPLIDO",))))),"")</f>
        <v>CUMPLIDO</v>
      </c>
      <c r="Y586" s="202" t="s">
        <v>139</v>
      </c>
      <c r="Z586" s="129" t="str">
        <f t="shared" si="65"/>
        <v>H1R14</v>
      </c>
      <c r="AA586" s="144">
        <f>IF(A586&lt;&gt;"",1,AA585+1)</f>
        <v>1</v>
      </c>
      <c r="AB586" s="144" t="str">
        <f t="shared" si="66"/>
        <v>H1R14 - 1</v>
      </c>
      <c r="AC586" s="82">
        <f t="shared" si="67"/>
        <v>5</v>
      </c>
      <c r="AD586" s="82">
        <f t="shared" si="68"/>
        <v>5</v>
      </c>
      <c r="AE586" s="82" t="str">
        <f>IF(A586&lt;&gt;"",MID(F586,1,FIND(" ",F586,1)-1),AE585)</f>
        <v>H1R14.</v>
      </c>
      <c r="AF586" s="82" t="str">
        <f t="shared" si="69"/>
        <v>H1R14</v>
      </c>
      <c r="AG586" s="89"/>
      <c r="AH586" s="89"/>
    </row>
    <row r="587" spans="1:34" s="2" customFormat="1" ht="350.1" customHeight="1" x14ac:dyDescent="0.2">
      <c r="A587" s="129">
        <f>IF(ISBLANK(D587),"",COUNTA($D$2:D587))</f>
        <v>474</v>
      </c>
      <c r="B587" s="130">
        <f t="shared" si="64"/>
        <v>586</v>
      </c>
      <c r="C587" s="140"/>
      <c r="D587" s="140" t="s">
        <v>646</v>
      </c>
      <c r="E587" s="140" t="s">
        <v>19</v>
      </c>
      <c r="F587" s="155" t="s">
        <v>457</v>
      </c>
      <c r="G587" s="155" t="s">
        <v>214</v>
      </c>
      <c r="H587" s="155" t="s">
        <v>1067</v>
      </c>
      <c r="I587" s="155" t="s">
        <v>1063</v>
      </c>
      <c r="J587" s="140" t="s">
        <v>1057</v>
      </c>
      <c r="K587" s="140">
        <v>1</v>
      </c>
      <c r="L587" s="156">
        <v>43862</v>
      </c>
      <c r="M587" s="156">
        <v>43979</v>
      </c>
      <c r="N587" s="137">
        <f t="shared" ref="N587:N650" si="70">(+M587-L587)/7</f>
        <v>16.714285714285715</v>
      </c>
      <c r="O587" s="140" t="s">
        <v>1525</v>
      </c>
      <c r="P587" s="140" t="s">
        <v>2476</v>
      </c>
      <c r="Q587" s="140">
        <v>1</v>
      </c>
      <c r="R587" s="155"/>
      <c r="S587" s="85">
        <f>IF(Q587/K587&gt;1,100,+Q587/K587*100)</f>
        <v>100</v>
      </c>
      <c r="T587" s="142">
        <f>+N587*S587/100</f>
        <v>16.714285714285715</v>
      </c>
      <c r="U587" s="142">
        <f>IF(M587&lt;=$AH$1,T587,0)</f>
        <v>16.714285714285715</v>
      </c>
      <c r="V587" s="142">
        <f>IF($AH$1&gt;=M587,N587,0)</f>
        <v>16.714285714285715</v>
      </c>
      <c r="W587" s="143" t="str">
        <f>IF(S587=100,"CUMPLIDA",IF(M587-$AH$1&lt;0,"VENCIDA",IF(M587-$AH$1&lt;=30,"PRÓXIMA A VENCER",IF(S587&gt;0,"CON AVANCE","EN TERMINO"))))</f>
        <v>CUMPLIDA</v>
      </c>
      <c r="X587" s="143" t="str">
        <f>IF(A587&lt;&gt;"",IF(AD587=1,"VENCIDO",IF(AD587=2,"PRÓXIMO A VENCER",IF(AD587=3,"EN TERMINO",IF(AD587=4,"CON AVANCE",IF(AD587=5,"CUMPLIDO",))))),"")</f>
        <v>CUMPLIDO</v>
      </c>
      <c r="Y587" s="202" t="s">
        <v>139</v>
      </c>
      <c r="Z587" s="129" t="str">
        <f t="shared" si="65"/>
        <v>H2R14</v>
      </c>
      <c r="AA587" s="144">
        <f>IF(A587&lt;&gt;"",1,AA586+1)</f>
        <v>1</v>
      </c>
      <c r="AB587" s="144" t="str">
        <f t="shared" si="66"/>
        <v>H2R14 - 1</v>
      </c>
      <c r="AC587" s="82">
        <f t="shared" si="67"/>
        <v>5</v>
      </c>
      <c r="AD587" s="82">
        <f t="shared" si="68"/>
        <v>5</v>
      </c>
      <c r="AE587" s="82" t="str">
        <f>IF(A587&lt;&gt;"",MID(F587,1,FIND(" ",F587,1)-1),AE586)</f>
        <v>H2R14.</v>
      </c>
      <c r="AF587" s="82" t="str">
        <f t="shared" si="69"/>
        <v>H2R14</v>
      </c>
      <c r="AG587" s="89"/>
      <c r="AH587" s="89"/>
    </row>
    <row r="588" spans="1:34" s="2" customFormat="1" ht="350.1" customHeight="1" x14ac:dyDescent="0.2">
      <c r="A588" s="129">
        <f>IF(ISBLANK(D588),"",COUNTA($D$2:D588))</f>
        <v>475</v>
      </c>
      <c r="B588" s="130">
        <f t="shared" si="64"/>
        <v>587</v>
      </c>
      <c r="C588" s="140"/>
      <c r="D588" s="140" t="s">
        <v>646</v>
      </c>
      <c r="E588" s="140" t="s">
        <v>19</v>
      </c>
      <c r="F588" s="155" t="s">
        <v>903</v>
      </c>
      <c r="G588" s="155" t="s">
        <v>38</v>
      </c>
      <c r="H588" s="155" t="s">
        <v>902</v>
      </c>
      <c r="I588" s="155" t="s">
        <v>459</v>
      </c>
      <c r="J588" s="140" t="s">
        <v>460</v>
      </c>
      <c r="K588" s="140">
        <v>1</v>
      </c>
      <c r="L588" s="156">
        <v>43040</v>
      </c>
      <c r="M588" s="156">
        <v>43099</v>
      </c>
      <c r="N588" s="137">
        <f t="shared" si="70"/>
        <v>8.4285714285714288</v>
      </c>
      <c r="O588" s="160" t="s">
        <v>1519</v>
      </c>
      <c r="P588" s="138" t="s">
        <v>2386</v>
      </c>
      <c r="Q588" s="140">
        <v>1</v>
      </c>
      <c r="R588" s="140"/>
      <c r="S588" s="85">
        <f>IF(Q588/K588&gt;1,100,+Q588/K588*100)</f>
        <v>100</v>
      </c>
      <c r="T588" s="142">
        <f>+N588*S588/100</f>
        <v>8.4285714285714288</v>
      </c>
      <c r="U588" s="142">
        <f>IF(M588&lt;=$AH$1,T588,0)</f>
        <v>8.4285714285714288</v>
      </c>
      <c r="V588" s="142">
        <f>IF($AH$1&gt;=M588,N588,0)</f>
        <v>8.4285714285714288</v>
      </c>
      <c r="W588" s="143" t="str">
        <f>IF(S588=100,"CUMPLIDA",IF(M588-$AH$1&lt;0,"VENCIDA",IF(M588-$AH$1&lt;=30,"PRÓXIMA A VENCER",IF(S588&gt;0,"CON AVANCE","EN TERMINO"))))</f>
        <v>CUMPLIDA</v>
      </c>
      <c r="X588" s="143" t="str">
        <f>IF(A588&lt;&gt;"",IF(AD588=1,"VENCIDO",IF(AD588=2,"PRÓXIMO A VENCER",IF(AD588=3,"EN TERMINO",IF(AD588=4,"CON AVANCE",IF(AD588=5,"CUMPLIDO",))))),"")</f>
        <v>CUMPLIDO</v>
      </c>
      <c r="Y588" s="202" t="s">
        <v>139</v>
      </c>
      <c r="Z588" s="129" t="str">
        <f t="shared" si="65"/>
        <v>H4R14</v>
      </c>
      <c r="AA588" s="144">
        <f>IF(A588&lt;&gt;"",1,AA587+1)</f>
        <v>1</v>
      </c>
      <c r="AB588" s="144" t="str">
        <f t="shared" si="66"/>
        <v>H4R14 - 1</v>
      </c>
      <c r="AC588" s="82">
        <f t="shared" si="67"/>
        <v>5</v>
      </c>
      <c r="AD588" s="82">
        <f t="shared" si="68"/>
        <v>5</v>
      </c>
      <c r="AE588" s="82" t="str">
        <f>IF(A588&lt;&gt;"",MID(F588,1,FIND(" ",F588,1)-1),AE587)</f>
        <v>H4R14.</v>
      </c>
      <c r="AF588" s="82" t="str">
        <f t="shared" si="69"/>
        <v>H4R14</v>
      </c>
      <c r="AG588" s="89"/>
      <c r="AH588" s="89"/>
    </row>
    <row r="589" spans="1:34" s="2" customFormat="1" ht="350.1" customHeight="1" x14ac:dyDescent="0.2">
      <c r="A589" s="129">
        <f>IF(ISBLANK(D589),"",COUNTA($D$2:D589))</f>
        <v>476</v>
      </c>
      <c r="B589" s="130">
        <f t="shared" si="64"/>
        <v>588</v>
      </c>
      <c r="C589" s="140"/>
      <c r="D589" s="140" t="s">
        <v>765</v>
      </c>
      <c r="E589" s="140" t="s">
        <v>28</v>
      </c>
      <c r="F589" s="155" t="s">
        <v>357</v>
      </c>
      <c r="G589" s="155" t="s">
        <v>360</v>
      </c>
      <c r="H589" s="155" t="s">
        <v>1178</v>
      </c>
      <c r="I589" s="155" t="s">
        <v>1180</v>
      </c>
      <c r="J589" s="140" t="s">
        <v>1176</v>
      </c>
      <c r="K589" s="140">
        <v>2</v>
      </c>
      <c r="L589" s="156">
        <v>44044</v>
      </c>
      <c r="M589" s="156">
        <v>44285</v>
      </c>
      <c r="N589" s="137">
        <f t="shared" si="70"/>
        <v>34.428571428571431</v>
      </c>
      <c r="O589" s="140" t="s">
        <v>1516</v>
      </c>
      <c r="P589" s="140" t="s">
        <v>2393</v>
      </c>
      <c r="Q589" s="140">
        <v>2</v>
      </c>
      <c r="R589" s="155"/>
      <c r="S589" s="85">
        <f>IF(Q589/K589&gt;1,100,+Q589/K589*100)</f>
        <v>100</v>
      </c>
      <c r="T589" s="142">
        <f>+N589*S589/100</f>
        <v>34.428571428571431</v>
      </c>
      <c r="U589" s="142">
        <f>IF(M589&lt;=$AH$1,T589,0)</f>
        <v>34.428571428571431</v>
      </c>
      <c r="V589" s="142">
        <f>IF($AH$1&gt;=M589,N589,0)</f>
        <v>34.428571428571431</v>
      </c>
      <c r="W589" s="143" t="str">
        <f>IF(S589=100,"CUMPLIDA",IF(M589-$AH$1&lt;0,"VENCIDA",IF(M589-$AH$1&lt;=30,"PRÓXIMA A VENCER",IF(S589&gt;0,"CON AVANCE","EN TERMINO"))))</f>
        <v>CUMPLIDA</v>
      </c>
      <c r="X589" s="143" t="str">
        <f>IF(A589&lt;&gt;"",IF(AD589=1,"VENCIDO",IF(AD589=2,"PRÓXIMO A VENCER",IF(AD589=3,"EN TERMINO",IF(AD589=4,"CON AVANCE",IF(AD589=5,"CUMPLIDO",))))),"")</f>
        <v>CUMPLIDO</v>
      </c>
      <c r="Y589" s="202" t="s">
        <v>139</v>
      </c>
      <c r="Z589" s="129" t="str">
        <f t="shared" si="65"/>
        <v>H5R14</v>
      </c>
      <c r="AA589" s="144">
        <f>IF(A589&lt;&gt;"",1,AA588+1)</f>
        <v>1</v>
      </c>
      <c r="AB589" s="144" t="str">
        <f t="shared" si="66"/>
        <v>H5R14 - 1</v>
      </c>
      <c r="AC589" s="82">
        <f t="shared" si="67"/>
        <v>5</v>
      </c>
      <c r="AD589" s="82">
        <f t="shared" si="68"/>
        <v>5</v>
      </c>
      <c r="AE589" s="82" t="str">
        <f>IF(A589&lt;&gt;"",MID(F589,1,FIND(" ",F589,1)-1),AE588)</f>
        <v>H5R14.</v>
      </c>
      <c r="AF589" s="82" t="str">
        <f t="shared" si="69"/>
        <v>H5R14</v>
      </c>
      <c r="AG589" s="89"/>
      <c r="AH589" s="89"/>
    </row>
    <row r="590" spans="1:34" s="2" customFormat="1" ht="350.1" customHeight="1" x14ac:dyDescent="0.2">
      <c r="A590" s="129" t="str">
        <f>IF(ISBLANK(D590),"",COUNTA($D$2:D590))</f>
        <v/>
      </c>
      <c r="B590" s="130">
        <f t="shared" si="64"/>
        <v>589</v>
      </c>
      <c r="C590" s="140"/>
      <c r="D590" s="140"/>
      <c r="E590" s="140" t="s">
        <v>28</v>
      </c>
      <c r="F590" s="155" t="s">
        <v>358</v>
      </c>
      <c r="G590" s="155" t="s">
        <v>359</v>
      </c>
      <c r="H590" s="155" t="s">
        <v>1179</v>
      </c>
      <c r="I590" s="155" t="s">
        <v>1181</v>
      </c>
      <c r="J590" s="140" t="s">
        <v>1177</v>
      </c>
      <c r="K590" s="140">
        <v>4</v>
      </c>
      <c r="L590" s="156">
        <v>44044</v>
      </c>
      <c r="M590" s="156">
        <v>44316</v>
      </c>
      <c r="N590" s="137">
        <f t="shared" si="70"/>
        <v>38.857142857142854</v>
      </c>
      <c r="O590" s="140" t="s">
        <v>1516</v>
      </c>
      <c r="P590" s="140" t="s">
        <v>2393</v>
      </c>
      <c r="Q590" s="140">
        <v>4</v>
      </c>
      <c r="R590" s="155"/>
      <c r="S590" s="85">
        <f>IF(Q590/K590&gt;1,100,+Q590/K590*100)</f>
        <v>100</v>
      </c>
      <c r="T590" s="142">
        <f>+N590*S590/100</f>
        <v>38.857142857142854</v>
      </c>
      <c r="U590" s="142">
        <f>IF(M590&lt;=$AH$1,T590,0)</f>
        <v>38.857142857142854</v>
      </c>
      <c r="V590" s="142">
        <f>IF($AH$1&gt;=M590,N590,0)</f>
        <v>38.857142857142854</v>
      </c>
      <c r="W590" s="143" t="str">
        <f>IF(S590=100,"CUMPLIDA",IF(M590-$AH$1&lt;0,"VENCIDA",IF(M590-$AH$1&lt;=30,"PRÓXIMA A VENCER",IF(S590&gt;0,"CON AVANCE","EN TERMINO"))))</f>
        <v>CUMPLIDA</v>
      </c>
      <c r="X590" s="143" t="str">
        <f>IF(A590&lt;&gt;"",IF(AD590=1,"VENCIDO",IF(AD590=2,"PRÓXIMO A VENCER",IF(AD590=3,"EN TERMINO",IF(AD590=4,"CON AVANCE",IF(AD590=5,"CUMPLIDO",))))),"")</f>
        <v/>
      </c>
      <c r="Y590" s="202" t="s">
        <v>139</v>
      </c>
      <c r="Z590" s="129" t="str">
        <f t="shared" si="65"/>
        <v>H5R14</v>
      </c>
      <c r="AA590" s="144">
        <f>IF(A590&lt;&gt;"",1,AA589+1)</f>
        <v>2</v>
      </c>
      <c r="AB590" s="144" t="str">
        <f t="shared" si="66"/>
        <v>H5R14 - 2</v>
      </c>
      <c r="AC590" s="82">
        <f t="shared" si="67"/>
        <v>5</v>
      </c>
      <c r="AD590" s="82">
        <f t="shared" si="68"/>
        <v>5</v>
      </c>
      <c r="AE590" s="82" t="str">
        <f>IF(A590&lt;&gt;"",MID(F590,1,FIND(" ",F590,1)-1),AE589)</f>
        <v>H5R14.</v>
      </c>
      <c r="AF590" s="82" t="str">
        <f t="shared" si="69"/>
        <v>H5R14</v>
      </c>
      <c r="AG590" s="89"/>
      <c r="AH590" s="89"/>
    </row>
    <row r="591" spans="1:34" s="2" customFormat="1" ht="350.1" customHeight="1" x14ac:dyDescent="0.2">
      <c r="A591" s="129">
        <f>IF(ISBLANK(D591),"",COUNTA($D$2:D591))</f>
        <v>477</v>
      </c>
      <c r="B591" s="130">
        <f t="shared" si="64"/>
        <v>590</v>
      </c>
      <c r="C591" s="140"/>
      <c r="D591" s="140" t="s">
        <v>646</v>
      </c>
      <c r="E591" s="140" t="s">
        <v>19</v>
      </c>
      <c r="F591" s="155" t="s">
        <v>904</v>
      </c>
      <c r="G591" s="155" t="s">
        <v>39</v>
      </c>
      <c r="H591" s="155" t="s">
        <v>274</v>
      </c>
      <c r="I591" s="155" t="s">
        <v>275</v>
      </c>
      <c r="J591" s="140" t="s">
        <v>17</v>
      </c>
      <c r="K591" s="140">
        <v>3</v>
      </c>
      <c r="L591" s="156">
        <v>43040</v>
      </c>
      <c r="M591" s="156">
        <v>43312</v>
      </c>
      <c r="N591" s="137">
        <f t="shared" si="70"/>
        <v>38.857142857142854</v>
      </c>
      <c r="O591" s="140" t="s">
        <v>1975</v>
      </c>
      <c r="P591" s="138" t="s">
        <v>2386</v>
      </c>
      <c r="Q591" s="140">
        <v>3</v>
      </c>
      <c r="R591" s="147"/>
      <c r="S591" s="85">
        <f>IF(Q591/K591&gt;1,100,+Q591/K591*100)</f>
        <v>100</v>
      </c>
      <c r="T591" s="142">
        <f>+N591*S591/100</f>
        <v>38.857142857142854</v>
      </c>
      <c r="U591" s="142">
        <f>IF(M591&lt;=$AH$1,T591,0)</f>
        <v>38.857142857142854</v>
      </c>
      <c r="V591" s="142">
        <f>IF($AH$1&gt;=M591,N591,0)</f>
        <v>38.857142857142854</v>
      </c>
      <c r="W591" s="143" t="str">
        <f>IF(S591=100,"CUMPLIDA",IF(M591-$AH$1&lt;0,"VENCIDA",IF(M591-$AH$1&lt;=30,"PRÓXIMA A VENCER",IF(S591&gt;0,"CON AVANCE","EN TERMINO"))))</f>
        <v>CUMPLIDA</v>
      </c>
      <c r="X591" s="143" t="str">
        <f>IF(A591&lt;&gt;"",IF(AD591=1,"VENCIDO",IF(AD591=2,"PRÓXIMO A VENCER",IF(AD591=3,"EN TERMINO",IF(AD591=4,"CON AVANCE",IF(AD591=5,"CUMPLIDO",))))),"")</f>
        <v>CUMPLIDO</v>
      </c>
      <c r="Y591" s="202" t="s">
        <v>139</v>
      </c>
      <c r="Z591" s="129" t="str">
        <f t="shared" si="65"/>
        <v>H6R14</v>
      </c>
      <c r="AA591" s="144">
        <f>IF(A591&lt;&gt;"",1,AA590+1)</f>
        <v>1</v>
      </c>
      <c r="AB591" s="144" t="str">
        <f t="shared" si="66"/>
        <v>H6R14 - 1</v>
      </c>
      <c r="AC591" s="82">
        <f t="shared" si="67"/>
        <v>5</v>
      </c>
      <c r="AD591" s="82">
        <f t="shared" si="68"/>
        <v>5</v>
      </c>
      <c r="AE591" s="82" t="str">
        <f>IF(A591&lt;&gt;"",MID(F591,1,FIND(" ",F591,1)-1),AE590)</f>
        <v>H6R14.</v>
      </c>
      <c r="AF591" s="82" t="str">
        <f t="shared" si="69"/>
        <v>H6R14</v>
      </c>
      <c r="AG591" s="89"/>
      <c r="AH591" s="89"/>
    </row>
    <row r="592" spans="1:34" s="2" customFormat="1" ht="350.1" customHeight="1" x14ac:dyDescent="0.2">
      <c r="A592" s="129">
        <f>IF(ISBLANK(D592),"",COUNTA($D$2:D592))</f>
        <v>478</v>
      </c>
      <c r="B592" s="130">
        <f t="shared" si="64"/>
        <v>591</v>
      </c>
      <c r="C592" s="140"/>
      <c r="D592" s="140" t="s">
        <v>646</v>
      </c>
      <c r="E592" s="140" t="s">
        <v>24</v>
      </c>
      <c r="F592" s="155" t="s">
        <v>905</v>
      </c>
      <c r="G592" s="155" t="s">
        <v>41</v>
      </c>
      <c r="H592" s="155" t="s">
        <v>277</v>
      </c>
      <c r="I592" s="155" t="s">
        <v>278</v>
      </c>
      <c r="J592" s="140" t="s">
        <v>279</v>
      </c>
      <c r="K592" s="140">
        <v>2</v>
      </c>
      <c r="L592" s="156">
        <v>43040</v>
      </c>
      <c r="M592" s="156">
        <v>43189</v>
      </c>
      <c r="N592" s="137">
        <f t="shared" si="70"/>
        <v>21.285714285714285</v>
      </c>
      <c r="O592" s="140" t="s">
        <v>1975</v>
      </c>
      <c r="P592" s="138" t="s">
        <v>2386</v>
      </c>
      <c r="Q592" s="140">
        <v>2</v>
      </c>
      <c r="R592" s="147"/>
      <c r="S592" s="85">
        <f>IF(Q592/K592&gt;1,100,+Q592/K592*100)</f>
        <v>100</v>
      </c>
      <c r="T592" s="142">
        <f>+N592*S592/100</f>
        <v>21.285714285714285</v>
      </c>
      <c r="U592" s="142">
        <f>IF(M592&lt;=$AH$1,T592,0)</f>
        <v>21.285714285714285</v>
      </c>
      <c r="V592" s="142">
        <f>IF($AH$1&gt;=M592,N592,0)</f>
        <v>21.285714285714285</v>
      </c>
      <c r="W592" s="143" t="str">
        <f>IF(S592=100,"CUMPLIDA",IF(M592-$AH$1&lt;0,"VENCIDA",IF(M592-$AH$1&lt;=30,"PRÓXIMA A VENCER",IF(S592&gt;0,"CON AVANCE","EN TERMINO"))))</f>
        <v>CUMPLIDA</v>
      </c>
      <c r="X592" s="143" t="str">
        <f>IF(A592&lt;&gt;"",IF(AD592=1,"VENCIDO",IF(AD592=2,"PRÓXIMO A VENCER",IF(AD592=3,"EN TERMINO",IF(AD592=4,"CON AVANCE",IF(AD592=5,"CUMPLIDO",))))),"")</f>
        <v>CUMPLIDO</v>
      </c>
      <c r="Y592" s="202" t="s">
        <v>139</v>
      </c>
      <c r="Z592" s="129" t="str">
        <f t="shared" si="65"/>
        <v>H9R14</v>
      </c>
      <c r="AA592" s="144">
        <f>IF(A592&lt;&gt;"",1,AA591+1)</f>
        <v>1</v>
      </c>
      <c r="AB592" s="144" t="str">
        <f t="shared" si="66"/>
        <v>H9R14 - 1</v>
      </c>
      <c r="AC592" s="82">
        <f t="shared" si="67"/>
        <v>5</v>
      </c>
      <c r="AD592" s="82">
        <f t="shared" si="68"/>
        <v>5</v>
      </c>
      <c r="AE592" s="82" t="str">
        <f>IF(A592&lt;&gt;"",MID(F592,1,FIND(" ",F592,1)-1),AE591)</f>
        <v>H9R14.</v>
      </c>
      <c r="AF592" s="82" t="str">
        <f t="shared" si="69"/>
        <v>H9R14</v>
      </c>
      <c r="AG592" s="89"/>
      <c r="AH592" s="89"/>
    </row>
    <row r="593" spans="1:34" s="2" customFormat="1" ht="350.1" customHeight="1" x14ac:dyDescent="0.2">
      <c r="A593" s="129">
        <f>IF(ISBLANK(D593),"",COUNTA($D$2:D593))</f>
        <v>479</v>
      </c>
      <c r="B593" s="130">
        <f t="shared" si="64"/>
        <v>592</v>
      </c>
      <c r="C593" s="140"/>
      <c r="D593" s="140" t="s">
        <v>646</v>
      </c>
      <c r="E593" s="140" t="s">
        <v>19</v>
      </c>
      <c r="F593" s="155" t="s">
        <v>463</v>
      </c>
      <c r="G593" s="155" t="s">
        <v>42</v>
      </c>
      <c r="H593" s="155" t="s">
        <v>461</v>
      </c>
      <c r="I593" s="155" t="s">
        <v>464</v>
      </c>
      <c r="J593" s="140" t="s">
        <v>462</v>
      </c>
      <c r="K593" s="140">
        <v>2</v>
      </c>
      <c r="L593" s="156">
        <v>43040</v>
      </c>
      <c r="M593" s="156">
        <v>43189</v>
      </c>
      <c r="N593" s="137">
        <f t="shared" si="70"/>
        <v>21.285714285714285</v>
      </c>
      <c r="O593" s="160" t="s">
        <v>1519</v>
      </c>
      <c r="P593" s="138" t="s">
        <v>2386</v>
      </c>
      <c r="Q593" s="140">
        <v>2</v>
      </c>
      <c r="R593" s="140"/>
      <c r="S593" s="85">
        <f>IF(Q593/K593&gt;1,100,+Q593/K593*100)</f>
        <v>100</v>
      </c>
      <c r="T593" s="142">
        <f>+N593*S593/100</f>
        <v>21.285714285714285</v>
      </c>
      <c r="U593" s="142">
        <f>IF(M593&lt;=$AH$1,T593,0)</f>
        <v>21.285714285714285</v>
      </c>
      <c r="V593" s="142">
        <f>IF($AH$1&gt;=M593,N593,0)</f>
        <v>21.285714285714285</v>
      </c>
      <c r="W593" s="143" t="str">
        <f>IF(S593=100,"CUMPLIDA",IF(M593-$AH$1&lt;0,"VENCIDA",IF(M593-$AH$1&lt;=30,"PRÓXIMA A VENCER",IF(S593&gt;0,"CON AVANCE","EN TERMINO"))))</f>
        <v>CUMPLIDA</v>
      </c>
      <c r="X593" s="143" t="str">
        <f>IF(A593&lt;&gt;"",IF(AD593=1,"VENCIDO",IF(AD593=2,"PRÓXIMO A VENCER",IF(AD593=3,"EN TERMINO",IF(AD593=4,"CON AVANCE",IF(AD593=5,"CUMPLIDO",))))),"")</f>
        <v>CUMPLIDO</v>
      </c>
      <c r="Y593" s="202" t="s">
        <v>139</v>
      </c>
      <c r="Z593" s="129" t="str">
        <f t="shared" si="65"/>
        <v>H11R14</v>
      </c>
      <c r="AA593" s="144">
        <f>IF(A593&lt;&gt;"",1,AA592+1)</f>
        <v>1</v>
      </c>
      <c r="AB593" s="144" t="str">
        <f t="shared" si="66"/>
        <v>H11R14 - 1</v>
      </c>
      <c r="AC593" s="82">
        <f t="shared" si="67"/>
        <v>5</v>
      </c>
      <c r="AD593" s="82">
        <f t="shared" si="68"/>
        <v>5</v>
      </c>
      <c r="AE593" s="82" t="str">
        <f>IF(A593&lt;&gt;"",MID(F593,1,FIND(" ",F593,1)-1),AE592)</f>
        <v>H11R14.</v>
      </c>
      <c r="AF593" s="82" t="str">
        <f t="shared" si="69"/>
        <v>H11R14</v>
      </c>
      <c r="AG593" s="89"/>
      <c r="AH593" s="89"/>
    </row>
    <row r="594" spans="1:34" s="2" customFormat="1" ht="350.1" customHeight="1" x14ac:dyDescent="0.2">
      <c r="A594" s="129">
        <f>IF(ISBLANK(D594),"",COUNTA($D$2:D594))</f>
        <v>480</v>
      </c>
      <c r="B594" s="130">
        <f t="shared" si="64"/>
        <v>593</v>
      </c>
      <c r="C594" s="140"/>
      <c r="D594" s="140" t="s">
        <v>646</v>
      </c>
      <c r="E594" s="140" t="s">
        <v>25</v>
      </c>
      <c r="F594" s="155" t="s">
        <v>906</v>
      </c>
      <c r="G594" s="155" t="s">
        <v>43</v>
      </c>
      <c r="H594" s="210" t="s">
        <v>258</v>
      </c>
      <c r="I594" s="155" t="s">
        <v>259</v>
      </c>
      <c r="J594" s="144" t="s">
        <v>243</v>
      </c>
      <c r="K594" s="144">
        <v>3</v>
      </c>
      <c r="L594" s="207">
        <v>43040</v>
      </c>
      <c r="M594" s="207">
        <v>43403</v>
      </c>
      <c r="N594" s="137">
        <f t="shared" si="70"/>
        <v>51.857142857142854</v>
      </c>
      <c r="O594" s="160" t="s">
        <v>1519</v>
      </c>
      <c r="P594" s="138" t="s">
        <v>2386</v>
      </c>
      <c r="Q594" s="140">
        <v>3</v>
      </c>
      <c r="R594" s="155"/>
      <c r="S594" s="85">
        <f>IF(Q594/K594&gt;1,100,+Q594/K594*100)</f>
        <v>100</v>
      </c>
      <c r="T594" s="142">
        <f>+N594*S594/100</f>
        <v>51.857142857142854</v>
      </c>
      <c r="U594" s="142">
        <f>IF(M594&lt;=$AH$1,T594,0)</f>
        <v>51.857142857142854</v>
      </c>
      <c r="V594" s="142">
        <f>IF($AH$1&gt;=M594,N594,0)</f>
        <v>51.857142857142854</v>
      </c>
      <c r="W594" s="143" t="str">
        <f>IF(S594=100,"CUMPLIDA",IF(M594-$AH$1&lt;0,"VENCIDA",IF(M594-$AH$1&lt;=30,"PRÓXIMA A VENCER",IF(S594&gt;0,"CON AVANCE","EN TERMINO"))))</f>
        <v>CUMPLIDA</v>
      </c>
      <c r="X594" s="143" t="str">
        <f>IF(A594&lt;&gt;"",IF(AD594=1,"VENCIDO",IF(AD594=2,"PRÓXIMO A VENCER",IF(AD594=3,"EN TERMINO",IF(AD594=4,"CON AVANCE",IF(AD594=5,"CUMPLIDO",))))),"")</f>
        <v>CUMPLIDO</v>
      </c>
      <c r="Y594" s="202" t="s">
        <v>139</v>
      </c>
      <c r="Z594" s="129" t="str">
        <f t="shared" si="65"/>
        <v>H13R14</v>
      </c>
      <c r="AA594" s="144">
        <f>IF(A594&lt;&gt;"",1,AA593+1)</f>
        <v>1</v>
      </c>
      <c r="AB594" s="144" t="str">
        <f t="shared" si="66"/>
        <v>H13R14 - 1</v>
      </c>
      <c r="AC594" s="82">
        <f t="shared" si="67"/>
        <v>5</v>
      </c>
      <c r="AD594" s="82">
        <f t="shared" si="68"/>
        <v>5</v>
      </c>
      <c r="AE594" s="82" t="str">
        <f>IF(A594&lt;&gt;"",MID(F594,1,FIND(" ",F594,1)-1),AE593)</f>
        <v>H13R14.</v>
      </c>
      <c r="AF594" s="82" t="str">
        <f t="shared" si="69"/>
        <v>H13R14</v>
      </c>
      <c r="AG594" s="89"/>
      <c r="AH594" s="89"/>
    </row>
    <row r="595" spans="1:34" s="2" customFormat="1" ht="350.1" customHeight="1" x14ac:dyDescent="0.2">
      <c r="A595" s="129">
        <f>IF(ISBLANK(D595),"",COUNTA($D$2:D595))</f>
        <v>481</v>
      </c>
      <c r="B595" s="130">
        <f t="shared" si="64"/>
        <v>594</v>
      </c>
      <c r="C595" s="140"/>
      <c r="D595" s="140" t="s">
        <v>766</v>
      </c>
      <c r="E595" s="140" t="s">
        <v>19</v>
      </c>
      <c r="F595" s="155" t="s">
        <v>907</v>
      </c>
      <c r="G595" s="155" t="s">
        <v>44</v>
      </c>
      <c r="H595" s="155" t="s">
        <v>260</v>
      </c>
      <c r="I595" s="155" t="s">
        <v>261</v>
      </c>
      <c r="J595" s="144" t="s">
        <v>262</v>
      </c>
      <c r="K595" s="144">
        <v>1</v>
      </c>
      <c r="L595" s="207">
        <v>43132</v>
      </c>
      <c r="M595" s="207">
        <v>43159</v>
      </c>
      <c r="N595" s="137">
        <f t="shared" si="70"/>
        <v>3.8571428571428572</v>
      </c>
      <c r="O595" s="140" t="s">
        <v>1515</v>
      </c>
      <c r="P595" s="138" t="s">
        <v>2393</v>
      </c>
      <c r="Q595" s="140">
        <v>1</v>
      </c>
      <c r="R595" s="147"/>
      <c r="S595" s="85">
        <f>IF(Q595/K595&gt;1,100,+Q595/K595*100)</f>
        <v>100</v>
      </c>
      <c r="T595" s="142">
        <f>+N595*S595/100</f>
        <v>3.8571428571428572</v>
      </c>
      <c r="U595" s="142">
        <f>IF(M595&lt;=$AH$1,T595,0)</f>
        <v>3.8571428571428572</v>
      </c>
      <c r="V595" s="142">
        <f>IF($AH$1&gt;=M595,N595,0)</f>
        <v>3.8571428571428572</v>
      </c>
      <c r="W595" s="143" t="str">
        <f>IF(S595=100,"CUMPLIDA",IF(M595-$AH$1&lt;0,"VENCIDA",IF(M595-$AH$1&lt;=30,"PRÓXIMA A VENCER",IF(S595&gt;0,"CON AVANCE","EN TERMINO"))))</f>
        <v>CUMPLIDA</v>
      </c>
      <c r="X595" s="143" t="str">
        <f>IF(A595&lt;&gt;"",IF(AD595=1,"VENCIDO",IF(AD595=2,"PRÓXIMO A VENCER",IF(AD595=3,"EN TERMINO",IF(AD595=4,"CON AVANCE",IF(AD595=5,"CUMPLIDO",))))),"")</f>
        <v>CUMPLIDO</v>
      </c>
      <c r="Y595" s="202" t="s">
        <v>139</v>
      </c>
      <c r="Z595" s="129" t="str">
        <f t="shared" si="65"/>
        <v>H17R14</v>
      </c>
      <c r="AA595" s="144">
        <f>IF(A595&lt;&gt;"",1,AA594+1)</f>
        <v>1</v>
      </c>
      <c r="AB595" s="144" t="str">
        <f t="shared" si="66"/>
        <v>H17R14 - 1</v>
      </c>
      <c r="AC595" s="82">
        <f t="shared" si="67"/>
        <v>5</v>
      </c>
      <c r="AD595" s="82">
        <f t="shared" si="68"/>
        <v>5</v>
      </c>
      <c r="AE595" s="82" t="str">
        <f>IF(A595&lt;&gt;"",MID(F595,1,FIND(" ",F595,1)-1),AE594)</f>
        <v>H17R14.</v>
      </c>
      <c r="AF595" s="82" t="str">
        <f t="shared" si="69"/>
        <v>H17R14</v>
      </c>
      <c r="AG595" s="89"/>
      <c r="AH595" s="89"/>
    </row>
    <row r="596" spans="1:34" s="2" customFormat="1" ht="350.1" customHeight="1" x14ac:dyDescent="0.2">
      <c r="A596" s="129">
        <f>IF(ISBLANK(D596),"",COUNTA($D$2:D596))</f>
        <v>482</v>
      </c>
      <c r="B596" s="130">
        <f t="shared" si="64"/>
        <v>595</v>
      </c>
      <c r="C596" s="140"/>
      <c r="D596" s="140" t="s">
        <v>646</v>
      </c>
      <c r="E596" s="140" t="s">
        <v>19</v>
      </c>
      <c r="F596" s="155" t="s">
        <v>908</v>
      </c>
      <c r="G596" s="155" t="s">
        <v>45</v>
      </c>
      <c r="H596" s="210" t="s">
        <v>263</v>
      </c>
      <c r="I596" s="155" t="s">
        <v>264</v>
      </c>
      <c r="J596" s="211" t="s">
        <v>265</v>
      </c>
      <c r="K596" s="144">
        <v>4</v>
      </c>
      <c r="L596" s="207">
        <v>43040</v>
      </c>
      <c r="M596" s="207">
        <v>43403</v>
      </c>
      <c r="N596" s="137">
        <f t="shared" si="70"/>
        <v>51.857142857142854</v>
      </c>
      <c r="O596" s="140" t="s">
        <v>1515</v>
      </c>
      <c r="P596" s="138" t="s">
        <v>2393</v>
      </c>
      <c r="Q596" s="140">
        <v>4</v>
      </c>
      <c r="R596" s="155"/>
      <c r="S596" s="85">
        <f>IF(Q596/K596&gt;1,100,+Q596/K596*100)</f>
        <v>100</v>
      </c>
      <c r="T596" s="142">
        <f>+N596*S596/100</f>
        <v>51.857142857142854</v>
      </c>
      <c r="U596" s="142">
        <f>IF(M596&lt;=$AH$1,T596,0)</f>
        <v>51.857142857142854</v>
      </c>
      <c r="V596" s="142">
        <f>IF($AH$1&gt;=M596,N596,0)</f>
        <v>51.857142857142854</v>
      </c>
      <c r="W596" s="143" t="str">
        <f>IF(S596=100,"CUMPLIDA",IF(M596-$AH$1&lt;0,"VENCIDA",IF(M596-$AH$1&lt;=30,"PRÓXIMA A VENCER",IF(S596&gt;0,"CON AVANCE","EN TERMINO"))))</f>
        <v>CUMPLIDA</v>
      </c>
      <c r="X596" s="143" t="str">
        <f>IF(A596&lt;&gt;"",IF(AD596=1,"VENCIDO",IF(AD596=2,"PRÓXIMO A VENCER",IF(AD596=3,"EN TERMINO",IF(AD596=4,"CON AVANCE",IF(AD596=5,"CUMPLIDO",))))),"")</f>
        <v>CUMPLIDO</v>
      </c>
      <c r="Y596" s="202" t="s">
        <v>139</v>
      </c>
      <c r="Z596" s="129" t="str">
        <f t="shared" si="65"/>
        <v>H20R14</v>
      </c>
      <c r="AA596" s="144">
        <f>IF(A596&lt;&gt;"",1,AA595+1)</f>
        <v>1</v>
      </c>
      <c r="AB596" s="144" t="str">
        <f t="shared" si="66"/>
        <v>H20R14 - 1</v>
      </c>
      <c r="AC596" s="82">
        <f t="shared" si="67"/>
        <v>5</v>
      </c>
      <c r="AD596" s="82">
        <f t="shared" si="68"/>
        <v>5</v>
      </c>
      <c r="AE596" s="82" t="str">
        <f>IF(A596&lt;&gt;"",MID(F596,1,FIND(" ",F596,1)-1),AE595)</f>
        <v>H20R14.</v>
      </c>
      <c r="AF596" s="82" t="str">
        <f t="shared" si="69"/>
        <v>H20R14</v>
      </c>
      <c r="AG596" s="89"/>
      <c r="AH596" s="89"/>
    </row>
    <row r="597" spans="1:34" s="2" customFormat="1" ht="350.1" customHeight="1" x14ac:dyDescent="0.2">
      <c r="A597" s="129">
        <f>IF(ISBLANK(D597),"",COUNTA($D$2:D597))</f>
        <v>483</v>
      </c>
      <c r="B597" s="130">
        <f t="shared" si="64"/>
        <v>596</v>
      </c>
      <c r="C597" s="140"/>
      <c r="D597" s="140" t="s">
        <v>646</v>
      </c>
      <c r="E597" s="140" t="s">
        <v>19</v>
      </c>
      <c r="F597" s="155" t="s">
        <v>468</v>
      </c>
      <c r="G597" s="193" t="s">
        <v>469</v>
      </c>
      <c r="H597" s="193" t="s">
        <v>465</v>
      </c>
      <c r="I597" s="193" t="s">
        <v>466</v>
      </c>
      <c r="J597" s="194" t="s">
        <v>467</v>
      </c>
      <c r="K597" s="140">
        <v>1</v>
      </c>
      <c r="L597" s="201">
        <v>43040</v>
      </c>
      <c r="M597" s="201">
        <v>43099</v>
      </c>
      <c r="N597" s="137">
        <f t="shared" si="70"/>
        <v>8.4285714285714288</v>
      </c>
      <c r="O597" s="160" t="s">
        <v>1519</v>
      </c>
      <c r="P597" s="138" t="s">
        <v>2386</v>
      </c>
      <c r="Q597" s="140">
        <v>1</v>
      </c>
      <c r="R597" s="140"/>
      <c r="S597" s="85">
        <f>IF(Q597/K597&gt;1,100,+Q597/K597*100)</f>
        <v>100</v>
      </c>
      <c r="T597" s="142">
        <f>+N597*S597/100</f>
        <v>8.4285714285714288</v>
      </c>
      <c r="U597" s="142">
        <f>IF(M597&lt;=$AH$1,T597,0)</f>
        <v>8.4285714285714288</v>
      </c>
      <c r="V597" s="142">
        <f>IF($AH$1&gt;=M597,N597,0)</f>
        <v>8.4285714285714288</v>
      </c>
      <c r="W597" s="143" t="str">
        <f>IF(S597=100,"CUMPLIDA",IF(M597-$AH$1&lt;0,"VENCIDA",IF(M597-$AH$1&lt;=30,"PRÓXIMA A VENCER",IF(S597&gt;0,"CON AVANCE","EN TERMINO"))))</f>
        <v>CUMPLIDA</v>
      </c>
      <c r="X597" s="143" t="str">
        <f>IF(A597&lt;&gt;"",IF(AD597=1,"VENCIDO",IF(AD597=2,"PRÓXIMO A VENCER",IF(AD597=3,"EN TERMINO",IF(AD597=4,"CON AVANCE",IF(AD597=5,"CUMPLIDO",))))),"")</f>
        <v>CUMPLIDO</v>
      </c>
      <c r="Y597" s="202" t="s">
        <v>139</v>
      </c>
      <c r="Z597" s="129" t="str">
        <f t="shared" si="65"/>
        <v>H22R14</v>
      </c>
      <c r="AA597" s="144">
        <f>IF(A597&lt;&gt;"",1,AA596+1)</f>
        <v>1</v>
      </c>
      <c r="AB597" s="144" t="str">
        <f t="shared" si="66"/>
        <v>H22R14 - 1</v>
      </c>
      <c r="AC597" s="82">
        <f t="shared" si="67"/>
        <v>5</v>
      </c>
      <c r="AD597" s="82">
        <f t="shared" si="68"/>
        <v>5</v>
      </c>
      <c r="AE597" s="82" t="str">
        <f>IF(A597&lt;&gt;"",MID(F597,1,FIND(" ",F597,1)-1),AE596)</f>
        <v>H22R14.</v>
      </c>
      <c r="AF597" s="82" t="str">
        <f t="shared" si="69"/>
        <v>H22R14</v>
      </c>
      <c r="AG597" s="89"/>
      <c r="AH597" s="89"/>
    </row>
    <row r="598" spans="1:34" s="2" customFormat="1" ht="350.1" customHeight="1" x14ac:dyDescent="0.2">
      <c r="A598" s="129">
        <f>IF(ISBLANK(D598),"",COUNTA($D$2:D598))</f>
        <v>484</v>
      </c>
      <c r="B598" s="130">
        <f t="shared" si="64"/>
        <v>597</v>
      </c>
      <c r="C598" s="140"/>
      <c r="D598" s="140" t="s">
        <v>646</v>
      </c>
      <c r="E598" s="140" t="s">
        <v>19</v>
      </c>
      <c r="F598" s="155" t="s">
        <v>470</v>
      </c>
      <c r="G598" s="193" t="s">
        <v>46</v>
      </c>
      <c r="H598" s="155" t="s">
        <v>1067</v>
      </c>
      <c r="I598" s="155" t="s">
        <v>1056</v>
      </c>
      <c r="J598" s="140" t="s">
        <v>1057</v>
      </c>
      <c r="K598" s="140">
        <v>1</v>
      </c>
      <c r="L598" s="156">
        <v>43862</v>
      </c>
      <c r="M598" s="156">
        <v>43979</v>
      </c>
      <c r="N598" s="137">
        <f t="shared" si="70"/>
        <v>16.714285714285715</v>
      </c>
      <c r="O598" s="140" t="s">
        <v>1525</v>
      </c>
      <c r="P598" s="140" t="s">
        <v>2476</v>
      </c>
      <c r="Q598" s="140">
        <v>1</v>
      </c>
      <c r="R598" s="155"/>
      <c r="S598" s="85">
        <f>IF(Q598/K598&gt;1,100,+Q598/K598*100)</f>
        <v>100</v>
      </c>
      <c r="T598" s="142">
        <f>+N598*S598/100</f>
        <v>16.714285714285715</v>
      </c>
      <c r="U598" s="142">
        <f>IF(M598&lt;=$AH$1,T598,0)</f>
        <v>16.714285714285715</v>
      </c>
      <c r="V598" s="142">
        <f>IF($AH$1&gt;=M598,N598,0)</f>
        <v>16.714285714285715</v>
      </c>
      <c r="W598" s="143" t="str">
        <f>IF(S598=100,"CUMPLIDA",IF(M598-$AH$1&lt;0,"VENCIDA",IF(M598-$AH$1&lt;=30,"PRÓXIMA A VENCER",IF(S598&gt;0,"CON AVANCE","EN TERMINO"))))</f>
        <v>CUMPLIDA</v>
      </c>
      <c r="X598" s="143" t="str">
        <f>IF(A598&lt;&gt;"",IF(AD598=1,"VENCIDO",IF(AD598=2,"PRÓXIMO A VENCER",IF(AD598=3,"EN TERMINO",IF(AD598=4,"CON AVANCE",IF(AD598=5,"CUMPLIDO",))))),"")</f>
        <v>CUMPLIDO</v>
      </c>
      <c r="Y598" s="202" t="s">
        <v>139</v>
      </c>
      <c r="Z598" s="129" t="str">
        <f t="shared" si="65"/>
        <v>H31R14</v>
      </c>
      <c r="AA598" s="144">
        <f>IF(A598&lt;&gt;"",1,AA597+1)</f>
        <v>1</v>
      </c>
      <c r="AB598" s="144" t="str">
        <f t="shared" si="66"/>
        <v>H31R14 - 1</v>
      </c>
      <c r="AC598" s="82">
        <f t="shared" si="67"/>
        <v>5</v>
      </c>
      <c r="AD598" s="82">
        <f t="shared" si="68"/>
        <v>5</v>
      </c>
      <c r="AE598" s="82" t="str">
        <f>IF(A598&lt;&gt;"",MID(F598,1,FIND(" ",F598,1)-1),AE597)</f>
        <v>H31R14.</v>
      </c>
      <c r="AF598" s="82" t="str">
        <f t="shared" si="69"/>
        <v>H31R14</v>
      </c>
      <c r="AG598" s="89"/>
      <c r="AH598" s="89"/>
    </row>
    <row r="599" spans="1:34" s="2" customFormat="1" ht="350.1" customHeight="1" x14ac:dyDescent="0.2">
      <c r="A599" s="129">
        <f>IF(ISBLANK(D599),"",COUNTA($D$2:D599))</f>
        <v>485</v>
      </c>
      <c r="B599" s="130">
        <f t="shared" si="64"/>
        <v>598</v>
      </c>
      <c r="C599" s="140"/>
      <c r="D599" s="140" t="s">
        <v>646</v>
      </c>
      <c r="E599" s="140" t="s">
        <v>24</v>
      </c>
      <c r="F599" s="155" t="s">
        <v>471</v>
      </c>
      <c r="G599" s="193" t="s">
        <v>47</v>
      </c>
      <c r="H599" s="155" t="s">
        <v>1067</v>
      </c>
      <c r="I599" s="155" t="s">
        <v>1056</v>
      </c>
      <c r="J599" s="140" t="s">
        <v>1057</v>
      </c>
      <c r="K599" s="140">
        <v>1</v>
      </c>
      <c r="L599" s="156">
        <v>43862</v>
      </c>
      <c r="M599" s="156">
        <v>43979</v>
      </c>
      <c r="N599" s="137">
        <f t="shared" si="70"/>
        <v>16.714285714285715</v>
      </c>
      <c r="O599" s="140" t="s">
        <v>1525</v>
      </c>
      <c r="P599" s="140" t="s">
        <v>2476</v>
      </c>
      <c r="Q599" s="140">
        <v>1</v>
      </c>
      <c r="R599" s="155"/>
      <c r="S599" s="85">
        <f>IF(Q599/K599&gt;1,100,+Q599/K599*100)</f>
        <v>100</v>
      </c>
      <c r="T599" s="142">
        <f>+N599*S599/100</f>
        <v>16.714285714285715</v>
      </c>
      <c r="U599" s="142">
        <f>IF(M599&lt;=$AH$1,T599,0)</f>
        <v>16.714285714285715</v>
      </c>
      <c r="V599" s="142">
        <f>IF($AH$1&gt;=M599,N599,0)</f>
        <v>16.714285714285715</v>
      </c>
      <c r="W599" s="143" t="str">
        <f>IF(S599=100,"CUMPLIDA",IF(M599-$AH$1&lt;0,"VENCIDA",IF(M599-$AH$1&lt;=30,"PRÓXIMA A VENCER",IF(S599&gt;0,"CON AVANCE","EN TERMINO"))))</f>
        <v>CUMPLIDA</v>
      </c>
      <c r="X599" s="143" t="str">
        <f>IF(A599&lt;&gt;"",IF(AD599=1,"VENCIDO",IF(AD599=2,"PRÓXIMO A VENCER",IF(AD599=3,"EN TERMINO",IF(AD599=4,"CON AVANCE",IF(AD599=5,"CUMPLIDO",))))),"")</f>
        <v>CUMPLIDO</v>
      </c>
      <c r="Y599" s="202" t="s">
        <v>139</v>
      </c>
      <c r="Z599" s="129" t="str">
        <f t="shared" si="65"/>
        <v>H32R14</v>
      </c>
      <c r="AA599" s="144">
        <f>IF(A599&lt;&gt;"",1,AA598+1)</f>
        <v>1</v>
      </c>
      <c r="AB599" s="144" t="str">
        <f t="shared" si="66"/>
        <v>H32R14 - 1</v>
      </c>
      <c r="AC599" s="82">
        <f t="shared" si="67"/>
        <v>5</v>
      </c>
      <c r="AD599" s="82">
        <f t="shared" si="68"/>
        <v>5</v>
      </c>
      <c r="AE599" s="82" t="str">
        <f>IF(A599&lt;&gt;"",MID(F599,1,FIND(" ",F599,1)-1),AE598)</f>
        <v>H32R14.</v>
      </c>
      <c r="AF599" s="82" t="str">
        <f t="shared" si="69"/>
        <v>H32R14</v>
      </c>
      <c r="AG599" s="89"/>
      <c r="AH599" s="89"/>
    </row>
    <row r="600" spans="1:34" s="2" customFormat="1" ht="350.1" customHeight="1" x14ac:dyDescent="0.2">
      <c r="A600" s="129">
        <f>IF(ISBLANK(D600),"",COUNTA($D$2:D600))</f>
        <v>486</v>
      </c>
      <c r="B600" s="130">
        <f t="shared" si="64"/>
        <v>599</v>
      </c>
      <c r="C600" s="140"/>
      <c r="D600" s="140" t="s">
        <v>646</v>
      </c>
      <c r="E600" s="140" t="s">
        <v>19</v>
      </c>
      <c r="F600" s="155" t="s">
        <v>909</v>
      </c>
      <c r="G600" s="155" t="s">
        <v>48</v>
      </c>
      <c r="H600" s="155" t="s">
        <v>618</v>
      </c>
      <c r="I600" s="155" t="s">
        <v>578</v>
      </c>
      <c r="J600" s="140" t="s">
        <v>7</v>
      </c>
      <c r="K600" s="140">
        <v>1</v>
      </c>
      <c r="L600" s="156">
        <v>43040</v>
      </c>
      <c r="M600" s="156">
        <v>43099</v>
      </c>
      <c r="N600" s="137">
        <f t="shared" si="70"/>
        <v>8.4285714285714288</v>
      </c>
      <c r="O600" s="140" t="s">
        <v>1518</v>
      </c>
      <c r="P600" s="140" t="s">
        <v>2366</v>
      </c>
      <c r="Q600" s="140">
        <v>1</v>
      </c>
      <c r="R600" s="140"/>
      <c r="S600" s="85">
        <f>IF(Q600/K600&gt;1,100,+Q600/K600*100)</f>
        <v>100</v>
      </c>
      <c r="T600" s="142">
        <f>+N600*S600/100</f>
        <v>8.4285714285714288</v>
      </c>
      <c r="U600" s="142">
        <f>IF(M600&lt;=$AH$1,T600,0)</f>
        <v>8.4285714285714288</v>
      </c>
      <c r="V600" s="142">
        <f>IF($AH$1&gt;=M600,N600,0)</f>
        <v>8.4285714285714288</v>
      </c>
      <c r="W600" s="143" t="str">
        <f>IF(S600=100,"CUMPLIDA",IF(M600-$AH$1&lt;0,"VENCIDA",IF(M600-$AH$1&lt;=30,"PRÓXIMA A VENCER",IF(S600&gt;0,"CON AVANCE","EN TERMINO"))))</f>
        <v>CUMPLIDA</v>
      </c>
      <c r="X600" s="143" t="str">
        <f>IF(A600&lt;&gt;"",IF(AD600=1,"VENCIDO",IF(AD600=2,"PRÓXIMO A VENCER",IF(AD600=3,"EN TERMINO",IF(AD600=4,"CON AVANCE",IF(AD600=5,"CUMPLIDO",))))),"")</f>
        <v>CUMPLIDO</v>
      </c>
      <c r="Y600" s="202" t="s">
        <v>139</v>
      </c>
      <c r="Z600" s="129" t="str">
        <f t="shared" si="65"/>
        <v>H34R14</v>
      </c>
      <c r="AA600" s="144">
        <f>IF(A600&lt;&gt;"",1,AA599+1)</f>
        <v>1</v>
      </c>
      <c r="AB600" s="144" t="str">
        <f t="shared" si="66"/>
        <v>H34R14 - 1</v>
      </c>
      <c r="AC600" s="82">
        <f t="shared" si="67"/>
        <v>5</v>
      </c>
      <c r="AD600" s="82">
        <f t="shared" si="68"/>
        <v>5</v>
      </c>
      <c r="AE600" s="82" t="str">
        <f>IF(A600&lt;&gt;"",MID(F600,1,FIND(" ",F600,1)-1),AE599)</f>
        <v>H34R14.</v>
      </c>
      <c r="AF600" s="82" t="str">
        <f t="shared" si="69"/>
        <v>H34R14</v>
      </c>
      <c r="AG600" s="89"/>
      <c r="AH600" s="89"/>
    </row>
    <row r="601" spans="1:34" s="2" customFormat="1" ht="350.1" customHeight="1" x14ac:dyDescent="0.2">
      <c r="A601" s="129">
        <f>IF(ISBLANK(D601),"",COUNTA($D$2:D601))</f>
        <v>487</v>
      </c>
      <c r="B601" s="130">
        <f t="shared" si="64"/>
        <v>600</v>
      </c>
      <c r="C601" s="140"/>
      <c r="D601" s="140" t="s">
        <v>754</v>
      </c>
      <c r="E601" s="140" t="s">
        <v>19</v>
      </c>
      <c r="F601" s="155" t="s">
        <v>654</v>
      </c>
      <c r="G601" s="155" t="s">
        <v>49</v>
      </c>
      <c r="H601" s="155" t="s">
        <v>1067</v>
      </c>
      <c r="I601" s="155" t="s">
        <v>1062</v>
      </c>
      <c r="J601" s="140" t="s">
        <v>1057</v>
      </c>
      <c r="K601" s="140">
        <v>1</v>
      </c>
      <c r="L601" s="156">
        <v>43862</v>
      </c>
      <c r="M601" s="156">
        <v>43979</v>
      </c>
      <c r="N601" s="137">
        <f t="shared" si="70"/>
        <v>16.714285714285715</v>
      </c>
      <c r="O601" s="140" t="s">
        <v>1525</v>
      </c>
      <c r="P601" s="140" t="s">
        <v>2476</v>
      </c>
      <c r="Q601" s="140">
        <v>1</v>
      </c>
      <c r="R601" s="155"/>
      <c r="S601" s="85">
        <f>IF(Q601/K601&gt;1,100,+Q601/K601*100)</f>
        <v>100</v>
      </c>
      <c r="T601" s="142">
        <f>+N601*S601/100</f>
        <v>16.714285714285715</v>
      </c>
      <c r="U601" s="142">
        <f>IF(M601&lt;=$AH$1,T601,0)</f>
        <v>16.714285714285715</v>
      </c>
      <c r="V601" s="142">
        <f>IF($AH$1&gt;=M601,N601,0)</f>
        <v>16.714285714285715</v>
      </c>
      <c r="W601" s="143" t="str">
        <f>IF(S601=100,"CUMPLIDA",IF(M601-$AH$1&lt;0,"VENCIDA",IF(M601-$AH$1&lt;=30,"PRÓXIMA A VENCER",IF(S601&gt;0,"CON AVANCE","EN TERMINO"))))</f>
        <v>CUMPLIDA</v>
      </c>
      <c r="X601" s="143" t="str">
        <f>IF(A601&lt;&gt;"",IF(AD601=1,"VENCIDO",IF(AD601=2,"PRÓXIMO A VENCER",IF(AD601=3,"EN TERMINO",IF(AD601=4,"CON AVANCE",IF(AD601=5,"CUMPLIDO",))))),"")</f>
        <v>CUMPLIDO</v>
      </c>
      <c r="Y601" s="202" t="s">
        <v>139</v>
      </c>
      <c r="Z601" s="129" t="str">
        <f t="shared" si="65"/>
        <v>H41R14</v>
      </c>
      <c r="AA601" s="144">
        <f>IF(A601&lt;&gt;"",1,AA600+1)</f>
        <v>1</v>
      </c>
      <c r="AB601" s="144" t="str">
        <f t="shared" si="66"/>
        <v>H41R14 - 1</v>
      </c>
      <c r="AC601" s="82">
        <f t="shared" si="67"/>
        <v>5</v>
      </c>
      <c r="AD601" s="82">
        <f t="shared" si="68"/>
        <v>5</v>
      </c>
      <c r="AE601" s="82" t="str">
        <f>IF(A601&lt;&gt;"",MID(F601,1,FIND(" ",F601,1)-1),AE600)</f>
        <v>H41R14.</v>
      </c>
      <c r="AF601" s="82" t="str">
        <f t="shared" si="69"/>
        <v>H41R14</v>
      </c>
      <c r="AG601" s="89"/>
      <c r="AH601" s="89"/>
    </row>
    <row r="602" spans="1:34" s="2" customFormat="1" ht="350.1" customHeight="1" x14ac:dyDescent="0.2">
      <c r="A602" s="129">
        <f>IF(ISBLANK(D602),"",COUNTA($D$2:D602))</f>
        <v>488</v>
      </c>
      <c r="B602" s="130">
        <f t="shared" si="64"/>
        <v>601</v>
      </c>
      <c r="C602" s="140"/>
      <c r="D602" s="140" t="s">
        <v>646</v>
      </c>
      <c r="E602" s="140" t="s">
        <v>30</v>
      </c>
      <c r="F602" s="155" t="s">
        <v>653</v>
      </c>
      <c r="G602" s="155" t="s">
        <v>50</v>
      </c>
      <c r="H602" s="155" t="s">
        <v>1067</v>
      </c>
      <c r="I602" s="155" t="s">
        <v>1062</v>
      </c>
      <c r="J602" s="140" t="s">
        <v>1057</v>
      </c>
      <c r="K602" s="140">
        <v>1</v>
      </c>
      <c r="L602" s="156">
        <v>43862</v>
      </c>
      <c r="M602" s="156">
        <v>43979</v>
      </c>
      <c r="N602" s="137">
        <f t="shared" si="70"/>
        <v>16.714285714285715</v>
      </c>
      <c r="O602" s="140" t="s">
        <v>1525</v>
      </c>
      <c r="P602" s="140" t="s">
        <v>2476</v>
      </c>
      <c r="Q602" s="140">
        <v>1</v>
      </c>
      <c r="R602" s="155"/>
      <c r="S602" s="85">
        <f>IF(Q602/K602&gt;1,100,+Q602/K602*100)</f>
        <v>100</v>
      </c>
      <c r="T602" s="142">
        <f>+N602*S602/100</f>
        <v>16.714285714285715</v>
      </c>
      <c r="U602" s="142">
        <f>IF(M602&lt;=$AH$1,T602,0)</f>
        <v>16.714285714285715</v>
      </c>
      <c r="V602" s="142">
        <f>IF($AH$1&gt;=M602,N602,0)</f>
        <v>16.714285714285715</v>
      </c>
      <c r="W602" s="143" t="str">
        <f>IF(S602=100,"CUMPLIDA",IF(M602-$AH$1&lt;0,"VENCIDA",IF(M602-$AH$1&lt;=30,"PRÓXIMA A VENCER",IF(S602&gt;0,"CON AVANCE","EN TERMINO"))))</f>
        <v>CUMPLIDA</v>
      </c>
      <c r="X602" s="143" t="str">
        <f>IF(A602&lt;&gt;"",IF(AD602=1,"VENCIDO",IF(AD602=2,"PRÓXIMO A VENCER",IF(AD602=3,"EN TERMINO",IF(AD602=4,"CON AVANCE",IF(AD602=5,"CUMPLIDO",))))),"")</f>
        <v>CUMPLIDO</v>
      </c>
      <c r="Y602" s="202" t="s">
        <v>139</v>
      </c>
      <c r="Z602" s="129" t="str">
        <f t="shared" si="65"/>
        <v>H44R14</v>
      </c>
      <c r="AA602" s="144">
        <f>IF(A602&lt;&gt;"",1,AA601+1)</f>
        <v>1</v>
      </c>
      <c r="AB602" s="144" t="str">
        <f t="shared" si="66"/>
        <v>H44R14 - 1</v>
      </c>
      <c r="AC602" s="82">
        <f t="shared" si="67"/>
        <v>5</v>
      </c>
      <c r="AD602" s="82">
        <f t="shared" si="68"/>
        <v>5</v>
      </c>
      <c r="AE602" s="82" t="str">
        <f>IF(A602&lt;&gt;"",MID(F602,1,FIND(" ",F602,1)-1),AE601)</f>
        <v>H44R14.</v>
      </c>
      <c r="AF602" s="82" t="str">
        <f t="shared" si="69"/>
        <v>H44R14</v>
      </c>
      <c r="AG602" s="89"/>
      <c r="AH602" s="89"/>
    </row>
    <row r="603" spans="1:34" s="2" customFormat="1" ht="350.1" customHeight="1" x14ac:dyDescent="0.2">
      <c r="A603" s="129">
        <f>IF(ISBLANK(D603),"",COUNTA($D$2:D603))</f>
        <v>489</v>
      </c>
      <c r="B603" s="130">
        <f t="shared" si="64"/>
        <v>602</v>
      </c>
      <c r="C603" s="140"/>
      <c r="D603" s="140" t="s">
        <v>767</v>
      </c>
      <c r="E603" s="140" t="s">
        <v>30</v>
      </c>
      <c r="F603" s="155" t="s">
        <v>910</v>
      </c>
      <c r="G603" s="155" t="s">
        <v>51</v>
      </c>
      <c r="H603" s="155" t="s">
        <v>1067</v>
      </c>
      <c r="I603" s="155" t="s">
        <v>1062</v>
      </c>
      <c r="J603" s="140" t="s">
        <v>1057</v>
      </c>
      <c r="K603" s="140">
        <v>1</v>
      </c>
      <c r="L603" s="156">
        <v>43862</v>
      </c>
      <c r="M603" s="156">
        <v>43979</v>
      </c>
      <c r="N603" s="137">
        <f t="shared" si="70"/>
        <v>16.714285714285715</v>
      </c>
      <c r="O603" s="140" t="s">
        <v>1525</v>
      </c>
      <c r="P603" s="140" t="s">
        <v>2476</v>
      </c>
      <c r="Q603" s="140">
        <v>1</v>
      </c>
      <c r="R603" s="155"/>
      <c r="S603" s="85">
        <f>IF(Q603/K603&gt;1,100,+Q603/K603*100)</f>
        <v>100</v>
      </c>
      <c r="T603" s="142">
        <f>+N603*S603/100</f>
        <v>16.714285714285715</v>
      </c>
      <c r="U603" s="142">
        <f>IF(M603&lt;=$AH$1,T603,0)</f>
        <v>16.714285714285715</v>
      </c>
      <c r="V603" s="142">
        <f>IF($AH$1&gt;=M603,N603,0)</f>
        <v>16.714285714285715</v>
      </c>
      <c r="W603" s="143" t="str">
        <f>IF(S603=100,"CUMPLIDA",IF(M603-$AH$1&lt;0,"VENCIDA",IF(M603-$AH$1&lt;=30,"PRÓXIMA A VENCER",IF(S603&gt;0,"CON AVANCE","EN TERMINO"))))</f>
        <v>CUMPLIDA</v>
      </c>
      <c r="X603" s="143" t="str">
        <f>IF(A603&lt;&gt;"",IF(AD603=1,"VENCIDO",IF(AD603=2,"PRÓXIMO A VENCER",IF(AD603=3,"EN TERMINO",IF(AD603=4,"CON AVANCE",IF(AD603=5,"CUMPLIDO",))))),"")</f>
        <v>CUMPLIDO</v>
      </c>
      <c r="Y603" s="202" t="s">
        <v>139</v>
      </c>
      <c r="Z603" s="129" t="str">
        <f t="shared" si="65"/>
        <v>H45R14</v>
      </c>
      <c r="AA603" s="144">
        <f>IF(A603&lt;&gt;"",1,AA602+1)</f>
        <v>1</v>
      </c>
      <c r="AB603" s="144" t="str">
        <f t="shared" si="66"/>
        <v>H45R14 - 1</v>
      </c>
      <c r="AC603" s="82">
        <f t="shared" si="67"/>
        <v>5</v>
      </c>
      <c r="AD603" s="82">
        <f t="shared" si="68"/>
        <v>5</v>
      </c>
      <c r="AE603" s="82" t="str">
        <f>IF(A603&lt;&gt;"",MID(F603,1,FIND(" ",F603,1)-1),AE602)</f>
        <v>H45R14.</v>
      </c>
      <c r="AF603" s="82" t="str">
        <f t="shared" si="69"/>
        <v>H45R14</v>
      </c>
      <c r="AG603" s="89"/>
      <c r="AH603" s="89"/>
    </row>
    <row r="604" spans="1:34" s="2" customFormat="1" ht="350.1" customHeight="1" x14ac:dyDescent="0.2">
      <c r="A604" s="129">
        <f>IF(ISBLANK(D604),"",COUNTA($D$2:D604))</f>
        <v>490</v>
      </c>
      <c r="B604" s="130">
        <f t="shared" si="64"/>
        <v>603</v>
      </c>
      <c r="C604" s="140"/>
      <c r="D604" s="140" t="s">
        <v>646</v>
      </c>
      <c r="E604" s="140" t="s">
        <v>21</v>
      </c>
      <c r="F604" s="155" t="s">
        <v>911</v>
      </c>
      <c r="G604" s="155" t="s">
        <v>52</v>
      </c>
      <c r="H604" s="155" t="s">
        <v>1067</v>
      </c>
      <c r="I604" s="155" t="s">
        <v>1062</v>
      </c>
      <c r="J604" s="140" t="s">
        <v>1057</v>
      </c>
      <c r="K604" s="140">
        <v>1</v>
      </c>
      <c r="L604" s="156">
        <v>43862</v>
      </c>
      <c r="M604" s="156">
        <v>43979</v>
      </c>
      <c r="N604" s="137">
        <f t="shared" si="70"/>
        <v>16.714285714285715</v>
      </c>
      <c r="O604" s="140" t="s">
        <v>1525</v>
      </c>
      <c r="P604" s="140" t="s">
        <v>2476</v>
      </c>
      <c r="Q604" s="140">
        <v>1</v>
      </c>
      <c r="R604" s="155"/>
      <c r="S604" s="85">
        <f>IF(Q604/K604&gt;1,100,+Q604/K604*100)</f>
        <v>100</v>
      </c>
      <c r="T604" s="142">
        <f>+N604*S604/100</f>
        <v>16.714285714285715</v>
      </c>
      <c r="U604" s="142">
        <f>IF(M604&lt;=$AH$1,T604,0)</f>
        <v>16.714285714285715</v>
      </c>
      <c r="V604" s="142">
        <f>IF($AH$1&gt;=M604,N604,0)</f>
        <v>16.714285714285715</v>
      </c>
      <c r="W604" s="143" t="str">
        <f>IF(S604=100,"CUMPLIDA",IF(M604-$AH$1&lt;0,"VENCIDA",IF(M604-$AH$1&lt;=30,"PRÓXIMA A VENCER",IF(S604&gt;0,"CON AVANCE","EN TERMINO"))))</f>
        <v>CUMPLIDA</v>
      </c>
      <c r="X604" s="143" t="str">
        <f>IF(A604&lt;&gt;"",IF(AD604=1,"VENCIDO",IF(AD604=2,"PRÓXIMO A VENCER",IF(AD604=3,"EN TERMINO",IF(AD604=4,"CON AVANCE",IF(AD604=5,"CUMPLIDO",))))),"")</f>
        <v>CUMPLIDO</v>
      </c>
      <c r="Y604" s="202" t="s">
        <v>139</v>
      </c>
      <c r="Z604" s="129" t="str">
        <f t="shared" si="65"/>
        <v>H47R14</v>
      </c>
      <c r="AA604" s="144">
        <f>IF(A604&lt;&gt;"",1,AA603+1)</f>
        <v>1</v>
      </c>
      <c r="AB604" s="144" t="str">
        <f t="shared" si="66"/>
        <v>H47R14 - 1</v>
      </c>
      <c r="AC604" s="82">
        <f t="shared" si="67"/>
        <v>5</v>
      </c>
      <c r="AD604" s="82">
        <f t="shared" si="68"/>
        <v>5</v>
      </c>
      <c r="AE604" s="82" t="str">
        <f>IF(A604&lt;&gt;"",MID(F604,1,FIND(" ",F604,1)-1),AE603)</f>
        <v>H47R14.</v>
      </c>
      <c r="AF604" s="82" t="str">
        <f t="shared" si="69"/>
        <v>H47R14</v>
      </c>
      <c r="AG604" s="89"/>
      <c r="AH604" s="89"/>
    </row>
    <row r="605" spans="1:34" s="2" customFormat="1" ht="350.1" customHeight="1" x14ac:dyDescent="0.2">
      <c r="A605" s="129">
        <f>IF(ISBLANK(D605),"",COUNTA($D$2:D605))</f>
        <v>491</v>
      </c>
      <c r="B605" s="130">
        <f t="shared" si="64"/>
        <v>604</v>
      </c>
      <c r="C605" s="140"/>
      <c r="D605" s="140" t="s">
        <v>646</v>
      </c>
      <c r="E605" s="140" t="s">
        <v>21</v>
      </c>
      <c r="F605" s="155" t="s">
        <v>912</v>
      </c>
      <c r="G605" s="155" t="s">
        <v>53</v>
      </c>
      <c r="H605" s="155" t="s">
        <v>1067</v>
      </c>
      <c r="I605" s="155" t="s">
        <v>1062</v>
      </c>
      <c r="J605" s="140" t="s">
        <v>1057</v>
      </c>
      <c r="K605" s="140">
        <v>1</v>
      </c>
      <c r="L605" s="156">
        <v>43862</v>
      </c>
      <c r="M605" s="156">
        <v>43979</v>
      </c>
      <c r="N605" s="137">
        <f t="shared" si="70"/>
        <v>16.714285714285715</v>
      </c>
      <c r="O605" s="140" t="s">
        <v>1525</v>
      </c>
      <c r="P605" s="140" t="s">
        <v>2476</v>
      </c>
      <c r="Q605" s="140">
        <v>1</v>
      </c>
      <c r="R605" s="155"/>
      <c r="S605" s="85">
        <f>IF(Q605/K605&gt;1,100,+Q605/K605*100)</f>
        <v>100</v>
      </c>
      <c r="T605" s="142">
        <f>+N605*S605/100</f>
        <v>16.714285714285715</v>
      </c>
      <c r="U605" s="142">
        <f>IF(M605&lt;=$AH$1,T605,0)</f>
        <v>16.714285714285715</v>
      </c>
      <c r="V605" s="142">
        <f>IF($AH$1&gt;=M605,N605,0)</f>
        <v>16.714285714285715</v>
      </c>
      <c r="W605" s="143" t="str">
        <f>IF(S605=100,"CUMPLIDA",IF(M605-$AH$1&lt;0,"VENCIDA",IF(M605-$AH$1&lt;=30,"PRÓXIMA A VENCER",IF(S605&gt;0,"CON AVANCE","EN TERMINO"))))</f>
        <v>CUMPLIDA</v>
      </c>
      <c r="X605" s="143" t="str">
        <f>IF(A605&lt;&gt;"",IF(AD605=1,"VENCIDO",IF(AD605=2,"PRÓXIMO A VENCER",IF(AD605=3,"EN TERMINO",IF(AD605=4,"CON AVANCE",IF(AD605=5,"CUMPLIDO",))))),"")</f>
        <v>CUMPLIDO</v>
      </c>
      <c r="Y605" s="202" t="s">
        <v>139</v>
      </c>
      <c r="Z605" s="129" t="str">
        <f t="shared" si="65"/>
        <v>H49R14</v>
      </c>
      <c r="AA605" s="144">
        <f>IF(A605&lt;&gt;"",1,AA604+1)</f>
        <v>1</v>
      </c>
      <c r="AB605" s="144" t="str">
        <f t="shared" si="66"/>
        <v>H49R14 - 1</v>
      </c>
      <c r="AC605" s="82">
        <f t="shared" si="67"/>
        <v>5</v>
      </c>
      <c r="AD605" s="82">
        <f t="shared" si="68"/>
        <v>5</v>
      </c>
      <c r="AE605" s="82" t="str">
        <f>IF(A605&lt;&gt;"",MID(F605,1,FIND(" ",F605,1)-1),AE604)</f>
        <v>H49R14.</v>
      </c>
      <c r="AF605" s="82" t="str">
        <f t="shared" si="69"/>
        <v>H49R14</v>
      </c>
      <c r="AG605" s="89"/>
      <c r="AH605" s="89"/>
    </row>
    <row r="606" spans="1:34" s="2" customFormat="1" ht="350.1" customHeight="1" x14ac:dyDescent="0.2">
      <c r="A606" s="129">
        <f>IF(ISBLANK(D606),"",COUNTA($D$2:D606))</f>
        <v>492</v>
      </c>
      <c r="B606" s="130">
        <f t="shared" si="64"/>
        <v>605</v>
      </c>
      <c r="C606" s="140"/>
      <c r="D606" s="140" t="s">
        <v>646</v>
      </c>
      <c r="E606" s="140" t="s">
        <v>21</v>
      </c>
      <c r="F606" s="155" t="s">
        <v>704</v>
      </c>
      <c r="G606" s="155" t="s">
        <v>55</v>
      </c>
      <c r="H606" s="155" t="s">
        <v>472</v>
      </c>
      <c r="I606" s="155" t="s">
        <v>473</v>
      </c>
      <c r="J606" s="140" t="s">
        <v>367</v>
      </c>
      <c r="K606" s="140">
        <v>1</v>
      </c>
      <c r="L606" s="156">
        <v>43040</v>
      </c>
      <c r="M606" s="156">
        <v>43099</v>
      </c>
      <c r="N606" s="137">
        <f t="shared" si="70"/>
        <v>8.4285714285714288</v>
      </c>
      <c r="O606" s="140" t="s">
        <v>1519</v>
      </c>
      <c r="P606" s="138" t="s">
        <v>2386</v>
      </c>
      <c r="Q606" s="140">
        <v>1</v>
      </c>
      <c r="R606" s="140"/>
      <c r="S606" s="85">
        <f>IF(Q606/K606&gt;1,100,+Q606/K606*100)</f>
        <v>100</v>
      </c>
      <c r="T606" s="142">
        <f>+N606*S606/100</f>
        <v>8.4285714285714288</v>
      </c>
      <c r="U606" s="142">
        <f>IF(M606&lt;=$AH$1,T606,0)</f>
        <v>8.4285714285714288</v>
      </c>
      <c r="V606" s="142">
        <f>IF($AH$1&gt;=M606,N606,0)</f>
        <v>8.4285714285714288</v>
      </c>
      <c r="W606" s="143" t="str">
        <f>IF(S606=100,"CUMPLIDA",IF(M606-$AH$1&lt;0,"VENCIDA",IF(M606-$AH$1&lt;=30,"PRÓXIMA A VENCER",IF(S606&gt;0,"CON AVANCE","EN TERMINO"))))</f>
        <v>CUMPLIDA</v>
      </c>
      <c r="X606" s="143" t="str">
        <f>IF(A606&lt;&gt;"",IF(AD606=1,"VENCIDO",IF(AD606=2,"PRÓXIMO A VENCER",IF(AD606=3,"EN TERMINO",IF(AD606=4,"CON AVANCE",IF(AD606=5,"CUMPLIDO",))))),"")</f>
        <v>CUMPLIDO</v>
      </c>
      <c r="Y606" s="202" t="s">
        <v>139</v>
      </c>
      <c r="Z606" s="129" t="str">
        <f t="shared" si="65"/>
        <v>H57R14</v>
      </c>
      <c r="AA606" s="144">
        <f>IF(A606&lt;&gt;"",1,AA605+1)</f>
        <v>1</v>
      </c>
      <c r="AB606" s="144" t="str">
        <f t="shared" si="66"/>
        <v>H57R14 - 1</v>
      </c>
      <c r="AC606" s="82">
        <f t="shared" si="67"/>
        <v>5</v>
      </c>
      <c r="AD606" s="82">
        <f t="shared" si="68"/>
        <v>5</v>
      </c>
      <c r="AE606" s="82" t="str">
        <f>IF(A606&lt;&gt;"",MID(F606,1,FIND(" ",F606,1)-1),AE605)</f>
        <v>H57R14.</v>
      </c>
      <c r="AF606" s="82" t="str">
        <f t="shared" si="69"/>
        <v>H57R14</v>
      </c>
      <c r="AG606" s="89"/>
      <c r="AH606" s="89"/>
    </row>
    <row r="607" spans="1:34" s="2" customFormat="1" ht="350.1" customHeight="1" x14ac:dyDescent="0.2">
      <c r="A607" s="129">
        <f>IF(ISBLANK(D607),"",COUNTA($D$2:D607))</f>
        <v>493</v>
      </c>
      <c r="B607" s="130">
        <f t="shared" si="64"/>
        <v>606</v>
      </c>
      <c r="C607" s="140"/>
      <c r="D607" s="140" t="s">
        <v>646</v>
      </c>
      <c r="E607" s="140" t="s">
        <v>19</v>
      </c>
      <c r="F607" s="155" t="s">
        <v>768</v>
      </c>
      <c r="G607" s="155" t="s">
        <v>56</v>
      </c>
      <c r="H607" s="155" t="s">
        <v>1067</v>
      </c>
      <c r="I607" s="155" t="s">
        <v>1062</v>
      </c>
      <c r="J607" s="140" t="s">
        <v>1057</v>
      </c>
      <c r="K607" s="140">
        <v>1</v>
      </c>
      <c r="L607" s="156">
        <v>43862</v>
      </c>
      <c r="M607" s="156">
        <v>43979</v>
      </c>
      <c r="N607" s="137">
        <f t="shared" si="70"/>
        <v>16.714285714285715</v>
      </c>
      <c r="O607" s="140" t="s">
        <v>1525</v>
      </c>
      <c r="P607" s="140" t="s">
        <v>2476</v>
      </c>
      <c r="Q607" s="140">
        <v>1</v>
      </c>
      <c r="R607" s="155"/>
      <c r="S607" s="85">
        <f>IF(Q607/K607&gt;1,100,+Q607/K607*100)</f>
        <v>100</v>
      </c>
      <c r="T607" s="142">
        <f>+N607*S607/100</f>
        <v>16.714285714285715</v>
      </c>
      <c r="U607" s="142">
        <f>IF(M607&lt;=$AH$1,T607,0)</f>
        <v>16.714285714285715</v>
      </c>
      <c r="V607" s="142">
        <f>IF($AH$1&gt;=M607,N607,0)</f>
        <v>16.714285714285715</v>
      </c>
      <c r="W607" s="143" t="str">
        <f>IF(S607=100,"CUMPLIDA",IF(M607-$AH$1&lt;0,"VENCIDA",IF(M607-$AH$1&lt;=30,"PRÓXIMA A VENCER",IF(S607&gt;0,"CON AVANCE","EN TERMINO"))))</f>
        <v>CUMPLIDA</v>
      </c>
      <c r="X607" s="143" t="str">
        <f>IF(A607&lt;&gt;"",IF(AD607=1,"VENCIDO",IF(AD607=2,"PRÓXIMO A VENCER",IF(AD607=3,"EN TERMINO",IF(AD607=4,"CON AVANCE",IF(AD607=5,"CUMPLIDO",))))),"")</f>
        <v>CUMPLIDO</v>
      </c>
      <c r="Y607" s="202" t="s">
        <v>139</v>
      </c>
      <c r="Z607" s="129" t="str">
        <f t="shared" si="65"/>
        <v>H59R14</v>
      </c>
      <c r="AA607" s="144">
        <f>IF(A607&lt;&gt;"",1,AA606+1)</f>
        <v>1</v>
      </c>
      <c r="AB607" s="144" t="str">
        <f t="shared" si="66"/>
        <v>H59R14 - 1</v>
      </c>
      <c r="AC607" s="82">
        <f t="shared" si="67"/>
        <v>5</v>
      </c>
      <c r="AD607" s="82">
        <f t="shared" si="68"/>
        <v>5</v>
      </c>
      <c r="AE607" s="82" t="str">
        <f>IF(A607&lt;&gt;"",MID(F607,1,FIND(" ",F607,1)-1),AE606)</f>
        <v>H59R14.</v>
      </c>
      <c r="AF607" s="82" t="str">
        <f t="shared" si="69"/>
        <v>H59R14</v>
      </c>
      <c r="AG607" s="89"/>
      <c r="AH607" s="89"/>
    </row>
    <row r="608" spans="1:34" s="2" customFormat="1" ht="350.1" customHeight="1" x14ac:dyDescent="0.2">
      <c r="A608" s="129">
        <f>IF(ISBLANK(D608),"",COUNTA($D$2:D608))</f>
        <v>494</v>
      </c>
      <c r="B608" s="130">
        <f t="shared" si="64"/>
        <v>607</v>
      </c>
      <c r="C608" s="140"/>
      <c r="D608" s="140" t="s">
        <v>769</v>
      </c>
      <c r="E608" s="140" t="s">
        <v>27</v>
      </c>
      <c r="F608" s="155" t="s">
        <v>770</v>
      </c>
      <c r="G608" s="155" t="s">
        <v>57</v>
      </c>
      <c r="H608" s="155" t="s">
        <v>1073</v>
      </c>
      <c r="I608" s="155" t="s">
        <v>1373</v>
      </c>
      <c r="J608" s="140" t="s">
        <v>1064</v>
      </c>
      <c r="K608" s="140">
        <v>12</v>
      </c>
      <c r="L608" s="156">
        <v>43858</v>
      </c>
      <c r="M608" s="156">
        <v>44196</v>
      </c>
      <c r="N608" s="137">
        <f t="shared" si="70"/>
        <v>48.285714285714285</v>
      </c>
      <c r="O608" s="140" t="s">
        <v>1525</v>
      </c>
      <c r="P608" s="140" t="s">
        <v>2476</v>
      </c>
      <c r="Q608" s="140">
        <v>12</v>
      </c>
      <c r="R608" s="155"/>
      <c r="S608" s="85">
        <f>IF(Q608/K608&gt;1,100,+Q608/K608*100)</f>
        <v>100</v>
      </c>
      <c r="T608" s="142">
        <f>+N608*S608/100</f>
        <v>48.285714285714285</v>
      </c>
      <c r="U608" s="142">
        <f>IF(M608&lt;=$AH$1,T608,0)</f>
        <v>48.285714285714285</v>
      </c>
      <c r="V608" s="142">
        <f>IF($AH$1&gt;=M608,N608,0)</f>
        <v>48.285714285714285</v>
      </c>
      <c r="W608" s="143" t="str">
        <f>IF(S608=100,"CUMPLIDA",IF(M608-$AH$1&lt;0,"VENCIDA",IF(M608-$AH$1&lt;=30,"PRÓXIMA A VENCER",IF(S608&gt;0,"CON AVANCE","EN TERMINO"))))</f>
        <v>CUMPLIDA</v>
      </c>
      <c r="X608" s="143" t="str">
        <f>IF(A608&lt;&gt;"",IF(AD608=1,"VENCIDO",IF(AD608=2,"PRÓXIMO A VENCER",IF(AD608=3,"EN TERMINO",IF(AD608=4,"CON AVANCE",IF(AD608=5,"CUMPLIDO",))))),"")</f>
        <v>CUMPLIDO</v>
      </c>
      <c r="Y608" s="202" t="s">
        <v>139</v>
      </c>
      <c r="Z608" s="129" t="str">
        <f t="shared" si="65"/>
        <v>H64R14</v>
      </c>
      <c r="AA608" s="144">
        <f>IF(A608&lt;&gt;"",1,AA607+1)</f>
        <v>1</v>
      </c>
      <c r="AB608" s="144" t="str">
        <f t="shared" si="66"/>
        <v>H64R14 - 1</v>
      </c>
      <c r="AC608" s="82">
        <f t="shared" si="67"/>
        <v>5</v>
      </c>
      <c r="AD608" s="82">
        <f t="shared" si="68"/>
        <v>5</v>
      </c>
      <c r="AE608" s="82" t="str">
        <f>IF(A608&lt;&gt;"",MID(F608,1,FIND(" ",F608,1)-1),AE607)</f>
        <v>H64R14.</v>
      </c>
      <c r="AF608" s="82" t="str">
        <f t="shared" si="69"/>
        <v>H64R14</v>
      </c>
      <c r="AG608" s="89"/>
      <c r="AH608" s="89"/>
    </row>
    <row r="609" spans="1:34" s="2" customFormat="1" ht="350.1" customHeight="1" x14ac:dyDescent="0.2">
      <c r="A609" s="129">
        <f>IF(ISBLANK(D609),"",COUNTA($D$2:D609))</f>
        <v>495</v>
      </c>
      <c r="B609" s="130">
        <f t="shared" si="64"/>
        <v>608</v>
      </c>
      <c r="C609" s="140"/>
      <c r="D609" s="140" t="s">
        <v>754</v>
      </c>
      <c r="E609" s="140" t="s">
        <v>19</v>
      </c>
      <c r="F609" s="155" t="s">
        <v>789</v>
      </c>
      <c r="G609" s="155" t="s">
        <v>58</v>
      </c>
      <c r="H609" s="155" t="s">
        <v>474</v>
      </c>
      <c r="I609" s="155" t="s">
        <v>475</v>
      </c>
      <c r="J609" s="140" t="s">
        <v>367</v>
      </c>
      <c r="K609" s="140">
        <v>1</v>
      </c>
      <c r="L609" s="156">
        <v>43040</v>
      </c>
      <c r="M609" s="156">
        <v>43189</v>
      </c>
      <c r="N609" s="137">
        <f t="shared" si="70"/>
        <v>21.285714285714285</v>
      </c>
      <c r="O609" s="140" t="s">
        <v>1519</v>
      </c>
      <c r="P609" s="138" t="s">
        <v>2386</v>
      </c>
      <c r="Q609" s="140">
        <v>1</v>
      </c>
      <c r="R609" s="140"/>
      <c r="S609" s="85">
        <f>IF(Q609/K609&gt;1,100,+Q609/K609*100)</f>
        <v>100</v>
      </c>
      <c r="T609" s="142">
        <f>+N609*S609/100</f>
        <v>21.285714285714285</v>
      </c>
      <c r="U609" s="142">
        <f>IF(M609&lt;=$AH$1,T609,0)</f>
        <v>21.285714285714285</v>
      </c>
      <c r="V609" s="142">
        <f>IF($AH$1&gt;=M609,N609,0)</f>
        <v>21.285714285714285</v>
      </c>
      <c r="W609" s="143" t="str">
        <f>IF(S609=100,"CUMPLIDA",IF(M609-$AH$1&lt;0,"VENCIDA",IF(M609-$AH$1&lt;=30,"PRÓXIMA A VENCER",IF(S609&gt;0,"CON AVANCE","EN TERMINO"))))</f>
        <v>CUMPLIDA</v>
      </c>
      <c r="X609" s="143" t="str">
        <f>IF(A609&lt;&gt;"",IF(AD609=1,"VENCIDO",IF(AD609=2,"PRÓXIMO A VENCER",IF(AD609=3,"EN TERMINO",IF(AD609=4,"CON AVANCE",IF(AD609=5,"CUMPLIDO",))))),"")</f>
        <v>CUMPLIDO</v>
      </c>
      <c r="Y609" s="202" t="s">
        <v>139</v>
      </c>
      <c r="Z609" s="129" t="str">
        <f t="shared" si="65"/>
        <v>H65R14</v>
      </c>
      <c r="AA609" s="144">
        <f>IF(A609&lt;&gt;"",1,AA608+1)</f>
        <v>1</v>
      </c>
      <c r="AB609" s="144" t="str">
        <f t="shared" si="66"/>
        <v>H65R14 - 1</v>
      </c>
      <c r="AC609" s="82">
        <f t="shared" si="67"/>
        <v>5</v>
      </c>
      <c r="AD609" s="82">
        <f t="shared" si="68"/>
        <v>5</v>
      </c>
      <c r="AE609" s="82" t="str">
        <f>IF(A609&lt;&gt;"",MID(F609,1,FIND(" ",F609,1)-1),AE608)</f>
        <v>H65R14.</v>
      </c>
      <c r="AF609" s="82" t="str">
        <f t="shared" si="69"/>
        <v>H65R14</v>
      </c>
      <c r="AG609" s="89"/>
      <c r="AH609" s="89"/>
    </row>
    <row r="610" spans="1:34" s="2" customFormat="1" ht="350.1" customHeight="1" x14ac:dyDescent="0.2">
      <c r="A610" s="129">
        <f>IF(ISBLANK(D610),"",COUNTA($D$2:D610))</f>
        <v>496</v>
      </c>
      <c r="B610" s="130">
        <f t="shared" ref="B610:B658" si="71">ROW()-1</f>
        <v>609</v>
      </c>
      <c r="C610" s="140"/>
      <c r="D610" s="140" t="s">
        <v>754</v>
      </c>
      <c r="E610" s="140" t="s">
        <v>19</v>
      </c>
      <c r="F610" s="155" t="s">
        <v>913</v>
      </c>
      <c r="G610" s="155" t="s">
        <v>59</v>
      </c>
      <c r="H610" s="155" t="s">
        <v>476</v>
      </c>
      <c r="I610" s="155" t="s">
        <v>619</v>
      </c>
      <c r="J610" s="140" t="s">
        <v>477</v>
      </c>
      <c r="K610" s="140">
        <v>1</v>
      </c>
      <c r="L610" s="156">
        <v>43040</v>
      </c>
      <c r="M610" s="156">
        <v>43099</v>
      </c>
      <c r="N610" s="137">
        <f t="shared" si="70"/>
        <v>8.4285714285714288</v>
      </c>
      <c r="O610" s="140" t="s">
        <v>1519</v>
      </c>
      <c r="P610" s="138" t="s">
        <v>2386</v>
      </c>
      <c r="Q610" s="140">
        <v>1</v>
      </c>
      <c r="R610" s="140"/>
      <c r="S610" s="85">
        <f>IF(Q610/K610&gt;1,100,+Q610/K610*100)</f>
        <v>100</v>
      </c>
      <c r="T610" s="142">
        <f>+N610*S610/100</f>
        <v>8.4285714285714288</v>
      </c>
      <c r="U610" s="142">
        <f>IF(M610&lt;=$AH$1,T610,0)</f>
        <v>8.4285714285714288</v>
      </c>
      <c r="V610" s="142">
        <f>IF($AH$1&gt;=M610,N610,0)</f>
        <v>8.4285714285714288</v>
      </c>
      <c r="W610" s="143" t="str">
        <f>IF(S610=100,"CUMPLIDA",IF(M610-$AH$1&lt;0,"VENCIDA",IF(M610-$AH$1&lt;=30,"PRÓXIMA A VENCER",IF(S610&gt;0,"CON AVANCE","EN TERMINO"))))</f>
        <v>CUMPLIDA</v>
      </c>
      <c r="X610" s="143" t="str">
        <f>IF(A610&lt;&gt;"",IF(AD610=1,"VENCIDO",IF(AD610=2,"PRÓXIMO A VENCER",IF(AD610=3,"EN TERMINO",IF(AD610=4,"CON AVANCE",IF(AD610=5,"CUMPLIDO",))))),"")</f>
        <v>CUMPLIDO</v>
      </c>
      <c r="Y610" s="202" t="s">
        <v>139</v>
      </c>
      <c r="Z610" s="129" t="str">
        <f t="shared" si="65"/>
        <v>H66R14</v>
      </c>
      <c r="AA610" s="144">
        <f>IF(A610&lt;&gt;"",1,AA609+1)</f>
        <v>1</v>
      </c>
      <c r="AB610" s="144" t="str">
        <f t="shared" si="66"/>
        <v>H66R14 - 1</v>
      </c>
      <c r="AC610" s="82">
        <f t="shared" si="67"/>
        <v>5</v>
      </c>
      <c r="AD610" s="82">
        <f t="shared" si="68"/>
        <v>5</v>
      </c>
      <c r="AE610" s="82" t="str">
        <f>IF(A610&lt;&gt;"",MID(F610,1,FIND(" ",F610,1)-1),AE609)</f>
        <v>H66R14.</v>
      </c>
      <c r="AF610" s="82" t="str">
        <f t="shared" si="69"/>
        <v>H66R14</v>
      </c>
      <c r="AG610" s="89"/>
      <c r="AH610" s="89"/>
    </row>
    <row r="611" spans="1:34" s="2" customFormat="1" ht="350.1" customHeight="1" x14ac:dyDescent="0.2">
      <c r="A611" s="129">
        <f>IF(ISBLANK(D611),"",COUNTA($D$2:D611))</f>
        <v>497</v>
      </c>
      <c r="B611" s="130">
        <f t="shared" si="71"/>
        <v>610</v>
      </c>
      <c r="C611" s="140"/>
      <c r="D611" s="140" t="s">
        <v>646</v>
      </c>
      <c r="E611" s="140" t="s">
        <v>19</v>
      </c>
      <c r="F611" s="155" t="s">
        <v>433</v>
      </c>
      <c r="G611" s="155" t="s">
        <v>60</v>
      </c>
      <c r="H611" s="155" t="s">
        <v>434</v>
      </c>
      <c r="I611" s="155" t="s">
        <v>435</v>
      </c>
      <c r="J611" s="140" t="s">
        <v>436</v>
      </c>
      <c r="K611" s="140">
        <v>1</v>
      </c>
      <c r="L611" s="156">
        <v>43040</v>
      </c>
      <c r="M611" s="156">
        <v>43099</v>
      </c>
      <c r="N611" s="137">
        <f t="shared" si="70"/>
        <v>8.4285714285714288</v>
      </c>
      <c r="O611" s="140" t="s">
        <v>416</v>
      </c>
      <c r="P611" s="138" t="s">
        <v>2386</v>
      </c>
      <c r="Q611" s="140">
        <v>1</v>
      </c>
      <c r="R611" s="140"/>
      <c r="S611" s="85">
        <f>IF(Q611/K611&gt;1,100,+Q611/K611*100)</f>
        <v>100</v>
      </c>
      <c r="T611" s="142">
        <f>+N611*S611/100</f>
        <v>8.4285714285714288</v>
      </c>
      <c r="U611" s="142">
        <f>IF(M611&lt;=$AH$1,T611,0)</f>
        <v>8.4285714285714288</v>
      </c>
      <c r="V611" s="142">
        <f>IF($AH$1&gt;=M611,N611,0)</f>
        <v>8.4285714285714288</v>
      </c>
      <c r="W611" s="143" t="str">
        <f>IF(S611=100,"CUMPLIDA",IF(M611-$AH$1&lt;0,"VENCIDA",IF(M611-$AH$1&lt;=30,"PRÓXIMA A VENCER",IF(S611&gt;0,"CON AVANCE","EN TERMINO"))))</f>
        <v>CUMPLIDA</v>
      </c>
      <c r="X611" s="143" t="str">
        <f>IF(A611&lt;&gt;"",IF(AD611=1,"VENCIDO",IF(AD611=2,"PRÓXIMO A VENCER",IF(AD611=3,"EN TERMINO",IF(AD611=4,"CON AVANCE",IF(AD611=5,"CUMPLIDO",))))),"")</f>
        <v>CUMPLIDO</v>
      </c>
      <c r="Y611" s="202" t="s">
        <v>139</v>
      </c>
      <c r="Z611" s="129" t="str">
        <f t="shared" si="65"/>
        <v>H69R14</v>
      </c>
      <c r="AA611" s="144">
        <f>IF(A611&lt;&gt;"",1,AA610+1)</f>
        <v>1</v>
      </c>
      <c r="AB611" s="144" t="str">
        <f t="shared" si="66"/>
        <v>H69R14 - 1</v>
      </c>
      <c r="AC611" s="82">
        <f t="shared" si="67"/>
        <v>5</v>
      </c>
      <c r="AD611" s="82">
        <f t="shared" si="68"/>
        <v>5</v>
      </c>
      <c r="AE611" s="82" t="str">
        <f>IF(A611&lt;&gt;"",MID(F611,1,FIND(" ",F611,1)-1),AE610)</f>
        <v>H69R14.</v>
      </c>
      <c r="AF611" s="82" t="str">
        <f t="shared" si="69"/>
        <v>H69R14</v>
      </c>
      <c r="AG611" s="89"/>
      <c r="AH611" s="89"/>
    </row>
    <row r="612" spans="1:34" s="2" customFormat="1" ht="350.1" customHeight="1" x14ac:dyDescent="0.2">
      <c r="A612" s="129">
        <f>IF(ISBLANK(D612),"",COUNTA($D$2:D612))</f>
        <v>498</v>
      </c>
      <c r="B612" s="130">
        <f t="shared" si="71"/>
        <v>611</v>
      </c>
      <c r="C612" s="140"/>
      <c r="D612" s="140" t="s">
        <v>754</v>
      </c>
      <c r="E612" s="140" t="s">
        <v>19</v>
      </c>
      <c r="F612" s="155" t="s">
        <v>438</v>
      </c>
      <c r="G612" s="155" t="s">
        <v>439</v>
      </c>
      <c r="H612" s="155" t="s">
        <v>437</v>
      </c>
      <c r="I612" s="155" t="s">
        <v>440</v>
      </c>
      <c r="J612" s="140" t="s">
        <v>441</v>
      </c>
      <c r="K612" s="140">
        <v>5</v>
      </c>
      <c r="L612" s="156">
        <v>43040</v>
      </c>
      <c r="M612" s="156">
        <v>43403</v>
      </c>
      <c r="N612" s="137">
        <f t="shared" si="70"/>
        <v>51.857142857142854</v>
      </c>
      <c r="O612" s="140" t="s">
        <v>416</v>
      </c>
      <c r="P612" s="138" t="s">
        <v>2386</v>
      </c>
      <c r="Q612" s="140">
        <v>5</v>
      </c>
      <c r="R612" s="140"/>
      <c r="S612" s="85">
        <f>IF(Q612/K612&gt;1,100,+Q612/K612*100)</f>
        <v>100</v>
      </c>
      <c r="T612" s="142">
        <f>+N612*S612/100</f>
        <v>51.857142857142854</v>
      </c>
      <c r="U612" s="142">
        <f>IF(M612&lt;=$AH$1,T612,0)</f>
        <v>51.857142857142854</v>
      </c>
      <c r="V612" s="142">
        <f>IF($AH$1&gt;=M612,N612,0)</f>
        <v>51.857142857142854</v>
      </c>
      <c r="W612" s="143" t="str">
        <f>IF(S612=100,"CUMPLIDA",IF(M612-$AH$1&lt;0,"VENCIDA",IF(M612-$AH$1&lt;=30,"PRÓXIMA A VENCER",IF(S612&gt;0,"CON AVANCE","EN TERMINO"))))</f>
        <v>CUMPLIDA</v>
      </c>
      <c r="X612" s="143" t="str">
        <f>IF(A612&lt;&gt;"",IF(AD612=1,"VENCIDO",IF(AD612=2,"PRÓXIMO A VENCER",IF(AD612=3,"EN TERMINO",IF(AD612=4,"CON AVANCE",IF(AD612=5,"CUMPLIDO",))))),"")</f>
        <v>CUMPLIDO</v>
      </c>
      <c r="Y612" s="202" t="s">
        <v>139</v>
      </c>
      <c r="Z612" s="129" t="str">
        <f t="shared" si="65"/>
        <v>H70R14</v>
      </c>
      <c r="AA612" s="144">
        <f>IF(A612&lt;&gt;"",1,AA611+1)</f>
        <v>1</v>
      </c>
      <c r="AB612" s="144" t="str">
        <f t="shared" si="66"/>
        <v>H70R14 - 1</v>
      </c>
      <c r="AC612" s="82">
        <f t="shared" si="67"/>
        <v>5</v>
      </c>
      <c r="AD612" s="82">
        <f t="shared" si="68"/>
        <v>5</v>
      </c>
      <c r="AE612" s="82" t="str">
        <f>IF(A612&lt;&gt;"",MID(F612,1,FIND(" ",F612,1)-1),AE611)</f>
        <v>H70R14.</v>
      </c>
      <c r="AF612" s="82" t="str">
        <f t="shared" si="69"/>
        <v>H70R14</v>
      </c>
      <c r="AG612" s="89"/>
      <c r="AH612" s="89"/>
    </row>
    <row r="613" spans="1:34" s="2" customFormat="1" ht="350.1" customHeight="1" x14ac:dyDescent="0.2">
      <c r="A613" s="129">
        <f>IF(ISBLANK(D613),"",COUNTA($D$2:D613))</f>
        <v>499</v>
      </c>
      <c r="B613" s="130">
        <f t="shared" si="71"/>
        <v>612</v>
      </c>
      <c r="C613" s="140"/>
      <c r="D613" s="140" t="s">
        <v>754</v>
      </c>
      <c r="E613" s="140" t="s">
        <v>24</v>
      </c>
      <c r="F613" s="155" t="s">
        <v>544</v>
      </c>
      <c r="G613" s="155" t="s">
        <v>61</v>
      </c>
      <c r="H613" s="155" t="s">
        <v>542</v>
      </c>
      <c r="I613" s="155" t="s">
        <v>543</v>
      </c>
      <c r="J613" s="140" t="s">
        <v>7</v>
      </c>
      <c r="K613" s="140">
        <v>1</v>
      </c>
      <c r="L613" s="156">
        <v>43040</v>
      </c>
      <c r="M613" s="156">
        <v>43281</v>
      </c>
      <c r="N613" s="137">
        <f t="shared" si="70"/>
        <v>34.428571428571431</v>
      </c>
      <c r="O613" s="140" t="s">
        <v>1521</v>
      </c>
      <c r="P613" s="138" t="s">
        <v>2386</v>
      </c>
      <c r="Q613" s="140">
        <v>0.3</v>
      </c>
      <c r="R613" s="140"/>
      <c r="S613" s="85">
        <f>IF(Q613/K613&gt;1,100,+Q613/K613*100)</f>
        <v>30</v>
      </c>
      <c r="T613" s="142">
        <f>+N613*S613/100</f>
        <v>10.328571428571429</v>
      </c>
      <c r="U613" s="142">
        <f>IF(M613&lt;=$AH$1,T613,0)</f>
        <v>10.328571428571429</v>
      </c>
      <c r="V613" s="142">
        <f>IF($AH$1&gt;=M613,N613,0)</f>
        <v>34.428571428571431</v>
      </c>
      <c r="W613" s="143" t="str">
        <f>IF(S613=100,"CUMPLIDA",IF(M613-$AH$1&lt;0,"VENCIDA",IF(M613-$AH$1&lt;=30,"PRÓXIMA A VENCER",IF(S613&gt;0,"CON AVANCE","EN TERMINO"))))</f>
        <v>VENCIDA</v>
      </c>
      <c r="X613" s="143" t="str">
        <f>IF(A613&lt;&gt;"",IF(AD613=1,"VENCIDO",IF(AD613=2,"PRÓXIMO A VENCER",IF(AD613=3,"EN TERMINO",IF(AD613=4,"CON AVANCE",IF(AD613=5,"CUMPLIDO",))))),"")</f>
        <v>VENCIDO</v>
      </c>
      <c r="Y613" s="202" t="s">
        <v>139</v>
      </c>
      <c r="Z613" s="129" t="str">
        <f t="shared" si="65"/>
        <v>H71R14</v>
      </c>
      <c r="AA613" s="144">
        <f>IF(A613&lt;&gt;"",1,AA612+1)</f>
        <v>1</v>
      </c>
      <c r="AB613" s="144" t="str">
        <f t="shared" si="66"/>
        <v>H71R14 - 1</v>
      </c>
      <c r="AC613" s="82">
        <f t="shared" si="67"/>
        <v>1</v>
      </c>
      <c r="AD613" s="82">
        <f t="shared" si="68"/>
        <v>1</v>
      </c>
      <c r="AE613" s="82" t="str">
        <f>IF(A613&lt;&gt;"",MID(F613,1,FIND(" ",F613,1)-1),AE612)</f>
        <v>H71R14.</v>
      </c>
      <c r="AF613" s="82" t="str">
        <f t="shared" si="69"/>
        <v>H71R14</v>
      </c>
      <c r="AG613" s="89"/>
      <c r="AH613" s="89"/>
    </row>
    <row r="614" spans="1:34" s="2" customFormat="1" ht="350.1" customHeight="1" x14ac:dyDescent="0.2">
      <c r="A614" s="129">
        <f>IF(ISBLANK(D614),"",COUNTA($D$2:D614))</f>
        <v>500</v>
      </c>
      <c r="B614" s="130">
        <f t="shared" si="71"/>
        <v>613</v>
      </c>
      <c r="C614" s="140"/>
      <c r="D614" s="140" t="s">
        <v>756</v>
      </c>
      <c r="E614" s="140" t="s">
        <v>19</v>
      </c>
      <c r="F614" s="155" t="s">
        <v>914</v>
      </c>
      <c r="G614" s="155" t="s">
        <v>62</v>
      </c>
      <c r="H614" s="155" t="s">
        <v>545</v>
      </c>
      <c r="I614" s="155" t="s">
        <v>546</v>
      </c>
      <c r="J614" s="140" t="s">
        <v>547</v>
      </c>
      <c r="K614" s="140">
        <v>1</v>
      </c>
      <c r="L614" s="156">
        <v>43040</v>
      </c>
      <c r="M614" s="156">
        <v>43099</v>
      </c>
      <c r="N614" s="137">
        <f t="shared" si="70"/>
        <v>8.4285714285714288</v>
      </c>
      <c r="O614" s="140" t="s">
        <v>1521</v>
      </c>
      <c r="P614" s="138" t="s">
        <v>2386</v>
      </c>
      <c r="Q614" s="140">
        <v>1</v>
      </c>
      <c r="R614" s="140"/>
      <c r="S614" s="85">
        <f>IF(Q614/K614&gt;1,100,+Q614/K614*100)</f>
        <v>100</v>
      </c>
      <c r="T614" s="142">
        <f>+N614*S614/100</f>
        <v>8.4285714285714288</v>
      </c>
      <c r="U614" s="142">
        <f>IF(M614&lt;=$AH$1,T614,0)</f>
        <v>8.4285714285714288</v>
      </c>
      <c r="V614" s="142">
        <f>IF($AH$1&gt;=M614,N614,0)</f>
        <v>8.4285714285714288</v>
      </c>
      <c r="W614" s="143" t="str">
        <f>IF(S614=100,"CUMPLIDA",IF(M614-$AH$1&lt;0,"VENCIDA",IF(M614-$AH$1&lt;=30,"PRÓXIMA A VENCER",IF(S614&gt;0,"CON AVANCE","EN TERMINO"))))</f>
        <v>CUMPLIDA</v>
      </c>
      <c r="X614" s="143" t="str">
        <f>IF(A614&lt;&gt;"",IF(AD614=1,"VENCIDO",IF(AD614=2,"PRÓXIMO A VENCER",IF(AD614=3,"EN TERMINO",IF(AD614=4,"CON AVANCE",IF(AD614=5,"CUMPLIDO",))))),"")</f>
        <v>CUMPLIDO</v>
      </c>
      <c r="Y614" s="202" t="s">
        <v>139</v>
      </c>
      <c r="Z614" s="129" t="str">
        <f t="shared" si="65"/>
        <v>H74R14</v>
      </c>
      <c r="AA614" s="144">
        <f>IF(A614&lt;&gt;"",1,AA613+1)</f>
        <v>1</v>
      </c>
      <c r="AB614" s="144" t="str">
        <f t="shared" si="66"/>
        <v>H74R14 - 1</v>
      </c>
      <c r="AC614" s="82">
        <f t="shared" si="67"/>
        <v>5</v>
      </c>
      <c r="AD614" s="82">
        <f t="shared" si="68"/>
        <v>5</v>
      </c>
      <c r="AE614" s="82" t="str">
        <f>IF(A614&lt;&gt;"",MID(F614,1,FIND(" ",F614,1)-1),AE613)</f>
        <v>H74R14.</v>
      </c>
      <c r="AF614" s="82" t="str">
        <f t="shared" si="69"/>
        <v>H74R14</v>
      </c>
      <c r="AG614" s="89"/>
      <c r="AH614" s="89"/>
    </row>
    <row r="615" spans="1:34" s="2" customFormat="1" ht="350.1" customHeight="1" x14ac:dyDescent="0.2">
      <c r="A615" s="129">
        <f>IF(ISBLANK(D615),"",COUNTA($D$2:D615))</f>
        <v>501</v>
      </c>
      <c r="B615" s="130">
        <f t="shared" si="71"/>
        <v>614</v>
      </c>
      <c r="C615" s="140"/>
      <c r="D615" s="140" t="s">
        <v>754</v>
      </c>
      <c r="E615" s="140" t="s">
        <v>30</v>
      </c>
      <c r="F615" s="155" t="s">
        <v>788</v>
      </c>
      <c r="G615" s="155" t="s">
        <v>63</v>
      </c>
      <c r="H615" s="155" t="s">
        <v>1084</v>
      </c>
      <c r="I615" s="155" t="s">
        <v>228</v>
      </c>
      <c r="J615" s="144" t="s">
        <v>40</v>
      </c>
      <c r="K615" s="144">
        <v>3</v>
      </c>
      <c r="L615" s="207">
        <v>43040</v>
      </c>
      <c r="M615" s="207">
        <v>43342</v>
      </c>
      <c r="N615" s="137">
        <f t="shared" si="70"/>
        <v>43.142857142857146</v>
      </c>
      <c r="O615" s="144" t="s">
        <v>1514</v>
      </c>
      <c r="P615" s="140" t="s">
        <v>2386</v>
      </c>
      <c r="Q615" s="140">
        <v>3</v>
      </c>
      <c r="R615" s="140"/>
      <c r="S615" s="85">
        <f>IF(Q615/K615&gt;1,100,+Q615/K615*100)</f>
        <v>100</v>
      </c>
      <c r="T615" s="142">
        <f>+N615*S615/100</f>
        <v>43.142857142857146</v>
      </c>
      <c r="U615" s="142">
        <f>IF(M615&lt;=$AH$1,T615,0)</f>
        <v>43.142857142857146</v>
      </c>
      <c r="V615" s="142">
        <f>IF($AH$1&gt;=M615,N615,0)</f>
        <v>43.142857142857146</v>
      </c>
      <c r="W615" s="143" t="str">
        <f>IF(S615=100,"CUMPLIDA",IF(M615-$AH$1&lt;0,"VENCIDA",IF(M615-$AH$1&lt;=30,"PRÓXIMA A VENCER",IF(S615&gt;0,"CON AVANCE","EN TERMINO"))))</f>
        <v>CUMPLIDA</v>
      </c>
      <c r="X615" s="143" t="str">
        <f>IF(A615&lt;&gt;"",IF(AD615=1,"VENCIDO",IF(AD615=2,"PRÓXIMO A VENCER",IF(AD615=3,"EN TERMINO",IF(AD615=4,"CON AVANCE",IF(AD615=5,"CUMPLIDO",))))),"")</f>
        <v>CUMPLIDO</v>
      </c>
      <c r="Y615" s="202" t="s">
        <v>139</v>
      </c>
      <c r="Z615" s="129" t="str">
        <f t="shared" si="65"/>
        <v>H79R14</v>
      </c>
      <c r="AA615" s="144">
        <f>IF(A615&lt;&gt;"",1,AA614+1)</f>
        <v>1</v>
      </c>
      <c r="AB615" s="144" t="str">
        <f t="shared" si="66"/>
        <v>H79R14 - 1</v>
      </c>
      <c r="AC615" s="82">
        <f t="shared" si="67"/>
        <v>5</v>
      </c>
      <c r="AD615" s="82">
        <f t="shared" si="68"/>
        <v>5</v>
      </c>
      <c r="AE615" s="82" t="str">
        <f>IF(A615&lt;&gt;"",MID(F615,1,FIND(" ",F615,1)-1),AE614)</f>
        <v>H79R14.</v>
      </c>
      <c r="AF615" s="82" t="str">
        <f t="shared" si="69"/>
        <v>H79R14</v>
      </c>
      <c r="AG615" s="89"/>
      <c r="AH615" s="89"/>
    </row>
    <row r="616" spans="1:34" s="2" customFormat="1" ht="350.1" customHeight="1" x14ac:dyDescent="0.2">
      <c r="A616" s="129">
        <f>IF(ISBLANK(D616),"",COUNTA($D$2:D616))</f>
        <v>502</v>
      </c>
      <c r="B616" s="130">
        <f t="shared" si="71"/>
        <v>615</v>
      </c>
      <c r="C616" s="140"/>
      <c r="D616" s="140" t="s">
        <v>754</v>
      </c>
      <c r="E616" s="140" t="s">
        <v>19</v>
      </c>
      <c r="F616" s="155" t="s">
        <v>771</v>
      </c>
      <c r="G616" s="155" t="s">
        <v>166</v>
      </c>
      <c r="H616" s="155" t="s">
        <v>230</v>
      </c>
      <c r="I616" s="155" t="s">
        <v>229</v>
      </c>
      <c r="J616" s="144" t="s">
        <v>40</v>
      </c>
      <c r="K616" s="144">
        <v>3</v>
      </c>
      <c r="L616" s="207">
        <v>43040</v>
      </c>
      <c r="M616" s="207">
        <v>43342</v>
      </c>
      <c r="N616" s="137">
        <f t="shared" si="70"/>
        <v>43.142857142857146</v>
      </c>
      <c r="O616" s="140" t="s">
        <v>1514</v>
      </c>
      <c r="P616" s="140" t="s">
        <v>2386</v>
      </c>
      <c r="Q616" s="140">
        <v>3</v>
      </c>
      <c r="R616" s="140"/>
      <c r="S616" s="85">
        <f>IF(Q616/K616&gt;1,100,+Q616/K616*100)</f>
        <v>100</v>
      </c>
      <c r="T616" s="142">
        <f>+N616*S616/100</f>
        <v>43.142857142857146</v>
      </c>
      <c r="U616" s="142">
        <f>IF(M616&lt;=$AH$1,T616,0)</f>
        <v>43.142857142857146</v>
      </c>
      <c r="V616" s="142">
        <f>IF($AH$1&gt;=M616,N616,0)</f>
        <v>43.142857142857146</v>
      </c>
      <c r="W616" s="143" t="str">
        <f>IF(S616=100,"CUMPLIDA",IF(M616-$AH$1&lt;0,"VENCIDA",IF(M616-$AH$1&lt;=30,"PRÓXIMA A VENCER",IF(S616&gt;0,"CON AVANCE","EN TERMINO"))))</f>
        <v>CUMPLIDA</v>
      </c>
      <c r="X616" s="143" t="str">
        <f>IF(A616&lt;&gt;"",IF(AD616=1,"VENCIDO",IF(AD616=2,"PRÓXIMO A VENCER",IF(AD616=3,"EN TERMINO",IF(AD616=4,"CON AVANCE",IF(AD616=5,"CUMPLIDO",))))),"")</f>
        <v>CUMPLIDO</v>
      </c>
      <c r="Y616" s="202" t="s">
        <v>139</v>
      </c>
      <c r="Z616" s="129" t="str">
        <f t="shared" si="65"/>
        <v>H81R14</v>
      </c>
      <c r="AA616" s="144">
        <f>IF(A616&lt;&gt;"",1,AA615+1)</f>
        <v>1</v>
      </c>
      <c r="AB616" s="144" t="str">
        <f t="shared" si="66"/>
        <v>H81R14 - 1</v>
      </c>
      <c r="AC616" s="82">
        <f t="shared" si="67"/>
        <v>5</v>
      </c>
      <c r="AD616" s="82">
        <f t="shared" si="68"/>
        <v>5</v>
      </c>
      <c r="AE616" s="82" t="str">
        <f>IF(A616&lt;&gt;"",MID(F616,1,FIND(" ",F616,1)-1),AE615)</f>
        <v>H81R14.</v>
      </c>
      <c r="AF616" s="82" t="str">
        <f t="shared" si="69"/>
        <v>H81R14</v>
      </c>
      <c r="AG616" s="89"/>
      <c r="AH616" s="89"/>
    </row>
    <row r="617" spans="1:34" s="2" customFormat="1" ht="350.1" customHeight="1" x14ac:dyDescent="0.2">
      <c r="A617" s="129">
        <f>IF(ISBLANK(D617),"",COUNTA($D$2:D617))</f>
        <v>503</v>
      </c>
      <c r="B617" s="130">
        <f t="shared" si="71"/>
        <v>616</v>
      </c>
      <c r="C617" s="140"/>
      <c r="D617" s="140" t="s">
        <v>646</v>
      </c>
      <c r="E617" s="140" t="s">
        <v>19</v>
      </c>
      <c r="F617" s="155" t="s">
        <v>787</v>
      </c>
      <c r="G617" s="155" t="s">
        <v>54</v>
      </c>
      <c r="H617" s="155" t="s">
        <v>231</v>
      </c>
      <c r="I617" s="155" t="s">
        <v>229</v>
      </c>
      <c r="J617" s="144" t="s">
        <v>40</v>
      </c>
      <c r="K617" s="144">
        <v>3</v>
      </c>
      <c r="L617" s="207">
        <v>43040</v>
      </c>
      <c r="M617" s="207">
        <v>43342</v>
      </c>
      <c r="N617" s="137">
        <f t="shared" si="70"/>
        <v>43.142857142857146</v>
      </c>
      <c r="O617" s="140" t="s">
        <v>1514</v>
      </c>
      <c r="P617" s="140" t="s">
        <v>2386</v>
      </c>
      <c r="Q617" s="140">
        <v>3</v>
      </c>
      <c r="R617" s="140"/>
      <c r="S617" s="85">
        <f>IF(Q617/K617&gt;1,100,+Q617/K617*100)</f>
        <v>100</v>
      </c>
      <c r="T617" s="142">
        <f>+N617*S617/100</f>
        <v>43.142857142857146</v>
      </c>
      <c r="U617" s="142">
        <f>IF(M617&lt;=$AH$1,T617,0)</f>
        <v>43.142857142857146</v>
      </c>
      <c r="V617" s="142">
        <f>IF($AH$1&gt;=M617,N617,0)</f>
        <v>43.142857142857146</v>
      </c>
      <c r="W617" s="143" t="str">
        <f>IF(S617=100,"CUMPLIDA",IF(M617-$AH$1&lt;0,"VENCIDA",IF(M617-$AH$1&lt;=30,"PRÓXIMA A VENCER",IF(S617&gt;0,"CON AVANCE","EN TERMINO"))))</f>
        <v>CUMPLIDA</v>
      </c>
      <c r="X617" s="143" t="str">
        <f>IF(A617&lt;&gt;"",IF(AD617=1,"VENCIDO",IF(AD617=2,"PRÓXIMO A VENCER",IF(AD617=3,"EN TERMINO",IF(AD617=4,"CON AVANCE",IF(AD617=5,"CUMPLIDO",))))),"")</f>
        <v>CUMPLIDO</v>
      </c>
      <c r="Y617" s="202" t="s">
        <v>139</v>
      </c>
      <c r="Z617" s="129" t="str">
        <f t="shared" si="65"/>
        <v>H83R14</v>
      </c>
      <c r="AA617" s="144">
        <f>IF(A617&lt;&gt;"",1,AA616+1)</f>
        <v>1</v>
      </c>
      <c r="AB617" s="144" t="str">
        <f t="shared" si="66"/>
        <v>H83R14 - 1</v>
      </c>
      <c r="AC617" s="82">
        <f t="shared" si="67"/>
        <v>5</v>
      </c>
      <c r="AD617" s="82">
        <f t="shared" si="68"/>
        <v>5</v>
      </c>
      <c r="AE617" s="82" t="str">
        <f>IF(A617&lt;&gt;"",MID(F617,1,FIND(" ",F617,1)-1),AE616)</f>
        <v>H83R14.</v>
      </c>
      <c r="AF617" s="82" t="str">
        <f t="shared" si="69"/>
        <v>H83R14</v>
      </c>
      <c r="AG617" s="89"/>
      <c r="AH617" s="89"/>
    </row>
    <row r="618" spans="1:34" s="2" customFormat="1" ht="350.1" customHeight="1" x14ac:dyDescent="0.2">
      <c r="A618" s="129">
        <f>IF(ISBLANK(D618),"",COUNTA($D$2:D618))</f>
        <v>504</v>
      </c>
      <c r="B618" s="130">
        <f t="shared" si="71"/>
        <v>617</v>
      </c>
      <c r="C618" s="140"/>
      <c r="D618" s="140" t="s">
        <v>646</v>
      </c>
      <c r="E618" s="140" t="s">
        <v>30</v>
      </c>
      <c r="F618" s="155" t="s">
        <v>915</v>
      </c>
      <c r="G618" s="155" t="s">
        <v>64</v>
      </c>
      <c r="H618" s="155" t="s">
        <v>232</v>
      </c>
      <c r="I618" s="155" t="s">
        <v>229</v>
      </c>
      <c r="J618" s="144" t="s">
        <v>40</v>
      </c>
      <c r="K618" s="144">
        <v>3</v>
      </c>
      <c r="L618" s="207">
        <v>43040</v>
      </c>
      <c r="M618" s="207">
        <v>43342</v>
      </c>
      <c r="N618" s="137">
        <f t="shared" si="70"/>
        <v>43.142857142857146</v>
      </c>
      <c r="O618" s="140" t="s">
        <v>1514</v>
      </c>
      <c r="P618" s="140" t="s">
        <v>2386</v>
      </c>
      <c r="Q618" s="140">
        <v>3</v>
      </c>
      <c r="R618" s="140"/>
      <c r="S618" s="85">
        <f>IF(Q618/K618&gt;1,100,+Q618/K618*100)</f>
        <v>100</v>
      </c>
      <c r="T618" s="142">
        <f>+N618*S618/100</f>
        <v>43.142857142857146</v>
      </c>
      <c r="U618" s="142">
        <f>IF(M618&lt;=$AH$1,T618,0)</f>
        <v>43.142857142857146</v>
      </c>
      <c r="V618" s="142">
        <f>IF($AH$1&gt;=M618,N618,0)</f>
        <v>43.142857142857146</v>
      </c>
      <c r="W618" s="143" t="str">
        <f>IF(S618=100,"CUMPLIDA",IF(M618-$AH$1&lt;0,"VENCIDA",IF(M618-$AH$1&lt;=30,"PRÓXIMA A VENCER",IF(S618&gt;0,"CON AVANCE","EN TERMINO"))))</f>
        <v>CUMPLIDA</v>
      </c>
      <c r="X618" s="143" t="str">
        <f>IF(A618&lt;&gt;"",IF(AD618=1,"VENCIDO",IF(AD618=2,"PRÓXIMO A VENCER",IF(AD618=3,"EN TERMINO",IF(AD618=4,"CON AVANCE",IF(AD618=5,"CUMPLIDO",))))),"")</f>
        <v>CUMPLIDO</v>
      </c>
      <c r="Y618" s="202" t="s">
        <v>139</v>
      </c>
      <c r="Z618" s="129" t="str">
        <f t="shared" si="65"/>
        <v>H84R14</v>
      </c>
      <c r="AA618" s="144">
        <f>IF(A618&lt;&gt;"",1,AA617+1)</f>
        <v>1</v>
      </c>
      <c r="AB618" s="144" t="str">
        <f t="shared" si="66"/>
        <v>H84R14 - 1</v>
      </c>
      <c r="AC618" s="82">
        <f t="shared" si="67"/>
        <v>5</v>
      </c>
      <c r="AD618" s="82">
        <f t="shared" si="68"/>
        <v>5</v>
      </c>
      <c r="AE618" s="82" t="str">
        <f>IF(A618&lt;&gt;"",MID(F618,1,FIND(" ",F618,1)-1),AE617)</f>
        <v>H84R14.</v>
      </c>
      <c r="AF618" s="82" t="str">
        <f t="shared" si="69"/>
        <v>H84R14</v>
      </c>
      <c r="AG618" s="89"/>
      <c r="AH618" s="89"/>
    </row>
    <row r="619" spans="1:34" s="2" customFormat="1" ht="350.1" customHeight="1" x14ac:dyDescent="0.2">
      <c r="A619" s="129">
        <f>IF(ISBLANK(D619),"",COUNTA($D$2:D619))</f>
        <v>505</v>
      </c>
      <c r="B619" s="130">
        <f t="shared" si="71"/>
        <v>618</v>
      </c>
      <c r="C619" s="140"/>
      <c r="D619" s="140" t="s">
        <v>646</v>
      </c>
      <c r="E619" s="140" t="s">
        <v>19</v>
      </c>
      <c r="F619" s="155" t="s">
        <v>916</v>
      </c>
      <c r="G619" s="155" t="s">
        <v>65</v>
      </c>
      <c r="H619" s="155" t="s">
        <v>233</v>
      </c>
      <c r="I619" s="155" t="s">
        <v>229</v>
      </c>
      <c r="J619" s="144" t="s">
        <v>40</v>
      </c>
      <c r="K619" s="144">
        <v>3</v>
      </c>
      <c r="L619" s="207">
        <v>43040</v>
      </c>
      <c r="M619" s="207">
        <v>43342</v>
      </c>
      <c r="N619" s="137">
        <f t="shared" si="70"/>
        <v>43.142857142857146</v>
      </c>
      <c r="O619" s="140" t="s">
        <v>1514</v>
      </c>
      <c r="P619" s="140" t="s">
        <v>2386</v>
      </c>
      <c r="Q619" s="140">
        <v>3</v>
      </c>
      <c r="R619" s="140"/>
      <c r="S619" s="85">
        <f>IF(Q619/K619&gt;1,100,+Q619/K619*100)</f>
        <v>100</v>
      </c>
      <c r="T619" s="142">
        <f>+N619*S619/100</f>
        <v>43.142857142857146</v>
      </c>
      <c r="U619" s="142">
        <f>IF(M619&lt;=$AH$1,T619,0)</f>
        <v>43.142857142857146</v>
      </c>
      <c r="V619" s="142">
        <f>IF($AH$1&gt;=M619,N619,0)</f>
        <v>43.142857142857146</v>
      </c>
      <c r="W619" s="143" t="str">
        <f>IF(S619=100,"CUMPLIDA",IF(M619-$AH$1&lt;0,"VENCIDA",IF(M619-$AH$1&lt;=30,"PRÓXIMA A VENCER",IF(S619&gt;0,"CON AVANCE","EN TERMINO"))))</f>
        <v>CUMPLIDA</v>
      </c>
      <c r="X619" s="143" t="str">
        <f>IF(A619&lt;&gt;"",IF(AD619=1,"VENCIDO",IF(AD619=2,"PRÓXIMO A VENCER",IF(AD619=3,"EN TERMINO",IF(AD619=4,"CON AVANCE",IF(AD619=5,"CUMPLIDO",))))),"")</f>
        <v>CUMPLIDO</v>
      </c>
      <c r="Y619" s="202" t="s">
        <v>139</v>
      </c>
      <c r="Z619" s="129" t="str">
        <f t="shared" si="65"/>
        <v>H85R14</v>
      </c>
      <c r="AA619" s="144">
        <f>IF(A619&lt;&gt;"",1,AA618+1)</f>
        <v>1</v>
      </c>
      <c r="AB619" s="144" t="str">
        <f t="shared" si="66"/>
        <v>H85R14 - 1</v>
      </c>
      <c r="AC619" s="82">
        <f t="shared" si="67"/>
        <v>5</v>
      </c>
      <c r="AD619" s="82">
        <f t="shared" si="68"/>
        <v>5</v>
      </c>
      <c r="AE619" s="82" t="str">
        <f>IF(A619&lt;&gt;"",MID(F619,1,FIND(" ",F619,1)-1),AE618)</f>
        <v>H85R14.</v>
      </c>
      <c r="AF619" s="82" t="str">
        <f t="shared" si="69"/>
        <v>H85R14</v>
      </c>
      <c r="AG619" s="89"/>
      <c r="AH619" s="89"/>
    </row>
    <row r="620" spans="1:34" s="2" customFormat="1" ht="350.1" customHeight="1" x14ac:dyDescent="0.2">
      <c r="A620" s="129">
        <f>IF(ISBLANK(D620),"",COUNTA($D$2:D620))</f>
        <v>506</v>
      </c>
      <c r="B620" s="130">
        <f t="shared" si="71"/>
        <v>619</v>
      </c>
      <c r="C620" s="140"/>
      <c r="D620" s="140" t="s">
        <v>646</v>
      </c>
      <c r="E620" s="140" t="s">
        <v>30</v>
      </c>
      <c r="F620" s="155" t="s">
        <v>917</v>
      </c>
      <c r="G620" s="155" t="s">
        <v>67</v>
      </c>
      <c r="H620" s="155" t="s">
        <v>548</v>
      </c>
      <c r="I620" s="155" t="s">
        <v>549</v>
      </c>
      <c r="J620" s="140" t="s">
        <v>8</v>
      </c>
      <c r="K620" s="140">
        <v>1</v>
      </c>
      <c r="L620" s="156">
        <v>43040</v>
      </c>
      <c r="M620" s="156">
        <v>43099</v>
      </c>
      <c r="N620" s="137">
        <f t="shared" si="70"/>
        <v>8.4285714285714288</v>
      </c>
      <c r="O620" s="140" t="s">
        <v>1521</v>
      </c>
      <c r="P620" s="138" t="s">
        <v>2386</v>
      </c>
      <c r="Q620" s="140">
        <v>1</v>
      </c>
      <c r="R620" s="140"/>
      <c r="S620" s="85">
        <f>IF(Q620/K620&gt;1,100,+Q620/K620*100)</f>
        <v>100</v>
      </c>
      <c r="T620" s="142">
        <f>+N620*S620/100</f>
        <v>8.4285714285714288</v>
      </c>
      <c r="U620" s="142">
        <f>IF(M620&lt;=$AH$1,T620,0)</f>
        <v>8.4285714285714288</v>
      </c>
      <c r="V620" s="142">
        <f>IF($AH$1&gt;=M620,N620,0)</f>
        <v>8.4285714285714288</v>
      </c>
      <c r="W620" s="143" t="str">
        <f>IF(S620=100,"CUMPLIDA",IF(M620-$AH$1&lt;0,"VENCIDA",IF(M620-$AH$1&lt;=30,"PRÓXIMA A VENCER",IF(S620&gt;0,"CON AVANCE","EN TERMINO"))))</f>
        <v>CUMPLIDA</v>
      </c>
      <c r="X620" s="143" t="str">
        <f>IF(A620&lt;&gt;"",IF(AD620=1,"VENCIDO",IF(AD620=2,"PRÓXIMO A VENCER",IF(AD620=3,"EN TERMINO",IF(AD620=4,"CON AVANCE",IF(AD620=5,"CUMPLIDO",))))),"")</f>
        <v>CUMPLIDO</v>
      </c>
      <c r="Y620" s="202" t="s">
        <v>139</v>
      </c>
      <c r="Z620" s="129" t="str">
        <f t="shared" si="65"/>
        <v>H99R14</v>
      </c>
      <c r="AA620" s="144">
        <f>IF(A620&lt;&gt;"",1,AA619+1)</f>
        <v>1</v>
      </c>
      <c r="AB620" s="144" t="str">
        <f t="shared" si="66"/>
        <v>H99R14 - 1</v>
      </c>
      <c r="AC620" s="82">
        <f t="shared" si="67"/>
        <v>5</v>
      </c>
      <c r="AD620" s="82">
        <f t="shared" si="68"/>
        <v>5</v>
      </c>
      <c r="AE620" s="82" t="str">
        <f>IF(A620&lt;&gt;"",MID(F620,1,FIND(" ",F620,1)-1),AE619)</f>
        <v>H99R14.</v>
      </c>
      <c r="AF620" s="82" t="str">
        <f t="shared" si="69"/>
        <v>H99R14</v>
      </c>
      <c r="AG620" s="89"/>
      <c r="AH620" s="89"/>
    </row>
    <row r="621" spans="1:34" s="2" customFormat="1" ht="350.1" customHeight="1" x14ac:dyDescent="0.2">
      <c r="A621" s="129">
        <f>IF(ISBLANK(D621),"",COUNTA($D$2:D621))</f>
        <v>507</v>
      </c>
      <c r="B621" s="130">
        <f t="shared" si="71"/>
        <v>620</v>
      </c>
      <c r="C621" s="140"/>
      <c r="D621" s="140" t="s">
        <v>646</v>
      </c>
      <c r="E621" s="140" t="s">
        <v>30</v>
      </c>
      <c r="F621" s="155" t="s">
        <v>772</v>
      </c>
      <c r="G621" s="155" t="s">
        <v>68</v>
      </c>
      <c r="H621" s="155" t="s">
        <v>550</v>
      </c>
      <c r="I621" s="155" t="s">
        <v>551</v>
      </c>
      <c r="J621" s="140" t="s">
        <v>525</v>
      </c>
      <c r="K621" s="140">
        <v>1</v>
      </c>
      <c r="L621" s="156">
        <v>43040</v>
      </c>
      <c r="M621" s="156">
        <v>43099</v>
      </c>
      <c r="N621" s="137">
        <f t="shared" si="70"/>
        <v>8.4285714285714288</v>
      </c>
      <c r="O621" s="140" t="s">
        <v>1521</v>
      </c>
      <c r="P621" s="138" t="s">
        <v>2386</v>
      </c>
      <c r="Q621" s="140">
        <v>1</v>
      </c>
      <c r="R621" s="140"/>
      <c r="S621" s="85">
        <f>IF(Q621/K621&gt;1,100,+Q621/K621*100)</f>
        <v>100</v>
      </c>
      <c r="T621" s="142">
        <f>+N621*S621/100</f>
        <v>8.4285714285714288</v>
      </c>
      <c r="U621" s="142">
        <f>IF(M621&lt;=$AH$1,T621,0)</f>
        <v>8.4285714285714288</v>
      </c>
      <c r="V621" s="142">
        <f>IF($AH$1&gt;=M621,N621,0)</f>
        <v>8.4285714285714288</v>
      </c>
      <c r="W621" s="143" t="str">
        <f>IF(S621=100,"CUMPLIDA",IF(M621-$AH$1&lt;0,"VENCIDA",IF(M621-$AH$1&lt;=30,"PRÓXIMA A VENCER",IF(S621&gt;0,"CON AVANCE","EN TERMINO"))))</f>
        <v>CUMPLIDA</v>
      </c>
      <c r="X621" s="143" t="str">
        <f>IF(A621&lt;&gt;"",IF(AD621=1,"VENCIDO",IF(AD621=2,"PRÓXIMO A VENCER",IF(AD621=3,"EN TERMINO",IF(AD621=4,"CON AVANCE",IF(AD621=5,"CUMPLIDO",))))),"")</f>
        <v>CUMPLIDO</v>
      </c>
      <c r="Y621" s="202" t="s">
        <v>139</v>
      </c>
      <c r="Z621" s="129" t="str">
        <f t="shared" si="65"/>
        <v>H103R14</v>
      </c>
      <c r="AA621" s="144">
        <f>IF(A621&lt;&gt;"",1,AA620+1)</f>
        <v>1</v>
      </c>
      <c r="AB621" s="144" t="str">
        <f t="shared" si="66"/>
        <v>H103R14 - 1</v>
      </c>
      <c r="AC621" s="82">
        <f t="shared" si="67"/>
        <v>5</v>
      </c>
      <c r="AD621" s="82">
        <f t="shared" si="68"/>
        <v>5</v>
      </c>
      <c r="AE621" s="82" t="str">
        <f>IF(A621&lt;&gt;"",MID(F621,1,FIND(" ",F621,1)-1),AE620)</f>
        <v>H103R14.</v>
      </c>
      <c r="AF621" s="82" t="str">
        <f t="shared" si="69"/>
        <v>H103R14</v>
      </c>
      <c r="AG621" s="89"/>
      <c r="AH621" s="89"/>
    </row>
    <row r="622" spans="1:34" s="2" customFormat="1" ht="350.1" customHeight="1" x14ac:dyDescent="0.2">
      <c r="A622" s="129">
        <f>IF(ISBLANK(D622),"",COUNTA($D$2:D622))</f>
        <v>508</v>
      </c>
      <c r="B622" s="130">
        <f t="shared" si="71"/>
        <v>621</v>
      </c>
      <c r="C622" s="140"/>
      <c r="D622" s="140" t="s">
        <v>773</v>
      </c>
      <c r="E622" s="140" t="s">
        <v>31</v>
      </c>
      <c r="F622" s="155" t="s">
        <v>1598</v>
      </c>
      <c r="G622" s="155" t="s">
        <v>69</v>
      </c>
      <c r="H622" s="155" t="s">
        <v>550</v>
      </c>
      <c r="I622" s="155" t="s">
        <v>551</v>
      </c>
      <c r="J622" s="140" t="s">
        <v>525</v>
      </c>
      <c r="K622" s="140">
        <v>1</v>
      </c>
      <c r="L622" s="156">
        <v>43040</v>
      </c>
      <c r="M622" s="156">
        <v>43099</v>
      </c>
      <c r="N622" s="137">
        <f t="shared" si="70"/>
        <v>8.4285714285714288</v>
      </c>
      <c r="O622" s="140" t="s">
        <v>1521</v>
      </c>
      <c r="P622" s="138" t="s">
        <v>2386</v>
      </c>
      <c r="Q622" s="140">
        <v>1</v>
      </c>
      <c r="R622" s="140"/>
      <c r="S622" s="85">
        <f>IF(Q622/K622&gt;1,100,+Q622/K622*100)</f>
        <v>100</v>
      </c>
      <c r="T622" s="142">
        <f>+N622*S622/100</f>
        <v>8.4285714285714288</v>
      </c>
      <c r="U622" s="142">
        <f>IF(M622&lt;=$AH$1,T622,0)</f>
        <v>8.4285714285714288</v>
      </c>
      <c r="V622" s="142">
        <f>IF($AH$1&gt;=M622,N622,0)</f>
        <v>8.4285714285714288</v>
      </c>
      <c r="W622" s="143" t="str">
        <f>IF(S622=100,"CUMPLIDA",IF(M622-$AH$1&lt;0,"VENCIDA",IF(M622-$AH$1&lt;=30,"PRÓXIMA A VENCER",IF(S622&gt;0,"CON AVANCE","EN TERMINO"))))</f>
        <v>CUMPLIDA</v>
      </c>
      <c r="X622" s="143" t="str">
        <f>IF(A622&lt;&gt;"",IF(AD622=1,"VENCIDO",IF(AD622=2,"PRÓXIMO A VENCER",IF(AD622=3,"EN TERMINO",IF(AD622=4,"CON AVANCE",IF(AD622=5,"CUMPLIDO",))))),"")</f>
        <v>CUMPLIDO</v>
      </c>
      <c r="Y622" s="202" t="s">
        <v>139</v>
      </c>
      <c r="Z622" s="129" t="str">
        <f t="shared" si="65"/>
        <v>H104R14</v>
      </c>
      <c r="AA622" s="144">
        <f>IF(A622&lt;&gt;"",1,AA621+1)</f>
        <v>1</v>
      </c>
      <c r="AB622" s="144" t="str">
        <f t="shared" si="66"/>
        <v>H104R14 - 1</v>
      </c>
      <c r="AC622" s="82">
        <f t="shared" si="67"/>
        <v>5</v>
      </c>
      <c r="AD622" s="82">
        <f t="shared" si="68"/>
        <v>5</v>
      </c>
      <c r="AE622" s="82" t="str">
        <f>IF(A622&lt;&gt;"",MID(F622,1,FIND(" ",F622,1)-1),AE621)</f>
        <v>H104R14.</v>
      </c>
      <c r="AF622" s="82" t="str">
        <f t="shared" si="69"/>
        <v>H104R14</v>
      </c>
      <c r="AG622" s="89"/>
      <c r="AH622" s="89"/>
    </row>
    <row r="623" spans="1:34" s="2" customFormat="1" ht="350.1" customHeight="1" x14ac:dyDescent="0.2">
      <c r="A623" s="129">
        <f>IF(ISBLANK(D623),"",COUNTA($D$2:D623))</f>
        <v>509</v>
      </c>
      <c r="B623" s="130">
        <f t="shared" si="71"/>
        <v>622</v>
      </c>
      <c r="C623" s="140"/>
      <c r="D623" s="140" t="s">
        <v>757</v>
      </c>
      <c r="E623" s="140" t="s">
        <v>19</v>
      </c>
      <c r="F623" s="155" t="s">
        <v>774</v>
      </c>
      <c r="G623" s="155" t="s">
        <v>70</v>
      </c>
      <c r="H623" s="155" t="s">
        <v>552</v>
      </c>
      <c r="I623" s="155" t="s">
        <v>553</v>
      </c>
      <c r="J623" s="140" t="s">
        <v>66</v>
      </c>
      <c r="K623" s="140">
        <v>1</v>
      </c>
      <c r="L623" s="156">
        <v>43040</v>
      </c>
      <c r="M623" s="156">
        <v>43099</v>
      </c>
      <c r="N623" s="137">
        <f t="shared" si="70"/>
        <v>8.4285714285714288</v>
      </c>
      <c r="O623" s="140" t="s">
        <v>1521</v>
      </c>
      <c r="P623" s="138" t="s">
        <v>2386</v>
      </c>
      <c r="Q623" s="140">
        <v>1</v>
      </c>
      <c r="R623" s="140"/>
      <c r="S623" s="85">
        <f>IF(Q623/K623&gt;1,100,+Q623/K623*100)</f>
        <v>100</v>
      </c>
      <c r="T623" s="142">
        <f>+N623*S623/100</f>
        <v>8.4285714285714288</v>
      </c>
      <c r="U623" s="142">
        <f>IF(M623&lt;=$AH$1,T623,0)</f>
        <v>8.4285714285714288</v>
      </c>
      <c r="V623" s="142">
        <f>IF($AH$1&gt;=M623,N623,0)</f>
        <v>8.4285714285714288</v>
      </c>
      <c r="W623" s="143" t="str">
        <f>IF(S623=100,"CUMPLIDA",IF(M623-$AH$1&lt;0,"VENCIDA",IF(M623-$AH$1&lt;=30,"PRÓXIMA A VENCER",IF(S623&gt;0,"CON AVANCE","EN TERMINO"))))</f>
        <v>CUMPLIDA</v>
      </c>
      <c r="X623" s="143" t="str">
        <f>IF(A623&lt;&gt;"",IF(AD623=1,"VENCIDO",IF(AD623=2,"PRÓXIMO A VENCER",IF(AD623=3,"EN TERMINO",IF(AD623=4,"CON AVANCE",IF(AD623=5,"CUMPLIDO",))))),"")</f>
        <v>CUMPLIDO</v>
      </c>
      <c r="Y623" s="202" t="s">
        <v>139</v>
      </c>
      <c r="Z623" s="129" t="str">
        <f t="shared" si="65"/>
        <v>H108R14</v>
      </c>
      <c r="AA623" s="144">
        <f>IF(A623&lt;&gt;"",1,AA622+1)</f>
        <v>1</v>
      </c>
      <c r="AB623" s="144" t="str">
        <f t="shared" si="66"/>
        <v>H108R14 - 1</v>
      </c>
      <c r="AC623" s="82">
        <f t="shared" si="67"/>
        <v>5</v>
      </c>
      <c r="AD623" s="82">
        <f t="shared" si="68"/>
        <v>5</v>
      </c>
      <c r="AE623" s="82" t="str">
        <f>IF(A623&lt;&gt;"",MID(F623,1,FIND(" ",F623,1)-1),AE622)</f>
        <v>H108R14.</v>
      </c>
      <c r="AF623" s="82" t="str">
        <f t="shared" si="69"/>
        <v>H108R14</v>
      </c>
      <c r="AG623" s="89"/>
      <c r="AH623" s="89"/>
    </row>
    <row r="624" spans="1:34" s="2" customFormat="1" ht="350.1" customHeight="1" x14ac:dyDescent="0.2">
      <c r="A624" s="129">
        <f>IF(ISBLANK(D624),"",COUNTA($D$2:D624))</f>
        <v>510</v>
      </c>
      <c r="B624" s="130">
        <f t="shared" si="71"/>
        <v>623</v>
      </c>
      <c r="C624" s="140"/>
      <c r="D624" s="140" t="s">
        <v>646</v>
      </c>
      <c r="E624" s="140" t="s">
        <v>16</v>
      </c>
      <c r="F624" s="155" t="s">
        <v>362</v>
      </c>
      <c r="G624" s="155" t="s">
        <v>72</v>
      </c>
      <c r="H624" s="155" t="s">
        <v>1182</v>
      </c>
      <c r="I624" s="155" t="s">
        <v>1183</v>
      </c>
      <c r="J624" s="140" t="s">
        <v>361</v>
      </c>
      <c r="K624" s="140">
        <v>3</v>
      </c>
      <c r="L624" s="156">
        <v>44044</v>
      </c>
      <c r="M624" s="156">
        <v>44255</v>
      </c>
      <c r="N624" s="137">
        <f t="shared" si="70"/>
        <v>30.142857142857142</v>
      </c>
      <c r="O624" s="140" t="s">
        <v>1516</v>
      </c>
      <c r="P624" s="140" t="s">
        <v>2393</v>
      </c>
      <c r="Q624" s="140">
        <v>3</v>
      </c>
      <c r="R624" s="155"/>
      <c r="S624" s="85">
        <f>IF(Q624/K624&gt;1,100,+Q624/K624*100)</f>
        <v>100</v>
      </c>
      <c r="T624" s="142">
        <f>+N624*S624/100</f>
        <v>30.142857142857142</v>
      </c>
      <c r="U624" s="142">
        <f>IF(M624&lt;=$AH$1,T624,0)</f>
        <v>30.142857142857142</v>
      </c>
      <c r="V624" s="142">
        <f>IF($AH$1&gt;=M624,N624,0)</f>
        <v>30.142857142857142</v>
      </c>
      <c r="W624" s="143" t="str">
        <f>IF(S624=100,"CUMPLIDA",IF(M624-$AH$1&lt;0,"VENCIDA",IF(M624-$AH$1&lt;=30,"PRÓXIMA A VENCER",IF(S624&gt;0,"CON AVANCE","EN TERMINO"))))</f>
        <v>CUMPLIDA</v>
      </c>
      <c r="X624" s="143" t="str">
        <f>IF(A624&lt;&gt;"",IF(AD624=1,"VENCIDO",IF(AD624=2,"PRÓXIMO A VENCER",IF(AD624=3,"EN TERMINO",IF(AD624=4,"CON AVANCE",IF(AD624=5,"CUMPLIDO",))))),"")</f>
        <v>CUMPLIDO</v>
      </c>
      <c r="Y624" s="202" t="s">
        <v>139</v>
      </c>
      <c r="Z624" s="129" t="str">
        <f t="shared" si="65"/>
        <v>H116R14</v>
      </c>
      <c r="AA624" s="144">
        <f>IF(A624&lt;&gt;"",1,AA623+1)</f>
        <v>1</v>
      </c>
      <c r="AB624" s="144" t="str">
        <f t="shared" si="66"/>
        <v>H116R14 - 1</v>
      </c>
      <c r="AC624" s="82">
        <f t="shared" si="67"/>
        <v>5</v>
      </c>
      <c r="AD624" s="82">
        <f t="shared" si="68"/>
        <v>5</v>
      </c>
      <c r="AE624" s="82" t="str">
        <f>IF(A624&lt;&gt;"",MID(F624,1,FIND(" ",F624,1)-1),AE623)</f>
        <v>H116R14.</v>
      </c>
      <c r="AF624" s="82" t="str">
        <f t="shared" si="69"/>
        <v>H116R14</v>
      </c>
      <c r="AG624" s="89"/>
      <c r="AH624" s="89"/>
    </row>
    <row r="625" spans="1:34" s="2" customFormat="1" ht="350.1" customHeight="1" x14ac:dyDescent="0.2">
      <c r="A625" s="129">
        <f>IF(ISBLANK(D625),"",COUNTA($D$2:D625))</f>
        <v>511</v>
      </c>
      <c r="B625" s="130">
        <f t="shared" si="71"/>
        <v>624</v>
      </c>
      <c r="C625" s="140"/>
      <c r="D625" s="140" t="s">
        <v>646</v>
      </c>
      <c r="E625" s="140" t="s">
        <v>71</v>
      </c>
      <c r="F625" s="155" t="s">
        <v>303</v>
      </c>
      <c r="G625" s="155" t="s">
        <v>72</v>
      </c>
      <c r="H625" s="155" t="s">
        <v>1184</v>
      </c>
      <c r="I625" s="155" t="s">
        <v>1185</v>
      </c>
      <c r="J625" s="140" t="s">
        <v>361</v>
      </c>
      <c r="K625" s="140">
        <v>3</v>
      </c>
      <c r="L625" s="156">
        <v>44044</v>
      </c>
      <c r="M625" s="156">
        <v>44255</v>
      </c>
      <c r="N625" s="137">
        <f t="shared" si="70"/>
        <v>30.142857142857142</v>
      </c>
      <c r="O625" s="140" t="s">
        <v>1516</v>
      </c>
      <c r="P625" s="140" t="s">
        <v>2393</v>
      </c>
      <c r="Q625" s="140">
        <v>3</v>
      </c>
      <c r="R625" s="155"/>
      <c r="S625" s="85">
        <f>IF(Q625/K625&gt;1,100,+Q625/K625*100)</f>
        <v>100</v>
      </c>
      <c r="T625" s="142">
        <f>+N625*S625/100</f>
        <v>30.142857142857142</v>
      </c>
      <c r="U625" s="142">
        <f>IF(M625&lt;=$AH$1,T625,0)</f>
        <v>30.142857142857142</v>
      </c>
      <c r="V625" s="142">
        <f>IF($AH$1&gt;=M625,N625,0)</f>
        <v>30.142857142857142</v>
      </c>
      <c r="W625" s="143" t="str">
        <f>IF(S625=100,"CUMPLIDA",IF(M625-$AH$1&lt;0,"VENCIDA",IF(M625-$AH$1&lt;=30,"PRÓXIMA A VENCER",IF(S625&gt;0,"CON AVANCE","EN TERMINO"))))</f>
        <v>CUMPLIDA</v>
      </c>
      <c r="X625" s="143" t="str">
        <f>IF(A625&lt;&gt;"",IF(AD625=1,"VENCIDO",IF(AD625=2,"PRÓXIMO A VENCER",IF(AD625=3,"EN TERMINO",IF(AD625=4,"CON AVANCE",IF(AD625=5,"CUMPLIDO",))))),"")</f>
        <v>CUMPLIDO</v>
      </c>
      <c r="Y625" s="202" t="s">
        <v>139</v>
      </c>
      <c r="Z625" s="129" t="str">
        <f t="shared" si="65"/>
        <v>H118R14</v>
      </c>
      <c r="AA625" s="144">
        <f>IF(A625&lt;&gt;"",1,AA624+1)</f>
        <v>1</v>
      </c>
      <c r="AB625" s="144" t="str">
        <f t="shared" si="66"/>
        <v>H118R14 - 1</v>
      </c>
      <c r="AC625" s="82">
        <f t="shared" si="67"/>
        <v>5</v>
      </c>
      <c r="AD625" s="82">
        <f t="shared" si="68"/>
        <v>5</v>
      </c>
      <c r="AE625" s="82" t="str">
        <f>IF(A625&lt;&gt;"",MID(F625,1,FIND(" ",F625,1)-1),AE624)</f>
        <v>H118R14.</v>
      </c>
      <c r="AF625" s="82" t="str">
        <f t="shared" si="69"/>
        <v>H118R14</v>
      </c>
      <c r="AG625" s="89"/>
      <c r="AH625" s="89"/>
    </row>
    <row r="626" spans="1:34" s="2" customFormat="1" ht="350.1" customHeight="1" x14ac:dyDescent="0.2">
      <c r="A626" s="129">
        <f>IF(ISBLANK(D626),"",COUNTA($D$2:D626))</f>
        <v>512</v>
      </c>
      <c r="B626" s="130">
        <f t="shared" si="71"/>
        <v>625</v>
      </c>
      <c r="C626" s="140"/>
      <c r="D626" s="140" t="s">
        <v>646</v>
      </c>
      <c r="E626" s="140" t="s">
        <v>16</v>
      </c>
      <c r="F626" s="155" t="s">
        <v>305</v>
      </c>
      <c r="G626" s="155" t="s">
        <v>73</v>
      </c>
      <c r="H626" s="155" t="s">
        <v>2742</v>
      </c>
      <c r="I626" s="155" t="s">
        <v>2743</v>
      </c>
      <c r="J626" s="140" t="s">
        <v>2744</v>
      </c>
      <c r="K626" s="140">
        <v>1</v>
      </c>
      <c r="L626" s="156">
        <v>45194</v>
      </c>
      <c r="M626" s="156">
        <v>45230</v>
      </c>
      <c r="N626" s="137">
        <f t="shared" si="70"/>
        <v>5.1428571428571432</v>
      </c>
      <c r="O626" s="140" t="s">
        <v>1065</v>
      </c>
      <c r="P626" s="140" t="s">
        <v>2333</v>
      </c>
      <c r="Q626" s="140">
        <v>0</v>
      </c>
      <c r="R626" s="141"/>
      <c r="S626" s="85">
        <f>IF(Q626/K626&gt;1,100,+Q626/K626*100)</f>
        <v>0</v>
      </c>
      <c r="T626" s="142">
        <f>+N626*S626/100</f>
        <v>0</v>
      </c>
      <c r="U626" s="142">
        <f>IF(M626&lt;=$AH$1,T626,0)</f>
        <v>0</v>
      </c>
      <c r="V626" s="142">
        <f>IF($AH$1&gt;=M626,N626,0)</f>
        <v>5.1428571428571432</v>
      </c>
      <c r="W626" s="143" t="str">
        <f>IF(S626=100,"CUMPLIDA",IF(M626-$AH$1&lt;0,"VENCIDA",IF(M626-$AH$1&lt;=30,"PRÓXIMA A VENCER",IF(S626&gt;0,"CON AVANCE","EN TERMINO"))))</f>
        <v>VENCIDA</v>
      </c>
      <c r="X626" s="143" t="str">
        <f>IF(A626&lt;&gt;"",IF(AD626=1,"VENCIDO",IF(AD626=2,"PRÓXIMO A VENCER",IF(AD626=3,"EN TERMINO",IF(AD626=4,"CON AVANCE",IF(AD626=5,"CUMPLIDO",))))),"")</f>
        <v>VENCIDO</v>
      </c>
      <c r="Y626" s="202" t="s">
        <v>139</v>
      </c>
      <c r="Z626" s="129" t="str">
        <f t="shared" si="65"/>
        <v>H119R14</v>
      </c>
      <c r="AA626" s="144">
        <f>IF(A626&lt;&gt;"",1,AA625+1)</f>
        <v>1</v>
      </c>
      <c r="AB626" s="144" t="str">
        <f t="shared" si="66"/>
        <v>H119R14 - 1</v>
      </c>
      <c r="AC626" s="82">
        <f t="shared" si="67"/>
        <v>1</v>
      </c>
      <c r="AD626" s="82">
        <f t="shared" si="68"/>
        <v>1</v>
      </c>
      <c r="AE626" s="82" t="str">
        <f>IF(A626&lt;&gt;"",MID(F626,1,FIND(" ",F626,1)-1),AE625)</f>
        <v>H119R14.</v>
      </c>
      <c r="AF626" s="82" t="str">
        <f t="shared" si="69"/>
        <v>H119R14</v>
      </c>
      <c r="AG626" s="89"/>
      <c r="AH626" s="89"/>
    </row>
    <row r="627" spans="1:34" s="2" customFormat="1" ht="350.1" customHeight="1" x14ac:dyDescent="0.2">
      <c r="A627" s="129">
        <f>IF(ISBLANK(D627),"",COUNTA($D$2:D627))</f>
        <v>513</v>
      </c>
      <c r="B627" s="130">
        <f t="shared" si="71"/>
        <v>626</v>
      </c>
      <c r="C627" s="140"/>
      <c r="D627" s="140" t="s">
        <v>754</v>
      </c>
      <c r="E627" s="140" t="s">
        <v>16</v>
      </c>
      <c r="F627" s="155" t="s">
        <v>1791</v>
      </c>
      <c r="G627" s="155" t="s">
        <v>349</v>
      </c>
      <c r="H627" s="155" t="s">
        <v>1793</v>
      </c>
      <c r="I627" s="155" t="s">
        <v>1794</v>
      </c>
      <c r="J627" s="140" t="s">
        <v>8</v>
      </c>
      <c r="K627" s="140">
        <v>1</v>
      </c>
      <c r="L627" s="156">
        <v>44743</v>
      </c>
      <c r="M627" s="156">
        <v>44926</v>
      </c>
      <c r="N627" s="137">
        <f t="shared" si="70"/>
        <v>26.142857142857142</v>
      </c>
      <c r="O627" s="140" t="s">
        <v>1516</v>
      </c>
      <c r="P627" s="140" t="s">
        <v>2393</v>
      </c>
      <c r="Q627" s="140">
        <v>1</v>
      </c>
      <c r="R627" s="155"/>
      <c r="S627" s="85">
        <f>IF(Q627/K627&gt;1,100,+Q627/K627*100)</f>
        <v>100</v>
      </c>
      <c r="T627" s="142">
        <f>+N627*S627/100</f>
        <v>26.142857142857142</v>
      </c>
      <c r="U627" s="142">
        <f>IF(M627&lt;=$AH$1,T627,0)</f>
        <v>26.142857142857142</v>
      </c>
      <c r="V627" s="142">
        <f>IF($AH$1&gt;=M627,N627,0)</f>
        <v>26.142857142857142</v>
      </c>
      <c r="W627" s="143" t="str">
        <f>IF(S627=100,"CUMPLIDA",IF(M627-$AH$1&lt;0,"VENCIDA",IF(M627-$AH$1&lt;=30,"PRÓXIMA A VENCER",IF(S627&gt;0,"CON AVANCE","EN TERMINO"))))</f>
        <v>CUMPLIDA</v>
      </c>
      <c r="X627" s="143" t="str">
        <f>IF(A627&lt;&gt;"",IF(AD627=1,"VENCIDO",IF(AD627=2,"PRÓXIMO A VENCER",IF(AD627=3,"EN TERMINO",IF(AD627=4,"CON AVANCE",IF(AD627=5,"CUMPLIDO",))))),"")</f>
        <v>CUMPLIDO</v>
      </c>
      <c r="Y627" s="202" t="s">
        <v>139</v>
      </c>
      <c r="Z627" s="129" t="str">
        <f t="shared" si="65"/>
        <v>H121R14</v>
      </c>
      <c r="AA627" s="144">
        <f>IF(A627&lt;&gt;"",1,AA626+1)</f>
        <v>1</v>
      </c>
      <c r="AB627" s="144" t="str">
        <f t="shared" si="66"/>
        <v>H121R14 - 1</v>
      </c>
      <c r="AC627" s="82">
        <f t="shared" si="67"/>
        <v>5</v>
      </c>
      <c r="AD627" s="82">
        <f t="shared" si="68"/>
        <v>5</v>
      </c>
      <c r="AE627" s="82" t="str">
        <f>IF(A627&lt;&gt;"",MID(F627,1,FIND(" ",F627,1)-1),AE626)</f>
        <v>H121R14.</v>
      </c>
      <c r="AF627" s="82" t="str">
        <f t="shared" si="69"/>
        <v>H121R14</v>
      </c>
      <c r="AG627" s="89"/>
      <c r="AH627" s="89"/>
    </row>
    <row r="628" spans="1:34" s="2" customFormat="1" ht="350.1" customHeight="1" x14ac:dyDescent="0.2">
      <c r="A628" s="129" t="str">
        <f>IF(ISBLANK(D628),"",COUNTA($D$2:D628))</f>
        <v/>
      </c>
      <c r="B628" s="130">
        <f t="shared" si="71"/>
        <v>627</v>
      </c>
      <c r="C628" s="140"/>
      <c r="D628" s="140"/>
      <c r="E628" s="140" t="s">
        <v>16</v>
      </c>
      <c r="F628" s="155" t="s">
        <v>1792</v>
      </c>
      <c r="G628" s="155" t="s">
        <v>349</v>
      </c>
      <c r="H628" s="155" t="s">
        <v>1795</v>
      </c>
      <c r="I628" s="155" t="s">
        <v>1796</v>
      </c>
      <c r="J628" s="140" t="s">
        <v>7</v>
      </c>
      <c r="K628" s="140">
        <v>1</v>
      </c>
      <c r="L628" s="156">
        <v>44743</v>
      </c>
      <c r="M628" s="156">
        <v>44926</v>
      </c>
      <c r="N628" s="137">
        <f t="shared" si="70"/>
        <v>26.142857142857142</v>
      </c>
      <c r="O628" s="140" t="s">
        <v>1516</v>
      </c>
      <c r="P628" s="140" t="s">
        <v>2393</v>
      </c>
      <c r="Q628" s="140">
        <v>1</v>
      </c>
      <c r="R628" s="155"/>
      <c r="S628" s="85">
        <f>IF(Q628/K628&gt;1,100,+Q628/K628*100)</f>
        <v>100</v>
      </c>
      <c r="T628" s="142">
        <f>+N628*S628/100</f>
        <v>26.142857142857142</v>
      </c>
      <c r="U628" s="142">
        <f>IF(M628&lt;=$AH$1,T628,0)</f>
        <v>26.142857142857142</v>
      </c>
      <c r="V628" s="142">
        <f>IF($AH$1&gt;=M628,N628,0)</f>
        <v>26.142857142857142</v>
      </c>
      <c r="W628" s="143" t="str">
        <f>IF(S628=100,"CUMPLIDA",IF(M628-$AH$1&lt;0,"VENCIDA",IF(M628-$AH$1&lt;=30,"PRÓXIMA A VENCER",IF(S628&gt;0,"CON AVANCE","EN TERMINO"))))</f>
        <v>CUMPLIDA</v>
      </c>
      <c r="X628" s="143" t="str">
        <f>IF(A628&lt;&gt;"",IF(AD628=1,"VENCIDO",IF(AD628=2,"PRÓXIMO A VENCER",IF(AD628=3,"EN TERMINO",IF(AD628=4,"CON AVANCE",IF(AD628=5,"CUMPLIDO",))))),"")</f>
        <v/>
      </c>
      <c r="Y628" s="202" t="s">
        <v>139</v>
      </c>
      <c r="Z628" s="129" t="str">
        <f t="shared" si="65"/>
        <v>H121R14</v>
      </c>
      <c r="AA628" s="144">
        <f>IF(A628&lt;&gt;"",1,AA627+1)</f>
        <v>2</v>
      </c>
      <c r="AB628" s="144" t="str">
        <f t="shared" si="66"/>
        <v>H121R14 - 2</v>
      </c>
      <c r="AC628" s="82">
        <f t="shared" si="67"/>
        <v>5</v>
      </c>
      <c r="AD628" s="82">
        <f t="shared" si="68"/>
        <v>5</v>
      </c>
      <c r="AE628" s="82" t="str">
        <f>IF(A628&lt;&gt;"",MID(F628,1,FIND(" ",F628,1)-1),AE627)</f>
        <v>H121R14.</v>
      </c>
      <c r="AF628" s="82" t="str">
        <f t="shared" si="69"/>
        <v>H121R14</v>
      </c>
      <c r="AG628" s="89"/>
      <c r="AH628" s="89"/>
    </row>
    <row r="629" spans="1:34" s="2" customFormat="1" ht="350.1" customHeight="1" x14ac:dyDescent="0.2">
      <c r="A629" s="129">
        <f>IF(ISBLANK(D629),"",COUNTA($D$2:D629))</f>
        <v>514</v>
      </c>
      <c r="B629" s="130">
        <f t="shared" si="71"/>
        <v>628</v>
      </c>
      <c r="C629" s="140"/>
      <c r="D629" s="140" t="s">
        <v>646</v>
      </c>
      <c r="E629" s="140" t="s">
        <v>16</v>
      </c>
      <c r="F629" s="155" t="s">
        <v>1797</v>
      </c>
      <c r="G629" s="155" t="s">
        <v>349</v>
      </c>
      <c r="H629" s="155" t="s">
        <v>1800</v>
      </c>
      <c r="I629" s="155" t="s">
        <v>1801</v>
      </c>
      <c r="J629" s="140" t="s">
        <v>1802</v>
      </c>
      <c r="K629" s="140">
        <v>1</v>
      </c>
      <c r="L629" s="156">
        <v>44743</v>
      </c>
      <c r="M629" s="156">
        <v>44926</v>
      </c>
      <c r="N629" s="137">
        <f t="shared" si="70"/>
        <v>26.142857142857142</v>
      </c>
      <c r="O629" s="140" t="s">
        <v>1516</v>
      </c>
      <c r="P629" s="140" t="s">
        <v>2393</v>
      </c>
      <c r="Q629" s="140">
        <v>1</v>
      </c>
      <c r="R629" s="155"/>
      <c r="S629" s="85">
        <f>IF(Q629/K629&gt;1,100,+Q629/K629*100)</f>
        <v>100</v>
      </c>
      <c r="T629" s="142">
        <f>+N629*S629/100</f>
        <v>26.142857142857142</v>
      </c>
      <c r="U629" s="142">
        <f>IF(M629&lt;=$AH$1,T629,0)</f>
        <v>26.142857142857142</v>
      </c>
      <c r="V629" s="142">
        <f>IF($AH$1&gt;=M629,N629,0)</f>
        <v>26.142857142857142</v>
      </c>
      <c r="W629" s="143" t="str">
        <f>IF(S629=100,"CUMPLIDA",IF(M629-$AH$1&lt;0,"VENCIDA",IF(M629-$AH$1&lt;=30,"PRÓXIMA A VENCER",IF(S629&gt;0,"CON AVANCE","EN TERMINO"))))</f>
        <v>CUMPLIDA</v>
      </c>
      <c r="X629" s="143" t="str">
        <f>IF(A629&lt;&gt;"",IF(AD629=1,"VENCIDO",IF(AD629=2,"PRÓXIMO A VENCER",IF(AD629=3,"EN TERMINO",IF(AD629=4,"CON AVANCE",IF(AD629=5,"CUMPLIDO",))))),"")</f>
        <v>CUMPLIDO</v>
      </c>
      <c r="Y629" s="202" t="s">
        <v>139</v>
      </c>
      <c r="Z629" s="129" t="str">
        <f t="shared" si="65"/>
        <v>H122R14</v>
      </c>
      <c r="AA629" s="144">
        <f>IF(A629&lt;&gt;"",1,AA628+1)</f>
        <v>1</v>
      </c>
      <c r="AB629" s="144" t="str">
        <f t="shared" si="66"/>
        <v>H122R14 - 1</v>
      </c>
      <c r="AC629" s="82">
        <f t="shared" si="67"/>
        <v>5</v>
      </c>
      <c r="AD629" s="82">
        <f t="shared" si="68"/>
        <v>5</v>
      </c>
      <c r="AE629" s="82" t="str">
        <f>IF(A629&lt;&gt;"",MID(F629,1,FIND(" ",F629,1)-1),AE628)</f>
        <v>H122R14.</v>
      </c>
      <c r="AF629" s="82" t="str">
        <f t="shared" si="69"/>
        <v>H122R14</v>
      </c>
      <c r="AG629" s="89"/>
      <c r="AH629" s="89"/>
    </row>
    <row r="630" spans="1:34" s="2" customFormat="1" ht="350.1" customHeight="1" x14ac:dyDescent="0.2">
      <c r="A630" s="129" t="str">
        <f>IF(ISBLANK(D630),"",COUNTA($D$2:D630))</f>
        <v/>
      </c>
      <c r="B630" s="130">
        <f t="shared" si="71"/>
        <v>629</v>
      </c>
      <c r="C630" s="140"/>
      <c r="D630" s="140"/>
      <c r="E630" s="140" t="s">
        <v>16</v>
      </c>
      <c r="F630" s="155" t="s">
        <v>1798</v>
      </c>
      <c r="G630" s="155" t="s">
        <v>349</v>
      </c>
      <c r="H630" s="155" t="s">
        <v>1808</v>
      </c>
      <c r="I630" s="155" t="s">
        <v>1803</v>
      </c>
      <c r="J630" s="140" t="s">
        <v>1804</v>
      </c>
      <c r="K630" s="140">
        <v>1</v>
      </c>
      <c r="L630" s="156">
        <v>44743</v>
      </c>
      <c r="M630" s="156">
        <v>44926</v>
      </c>
      <c r="N630" s="137">
        <f t="shared" si="70"/>
        <v>26.142857142857142</v>
      </c>
      <c r="O630" s="140" t="s">
        <v>1516</v>
      </c>
      <c r="P630" s="140" t="s">
        <v>2393</v>
      </c>
      <c r="Q630" s="140">
        <v>1</v>
      </c>
      <c r="R630" s="155"/>
      <c r="S630" s="85">
        <f>IF(Q630/K630&gt;1,100,+Q630/K630*100)</f>
        <v>100</v>
      </c>
      <c r="T630" s="142">
        <f>+N630*S630/100</f>
        <v>26.142857142857142</v>
      </c>
      <c r="U630" s="142">
        <f>IF(M630&lt;=$AH$1,T630,0)</f>
        <v>26.142857142857142</v>
      </c>
      <c r="V630" s="142">
        <f>IF($AH$1&gt;=M630,N630,0)</f>
        <v>26.142857142857142</v>
      </c>
      <c r="W630" s="143" t="str">
        <f>IF(S630=100,"CUMPLIDA",IF(M630-$AH$1&lt;0,"VENCIDA",IF(M630-$AH$1&lt;=30,"PRÓXIMA A VENCER",IF(S630&gt;0,"CON AVANCE","EN TERMINO"))))</f>
        <v>CUMPLIDA</v>
      </c>
      <c r="X630" s="143" t="str">
        <f>IF(A630&lt;&gt;"",IF(AD630=1,"VENCIDO",IF(AD630=2,"PRÓXIMO A VENCER",IF(AD630=3,"EN TERMINO",IF(AD630=4,"CON AVANCE",IF(AD630=5,"CUMPLIDO",))))),"")</f>
        <v/>
      </c>
      <c r="Y630" s="202" t="s">
        <v>139</v>
      </c>
      <c r="Z630" s="129" t="str">
        <f t="shared" si="65"/>
        <v>H122R14</v>
      </c>
      <c r="AA630" s="144">
        <f>IF(A630&lt;&gt;"",1,AA629+1)</f>
        <v>2</v>
      </c>
      <c r="AB630" s="144" t="str">
        <f t="shared" si="66"/>
        <v>H122R14 - 2</v>
      </c>
      <c r="AC630" s="82">
        <f t="shared" si="67"/>
        <v>5</v>
      </c>
      <c r="AD630" s="82">
        <f t="shared" si="68"/>
        <v>5</v>
      </c>
      <c r="AE630" s="82" t="str">
        <f>IF(A630&lt;&gt;"",MID(F630,1,FIND(" ",F630,1)-1),AE629)</f>
        <v>H122R14.</v>
      </c>
      <c r="AF630" s="82" t="str">
        <f t="shared" si="69"/>
        <v>H122R14</v>
      </c>
      <c r="AG630" s="89"/>
      <c r="AH630" s="89"/>
    </row>
    <row r="631" spans="1:34" s="2" customFormat="1" ht="350.1" customHeight="1" x14ac:dyDescent="0.2">
      <c r="A631" s="129" t="str">
        <f>IF(ISBLANK(D631),"",COUNTA($D$2:D631))</f>
        <v/>
      </c>
      <c r="B631" s="130">
        <f t="shared" si="71"/>
        <v>630</v>
      </c>
      <c r="C631" s="140"/>
      <c r="D631" s="140"/>
      <c r="E631" s="140" t="s">
        <v>16</v>
      </c>
      <c r="F631" s="155" t="s">
        <v>1799</v>
      </c>
      <c r="G631" s="155" t="s">
        <v>349</v>
      </c>
      <c r="H631" s="155" t="s">
        <v>1805</v>
      </c>
      <c r="I631" s="155" t="s">
        <v>1806</v>
      </c>
      <c r="J631" s="140" t="s">
        <v>1807</v>
      </c>
      <c r="K631" s="140">
        <v>1</v>
      </c>
      <c r="L631" s="156">
        <v>44743</v>
      </c>
      <c r="M631" s="156">
        <v>44926</v>
      </c>
      <c r="N631" s="137">
        <f t="shared" si="70"/>
        <v>26.142857142857142</v>
      </c>
      <c r="O631" s="140" t="s">
        <v>1516</v>
      </c>
      <c r="P631" s="140" t="s">
        <v>2393</v>
      </c>
      <c r="Q631" s="140">
        <v>1</v>
      </c>
      <c r="R631" s="155"/>
      <c r="S631" s="85">
        <f>IF(Q631/K631&gt;1,100,+Q631/K631*100)</f>
        <v>100</v>
      </c>
      <c r="T631" s="142">
        <f>+N631*S631/100</f>
        <v>26.142857142857142</v>
      </c>
      <c r="U631" s="142">
        <f>IF(M631&lt;=$AH$1,T631,0)</f>
        <v>26.142857142857142</v>
      </c>
      <c r="V631" s="142">
        <f>IF($AH$1&gt;=M631,N631,0)</f>
        <v>26.142857142857142</v>
      </c>
      <c r="W631" s="143" t="str">
        <f>IF(S631=100,"CUMPLIDA",IF(M631-$AH$1&lt;0,"VENCIDA",IF(M631-$AH$1&lt;=30,"PRÓXIMA A VENCER",IF(S631&gt;0,"CON AVANCE","EN TERMINO"))))</f>
        <v>CUMPLIDA</v>
      </c>
      <c r="X631" s="143" t="str">
        <f>IF(A631&lt;&gt;"",IF(AD631=1,"VENCIDO",IF(AD631=2,"PRÓXIMO A VENCER",IF(AD631=3,"EN TERMINO",IF(AD631=4,"CON AVANCE",IF(AD631=5,"CUMPLIDO",))))),"")</f>
        <v/>
      </c>
      <c r="Y631" s="202" t="s">
        <v>139</v>
      </c>
      <c r="Z631" s="129" t="str">
        <f t="shared" si="65"/>
        <v>H122R14</v>
      </c>
      <c r="AA631" s="144">
        <f>IF(A631&lt;&gt;"",1,AA630+1)</f>
        <v>3</v>
      </c>
      <c r="AB631" s="144" t="str">
        <f t="shared" si="66"/>
        <v>H122R14 - 3</v>
      </c>
      <c r="AC631" s="82">
        <f t="shared" si="67"/>
        <v>5</v>
      </c>
      <c r="AD631" s="82">
        <f t="shared" si="68"/>
        <v>5</v>
      </c>
      <c r="AE631" s="82" t="str">
        <f>IF(A631&lt;&gt;"",MID(F631,1,FIND(" ",F631,1)-1),AE630)</f>
        <v>H122R14.</v>
      </c>
      <c r="AF631" s="82" t="str">
        <f t="shared" si="69"/>
        <v>H122R14</v>
      </c>
      <c r="AG631" s="89"/>
      <c r="AH631" s="89"/>
    </row>
    <row r="632" spans="1:34" s="2" customFormat="1" ht="350.1" customHeight="1" x14ac:dyDescent="0.2">
      <c r="A632" s="129">
        <f>IF(ISBLANK(D632),"",COUNTA($D$2:D632))</f>
        <v>515</v>
      </c>
      <c r="B632" s="130">
        <f t="shared" si="71"/>
        <v>631</v>
      </c>
      <c r="C632" s="140"/>
      <c r="D632" s="140" t="s">
        <v>754</v>
      </c>
      <c r="E632" s="140" t="s">
        <v>75</v>
      </c>
      <c r="F632" s="155" t="s">
        <v>322</v>
      </c>
      <c r="G632" s="155" t="s">
        <v>306</v>
      </c>
      <c r="H632" s="155" t="s">
        <v>579</v>
      </c>
      <c r="I632" s="155" t="s">
        <v>299</v>
      </c>
      <c r="J632" s="140" t="s">
        <v>40</v>
      </c>
      <c r="K632" s="140">
        <v>4</v>
      </c>
      <c r="L632" s="156">
        <v>43040</v>
      </c>
      <c r="M632" s="156">
        <v>43403</v>
      </c>
      <c r="N632" s="137">
        <f t="shared" si="70"/>
        <v>51.857142857142854</v>
      </c>
      <c r="O632" s="140" t="s">
        <v>296</v>
      </c>
      <c r="P632" s="140" t="s">
        <v>2333</v>
      </c>
      <c r="Q632" s="140">
        <v>4</v>
      </c>
      <c r="R632" s="155"/>
      <c r="S632" s="85">
        <f>IF(Q632/K632&gt;1,100,+Q632/K632*100)</f>
        <v>100</v>
      </c>
      <c r="T632" s="142">
        <f>+N632*S632/100</f>
        <v>51.857142857142854</v>
      </c>
      <c r="U632" s="142">
        <f>IF(M632&lt;=$AH$1,T632,0)</f>
        <v>51.857142857142854</v>
      </c>
      <c r="V632" s="142">
        <f>IF($AH$1&gt;=M632,N632,0)</f>
        <v>51.857142857142854</v>
      </c>
      <c r="W632" s="143" t="str">
        <f>IF(S632=100,"CUMPLIDA",IF(M632-$AH$1&lt;0,"VENCIDA",IF(M632-$AH$1&lt;=30,"PRÓXIMA A VENCER",IF(S632&gt;0,"CON AVANCE","EN TERMINO"))))</f>
        <v>CUMPLIDA</v>
      </c>
      <c r="X632" s="143" t="str">
        <f>IF(A632&lt;&gt;"",IF(AD632=1,"VENCIDO",IF(AD632=2,"PRÓXIMO A VENCER",IF(AD632=3,"EN TERMINO",IF(AD632=4,"CON AVANCE",IF(AD632=5,"CUMPLIDO",))))),"")</f>
        <v>CUMPLIDO</v>
      </c>
      <c r="Y632" s="202" t="s">
        <v>139</v>
      </c>
      <c r="Z632" s="129" t="str">
        <f t="shared" si="65"/>
        <v>H123R14</v>
      </c>
      <c r="AA632" s="144">
        <f>IF(A632&lt;&gt;"",1,AA631+1)</f>
        <v>1</v>
      </c>
      <c r="AB632" s="144" t="str">
        <f t="shared" si="66"/>
        <v>H123R14 - 1</v>
      </c>
      <c r="AC632" s="82">
        <f t="shared" si="67"/>
        <v>5</v>
      </c>
      <c r="AD632" s="82">
        <f t="shared" si="68"/>
        <v>5</v>
      </c>
      <c r="AE632" s="82" t="str">
        <f>IF(A632&lt;&gt;"",MID(F632,1,FIND(" ",F632,1)-1),AE631)</f>
        <v>H123R14.</v>
      </c>
      <c r="AF632" s="82" t="str">
        <f t="shared" si="69"/>
        <v>H123R14</v>
      </c>
      <c r="AG632" s="89"/>
      <c r="AH632" s="89"/>
    </row>
    <row r="633" spans="1:34" s="2" customFormat="1" ht="350.1" customHeight="1" x14ac:dyDescent="0.2">
      <c r="A633" s="129" t="str">
        <f>IF(ISBLANK(D633),"",COUNTA($D$2:D633))</f>
        <v/>
      </c>
      <c r="B633" s="130">
        <f t="shared" si="71"/>
        <v>632</v>
      </c>
      <c r="C633" s="140"/>
      <c r="D633" s="140"/>
      <c r="E633" s="140" t="s">
        <v>75</v>
      </c>
      <c r="F633" s="155" t="s">
        <v>323</v>
      </c>
      <c r="G633" s="155" t="s">
        <v>306</v>
      </c>
      <c r="H633" s="155" t="s">
        <v>1050</v>
      </c>
      <c r="I633" s="140" t="s">
        <v>1045</v>
      </c>
      <c r="J633" s="140" t="s">
        <v>1046</v>
      </c>
      <c r="K633" s="140">
        <v>1</v>
      </c>
      <c r="L633" s="156">
        <v>43859</v>
      </c>
      <c r="M633" s="156">
        <v>43921</v>
      </c>
      <c r="N633" s="137">
        <f t="shared" si="70"/>
        <v>8.8571428571428577</v>
      </c>
      <c r="O633" s="140" t="s">
        <v>314</v>
      </c>
      <c r="P633" s="140" t="s">
        <v>2333</v>
      </c>
      <c r="Q633" s="140">
        <v>1</v>
      </c>
      <c r="R633" s="155"/>
      <c r="S633" s="85">
        <f>IF(Q633/K633&gt;1,100,+Q633/K633*100)</f>
        <v>100</v>
      </c>
      <c r="T633" s="142">
        <f>+N633*S633/100</f>
        <v>8.8571428571428577</v>
      </c>
      <c r="U633" s="142">
        <f>IF(M633&lt;=$AH$1,T633,0)</f>
        <v>8.8571428571428577</v>
      </c>
      <c r="V633" s="142">
        <f>IF($AH$1&gt;=M633,N633,0)</f>
        <v>8.8571428571428577</v>
      </c>
      <c r="W633" s="143" t="str">
        <f>IF(S633=100,"CUMPLIDA",IF(M633-$AH$1&lt;0,"VENCIDA",IF(M633-$AH$1&lt;=30,"PRÓXIMA A VENCER",IF(S633&gt;0,"CON AVANCE","EN TERMINO"))))</f>
        <v>CUMPLIDA</v>
      </c>
      <c r="X633" s="143" t="str">
        <f>IF(A633&lt;&gt;"",IF(AD633=1,"VENCIDO",IF(AD633=2,"PRÓXIMO A VENCER",IF(AD633=3,"EN TERMINO",IF(AD633=4,"CON AVANCE",IF(AD633=5,"CUMPLIDO",))))),"")</f>
        <v/>
      </c>
      <c r="Y633" s="202" t="s">
        <v>139</v>
      </c>
      <c r="Z633" s="129" t="str">
        <f t="shared" si="65"/>
        <v>H123R14</v>
      </c>
      <c r="AA633" s="144">
        <f>IF(A633&lt;&gt;"",1,AA632+1)</f>
        <v>2</v>
      </c>
      <c r="AB633" s="144" t="str">
        <f t="shared" si="66"/>
        <v>H123R14 - 2</v>
      </c>
      <c r="AC633" s="82">
        <f t="shared" si="67"/>
        <v>5</v>
      </c>
      <c r="AD633" s="82">
        <f t="shared" si="68"/>
        <v>5</v>
      </c>
      <c r="AE633" s="82" t="str">
        <f>IF(A633&lt;&gt;"",MID(F633,1,FIND(" ",F633,1)-1),AE632)</f>
        <v>H123R14.</v>
      </c>
      <c r="AF633" s="82" t="str">
        <f t="shared" si="69"/>
        <v>H123R14</v>
      </c>
      <c r="AG633" s="89"/>
      <c r="AH633" s="89"/>
    </row>
    <row r="634" spans="1:34" s="2" customFormat="1" ht="350.1" customHeight="1" x14ac:dyDescent="0.2">
      <c r="A634" s="129" t="str">
        <f>IF(ISBLANK(D634),"",COUNTA($D$2:D634))</f>
        <v/>
      </c>
      <c r="B634" s="130">
        <f t="shared" si="71"/>
        <v>633</v>
      </c>
      <c r="C634" s="140"/>
      <c r="D634" s="140"/>
      <c r="E634" s="140" t="s">
        <v>75</v>
      </c>
      <c r="F634" s="155" t="s">
        <v>350</v>
      </c>
      <c r="G634" s="155" t="s">
        <v>306</v>
      </c>
      <c r="H634" s="155" t="s">
        <v>1809</v>
      </c>
      <c r="I634" s="155" t="s">
        <v>1789</v>
      </c>
      <c r="J634" s="140" t="s">
        <v>1790</v>
      </c>
      <c r="K634" s="140">
        <v>5</v>
      </c>
      <c r="L634" s="156">
        <v>44743</v>
      </c>
      <c r="M634" s="156">
        <v>44926</v>
      </c>
      <c r="N634" s="137">
        <f t="shared" si="70"/>
        <v>26.142857142857142</v>
      </c>
      <c r="O634" s="140" t="s">
        <v>1516</v>
      </c>
      <c r="P634" s="140" t="s">
        <v>2393</v>
      </c>
      <c r="Q634" s="140">
        <v>5</v>
      </c>
      <c r="R634" s="155"/>
      <c r="S634" s="85">
        <f>IF(Q634/K634&gt;1,100,+Q634/K634*100)</f>
        <v>100</v>
      </c>
      <c r="T634" s="142">
        <f>+N634*S634/100</f>
        <v>26.142857142857142</v>
      </c>
      <c r="U634" s="142">
        <f>IF(M634&lt;=$AH$1,T634,0)</f>
        <v>26.142857142857142</v>
      </c>
      <c r="V634" s="142">
        <f>IF($AH$1&gt;=M634,N634,0)</f>
        <v>26.142857142857142</v>
      </c>
      <c r="W634" s="143" t="str">
        <f>IF(S634=100,"CUMPLIDA",IF(M634-$AH$1&lt;0,"VENCIDA",IF(M634-$AH$1&lt;=30,"PRÓXIMA A VENCER",IF(S634&gt;0,"CON AVANCE","EN TERMINO"))))</f>
        <v>CUMPLIDA</v>
      </c>
      <c r="X634" s="143" t="str">
        <f>IF(A634&lt;&gt;"",IF(AD634=1,"VENCIDO",IF(AD634=2,"PRÓXIMO A VENCER",IF(AD634=3,"EN TERMINO",IF(AD634=4,"CON AVANCE",IF(AD634=5,"CUMPLIDO",))))),"")</f>
        <v/>
      </c>
      <c r="Y634" s="202" t="s">
        <v>139</v>
      </c>
      <c r="Z634" s="129" t="str">
        <f t="shared" si="65"/>
        <v>H123R14</v>
      </c>
      <c r="AA634" s="144">
        <f>IF(A634&lt;&gt;"",1,AA633+1)</f>
        <v>3</v>
      </c>
      <c r="AB634" s="144" t="str">
        <f t="shared" si="66"/>
        <v>H123R14 - 3</v>
      </c>
      <c r="AC634" s="82">
        <f t="shared" si="67"/>
        <v>5</v>
      </c>
      <c r="AD634" s="82">
        <f t="shared" si="68"/>
        <v>5</v>
      </c>
      <c r="AE634" s="82" t="str">
        <f>IF(A634&lt;&gt;"",MID(F634,1,FIND(" ",F634,1)-1),AE633)</f>
        <v>H123R14.</v>
      </c>
      <c r="AF634" s="82" t="str">
        <f t="shared" si="69"/>
        <v>H123R14</v>
      </c>
      <c r="AG634" s="89"/>
      <c r="AH634" s="89"/>
    </row>
    <row r="635" spans="1:34" s="2" customFormat="1" ht="350.1" customHeight="1" x14ac:dyDescent="0.2">
      <c r="A635" s="129">
        <f>IF(ISBLANK(D635),"",COUNTA($D$2:D635))</f>
        <v>516</v>
      </c>
      <c r="B635" s="130">
        <f t="shared" si="71"/>
        <v>634</v>
      </c>
      <c r="C635" s="140"/>
      <c r="D635" s="140" t="s">
        <v>646</v>
      </c>
      <c r="E635" s="140" t="s">
        <v>75</v>
      </c>
      <c r="F635" s="155" t="s">
        <v>1810</v>
      </c>
      <c r="G635" s="155" t="s">
        <v>363</v>
      </c>
      <c r="H635" s="155" t="s">
        <v>1815</v>
      </c>
      <c r="I635" s="155" t="s">
        <v>1812</v>
      </c>
      <c r="J635" s="140" t="s">
        <v>1813</v>
      </c>
      <c r="K635" s="140">
        <v>1</v>
      </c>
      <c r="L635" s="156">
        <v>44743</v>
      </c>
      <c r="M635" s="156">
        <v>44926</v>
      </c>
      <c r="N635" s="137">
        <f t="shared" si="70"/>
        <v>26.142857142857142</v>
      </c>
      <c r="O635" s="140" t="s">
        <v>1516</v>
      </c>
      <c r="P635" s="140" t="s">
        <v>2393</v>
      </c>
      <c r="Q635" s="140">
        <v>1</v>
      </c>
      <c r="R635" s="155"/>
      <c r="S635" s="85">
        <f>IF(Q635/K635&gt;1,100,+Q635/K635*100)</f>
        <v>100</v>
      </c>
      <c r="T635" s="142">
        <f>+N635*S635/100</f>
        <v>26.142857142857142</v>
      </c>
      <c r="U635" s="142">
        <f>IF(M635&lt;=$AH$1,T635,0)</f>
        <v>26.142857142857142</v>
      </c>
      <c r="V635" s="142">
        <f>IF($AH$1&gt;=M635,N635,0)</f>
        <v>26.142857142857142</v>
      </c>
      <c r="W635" s="143" t="str">
        <f>IF(S635=100,"CUMPLIDA",IF(M635-$AH$1&lt;0,"VENCIDA",IF(M635-$AH$1&lt;=30,"PRÓXIMA A VENCER",IF(S635&gt;0,"CON AVANCE","EN TERMINO"))))</f>
        <v>CUMPLIDA</v>
      </c>
      <c r="X635" s="143" t="str">
        <f>IF(A635&lt;&gt;"",IF(AD635=1,"VENCIDO",IF(AD635=2,"PRÓXIMO A VENCER",IF(AD635=3,"EN TERMINO",IF(AD635=4,"CON AVANCE",IF(AD635=5,"CUMPLIDO",))))),"")</f>
        <v>CUMPLIDO</v>
      </c>
      <c r="Y635" s="202" t="s">
        <v>139</v>
      </c>
      <c r="Z635" s="129" t="str">
        <f t="shared" si="65"/>
        <v>H124R14</v>
      </c>
      <c r="AA635" s="144">
        <f>IF(A635&lt;&gt;"",1,AA634+1)</f>
        <v>1</v>
      </c>
      <c r="AB635" s="144" t="str">
        <f t="shared" si="66"/>
        <v>H124R14 - 1</v>
      </c>
      <c r="AC635" s="82">
        <f t="shared" si="67"/>
        <v>5</v>
      </c>
      <c r="AD635" s="82">
        <f t="shared" si="68"/>
        <v>5</v>
      </c>
      <c r="AE635" s="82" t="str">
        <f>IF(A635&lt;&gt;"",MID(F635,1,FIND(" ",F635,1)-1),AE634)</f>
        <v>H124R14.</v>
      </c>
      <c r="AF635" s="82" t="str">
        <f t="shared" si="69"/>
        <v>H124R14</v>
      </c>
      <c r="AG635" s="89"/>
      <c r="AH635" s="89"/>
    </row>
    <row r="636" spans="1:34" s="2" customFormat="1" ht="350.1" customHeight="1" x14ac:dyDescent="0.2">
      <c r="A636" s="129" t="str">
        <f>IF(ISBLANK(D636),"",COUNTA($D$2:D636))</f>
        <v/>
      </c>
      <c r="B636" s="130">
        <f t="shared" si="71"/>
        <v>635</v>
      </c>
      <c r="C636" s="140"/>
      <c r="D636" s="140"/>
      <c r="E636" s="140" t="s">
        <v>75</v>
      </c>
      <c r="F636" s="155" t="s">
        <v>1811</v>
      </c>
      <c r="G636" s="155" t="s">
        <v>363</v>
      </c>
      <c r="H636" s="155" t="s">
        <v>1816</v>
      </c>
      <c r="I636" s="155" t="s">
        <v>1814</v>
      </c>
      <c r="J636" s="140" t="s">
        <v>1817</v>
      </c>
      <c r="K636" s="140">
        <v>1</v>
      </c>
      <c r="L636" s="156">
        <v>44743</v>
      </c>
      <c r="M636" s="156">
        <v>44926</v>
      </c>
      <c r="N636" s="137">
        <f t="shared" si="70"/>
        <v>26.142857142857142</v>
      </c>
      <c r="O636" s="140" t="s">
        <v>1516</v>
      </c>
      <c r="P636" s="140" t="s">
        <v>2393</v>
      </c>
      <c r="Q636" s="140">
        <v>1</v>
      </c>
      <c r="R636" s="212"/>
      <c r="S636" s="85">
        <f>IF(Q636/K636&gt;1,100,+Q636/K636*100)</f>
        <v>100</v>
      </c>
      <c r="T636" s="142">
        <f>+N636*S636/100</f>
        <v>26.142857142857142</v>
      </c>
      <c r="U636" s="142">
        <f>IF(M636&lt;=$AH$1,T636,0)</f>
        <v>26.142857142857142</v>
      </c>
      <c r="V636" s="142">
        <f>IF($AH$1&gt;=M636,N636,0)</f>
        <v>26.142857142857142</v>
      </c>
      <c r="W636" s="143" t="str">
        <f>IF(S636=100,"CUMPLIDA",IF(M636-$AH$1&lt;0,"VENCIDA",IF(M636-$AH$1&lt;=30,"PRÓXIMA A VENCER",IF(S636&gt;0,"CON AVANCE","EN TERMINO"))))</f>
        <v>CUMPLIDA</v>
      </c>
      <c r="X636" s="143" t="str">
        <f>IF(A636&lt;&gt;"",IF(AD636=1,"VENCIDO",IF(AD636=2,"PRÓXIMO A VENCER",IF(AD636=3,"EN TERMINO",IF(AD636=4,"CON AVANCE",IF(AD636=5,"CUMPLIDO",))))),"")</f>
        <v/>
      </c>
      <c r="Y636" s="202" t="s">
        <v>139</v>
      </c>
      <c r="Z636" s="129" t="str">
        <f t="shared" si="65"/>
        <v>H124R14</v>
      </c>
      <c r="AA636" s="144">
        <f>IF(A636&lt;&gt;"",1,AA635+1)</f>
        <v>2</v>
      </c>
      <c r="AB636" s="144" t="str">
        <f t="shared" si="66"/>
        <v>H124R14 - 2</v>
      </c>
      <c r="AC636" s="82">
        <f t="shared" si="67"/>
        <v>5</v>
      </c>
      <c r="AD636" s="82">
        <f t="shared" si="68"/>
        <v>5</v>
      </c>
      <c r="AE636" s="82" t="str">
        <f>IF(A636&lt;&gt;"",MID(F636,1,FIND(" ",F636,1)-1),AE635)</f>
        <v>H124R14.</v>
      </c>
      <c r="AF636" s="82" t="str">
        <f t="shared" si="69"/>
        <v>H124R14</v>
      </c>
      <c r="AG636" s="89"/>
      <c r="AH636" s="89"/>
    </row>
    <row r="637" spans="1:34" s="2" customFormat="1" ht="350.1" customHeight="1" x14ac:dyDescent="0.2">
      <c r="A637" s="129">
        <f>IF(ISBLANK(D637),"",COUNTA($D$2:D637))</f>
        <v>517</v>
      </c>
      <c r="B637" s="130">
        <f t="shared" si="71"/>
        <v>636</v>
      </c>
      <c r="C637" s="140"/>
      <c r="D637" s="140" t="s">
        <v>645</v>
      </c>
      <c r="E637" s="140" t="s">
        <v>16</v>
      </c>
      <c r="F637" s="155" t="s">
        <v>2148</v>
      </c>
      <c r="G637" s="155" t="s">
        <v>74</v>
      </c>
      <c r="H637" s="155" t="s">
        <v>2151</v>
      </c>
      <c r="I637" s="155" t="s">
        <v>2152</v>
      </c>
      <c r="J637" s="140" t="s">
        <v>2155</v>
      </c>
      <c r="K637" s="144">
        <v>1</v>
      </c>
      <c r="L637" s="207">
        <v>44835</v>
      </c>
      <c r="M637" s="207">
        <v>45016</v>
      </c>
      <c r="N637" s="137">
        <f t="shared" si="70"/>
        <v>25.857142857142858</v>
      </c>
      <c r="O637" s="140" t="s">
        <v>2158</v>
      </c>
      <c r="P637" s="140" t="s">
        <v>2333</v>
      </c>
      <c r="Q637" s="140">
        <v>0.3</v>
      </c>
      <c r="R637" s="155"/>
      <c r="S637" s="85">
        <f>IF(Q637/K637&gt;1,100,+Q637/K637*100)</f>
        <v>30</v>
      </c>
      <c r="T637" s="142">
        <f>+N637*S637/100</f>
        <v>7.757142857142858</v>
      </c>
      <c r="U637" s="142">
        <f>IF(M637&lt;=$AH$1,T637,0)</f>
        <v>7.757142857142858</v>
      </c>
      <c r="V637" s="142">
        <f>IF($AH$1&gt;=M637,N637,0)</f>
        <v>25.857142857142858</v>
      </c>
      <c r="W637" s="143" t="str">
        <f>IF(S637=100,"CUMPLIDA",IF(M637-$AH$1&lt;0,"VENCIDA",IF(M637-$AH$1&lt;=30,"PRÓXIMA A VENCER",IF(S637&gt;0,"CON AVANCE","EN TERMINO"))))</f>
        <v>VENCIDA</v>
      </c>
      <c r="X637" s="143" t="str">
        <f>IF(A637&lt;&gt;"",IF(AD637=1,"VENCIDO",IF(AD637=2,"PRÓXIMO A VENCER",IF(AD637=3,"EN TERMINO",IF(AD637=4,"CON AVANCE",IF(AD637=5,"CUMPLIDO",))))),"")</f>
        <v>VENCIDO</v>
      </c>
      <c r="Y637" s="202" t="s">
        <v>139</v>
      </c>
      <c r="Z637" s="129" t="str">
        <f t="shared" si="65"/>
        <v>H126R14</v>
      </c>
      <c r="AA637" s="144">
        <f>IF(A637&lt;&gt;"",1,AA636+1)</f>
        <v>1</v>
      </c>
      <c r="AB637" s="144" t="str">
        <f t="shared" si="66"/>
        <v>H126R14 - 1</v>
      </c>
      <c r="AC637" s="82">
        <f t="shared" si="67"/>
        <v>1</v>
      </c>
      <c r="AD637" s="82">
        <f t="shared" si="68"/>
        <v>1</v>
      </c>
      <c r="AE637" s="82" t="str">
        <f>IF(A637&lt;&gt;"",MID(F637,1,FIND(" ",F637,1)-1),AE636)</f>
        <v>H126R14.</v>
      </c>
      <c r="AF637" s="82" t="str">
        <f t="shared" si="69"/>
        <v>H126R14</v>
      </c>
      <c r="AG637" s="89"/>
      <c r="AH637" s="89"/>
    </row>
    <row r="638" spans="1:34" s="2" customFormat="1" ht="350.1" customHeight="1" x14ac:dyDescent="0.2">
      <c r="A638" s="129" t="str">
        <f>IF(ISBLANK(D638),"",COUNTA($D$2:D638))</f>
        <v/>
      </c>
      <c r="B638" s="130">
        <f t="shared" si="71"/>
        <v>637</v>
      </c>
      <c r="C638" s="140"/>
      <c r="D638" s="140"/>
      <c r="E638" s="140" t="s">
        <v>16</v>
      </c>
      <c r="F638" s="155" t="s">
        <v>2149</v>
      </c>
      <c r="G638" s="155" t="s">
        <v>74</v>
      </c>
      <c r="H638" s="155" t="s">
        <v>2151</v>
      </c>
      <c r="I638" s="155" t="s">
        <v>2153</v>
      </c>
      <c r="J638" s="140" t="s">
        <v>2156</v>
      </c>
      <c r="K638" s="144">
        <v>4</v>
      </c>
      <c r="L638" s="207">
        <v>44835</v>
      </c>
      <c r="M638" s="207">
        <v>45016</v>
      </c>
      <c r="N638" s="137">
        <f t="shared" si="70"/>
        <v>25.857142857142858</v>
      </c>
      <c r="O638" s="140" t="s">
        <v>2158</v>
      </c>
      <c r="P638" s="140" t="s">
        <v>2333</v>
      </c>
      <c r="Q638" s="140">
        <v>4</v>
      </c>
      <c r="R638" s="213"/>
      <c r="S638" s="85">
        <f>IF(Q638/K638&gt;1,100,+Q638/K638*100)</f>
        <v>100</v>
      </c>
      <c r="T638" s="142">
        <f>+N638*S638/100</f>
        <v>25.857142857142858</v>
      </c>
      <c r="U638" s="142">
        <f>IF(M638&lt;=$AH$1,T638,0)</f>
        <v>25.857142857142858</v>
      </c>
      <c r="V638" s="142">
        <f>IF($AH$1&gt;=M638,N638,0)</f>
        <v>25.857142857142858</v>
      </c>
      <c r="W638" s="143" t="str">
        <f>IF(S638=100,"CUMPLIDA",IF(M638-$AH$1&lt;0,"VENCIDA",IF(M638-$AH$1&lt;=30,"PRÓXIMA A VENCER",IF(S638&gt;0,"CON AVANCE","EN TERMINO"))))</f>
        <v>CUMPLIDA</v>
      </c>
      <c r="X638" s="143" t="str">
        <f>IF(A638&lt;&gt;"",IF(AD638=1,"VENCIDO",IF(AD638=2,"PRÓXIMO A VENCER",IF(AD638=3,"EN TERMINO",IF(AD638=4,"CON AVANCE",IF(AD638=5,"CUMPLIDO",))))),"")</f>
        <v/>
      </c>
      <c r="Y638" s="202" t="s">
        <v>139</v>
      </c>
      <c r="Z638" s="129" t="str">
        <f t="shared" si="65"/>
        <v>H126R14</v>
      </c>
      <c r="AA638" s="144">
        <f>IF(A638&lt;&gt;"",1,AA637+1)</f>
        <v>2</v>
      </c>
      <c r="AB638" s="144" t="str">
        <f t="shared" si="66"/>
        <v>H126R14 - 2</v>
      </c>
      <c r="AC638" s="82">
        <f t="shared" si="67"/>
        <v>5</v>
      </c>
      <c r="AD638" s="82">
        <f t="shared" si="68"/>
        <v>1</v>
      </c>
      <c r="AE638" s="82" t="str">
        <f>IF(A638&lt;&gt;"",MID(F638,1,FIND(" ",F638,1)-1),AE637)</f>
        <v>H126R14.</v>
      </c>
      <c r="AF638" s="82" t="str">
        <f t="shared" si="69"/>
        <v>H126R14</v>
      </c>
      <c r="AG638" s="89"/>
      <c r="AH638" s="89"/>
    </row>
    <row r="639" spans="1:34" s="2" customFormat="1" ht="350.1" customHeight="1" x14ac:dyDescent="0.2">
      <c r="A639" s="129" t="str">
        <f>IF(ISBLANK(D639),"",COUNTA($D$2:D639))</f>
        <v/>
      </c>
      <c r="B639" s="130">
        <f t="shared" si="71"/>
        <v>638</v>
      </c>
      <c r="C639" s="140"/>
      <c r="D639" s="140"/>
      <c r="E639" s="140" t="s">
        <v>16</v>
      </c>
      <c r="F639" s="155" t="s">
        <v>2150</v>
      </c>
      <c r="G639" s="155" t="s">
        <v>74</v>
      </c>
      <c r="H639" s="155" t="s">
        <v>2151</v>
      </c>
      <c r="I639" s="155" t="s">
        <v>2154</v>
      </c>
      <c r="J639" s="140" t="s">
        <v>2157</v>
      </c>
      <c r="K639" s="144">
        <v>7</v>
      </c>
      <c r="L639" s="207">
        <v>44835</v>
      </c>
      <c r="M639" s="207">
        <v>45199</v>
      </c>
      <c r="N639" s="137">
        <f t="shared" si="70"/>
        <v>52</v>
      </c>
      <c r="O639" s="140" t="s">
        <v>2172</v>
      </c>
      <c r="P639" s="140" t="s">
        <v>2333</v>
      </c>
      <c r="Q639" s="140">
        <v>5</v>
      </c>
      <c r="R639" s="188"/>
      <c r="S639" s="85">
        <f>IF(Q639/K639&gt;1,100,+Q639/K639*100)</f>
        <v>71.428571428571431</v>
      </c>
      <c r="T639" s="142">
        <f>+N639*S639/100</f>
        <v>37.142857142857139</v>
      </c>
      <c r="U639" s="142">
        <f>IF(M639&lt;=$AH$1,T639,0)</f>
        <v>37.142857142857139</v>
      </c>
      <c r="V639" s="142">
        <f>IF($AH$1&gt;=M639,N639,0)</f>
        <v>52</v>
      </c>
      <c r="W639" s="143" t="str">
        <f>IF(S639=100,"CUMPLIDA",IF(M639-$AH$1&lt;0,"VENCIDA",IF(M639-$AH$1&lt;=30,"PRÓXIMA A VENCER",IF(S639&gt;0,"CON AVANCE","EN TERMINO"))))</f>
        <v>VENCIDA</v>
      </c>
      <c r="X639" s="143" t="str">
        <f>IF(A639&lt;&gt;"",IF(AD639=1,"VENCIDO",IF(AD639=2,"PRÓXIMO A VENCER",IF(AD639=3,"EN TERMINO",IF(AD639=4,"CON AVANCE",IF(AD639=5,"CUMPLIDO",))))),"")</f>
        <v/>
      </c>
      <c r="Y639" s="202" t="s">
        <v>139</v>
      </c>
      <c r="Z639" s="129" t="str">
        <f t="shared" si="65"/>
        <v>H126R14</v>
      </c>
      <c r="AA639" s="144">
        <f>IF(A639&lt;&gt;"",1,AA638+1)</f>
        <v>3</v>
      </c>
      <c r="AB639" s="144" t="str">
        <f t="shared" si="66"/>
        <v>H126R14 - 3</v>
      </c>
      <c r="AC639" s="82">
        <f t="shared" si="67"/>
        <v>1</v>
      </c>
      <c r="AD639" s="82">
        <f t="shared" si="68"/>
        <v>1</v>
      </c>
      <c r="AE639" s="82" t="str">
        <f>IF(A639&lt;&gt;"",MID(F639,1,FIND(" ",F639,1)-1),AE638)</f>
        <v>H126R14.</v>
      </c>
      <c r="AF639" s="82" t="str">
        <f t="shared" si="69"/>
        <v>H126R14</v>
      </c>
      <c r="AG639" s="89"/>
      <c r="AH639" s="89"/>
    </row>
    <row r="640" spans="1:34" s="2" customFormat="1" ht="350.1" customHeight="1" x14ac:dyDescent="0.2">
      <c r="A640" s="129" t="str">
        <f>IF(ISBLANK(D640),"",COUNTA($D$2:D640))</f>
        <v/>
      </c>
      <c r="B640" s="130">
        <f t="shared" si="71"/>
        <v>639</v>
      </c>
      <c r="C640" s="140"/>
      <c r="D640" s="140"/>
      <c r="E640" s="140" t="s">
        <v>16</v>
      </c>
      <c r="F640" s="155" t="s">
        <v>2159</v>
      </c>
      <c r="G640" s="155" t="s">
        <v>74</v>
      </c>
      <c r="H640" s="155" t="s">
        <v>2163</v>
      </c>
      <c r="I640" s="155" t="s">
        <v>2164</v>
      </c>
      <c r="J640" s="140" t="s">
        <v>2168</v>
      </c>
      <c r="K640" s="144">
        <v>1</v>
      </c>
      <c r="L640" s="207">
        <v>44835</v>
      </c>
      <c r="M640" s="207">
        <v>45016</v>
      </c>
      <c r="N640" s="137">
        <f t="shared" si="70"/>
        <v>25.857142857142858</v>
      </c>
      <c r="O640" s="140" t="s">
        <v>2649</v>
      </c>
      <c r="P640" s="140" t="s">
        <v>2485</v>
      </c>
      <c r="Q640" s="140">
        <v>1</v>
      </c>
      <c r="R640" s="155"/>
      <c r="S640" s="85">
        <f>IF(Q640/K640&gt;1,100,+Q640/K640*100)</f>
        <v>100</v>
      </c>
      <c r="T640" s="142">
        <f>+N640*S640/100</f>
        <v>25.857142857142858</v>
      </c>
      <c r="U640" s="142">
        <f>IF(M640&lt;=$AH$1,T640,0)</f>
        <v>25.857142857142858</v>
      </c>
      <c r="V640" s="142">
        <f>IF($AH$1&gt;=M640,N640,0)</f>
        <v>25.857142857142858</v>
      </c>
      <c r="W640" s="143" t="str">
        <f>IF(S640=100,"CUMPLIDA",IF(M640-$AH$1&lt;0,"VENCIDA",IF(M640-$AH$1&lt;=30,"PRÓXIMA A VENCER",IF(S640&gt;0,"CON AVANCE","EN TERMINO"))))</f>
        <v>CUMPLIDA</v>
      </c>
      <c r="X640" s="143" t="str">
        <f>IF(A640&lt;&gt;"",IF(AD640=1,"VENCIDO",IF(AD640=2,"PRÓXIMO A VENCER",IF(AD640=3,"EN TERMINO",IF(AD640=4,"CON AVANCE",IF(AD640=5,"CUMPLIDO",))))),"")</f>
        <v/>
      </c>
      <c r="Y640" s="202" t="s">
        <v>139</v>
      </c>
      <c r="Z640" s="129" t="str">
        <f t="shared" si="65"/>
        <v>H126R14</v>
      </c>
      <c r="AA640" s="144">
        <f>IF(A640&lt;&gt;"",1,AA639+1)</f>
        <v>4</v>
      </c>
      <c r="AB640" s="144" t="str">
        <f t="shared" si="66"/>
        <v>H126R14 - 4</v>
      </c>
      <c r="AC640" s="82">
        <f t="shared" si="67"/>
        <v>5</v>
      </c>
      <c r="AD640" s="82">
        <f t="shared" si="68"/>
        <v>1</v>
      </c>
      <c r="AE640" s="82" t="str">
        <f>IF(A640&lt;&gt;"",MID(F640,1,FIND(" ",F640,1)-1),AE639)</f>
        <v>H126R14.</v>
      </c>
      <c r="AF640" s="82" t="str">
        <f t="shared" si="69"/>
        <v>H126R14</v>
      </c>
      <c r="AG640" s="89"/>
      <c r="AH640" s="89"/>
    </row>
    <row r="641" spans="1:34" s="2" customFormat="1" ht="350.1" customHeight="1" x14ac:dyDescent="0.2">
      <c r="A641" s="129" t="str">
        <f>IF(ISBLANK(D641),"",COUNTA($D$2:D641))</f>
        <v/>
      </c>
      <c r="B641" s="130">
        <f t="shared" si="71"/>
        <v>640</v>
      </c>
      <c r="C641" s="140"/>
      <c r="D641" s="140"/>
      <c r="E641" s="140" t="s">
        <v>16</v>
      </c>
      <c r="F641" s="155" t="s">
        <v>2160</v>
      </c>
      <c r="G641" s="155" t="s">
        <v>74</v>
      </c>
      <c r="H641" s="155" t="s">
        <v>2163</v>
      </c>
      <c r="I641" s="155" t="s">
        <v>2165</v>
      </c>
      <c r="J641" s="140" t="s">
        <v>2169</v>
      </c>
      <c r="K641" s="144">
        <v>4</v>
      </c>
      <c r="L641" s="207">
        <v>44835</v>
      </c>
      <c r="M641" s="207">
        <v>45199</v>
      </c>
      <c r="N641" s="137">
        <f t="shared" si="70"/>
        <v>52</v>
      </c>
      <c r="O641" s="140" t="s">
        <v>2174</v>
      </c>
      <c r="P641" s="140" t="s">
        <v>2507</v>
      </c>
      <c r="Q641" s="140">
        <v>0</v>
      </c>
      <c r="R641" s="155"/>
      <c r="S641" s="85">
        <f>IF(Q641/K641&gt;1,100,+Q641/K641*100)</f>
        <v>0</v>
      </c>
      <c r="T641" s="142">
        <f>+N641*S641/100</f>
        <v>0</v>
      </c>
      <c r="U641" s="142">
        <f>IF(M641&lt;=$AH$1,T641,0)</f>
        <v>0</v>
      </c>
      <c r="V641" s="142">
        <f>IF($AH$1&gt;=M641,N641,0)</f>
        <v>52</v>
      </c>
      <c r="W641" s="143" t="str">
        <f>IF(S641=100,"CUMPLIDA",IF(M641-$AH$1&lt;0,"VENCIDA",IF(M641-$AH$1&lt;=30,"PRÓXIMA A VENCER",IF(S641&gt;0,"CON AVANCE","EN TERMINO"))))</f>
        <v>VENCIDA</v>
      </c>
      <c r="X641" s="143" t="str">
        <f>IF(A641&lt;&gt;"",IF(AD641=1,"VENCIDO",IF(AD641=2,"PRÓXIMO A VENCER",IF(AD641=3,"EN TERMINO",IF(AD641=4,"CON AVANCE",IF(AD641=5,"CUMPLIDO",))))),"")</f>
        <v/>
      </c>
      <c r="Y641" s="202" t="s">
        <v>139</v>
      </c>
      <c r="Z641" s="129" t="str">
        <f t="shared" si="65"/>
        <v>H126R14</v>
      </c>
      <c r="AA641" s="144">
        <f>IF(A641&lt;&gt;"",1,AA640+1)</f>
        <v>5</v>
      </c>
      <c r="AB641" s="144" t="str">
        <f t="shared" si="66"/>
        <v>H126R14 - 5</v>
      </c>
      <c r="AC641" s="82">
        <f t="shared" si="67"/>
        <v>1</v>
      </c>
      <c r="AD641" s="82">
        <f t="shared" si="68"/>
        <v>1</v>
      </c>
      <c r="AE641" s="82" t="str">
        <f>IF(A641&lt;&gt;"",MID(F641,1,FIND(" ",F641,1)-1),AE640)</f>
        <v>H126R14.</v>
      </c>
      <c r="AF641" s="82" t="str">
        <f t="shared" si="69"/>
        <v>H126R14</v>
      </c>
      <c r="AG641" s="89"/>
      <c r="AH641" s="89"/>
    </row>
    <row r="642" spans="1:34" s="2" customFormat="1" ht="350.1" customHeight="1" x14ac:dyDescent="0.2">
      <c r="A642" s="129" t="str">
        <f>IF(ISBLANK(D642),"",COUNTA($D$2:D642))</f>
        <v/>
      </c>
      <c r="B642" s="130">
        <f t="shared" si="71"/>
        <v>641</v>
      </c>
      <c r="C642" s="140"/>
      <c r="D642" s="140"/>
      <c r="E642" s="140" t="s">
        <v>16</v>
      </c>
      <c r="F642" s="155" t="s">
        <v>2161</v>
      </c>
      <c r="G642" s="155" t="s">
        <v>74</v>
      </c>
      <c r="H642" s="155" t="s">
        <v>2163</v>
      </c>
      <c r="I642" s="155" t="s">
        <v>2166</v>
      </c>
      <c r="J642" s="140" t="s">
        <v>2170</v>
      </c>
      <c r="K642" s="144">
        <v>3</v>
      </c>
      <c r="L642" s="207">
        <v>44835</v>
      </c>
      <c r="M642" s="207">
        <v>45199</v>
      </c>
      <c r="N642" s="137">
        <f t="shared" si="70"/>
        <v>52</v>
      </c>
      <c r="O642" s="140" t="s">
        <v>2173</v>
      </c>
      <c r="P642" s="140" t="s">
        <v>2507</v>
      </c>
      <c r="Q642" s="140">
        <v>3</v>
      </c>
      <c r="R642" s="155"/>
      <c r="S642" s="85">
        <f>IF(Q642/K642&gt;1,100,+Q642/K642*100)</f>
        <v>100</v>
      </c>
      <c r="T642" s="142">
        <f>+N642*S642/100</f>
        <v>52</v>
      </c>
      <c r="U642" s="142">
        <f>IF(M642&lt;=$AH$1,T642,0)</f>
        <v>52</v>
      </c>
      <c r="V642" s="142">
        <f>IF($AH$1&gt;=M642,N642,0)</f>
        <v>52</v>
      </c>
      <c r="W642" s="143" t="str">
        <f>IF(S642=100,"CUMPLIDA",IF(M642-$AH$1&lt;0,"VENCIDA",IF(M642-$AH$1&lt;=30,"PRÓXIMA A VENCER",IF(S642&gt;0,"CON AVANCE","EN TERMINO"))))</f>
        <v>CUMPLIDA</v>
      </c>
      <c r="X642" s="143" t="str">
        <f>IF(A642&lt;&gt;"",IF(AD642=1,"VENCIDO",IF(AD642=2,"PRÓXIMO A VENCER",IF(AD642=3,"EN TERMINO",IF(AD642=4,"CON AVANCE",IF(AD642=5,"CUMPLIDO",))))),"")</f>
        <v/>
      </c>
      <c r="Y642" s="202" t="s">
        <v>139</v>
      </c>
      <c r="Z642" s="129" t="str">
        <f t="shared" si="65"/>
        <v>H126R14</v>
      </c>
      <c r="AA642" s="144">
        <f>IF(A642&lt;&gt;"",1,AA641+1)</f>
        <v>6</v>
      </c>
      <c r="AB642" s="144" t="str">
        <f t="shared" si="66"/>
        <v>H126R14 - 6</v>
      </c>
      <c r="AC642" s="82">
        <f t="shared" si="67"/>
        <v>5</v>
      </c>
      <c r="AD642" s="82">
        <f t="shared" si="68"/>
        <v>5</v>
      </c>
      <c r="AE642" s="82" t="str">
        <f>IF(A642&lt;&gt;"",MID(F642,1,FIND(" ",F642,1)-1),AE641)</f>
        <v>H126R14.</v>
      </c>
      <c r="AF642" s="82" t="str">
        <f t="shared" si="69"/>
        <v>H126R14</v>
      </c>
      <c r="AG642" s="89"/>
      <c r="AH642" s="89"/>
    </row>
    <row r="643" spans="1:34" s="2" customFormat="1" ht="350.1" customHeight="1" x14ac:dyDescent="0.2">
      <c r="A643" s="129" t="str">
        <f>IF(ISBLANK(D643),"",COUNTA($D$2:D643))</f>
        <v/>
      </c>
      <c r="B643" s="130">
        <f t="shared" si="71"/>
        <v>642</v>
      </c>
      <c r="C643" s="140"/>
      <c r="D643" s="140"/>
      <c r="E643" s="140" t="s">
        <v>16</v>
      </c>
      <c r="F643" s="155" t="s">
        <v>2162</v>
      </c>
      <c r="G643" s="155" t="s">
        <v>74</v>
      </c>
      <c r="H643" s="155" t="s">
        <v>2163</v>
      </c>
      <c r="I643" s="155" t="s">
        <v>2167</v>
      </c>
      <c r="J643" s="140" t="s">
        <v>2171</v>
      </c>
      <c r="K643" s="144">
        <v>3</v>
      </c>
      <c r="L643" s="207">
        <v>44835</v>
      </c>
      <c r="M643" s="207">
        <v>45199</v>
      </c>
      <c r="N643" s="137">
        <f t="shared" si="70"/>
        <v>52</v>
      </c>
      <c r="O643" s="140" t="s">
        <v>2175</v>
      </c>
      <c r="P643" s="138" t="s">
        <v>2474</v>
      </c>
      <c r="Q643" s="140">
        <v>3</v>
      </c>
      <c r="R643" s="155"/>
      <c r="S643" s="85">
        <f>IF(Q643/K643&gt;1,100,+Q643/K643*100)</f>
        <v>100</v>
      </c>
      <c r="T643" s="142">
        <f>+N643*S643/100</f>
        <v>52</v>
      </c>
      <c r="U643" s="142">
        <f>IF(M643&lt;=$AH$1,T643,0)</f>
        <v>52</v>
      </c>
      <c r="V643" s="142">
        <f>IF($AH$1&gt;=M643,N643,0)</f>
        <v>52</v>
      </c>
      <c r="W643" s="143" t="str">
        <f>IF(S643=100,"CUMPLIDA",IF(M643-$AH$1&lt;0,"VENCIDA",IF(M643-$AH$1&lt;=30,"PRÓXIMA A VENCER",IF(S643&gt;0,"CON AVANCE","EN TERMINO"))))</f>
        <v>CUMPLIDA</v>
      </c>
      <c r="X643" s="143" t="str">
        <f>IF(A643&lt;&gt;"",IF(AD643=1,"VENCIDO",IF(AD643=2,"PRÓXIMO A VENCER",IF(AD643=3,"EN TERMINO",IF(AD643=4,"CON AVANCE",IF(AD643=5,"CUMPLIDO",))))),"")</f>
        <v/>
      </c>
      <c r="Y643" s="202" t="s">
        <v>139</v>
      </c>
      <c r="Z643" s="129" t="str">
        <f t="shared" ref="Z643:Z658" si="72">AF643</f>
        <v>H126R14</v>
      </c>
      <c r="AA643" s="144">
        <f>IF(A643&lt;&gt;"",1,AA642+1)</f>
        <v>7</v>
      </c>
      <c r="AB643" s="144" t="str">
        <f t="shared" ref="AB643:AB658" si="73">CONCATENATE(Z643," - ",AA643)</f>
        <v>H126R14 - 7</v>
      </c>
      <c r="AC643" s="82">
        <f t="shared" ref="AC643:AC658" si="74">IF(W643="VENCIDA",1,IF(W643="PRÓXIMA A VENCER",2,IF(W643="EN TERMINO",3,IF(W643="CON AVANCE",4,IF(W643="CUMPLIDA",5,)))))</f>
        <v>5</v>
      </c>
      <c r="AD643" s="82">
        <f t="shared" ref="AD643:AD658" si="75">IF(AA644=AA643+1,MIN(AC643,AD644),AC643)</f>
        <v>5</v>
      </c>
      <c r="AE643" s="82" t="str">
        <f>IF(A643&lt;&gt;"",MID(F643,1,FIND(" ",F643,1)-1),AE642)</f>
        <v>H126R14.</v>
      </c>
      <c r="AF643" s="82" t="str">
        <f t="shared" ref="AF643:AF658" si="76">IFERROR(MID(AE643,1,FIND(".",AE643,1)-1),AE643)</f>
        <v>H126R14</v>
      </c>
      <c r="AG643" s="89"/>
      <c r="AH643" s="89"/>
    </row>
    <row r="644" spans="1:34" s="2" customFormat="1" ht="350.1" customHeight="1" x14ac:dyDescent="0.2">
      <c r="A644" s="129">
        <f>IF(ISBLANK(D644),"",COUNTA($D$2:D644))</f>
        <v>518</v>
      </c>
      <c r="B644" s="130">
        <f t="shared" si="71"/>
        <v>643</v>
      </c>
      <c r="C644" s="140"/>
      <c r="D644" s="140" t="s">
        <v>646</v>
      </c>
      <c r="E644" s="140" t="s">
        <v>16</v>
      </c>
      <c r="F644" s="155" t="s">
        <v>581</v>
      </c>
      <c r="G644" s="155" t="s">
        <v>76</v>
      </c>
      <c r="H644" s="155" t="s">
        <v>580</v>
      </c>
      <c r="I644" s="155" t="s">
        <v>301</v>
      </c>
      <c r="J644" s="140" t="s">
        <v>324</v>
      </c>
      <c r="K644" s="140">
        <v>4</v>
      </c>
      <c r="L644" s="156">
        <v>43040</v>
      </c>
      <c r="M644" s="156">
        <v>43403</v>
      </c>
      <c r="N644" s="137">
        <f t="shared" si="70"/>
        <v>51.857142857142854</v>
      </c>
      <c r="O644" s="140" t="s">
        <v>1531</v>
      </c>
      <c r="P644" s="140" t="s">
        <v>2507</v>
      </c>
      <c r="Q644" s="140">
        <v>4</v>
      </c>
      <c r="R644" s="155"/>
      <c r="S644" s="85">
        <f>IF(Q644/K644&gt;1,100,+Q644/K644*100)</f>
        <v>100</v>
      </c>
      <c r="T644" s="142">
        <f>+N644*S644/100</f>
        <v>51.857142857142854</v>
      </c>
      <c r="U644" s="142">
        <f>IF(M644&lt;=$AH$1,T644,0)</f>
        <v>51.857142857142854</v>
      </c>
      <c r="V644" s="142">
        <f>IF($AH$1&gt;=M644,N644,0)</f>
        <v>51.857142857142854</v>
      </c>
      <c r="W644" s="143" t="str">
        <f>IF(S644=100,"CUMPLIDA",IF(M644-$AH$1&lt;0,"VENCIDA",IF(M644-$AH$1&lt;=30,"PRÓXIMA A VENCER",IF(S644&gt;0,"CON AVANCE","EN TERMINO"))))</f>
        <v>CUMPLIDA</v>
      </c>
      <c r="X644" s="143" t="str">
        <f>IF(A644&lt;&gt;"",IF(AD644=1,"VENCIDO",IF(AD644=2,"PRÓXIMO A VENCER",IF(AD644=3,"EN TERMINO",IF(AD644=4,"CON AVANCE",IF(AD644=5,"CUMPLIDO",))))),"")</f>
        <v>VENCIDO</v>
      </c>
      <c r="Y644" s="202" t="s">
        <v>139</v>
      </c>
      <c r="Z644" s="129" t="str">
        <f t="shared" si="72"/>
        <v>H127R14</v>
      </c>
      <c r="AA644" s="144">
        <f>IF(A644&lt;&gt;"",1,AA643+1)</f>
        <v>1</v>
      </c>
      <c r="AB644" s="144" t="str">
        <f t="shared" si="73"/>
        <v>H127R14 - 1</v>
      </c>
      <c r="AC644" s="82">
        <f t="shared" si="74"/>
        <v>5</v>
      </c>
      <c r="AD644" s="82">
        <f t="shared" si="75"/>
        <v>1</v>
      </c>
      <c r="AE644" s="82" t="str">
        <f>IF(A644&lt;&gt;"",MID(F644,1,FIND(" ",F644,1)-1),AE643)</f>
        <v>H127R14.</v>
      </c>
      <c r="AF644" s="82" t="str">
        <f t="shared" si="76"/>
        <v>H127R14</v>
      </c>
      <c r="AG644" s="89"/>
      <c r="AH644" s="89"/>
    </row>
    <row r="645" spans="1:34" s="2" customFormat="1" ht="350.1" customHeight="1" x14ac:dyDescent="0.2">
      <c r="A645" s="129" t="str">
        <f>IF(ISBLANK(D645),"",COUNTA($D$2:D645))</f>
        <v/>
      </c>
      <c r="B645" s="130">
        <f t="shared" si="71"/>
        <v>644</v>
      </c>
      <c r="C645" s="140"/>
      <c r="D645" s="140"/>
      <c r="E645" s="140" t="s">
        <v>16</v>
      </c>
      <c r="F645" s="155" t="s">
        <v>582</v>
      </c>
      <c r="G645" s="155" t="s">
        <v>76</v>
      </c>
      <c r="H645" s="155" t="s">
        <v>1823</v>
      </c>
      <c r="I645" s="155" t="s">
        <v>1819</v>
      </c>
      <c r="J645" s="140" t="s">
        <v>1820</v>
      </c>
      <c r="K645" s="140">
        <v>1</v>
      </c>
      <c r="L645" s="156">
        <v>44743</v>
      </c>
      <c r="M645" s="156">
        <v>44926</v>
      </c>
      <c r="N645" s="137">
        <f t="shared" si="70"/>
        <v>26.142857142857142</v>
      </c>
      <c r="O645" s="140" t="s">
        <v>1516</v>
      </c>
      <c r="P645" s="140" t="s">
        <v>2393</v>
      </c>
      <c r="Q645" s="140">
        <v>1</v>
      </c>
      <c r="R645" s="155"/>
      <c r="S645" s="85">
        <f>IF(Q645/K645&gt;1,100,+Q645/K645*100)</f>
        <v>100</v>
      </c>
      <c r="T645" s="142">
        <f>+N645*S645/100</f>
        <v>26.142857142857142</v>
      </c>
      <c r="U645" s="142">
        <f>IF(M645&lt;=$AH$1,T645,0)</f>
        <v>26.142857142857142</v>
      </c>
      <c r="V645" s="142">
        <f>IF($AH$1&gt;=M645,N645,0)</f>
        <v>26.142857142857142</v>
      </c>
      <c r="W645" s="143" t="str">
        <f>IF(S645=100,"CUMPLIDA",IF(M645-$AH$1&lt;0,"VENCIDA",IF(M645-$AH$1&lt;=30,"PRÓXIMA A VENCER",IF(S645&gt;0,"CON AVANCE","EN TERMINO"))))</f>
        <v>CUMPLIDA</v>
      </c>
      <c r="X645" s="143" t="str">
        <f>IF(A645&lt;&gt;"",IF(AD645=1,"VENCIDO",IF(AD645=2,"PRÓXIMO A VENCER",IF(AD645=3,"EN TERMINO",IF(AD645=4,"CON AVANCE",IF(AD645=5,"CUMPLIDO",))))),"")</f>
        <v/>
      </c>
      <c r="Y645" s="202" t="s">
        <v>139</v>
      </c>
      <c r="Z645" s="129" t="str">
        <f t="shared" si="72"/>
        <v>H127R14</v>
      </c>
      <c r="AA645" s="144">
        <f>IF(A645&lt;&gt;"",1,AA644+1)</f>
        <v>2</v>
      </c>
      <c r="AB645" s="144" t="str">
        <f t="shared" si="73"/>
        <v>H127R14 - 2</v>
      </c>
      <c r="AC645" s="82">
        <f t="shared" si="74"/>
        <v>5</v>
      </c>
      <c r="AD645" s="82">
        <f t="shared" si="75"/>
        <v>1</v>
      </c>
      <c r="AE645" s="82" t="str">
        <f>IF(A645&lt;&gt;"",MID(F645,1,FIND(" ",F645,1)-1),AE644)</f>
        <v>H127R14.</v>
      </c>
      <c r="AF645" s="82" t="str">
        <f t="shared" si="76"/>
        <v>H127R14</v>
      </c>
      <c r="AG645" s="89"/>
      <c r="AH645" s="89"/>
    </row>
    <row r="646" spans="1:34" s="2" customFormat="1" ht="350.1" customHeight="1" x14ac:dyDescent="0.2">
      <c r="A646" s="129" t="str">
        <f>IF(ISBLANK(D646),"",COUNTA($D$2:D646))</f>
        <v/>
      </c>
      <c r="B646" s="130">
        <f t="shared" si="71"/>
        <v>645</v>
      </c>
      <c r="C646" s="140"/>
      <c r="D646" s="140"/>
      <c r="E646" s="140" t="s">
        <v>16</v>
      </c>
      <c r="F646" s="155" t="s">
        <v>1818</v>
      </c>
      <c r="G646" s="155" t="s">
        <v>76</v>
      </c>
      <c r="H646" s="155" t="s">
        <v>1824</v>
      </c>
      <c r="I646" s="155" t="s">
        <v>1821</v>
      </c>
      <c r="J646" s="140" t="s">
        <v>1822</v>
      </c>
      <c r="K646" s="140">
        <v>1</v>
      </c>
      <c r="L646" s="156">
        <v>44743</v>
      </c>
      <c r="M646" s="156">
        <v>44926</v>
      </c>
      <c r="N646" s="137">
        <f t="shared" si="70"/>
        <v>26.142857142857142</v>
      </c>
      <c r="O646" s="140" t="s">
        <v>1516</v>
      </c>
      <c r="P646" s="140" t="s">
        <v>2393</v>
      </c>
      <c r="Q646" s="140">
        <v>0.67</v>
      </c>
      <c r="R646" s="155"/>
      <c r="S646" s="85">
        <f>IF(Q646/K646&gt;1,100,+Q646/K646*100)</f>
        <v>67</v>
      </c>
      <c r="T646" s="142">
        <f>+N646*S646/100</f>
        <v>17.515714285714285</v>
      </c>
      <c r="U646" s="142">
        <f>IF(M646&lt;=$AH$1,T646,0)</f>
        <v>17.515714285714285</v>
      </c>
      <c r="V646" s="142">
        <f>IF($AH$1&gt;=M646,N646,0)</f>
        <v>26.142857142857142</v>
      </c>
      <c r="W646" s="143" t="str">
        <f>IF(S646=100,"CUMPLIDA",IF(M646-$AH$1&lt;0,"VENCIDA",IF(M646-$AH$1&lt;=30,"PRÓXIMA A VENCER",IF(S646&gt;0,"CON AVANCE","EN TERMINO"))))</f>
        <v>VENCIDA</v>
      </c>
      <c r="X646" s="143" t="str">
        <f>IF(A646&lt;&gt;"",IF(AD646=1,"VENCIDO",IF(AD646=2,"PRÓXIMO A VENCER",IF(AD646=3,"EN TERMINO",IF(AD646=4,"CON AVANCE",IF(AD646=5,"CUMPLIDO",))))),"")</f>
        <v/>
      </c>
      <c r="Y646" s="202" t="s">
        <v>139</v>
      </c>
      <c r="Z646" s="129" t="str">
        <f t="shared" si="72"/>
        <v>H127R14</v>
      </c>
      <c r="AA646" s="144">
        <f>IF(A646&lt;&gt;"",1,AA645+1)</f>
        <v>3</v>
      </c>
      <c r="AB646" s="144" t="str">
        <f t="shared" si="73"/>
        <v>H127R14 - 3</v>
      </c>
      <c r="AC646" s="82">
        <f t="shared" si="74"/>
        <v>1</v>
      </c>
      <c r="AD646" s="82">
        <f t="shared" si="75"/>
        <v>1</v>
      </c>
      <c r="AE646" s="82" t="str">
        <f>IF(A646&lt;&gt;"",MID(F646,1,FIND(" ",F646,1)-1),AE645)</f>
        <v>H127R14.</v>
      </c>
      <c r="AF646" s="82" t="str">
        <f t="shared" si="76"/>
        <v>H127R14</v>
      </c>
      <c r="AG646" s="89"/>
      <c r="AH646" s="89"/>
    </row>
    <row r="647" spans="1:34" s="2" customFormat="1" ht="350.1" customHeight="1" x14ac:dyDescent="0.2">
      <c r="A647" s="129">
        <f>IF(ISBLANK(D647),"",COUNTA($D$2:D647))</f>
        <v>519</v>
      </c>
      <c r="B647" s="130">
        <f t="shared" si="71"/>
        <v>646</v>
      </c>
      <c r="C647" s="140"/>
      <c r="D647" s="140" t="s">
        <v>646</v>
      </c>
      <c r="E647" s="140" t="s">
        <v>25</v>
      </c>
      <c r="F647" s="155" t="s">
        <v>775</v>
      </c>
      <c r="G647" s="155" t="s">
        <v>77</v>
      </c>
      <c r="H647" s="155" t="s">
        <v>554</v>
      </c>
      <c r="I647" s="155" t="s">
        <v>555</v>
      </c>
      <c r="J647" s="140" t="s">
        <v>556</v>
      </c>
      <c r="K647" s="140">
        <v>3</v>
      </c>
      <c r="L647" s="156">
        <v>43040</v>
      </c>
      <c r="M647" s="156">
        <v>43342</v>
      </c>
      <c r="N647" s="137">
        <f t="shared" si="70"/>
        <v>43.142857142857146</v>
      </c>
      <c r="O647" s="140" t="s">
        <v>416</v>
      </c>
      <c r="P647" s="138" t="s">
        <v>2386</v>
      </c>
      <c r="Q647" s="140">
        <v>0</v>
      </c>
      <c r="R647" s="155"/>
      <c r="S647" s="85">
        <f>IF(Q647/K647&gt;1,100,+Q647/K647*100)</f>
        <v>0</v>
      </c>
      <c r="T647" s="142">
        <f>+N647*S647/100</f>
        <v>0</v>
      </c>
      <c r="U647" s="142">
        <f>IF(M647&lt;=$AH$1,T647,0)</f>
        <v>0</v>
      </c>
      <c r="V647" s="142">
        <f>IF($AH$1&gt;=M647,N647,0)</f>
        <v>43.142857142857146</v>
      </c>
      <c r="W647" s="143" t="str">
        <f>IF(S647=100,"CUMPLIDA",IF(M647-$AH$1&lt;0,"VENCIDA",IF(M647-$AH$1&lt;=30,"PRÓXIMA A VENCER",IF(S647&gt;0,"CON AVANCE","EN TERMINO"))))</f>
        <v>VENCIDA</v>
      </c>
      <c r="X647" s="143" t="str">
        <f>IF(A647&lt;&gt;"",IF(AD647=1,"VENCIDO",IF(AD647=2,"PRÓXIMO A VENCER",IF(AD647=3,"EN TERMINO",IF(AD647=4,"CON AVANCE",IF(AD647=5,"CUMPLIDO",))))),"")</f>
        <v>VENCIDO</v>
      </c>
      <c r="Y647" s="202" t="s">
        <v>139</v>
      </c>
      <c r="Z647" s="129" t="str">
        <f t="shared" si="72"/>
        <v>H130R14</v>
      </c>
      <c r="AA647" s="144">
        <f>IF(A647&lt;&gt;"",1,AA646+1)</f>
        <v>1</v>
      </c>
      <c r="AB647" s="144" t="str">
        <f t="shared" si="73"/>
        <v>H130R14 - 1</v>
      </c>
      <c r="AC647" s="82">
        <f t="shared" si="74"/>
        <v>1</v>
      </c>
      <c r="AD647" s="82">
        <f t="shared" si="75"/>
        <v>1</v>
      </c>
      <c r="AE647" s="82" t="str">
        <f>IF(A647&lt;&gt;"",MID(F647,1,FIND(" ",F647,1)-1),AE646)</f>
        <v>H130R14.</v>
      </c>
      <c r="AF647" s="82" t="str">
        <f t="shared" si="76"/>
        <v>H130R14</v>
      </c>
      <c r="AG647" s="89"/>
      <c r="AH647" s="89"/>
    </row>
    <row r="648" spans="1:34" s="2" customFormat="1" ht="350.1" customHeight="1" x14ac:dyDescent="0.2">
      <c r="A648" s="129">
        <f>IF(ISBLANK(D648),"",COUNTA($D$2:D648))</f>
        <v>520</v>
      </c>
      <c r="B648" s="130">
        <f t="shared" si="71"/>
        <v>647</v>
      </c>
      <c r="C648" s="140"/>
      <c r="D648" s="140" t="s">
        <v>646</v>
      </c>
      <c r="E648" s="140" t="s">
        <v>16</v>
      </c>
      <c r="F648" s="155" t="s">
        <v>351</v>
      </c>
      <c r="G648" s="155" t="s">
        <v>307</v>
      </c>
      <c r="H648" s="155" t="s">
        <v>1052</v>
      </c>
      <c r="I648" s="155" t="s">
        <v>1074</v>
      </c>
      <c r="J648" s="140" t="s">
        <v>304</v>
      </c>
      <c r="K648" s="140">
        <v>3</v>
      </c>
      <c r="L648" s="156">
        <v>43709</v>
      </c>
      <c r="M648" s="156">
        <v>44073</v>
      </c>
      <c r="N648" s="137">
        <f t="shared" si="70"/>
        <v>52</v>
      </c>
      <c r="O648" s="140" t="s">
        <v>296</v>
      </c>
      <c r="P648" s="140" t="s">
        <v>2333</v>
      </c>
      <c r="Q648" s="140">
        <v>3</v>
      </c>
      <c r="R648" s="155"/>
      <c r="S648" s="85">
        <f>IF(Q648/K648&gt;1,100,+Q648/K648*100)</f>
        <v>100</v>
      </c>
      <c r="T648" s="142">
        <f>+N648*S648/100</f>
        <v>52</v>
      </c>
      <c r="U648" s="142">
        <f>IF(M648&lt;=$AH$1,T648,0)</f>
        <v>52</v>
      </c>
      <c r="V648" s="142">
        <f>IF($AH$1&gt;=M648,N648,0)</f>
        <v>52</v>
      </c>
      <c r="W648" s="143" t="str">
        <f>IF(S648=100,"CUMPLIDA",IF(M648-$AH$1&lt;0,"VENCIDA",IF(M648-$AH$1&lt;=30,"PRÓXIMA A VENCER",IF(S648&gt;0,"CON AVANCE","EN TERMINO"))))</f>
        <v>CUMPLIDA</v>
      </c>
      <c r="X648" s="143" t="str">
        <f>IF(A648&lt;&gt;"",IF(AD648=1,"VENCIDO",IF(AD648=2,"PRÓXIMO A VENCER",IF(AD648=3,"EN TERMINO",IF(AD648=4,"CON AVANCE",IF(AD648=5,"CUMPLIDO",))))),"")</f>
        <v>CUMPLIDO</v>
      </c>
      <c r="Y648" s="202" t="s">
        <v>139</v>
      </c>
      <c r="Z648" s="129" t="str">
        <f t="shared" si="72"/>
        <v>H131R14</v>
      </c>
      <c r="AA648" s="144">
        <f>IF(A648&lt;&gt;"",1,AA647+1)</f>
        <v>1</v>
      </c>
      <c r="AB648" s="144" t="str">
        <f t="shared" si="73"/>
        <v>H131R14 - 1</v>
      </c>
      <c r="AC648" s="82">
        <f t="shared" si="74"/>
        <v>5</v>
      </c>
      <c r="AD648" s="82">
        <f t="shared" si="75"/>
        <v>5</v>
      </c>
      <c r="AE648" s="82" t="str">
        <f>IF(A648&lt;&gt;"",MID(F648,1,FIND(" ",F648,1)-1),AE647)</f>
        <v>H131R14.</v>
      </c>
      <c r="AF648" s="82" t="str">
        <f t="shared" si="76"/>
        <v>H131R14</v>
      </c>
      <c r="AG648" s="89"/>
      <c r="AH648" s="89"/>
    </row>
    <row r="649" spans="1:34" s="2" customFormat="1" ht="350.1" customHeight="1" x14ac:dyDescent="0.2">
      <c r="A649" s="129" t="str">
        <f>IF(ISBLANK(D649),"",COUNTA($D$2:D649))</f>
        <v/>
      </c>
      <c r="B649" s="130">
        <f t="shared" si="71"/>
        <v>648</v>
      </c>
      <c r="C649" s="140"/>
      <c r="D649" s="140"/>
      <c r="E649" s="140" t="s">
        <v>16</v>
      </c>
      <c r="F649" s="155" t="s">
        <v>352</v>
      </c>
      <c r="G649" s="155" t="s">
        <v>307</v>
      </c>
      <c r="H649" s="155" t="s">
        <v>583</v>
      </c>
      <c r="I649" s="155" t="s">
        <v>353</v>
      </c>
      <c r="J649" s="140" t="s">
        <v>354</v>
      </c>
      <c r="K649" s="140">
        <v>3</v>
      </c>
      <c r="L649" s="156">
        <v>43069</v>
      </c>
      <c r="M649" s="156">
        <v>43403</v>
      </c>
      <c r="N649" s="137">
        <f t="shared" si="70"/>
        <v>47.714285714285715</v>
      </c>
      <c r="O649" s="140" t="s">
        <v>1516</v>
      </c>
      <c r="P649" s="140" t="s">
        <v>2393</v>
      </c>
      <c r="Q649" s="140">
        <v>3</v>
      </c>
      <c r="R649" s="155"/>
      <c r="S649" s="85">
        <f>IF(Q649/K649&gt;1,100,+Q649/K649*100)</f>
        <v>100</v>
      </c>
      <c r="T649" s="142">
        <f>+N649*S649/100</f>
        <v>47.714285714285715</v>
      </c>
      <c r="U649" s="142">
        <f>IF(M649&lt;=$AH$1,T649,0)</f>
        <v>47.714285714285715</v>
      </c>
      <c r="V649" s="142">
        <f>IF($AH$1&gt;=M649,N649,0)</f>
        <v>47.714285714285715</v>
      </c>
      <c r="W649" s="143" t="str">
        <f>IF(S649=100,"CUMPLIDA",IF(M649-$AH$1&lt;0,"VENCIDA",IF(M649-$AH$1&lt;=30,"PRÓXIMA A VENCER",IF(S649&gt;0,"CON AVANCE","EN TERMINO"))))</f>
        <v>CUMPLIDA</v>
      </c>
      <c r="X649" s="143" t="str">
        <f>IF(A649&lt;&gt;"",IF(AD649=1,"VENCIDO",IF(AD649=2,"PRÓXIMO A VENCER",IF(AD649=3,"EN TERMINO",IF(AD649=4,"CON AVANCE",IF(AD649=5,"CUMPLIDO",))))),"")</f>
        <v/>
      </c>
      <c r="Y649" s="202" t="s">
        <v>139</v>
      </c>
      <c r="Z649" s="129" t="str">
        <f t="shared" si="72"/>
        <v>H131R14</v>
      </c>
      <c r="AA649" s="144">
        <f>IF(A649&lt;&gt;"",1,AA648+1)</f>
        <v>2</v>
      </c>
      <c r="AB649" s="144" t="str">
        <f t="shared" si="73"/>
        <v>H131R14 - 2</v>
      </c>
      <c r="AC649" s="82">
        <f t="shared" si="74"/>
        <v>5</v>
      </c>
      <c r="AD649" s="82">
        <f t="shared" si="75"/>
        <v>5</v>
      </c>
      <c r="AE649" s="82" t="str">
        <f>IF(A649&lt;&gt;"",MID(F649,1,FIND(" ",F649,1)-1),AE648)</f>
        <v>H131R14.</v>
      </c>
      <c r="AF649" s="82" t="str">
        <f t="shared" si="76"/>
        <v>H131R14</v>
      </c>
      <c r="AG649" s="89"/>
      <c r="AH649" s="89"/>
    </row>
    <row r="650" spans="1:34" s="2" customFormat="1" ht="350.1" customHeight="1" x14ac:dyDescent="0.2">
      <c r="A650" s="129">
        <f>IF(ISBLANK(D650),"",COUNTA($D$2:D650))</f>
        <v>521</v>
      </c>
      <c r="B650" s="130">
        <f t="shared" si="71"/>
        <v>649</v>
      </c>
      <c r="C650" s="140"/>
      <c r="D650" s="140" t="s">
        <v>646</v>
      </c>
      <c r="E650" s="140" t="s">
        <v>19</v>
      </c>
      <c r="F650" s="155" t="s">
        <v>918</v>
      </c>
      <c r="G650" s="155" t="s">
        <v>78</v>
      </c>
      <c r="H650" s="155" t="s">
        <v>1067</v>
      </c>
      <c r="I650" s="155" t="s">
        <v>1063</v>
      </c>
      <c r="J650" s="140" t="s">
        <v>1372</v>
      </c>
      <c r="K650" s="144">
        <v>1</v>
      </c>
      <c r="L650" s="207">
        <v>43858</v>
      </c>
      <c r="M650" s="207">
        <v>44165</v>
      </c>
      <c r="N650" s="137">
        <f t="shared" si="70"/>
        <v>43.857142857142854</v>
      </c>
      <c r="O650" s="140" t="s">
        <v>1514</v>
      </c>
      <c r="P650" s="140" t="s">
        <v>2386</v>
      </c>
      <c r="Q650" s="140">
        <v>1</v>
      </c>
      <c r="R650" s="155"/>
      <c r="S650" s="85">
        <f>IF(Q650/K650&gt;1,100,+Q650/K650*100)</f>
        <v>100</v>
      </c>
      <c r="T650" s="142">
        <f>+N650*S650/100</f>
        <v>43.857142857142854</v>
      </c>
      <c r="U650" s="142">
        <f>IF(M650&lt;=$AH$1,T650,0)</f>
        <v>43.857142857142854</v>
      </c>
      <c r="V650" s="142">
        <f>IF($AH$1&gt;=M650,N650,0)</f>
        <v>43.857142857142854</v>
      </c>
      <c r="W650" s="143" t="str">
        <f>IF(S650=100,"CUMPLIDA",IF(M650-$AH$1&lt;0,"VENCIDA",IF(M650-$AH$1&lt;=30,"PRÓXIMA A VENCER",IF(S650&gt;0,"CON AVANCE","EN TERMINO"))))</f>
        <v>CUMPLIDA</v>
      </c>
      <c r="X650" s="143" t="str">
        <f>IF(A650&lt;&gt;"",IF(AD650=1,"VENCIDO",IF(AD650=2,"PRÓXIMO A VENCER",IF(AD650=3,"EN TERMINO",IF(AD650=4,"CON AVANCE",IF(AD650=5,"CUMPLIDO",))))),"")</f>
        <v>CUMPLIDO</v>
      </c>
      <c r="Y650" s="202" t="s">
        <v>139</v>
      </c>
      <c r="Z650" s="129" t="str">
        <f t="shared" si="72"/>
        <v>H132R14</v>
      </c>
      <c r="AA650" s="144">
        <f>IF(A650&lt;&gt;"",1,AA649+1)</f>
        <v>1</v>
      </c>
      <c r="AB650" s="144" t="str">
        <f t="shared" si="73"/>
        <v>H132R14 - 1</v>
      </c>
      <c r="AC650" s="82">
        <f t="shared" si="74"/>
        <v>5</v>
      </c>
      <c r="AD650" s="82">
        <f t="shared" si="75"/>
        <v>5</v>
      </c>
      <c r="AE650" s="82" t="str">
        <f>IF(A650&lt;&gt;"",MID(F650,1,FIND(" ",F650,1)-1),AE649)</f>
        <v>H132R14.</v>
      </c>
      <c r="AF650" s="82" t="str">
        <f t="shared" si="76"/>
        <v>H132R14</v>
      </c>
      <c r="AG650" s="89"/>
      <c r="AH650" s="89"/>
    </row>
    <row r="651" spans="1:34" s="2" customFormat="1" ht="350.1" customHeight="1" x14ac:dyDescent="0.2">
      <c r="A651" s="129">
        <f>IF(ISBLANK(D651),"",COUNTA($D$2:D651))</f>
        <v>522</v>
      </c>
      <c r="B651" s="130">
        <f t="shared" si="71"/>
        <v>650</v>
      </c>
      <c r="C651" s="140"/>
      <c r="D651" s="140" t="s">
        <v>767</v>
      </c>
      <c r="E651" s="140" t="s">
        <v>19</v>
      </c>
      <c r="F651" s="155" t="s">
        <v>776</v>
      </c>
      <c r="G651" s="155" t="s">
        <v>79</v>
      </c>
      <c r="H651" s="155" t="s">
        <v>234</v>
      </c>
      <c r="I651" s="155" t="s">
        <v>235</v>
      </c>
      <c r="J651" s="144" t="s">
        <v>8</v>
      </c>
      <c r="K651" s="144">
        <v>1</v>
      </c>
      <c r="L651" s="207">
        <v>43040</v>
      </c>
      <c r="M651" s="207">
        <v>43099</v>
      </c>
      <c r="N651" s="137">
        <f t="shared" ref="N651:N658" si="77">(+M651-L651)/7</f>
        <v>8.4285714285714288</v>
      </c>
      <c r="O651" s="140" t="s">
        <v>1514</v>
      </c>
      <c r="P651" s="140" t="s">
        <v>2386</v>
      </c>
      <c r="Q651" s="140">
        <v>1</v>
      </c>
      <c r="R651" s="140"/>
      <c r="S651" s="85">
        <f>IF(Q651/K651&gt;1,100,+Q651/K651*100)</f>
        <v>100</v>
      </c>
      <c r="T651" s="142">
        <f>+N651*S651/100</f>
        <v>8.4285714285714288</v>
      </c>
      <c r="U651" s="142">
        <f>IF(M651&lt;=$AH$1,T651,0)</f>
        <v>8.4285714285714288</v>
      </c>
      <c r="V651" s="142">
        <f>IF($AH$1&gt;=M651,N651,0)</f>
        <v>8.4285714285714288</v>
      </c>
      <c r="W651" s="143" t="str">
        <f>IF(S651=100,"CUMPLIDA",IF(M651-$AH$1&lt;0,"VENCIDA",IF(M651-$AH$1&lt;=30,"PRÓXIMA A VENCER",IF(S651&gt;0,"CON AVANCE","EN TERMINO"))))</f>
        <v>CUMPLIDA</v>
      </c>
      <c r="X651" s="143" t="str">
        <f>IF(A651&lt;&gt;"",IF(AD651=1,"VENCIDO",IF(AD651=2,"PRÓXIMO A VENCER",IF(AD651=3,"EN TERMINO",IF(AD651=4,"CON AVANCE",IF(AD651=5,"CUMPLIDO",))))),"")</f>
        <v>CUMPLIDO</v>
      </c>
      <c r="Y651" s="202" t="s">
        <v>139</v>
      </c>
      <c r="Z651" s="129" t="str">
        <f t="shared" si="72"/>
        <v>H134R14</v>
      </c>
      <c r="AA651" s="144">
        <f>IF(A651&lt;&gt;"",1,AA650+1)</f>
        <v>1</v>
      </c>
      <c r="AB651" s="144" t="str">
        <f t="shared" si="73"/>
        <v>H134R14 - 1</v>
      </c>
      <c r="AC651" s="82">
        <f t="shared" si="74"/>
        <v>5</v>
      </c>
      <c r="AD651" s="82">
        <f t="shared" si="75"/>
        <v>5</v>
      </c>
      <c r="AE651" s="82" t="str">
        <f>IF(A651&lt;&gt;"",MID(F651,1,FIND(" ",F651,1)-1),AE650)</f>
        <v>H134R14.</v>
      </c>
      <c r="AF651" s="82" t="str">
        <f t="shared" si="76"/>
        <v>H134R14</v>
      </c>
      <c r="AG651" s="89"/>
      <c r="AH651" s="89"/>
    </row>
    <row r="652" spans="1:34" s="2" customFormat="1" ht="350.1" customHeight="1" x14ac:dyDescent="0.2">
      <c r="A652" s="129">
        <f>IF(ISBLANK(D652),"",COUNTA($D$2:D652))</f>
        <v>523</v>
      </c>
      <c r="B652" s="130">
        <f t="shared" si="71"/>
        <v>651</v>
      </c>
      <c r="C652" s="140"/>
      <c r="D652" s="140" t="s">
        <v>773</v>
      </c>
      <c r="E652" s="140" t="s">
        <v>19</v>
      </c>
      <c r="F652" s="155" t="s">
        <v>1058</v>
      </c>
      <c r="G652" s="155" t="s">
        <v>236</v>
      </c>
      <c r="H652" s="155" t="s">
        <v>1075</v>
      </c>
      <c r="I652" s="155" t="s">
        <v>1076</v>
      </c>
      <c r="J652" s="144" t="s">
        <v>1072</v>
      </c>
      <c r="K652" s="144">
        <v>10</v>
      </c>
      <c r="L652" s="207">
        <v>43862</v>
      </c>
      <c r="M652" s="207">
        <v>44165</v>
      </c>
      <c r="N652" s="137">
        <f t="shared" si="77"/>
        <v>43.285714285714285</v>
      </c>
      <c r="O652" s="140" t="s">
        <v>1518</v>
      </c>
      <c r="P652" s="140" t="s">
        <v>2366</v>
      </c>
      <c r="Q652" s="140">
        <v>0</v>
      </c>
      <c r="R652" s="155"/>
      <c r="S652" s="85">
        <f>IF(Q652/K652&gt;1,100,+Q652/K652*100)</f>
        <v>0</v>
      </c>
      <c r="T652" s="142">
        <f>+N652*S652/100</f>
        <v>0</v>
      </c>
      <c r="U652" s="142">
        <f>IF(M652&lt;=$AH$1,T652,0)</f>
        <v>0</v>
      </c>
      <c r="V652" s="142">
        <f>IF($AH$1&gt;=M652,N652,0)</f>
        <v>43.285714285714285</v>
      </c>
      <c r="W652" s="143" t="str">
        <f>IF(S652=100,"CUMPLIDA",IF(M652-$AH$1&lt;0,"VENCIDA",IF(M652-$AH$1&lt;=30,"PRÓXIMA A VENCER",IF(S652&gt;0,"CON AVANCE","EN TERMINO"))))</f>
        <v>VENCIDA</v>
      </c>
      <c r="X652" s="143" t="str">
        <f>IF(A652&lt;&gt;"",IF(AD652=1,"VENCIDO",IF(AD652=2,"PRÓXIMO A VENCER",IF(AD652=3,"EN TERMINO",IF(AD652=4,"CON AVANCE",IF(AD652=5,"CUMPLIDO",))))),"")</f>
        <v>VENCIDO</v>
      </c>
      <c r="Y652" s="202" t="s">
        <v>139</v>
      </c>
      <c r="Z652" s="129" t="str">
        <f t="shared" si="72"/>
        <v>H135R14</v>
      </c>
      <c r="AA652" s="144">
        <f>IF(A652&lt;&gt;"",1,AA651+1)</f>
        <v>1</v>
      </c>
      <c r="AB652" s="144" t="str">
        <f t="shared" si="73"/>
        <v>H135R14 - 1</v>
      </c>
      <c r="AC652" s="82">
        <f t="shared" si="74"/>
        <v>1</v>
      </c>
      <c r="AD652" s="82">
        <f t="shared" si="75"/>
        <v>1</v>
      </c>
      <c r="AE652" s="82" t="str">
        <f>IF(A652&lt;&gt;"",MID(F652,1,FIND(" ",F652,1)-1),AE651)</f>
        <v>H135R14.</v>
      </c>
      <c r="AF652" s="82" t="str">
        <f t="shared" si="76"/>
        <v>H135R14</v>
      </c>
      <c r="AG652" s="89"/>
      <c r="AH652" s="89"/>
    </row>
    <row r="653" spans="1:34" s="2" customFormat="1" ht="350.1" customHeight="1" x14ac:dyDescent="0.2">
      <c r="A653" s="129">
        <f>IF(ISBLANK(D653),"",COUNTA($D$2:D653))</f>
        <v>524</v>
      </c>
      <c r="B653" s="130">
        <f t="shared" si="71"/>
        <v>652</v>
      </c>
      <c r="C653" s="140"/>
      <c r="D653" s="140" t="s">
        <v>646</v>
      </c>
      <c r="E653" s="140" t="s">
        <v>30</v>
      </c>
      <c r="F653" s="155" t="s">
        <v>1059</v>
      </c>
      <c r="G653" s="155" t="s">
        <v>80</v>
      </c>
      <c r="H653" s="155" t="s">
        <v>1060</v>
      </c>
      <c r="I653" s="155" t="s">
        <v>1053</v>
      </c>
      <c r="J653" s="140" t="s">
        <v>1066</v>
      </c>
      <c r="K653" s="144">
        <v>1</v>
      </c>
      <c r="L653" s="207">
        <v>43858</v>
      </c>
      <c r="M653" s="207">
        <v>44165</v>
      </c>
      <c r="N653" s="137">
        <f t="shared" si="77"/>
        <v>43.857142857142854</v>
      </c>
      <c r="O653" s="144" t="s">
        <v>1971</v>
      </c>
      <c r="P653" s="138" t="s">
        <v>2393</v>
      </c>
      <c r="Q653" s="140">
        <v>0</v>
      </c>
      <c r="R653" s="155"/>
      <c r="S653" s="85">
        <f>IF(Q653/K653&gt;1,100,+Q653/K653*100)</f>
        <v>0</v>
      </c>
      <c r="T653" s="142">
        <f>+N653*S653/100</f>
        <v>0</v>
      </c>
      <c r="U653" s="142">
        <f>IF(M653&lt;=$AH$1,T653,0)</f>
        <v>0</v>
      </c>
      <c r="V653" s="142">
        <f>IF($AH$1&gt;=M653,N653,0)</f>
        <v>43.857142857142854</v>
      </c>
      <c r="W653" s="143" t="str">
        <f>IF(S653=100,"CUMPLIDA",IF(M653-$AH$1&lt;0,"VENCIDA",IF(M653-$AH$1&lt;=30,"PRÓXIMA A VENCER",IF(S653&gt;0,"CON AVANCE","EN TERMINO"))))</f>
        <v>VENCIDA</v>
      </c>
      <c r="X653" s="143" t="str">
        <f>IF(A653&lt;&gt;"",IF(AD653=1,"VENCIDO",IF(AD653=2,"PRÓXIMO A VENCER",IF(AD653=3,"EN TERMINO",IF(AD653=4,"CON AVANCE",IF(AD653=5,"CUMPLIDO",))))),"")</f>
        <v>VENCIDO</v>
      </c>
      <c r="Y653" s="202" t="s">
        <v>139</v>
      </c>
      <c r="Z653" s="129" t="str">
        <f t="shared" si="72"/>
        <v>H136R14</v>
      </c>
      <c r="AA653" s="144">
        <f>IF(A653&lt;&gt;"",1,AA652+1)</f>
        <v>1</v>
      </c>
      <c r="AB653" s="144" t="str">
        <f t="shared" si="73"/>
        <v>H136R14 - 1</v>
      </c>
      <c r="AC653" s="82">
        <f t="shared" si="74"/>
        <v>1</v>
      </c>
      <c r="AD653" s="82">
        <f t="shared" si="75"/>
        <v>1</v>
      </c>
      <c r="AE653" s="82" t="str">
        <f>IF(A653&lt;&gt;"",MID(F653,1,FIND(" ",F653,1)-1),AE652)</f>
        <v>H136R14.</v>
      </c>
      <c r="AF653" s="82" t="str">
        <f t="shared" si="76"/>
        <v>H136R14</v>
      </c>
      <c r="AG653" s="89"/>
      <c r="AH653" s="89"/>
    </row>
    <row r="654" spans="1:34" s="2" customFormat="1" ht="350.1" customHeight="1" x14ac:dyDescent="0.2">
      <c r="A654" s="129">
        <f>IF(ISBLANK(D654),"",COUNTA($D$2:D654))</f>
        <v>525</v>
      </c>
      <c r="B654" s="130">
        <f t="shared" si="71"/>
        <v>653</v>
      </c>
      <c r="C654" s="140"/>
      <c r="D654" s="140" t="s">
        <v>754</v>
      </c>
      <c r="E654" s="140" t="s">
        <v>19</v>
      </c>
      <c r="F654" s="155" t="s">
        <v>919</v>
      </c>
      <c r="G654" s="155" t="s">
        <v>81</v>
      </c>
      <c r="H654" s="155" t="s">
        <v>1070</v>
      </c>
      <c r="I654" s="155" t="s">
        <v>1076</v>
      </c>
      <c r="J654" s="144" t="s">
        <v>1072</v>
      </c>
      <c r="K654" s="144">
        <v>10</v>
      </c>
      <c r="L654" s="207">
        <v>43862</v>
      </c>
      <c r="M654" s="207">
        <v>44165</v>
      </c>
      <c r="N654" s="137">
        <f t="shared" si="77"/>
        <v>43.285714285714285</v>
      </c>
      <c r="O654" s="144" t="s">
        <v>1518</v>
      </c>
      <c r="P654" s="140" t="s">
        <v>2366</v>
      </c>
      <c r="Q654" s="140">
        <v>0</v>
      </c>
      <c r="R654" s="155"/>
      <c r="S654" s="85">
        <f>IF(Q654/K654&gt;1,100,+Q654/K654*100)</f>
        <v>0</v>
      </c>
      <c r="T654" s="142">
        <f>+N654*S654/100</f>
        <v>0</v>
      </c>
      <c r="U654" s="142">
        <f>IF(M654&lt;=$AH$1,T654,0)</f>
        <v>0</v>
      </c>
      <c r="V654" s="142">
        <f>IF($AH$1&gt;=M654,N654,0)</f>
        <v>43.285714285714285</v>
      </c>
      <c r="W654" s="143" t="str">
        <f>IF(S654=100,"CUMPLIDA",IF(M654-$AH$1&lt;0,"VENCIDA",IF(M654-$AH$1&lt;=30,"PRÓXIMA A VENCER",IF(S654&gt;0,"CON AVANCE","EN TERMINO"))))</f>
        <v>VENCIDA</v>
      </c>
      <c r="X654" s="143" t="str">
        <f>IF(A654&lt;&gt;"",IF(AD654=1,"VENCIDO",IF(AD654=2,"PRÓXIMO A VENCER",IF(AD654=3,"EN TERMINO",IF(AD654=4,"CON AVANCE",IF(AD654=5,"CUMPLIDO",))))),"")</f>
        <v>VENCIDO</v>
      </c>
      <c r="Y654" s="202" t="s">
        <v>139</v>
      </c>
      <c r="Z654" s="129" t="str">
        <f t="shared" si="72"/>
        <v>H137R14</v>
      </c>
      <c r="AA654" s="144">
        <f>IF(A654&lt;&gt;"",1,AA653+1)</f>
        <v>1</v>
      </c>
      <c r="AB654" s="144" t="str">
        <f t="shared" si="73"/>
        <v>H137R14 - 1</v>
      </c>
      <c r="AC654" s="82">
        <f t="shared" si="74"/>
        <v>1</v>
      </c>
      <c r="AD654" s="82">
        <f t="shared" si="75"/>
        <v>1</v>
      </c>
      <c r="AE654" s="82" t="str">
        <f>IF(A654&lt;&gt;"",MID(F654,1,FIND(" ",F654,1)-1),AE653)</f>
        <v>H137R14.</v>
      </c>
      <c r="AF654" s="82" t="str">
        <f t="shared" si="76"/>
        <v>H137R14</v>
      </c>
      <c r="AG654" s="89"/>
      <c r="AH654" s="89"/>
    </row>
    <row r="655" spans="1:34" s="2" customFormat="1" ht="350.1" customHeight="1" x14ac:dyDescent="0.2">
      <c r="A655" s="129">
        <f>IF(ISBLANK(D655),"",COUNTA($D$2:D655))</f>
        <v>526</v>
      </c>
      <c r="B655" s="130">
        <f t="shared" si="71"/>
        <v>654</v>
      </c>
      <c r="C655" s="140"/>
      <c r="D655" s="140" t="s">
        <v>754</v>
      </c>
      <c r="E655" s="140" t="s">
        <v>82</v>
      </c>
      <c r="F655" s="155" t="s">
        <v>584</v>
      </c>
      <c r="G655" s="155" t="s">
        <v>590</v>
      </c>
      <c r="H655" s="155" t="s">
        <v>605</v>
      </c>
      <c r="I655" s="155" t="s">
        <v>606</v>
      </c>
      <c r="J655" s="140" t="s">
        <v>315</v>
      </c>
      <c r="K655" s="140">
        <v>2</v>
      </c>
      <c r="L655" s="156">
        <v>43040</v>
      </c>
      <c r="M655" s="156">
        <v>43311</v>
      </c>
      <c r="N655" s="137">
        <f t="shared" si="77"/>
        <v>38.714285714285715</v>
      </c>
      <c r="O655" s="140" t="s">
        <v>1518</v>
      </c>
      <c r="P655" s="140" t="s">
        <v>2366</v>
      </c>
      <c r="Q655" s="140">
        <v>2</v>
      </c>
      <c r="R655" s="140"/>
      <c r="S655" s="85">
        <f>IF(Q655/K655&gt;1,100,+Q655/K655*100)</f>
        <v>100</v>
      </c>
      <c r="T655" s="142">
        <f>+N655*S655/100</f>
        <v>38.714285714285715</v>
      </c>
      <c r="U655" s="142">
        <f>IF(M655&lt;=$AH$1,T655,0)</f>
        <v>38.714285714285715</v>
      </c>
      <c r="V655" s="142">
        <f>IF($AH$1&gt;=M655,N655,0)</f>
        <v>38.714285714285715</v>
      </c>
      <c r="W655" s="143" t="str">
        <f>IF(S655=100,"CUMPLIDA",IF(M655-$AH$1&lt;0,"VENCIDA",IF(M655-$AH$1&lt;=30,"PRÓXIMA A VENCER",IF(S655&gt;0,"CON AVANCE","EN TERMINO"))))</f>
        <v>CUMPLIDA</v>
      </c>
      <c r="X655" s="143" t="str">
        <f>IF(A655&lt;&gt;"",IF(AD655=1,"VENCIDO",IF(AD655=2,"PRÓXIMO A VENCER",IF(AD655=3,"EN TERMINO",IF(AD655=4,"CON AVANCE",IF(AD655=5,"CUMPLIDO",))))),"")</f>
        <v>CUMPLIDO</v>
      </c>
      <c r="Y655" s="202" t="s">
        <v>139</v>
      </c>
      <c r="Z655" s="129" t="str">
        <f t="shared" si="72"/>
        <v>H138R14</v>
      </c>
      <c r="AA655" s="144">
        <f>IF(A655&lt;&gt;"",1,AA654+1)</f>
        <v>1</v>
      </c>
      <c r="AB655" s="144" t="str">
        <f t="shared" si="73"/>
        <v>H138R14 - 1</v>
      </c>
      <c r="AC655" s="82">
        <f t="shared" si="74"/>
        <v>5</v>
      </c>
      <c r="AD655" s="82">
        <f t="shared" si="75"/>
        <v>5</v>
      </c>
      <c r="AE655" s="82" t="str">
        <f>IF(A655&lt;&gt;"",MID(F655,1,FIND(" ",F655,1)-1),AE654)</f>
        <v>H138R14.</v>
      </c>
      <c r="AF655" s="82" t="str">
        <f t="shared" si="76"/>
        <v>H138R14</v>
      </c>
      <c r="AG655" s="89"/>
      <c r="AH655" s="89"/>
    </row>
    <row r="656" spans="1:34" s="2" customFormat="1" ht="350.1" customHeight="1" x14ac:dyDescent="0.2">
      <c r="A656" s="129">
        <f>IF(ISBLANK(D656),"",COUNTA($D$2:D656))</f>
        <v>527</v>
      </c>
      <c r="B656" s="130">
        <f t="shared" si="71"/>
        <v>655</v>
      </c>
      <c r="C656" s="140"/>
      <c r="D656" s="140" t="s">
        <v>754</v>
      </c>
      <c r="E656" s="140" t="s">
        <v>19</v>
      </c>
      <c r="F656" s="155" t="s">
        <v>585</v>
      </c>
      <c r="G656" s="155" t="s">
        <v>83</v>
      </c>
      <c r="H656" s="155" t="s">
        <v>364</v>
      </c>
      <c r="I656" s="155" t="s">
        <v>365</v>
      </c>
      <c r="J656" s="140" t="s">
        <v>366</v>
      </c>
      <c r="K656" s="140">
        <v>3</v>
      </c>
      <c r="L656" s="156">
        <v>43040</v>
      </c>
      <c r="M656" s="156">
        <v>43403</v>
      </c>
      <c r="N656" s="137">
        <f t="shared" si="77"/>
        <v>51.857142857142854</v>
      </c>
      <c r="O656" s="140" t="s">
        <v>1516</v>
      </c>
      <c r="P656" s="140" t="s">
        <v>2393</v>
      </c>
      <c r="Q656" s="140">
        <v>3</v>
      </c>
      <c r="R656" s="140"/>
      <c r="S656" s="85">
        <f>IF(Q656/K656&gt;1,100,+Q656/K656*100)</f>
        <v>100</v>
      </c>
      <c r="T656" s="142">
        <f>+N656*S656/100</f>
        <v>51.857142857142854</v>
      </c>
      <c r="U656" s="142">
        <f>IF(M656&lt;=$AH$1,T656,0)</f>
        <v>51.857142857142854</v>
      </c>
      <c r="V656" s="142">
        <f>IF($AH$1&gt;=M656,N656,0)</f>
        <v>51.857142857142854</v>
      </c>
      <c r="W656" s="143" t="str">
        <f>IF(S656=100,"CUMPLIDA",IF(M656-$AH$1&lt;0,"VENCIDA",IF(M656-$AH$1&lt;=30,"PRÓXIMA A VENCER",IF(S656&gt;0,"CON AVANCE","EN TERMINO"))))</f>
        <v>CUMPLIDA</v>
      </c>
      <c r="X656" s="143" t="str">
        <f>IF(A656&lt;&gt;"",IF(AD656=1,"VENCIDO",IF(AD656=2,"PRÓXIMO A VENCER",IF(AD656=3,"EN TERMINO",IF(AD656=4,"CON AVANCE",IF(AD656=5,"CUMPLIDO",))))),"")</f>
        <v>CUMPLIDO</v>
      </c>
      <c r="Y656" s="202" t="s">
        <v>139</v>
      </c>
      <c r="Z656" s="129" t="str">
        <f t="shared" si="72"/>
        <v>H140R14</v>
      </c>
      <c r="AA656" s="144">
        <f>IF(A656&lt;&gt;"",1,AA655+1)</f>
        <v>1</v>
      </c>
      <c r="AB656" s="144" t="str">
        <f t="shared" si="73"/>
        <v>H140R14 - 1</v>
      </c>
      <c r="AC656" s="82">
        <f t="shared" si="74"/>
        <v>5</v>
      </c>
      <c r="AD656" s="82">
        <f t="shared" si="75"/>
        <v>5</v>
      </c>
      <c r="AE656" s="82" t="str">
        <f>IF(A656&lt;&gt;"",MID(F656,1,FIND(" ",F656,1)-1),AE655)</f>
        <v>H140R14.</v>
      </c>
      <c r="AF656" s="82" t="str">
        <f t="shared" si="76"/>
        <v>H140R14</v>
      </c>
      <c r="AG656" s="89"/>
      <c r="AH656" s="89"/>
    </row>
    <row r="657" spans="1:41" s="2" customFormat="1" ht="350.1" customHeight="1" x14ac:dyDescent="0.2">
      <c r="A657" s="129">
        <f>IF(ISBLANK(D657),"",COUNTA($D$2:D657))</f>
        <v>528</v>
      </c>
      <c r="B657" s="130">
        <f t="shared" si="71"/>
        <v>656</v>
      </c>
      <c r="C657" s="140"/>
      <c r="D657" s="140" t="s">
        <v>754</v>
      </c>
      <c r="E657" s="140" t="s">
        <v>84</v>
      </c>
      <c r="F657" s="155" t="s">
        <v>920</v>
      </c>
      <c r="G657" s="155" t="s">
        <v>85</v>
      </c>
      <c r="H657" s="155" t="s">
        <v>1500</v>
      </c>
      <c r="I657" s="155" t="s">
        <v>1501</v>
      </c>
      <c r="J657" s="140" t="s">
        <v>1502</v>
      </c>
      <c r="K657" s="140">
        <v>1</v>
      </c>
      <c r="L657" s="156">
        <v>44407</v>
      </c>
      <c r="M657" s="156">
        <v>44561</v>
      </c>
      <c r="N657" s="137">
        <f t="shared" si="77"/>
        <v>22</v>
      </c>
      <c r="O657" s="140" t="s">
        <v>1517</v>
      </c>
      <c r="P657" s="138" t="s">
        <v>2366</v>
      </c>
      <c r="Q657" s="140">
        <v>0</v>
      </c>
      <c r="R657" s="155"/>
      <c r="S657" s="85">
        <f>IF(Q657/K657&gt;1,100,+Q657/K657*100)</f>
        <v>0</v>
      </c>
      <c r="T657" s="142">
        <f>+N657*S657/100</f>
        <v>0</v>
      </c>
      <c r="U657" s="142">
        <f>IF(M657&lt;=$AH$1,T657,0)</f>
        <v>0</v>
      </c>
      <c r="V657" s="142">
        <f>IF($AH$1&gt;=M657,N657,0)</f>
        <v>22</v>
      </c>
      <c r="W657" s="143" t="str">
        <f>IF(S657=100,"CUMPLIDA",IF(M657-$AH$1&lt;0,"VENCIDA",IF(M657-$AH$1&lt;=30,"PRÓXIMA A VENCER",IF(S657&gt;0,"CON AVANCE","EN TERMINO"))))</f>
        <v>VENCIDA</v>
      </c>
      <c r="X657" s="143" t="str">
        <f>IF(A657&lt;&gt;"",IF(AD657=1,"VENCIDO",IF(AD657=2,"PRÓXIMO A VENCER",IF(AD657=3,"EN TERMINO",IF(AD657=4,"CON AVANCE",IF(AD657=5,"CUMPLIDO",))))),"")</f>
        <v>VENCIDO</v>
      </c>
      <c r="Y657" s="202" t="s">
        <v>139</v>
      </c>
      <c r="Z657" s="129" t="str">
        <f t="shared" si="72"/>
        <v>H146R14</v>
      </c>
      <c r="AA657" s="144">
        <f>IF(A657&lt;&gt;"",1,AA656+1)</f>
        <v>1</v>
      </c>
      <c r="AB657" s="144" t="str">
        <f t="shared" si="73"/>
        <v>H146R14 - 1</v>
      </c>
      <c r="AC657" s="82">
        <f t="shared" si="74"/>
        <v>1</v>
      </c>
      <c r="AD657" s="82">
        <f t="shared" si="75"/>
        <v>1</v>
      </c>
      <c r="AE657" s="82" t="str">
        <f>IF(A657&lt;&gt;"",MID(F657,1,FIND(" ",F657,1)-1),AE656)</f>
        <v>H146R14.</v>
      </c>
      <c r="AF657" s="82" t="str">
        <f t="shared" si="76"/>
        <v>H146R14</v>
      </c>
      <c r="AG657" s="89"/>
      <c r="AH657" s="89"/>
    </row>
    <row r="658" spans="1:41" s="2" customFormat="1" ht="350.1" customHeight="1" x14ac:dyDescent="0.2">
      <c r="A658" s="129">
        <f>IF(ISBLANK(D658),"",COUNTA($D$2:D658))</f>
        <v>529</v>
      </c>
      <c r="B658" s="130">
        <f t="shared" si="71"/>
        <v>657</v>
      </c>
      <c r="C658" s="140"/>
      <c r="D658" s="140" t="s">
        <v>646</v>
      </c>
      <c r="E658" s="140" t="s">
        <v>86</v>
      </c>
      <c r="F658" s="155" t="s">
        <v>328</v>
      </c>
      <c r="G658" s="155" t="s">
        <v>87</v>
      </c>
      <c r="H658" s="155" t="s">
        <v>326</v>
      </c>
      <c r="I658" s="155" t="s">
        <v>327</v>
      </c>
      <c r="J658" s="140" t="s">
        <v>318</v>
      </c>
      <c r="K658" s="140">
        <v>1</v>
      </c>
      <c r="L658" s="156">
        <v>43070</v>
      </c>
      <c r="M658" s="156">
        <v>43100</v>
      </c>
      <c r="N658" s="137">
        <f t="shared" si="77"/>
        <v>4.2857142857142856</v>
      </c>
      <c r="O658" s="140" t="s">
        <v>314</v>
      </c>
      <c r="P658" s="140" t="s">
        <v>2333</v>
      </c>
      <c r="Q658" s="140">
        <v>1</v>
      </c>
      <c r="R658" s="155"/>
      <c r="S658" s="85">
        <f>IF(Q658/K658&gt;1,100,+Q658/K658*100)</f>
        <v>100</v>
      </c>
      <c r="T658" s="142">
        <f>+N658*S658/100</f>
        <v>4.2857142857142856</v>
      </c>
      <c r="U658" s="142">
        <f>IF(M658&lt;=$AH$1,T658,0)</f>
        <v>4.2857142857142856</v>
      </c>
      <c r="V658" s="142">
        <f>IF($AH$1&gt;=M658,N658,0)</f>
        <v>4.2857142857142856</v>
      </c>
      <c r="W658" s="143" t="str">
        <f>IF(S658=100,"CUMPLIDA",IF(M658-$AH$1&lt;0,"VENCIDA",IF(M658-$AH$1&lt;=30,"PRÓXIMA A VENCER",IF(S658&gt;0,"CON AVANCE","EN TERMINO"))))</f>
        <v>CUMPLIDA</v>
      </c>
      <c r="X658" s="143" t="str">
        <f>IF(A658&lt;&gt;"",IF(AD658=1,"VENCIDO",IF(AD658=2,"PRÓXIMO A VENCER",IF(AD658=3,"EN TERMINO",IF(AD658=4,"CON AVANCE",IF(AD658=5,"CUMPLIDO",))))),"")</f>
        <v>CUMPLIDO</v>
      </c>
      <c r="Y658" s="202" t="s">
        <v>139</v>
      </c>
      <c r="Z658" s="129" t="str">
        <f t="shared" si="72"/>
        <v>H183R14</v>
      </c>
      <c r="AA658" s="144">
        <f>IF(A658&lt;&gt;"",1,AA657+1)</f>
        <v>1</v>
      </c>
      <c r="AB658" s="144" t="str">
        <f t="shared" si="73"/>
        <v>H183R14 - 1</v>
      </c>
      <c r="AC658" s="82">
        <f t="shared" si="74"/>
        <v>5</v>
      </c>
      <c r="AD658" s="82">
        <f t="shared" si="75"/>
        <v>5</v>
      </c>
      <c r="AE658" s="82" t="str">
        <f>IF(A658&lt;&gt;"",MID(F658,1,FIND(" ",F658,1)-1),AE657)</f>
        <v>H183R14.</v>
      </c>
      <c r="AF658" s="82" t="str">
        <f t="shared" si="76"/>
        <v>H183R14</v>
      </c>
      <c r="AG658" s="89"/>
      <c r="AH658" s="89"/>
    </row>
    <row r="659" spans="1:41" ht="12.75" customHeight="1" x14ac:dyDescent="0.2">
      <c r="A659" s="214" t="s">
        <v>0</v>
      </c>
      <c r="B659" s="214"/>
      <c r="C659" s="214"/>
      <c r="D659" s="214"/>
      <c r="E659" s="214"/>
      <c r="F659" s="214"/>
      <c r="G659" s="214"/>
      <c r="H659" s="214"/>
      <c r="I659" s="214"/>
      <c r="J659" s="214"/>
      <c r="K659" s="214"/>
      <c r="L659" s="214"/>
      <c r="M659" s="214"/>
      <c r="N659" s="214"/>
      <c r="O659" s="214"/>
      <c r="P659" s="214"/>
      <c r="Q659" s="214"/>
      <c r="R659" s="214"/>
      <c r="S659" s="214"/>
      <c r="T659" s="215">
        <f>SUM(T2:T658)</f>
        <v>9066.6138587849</v>
      </c>
      <c r="U659" s="215">
        <f>SUM(U2:U658)</f>
        <v>9066.6138587849</v>
      </c>
      <c r="V659" s="215">
        <f>SUM(V2:V658)</f>
        <v>12987.142857142815</v>
      </c>
      <c r="W659" s="140"/>
      <c r="X659" s="140"/>
      <c r="Y659" s="144"/>
      <c r="Z659" s="144"/>
      <c r="AA659" s="144"/>
      <c r="AB659" s="144"/>
      <c r="AC659" s="82"/>
      <c r="AD659" s="82"/>
      <c r="AE659" s="81"/>
      <c r="AG659" s="90"/>
      <c r="AH659" s="90"/>
      <c r="AI659"/>
      <c r="AJ659"/>
      <c r="AK659"/>
      <c r="AL659"/>
      <c r="AM659"/>
      <c r="AN659"/>
      <c r="AO659"/>
    </row>
    <row r="660" spans="1:41" ht="12.75" customHeight="1" x14ac:dyDescent="0.2">
      <c r="A660" s="103"/>
      <c r="B660" s="104"/>
      <c r="C660" s="104"/>
      <c r="D660" s="104"/>
      <c r="E660" s="105"/>
      <c r="F660" s="105"/>
      <c r="G660" s="105"/>
      <c r="H660" s="105"/>
      <c r="I660" s="105"/>
      <c r="J660" s="105"/>
      <c r="K660" s="105"/>
      <c r="L660" s="105"/>
      <c r="M660" s="105"/>
      <c r="N660" s="105"/>
      <c r="O660" s="105"/>
      <c r="P660" s="105"/>
      <c r="Q660" s="105"/>
      <c r="R660" s="51"/>
      <c r="S660" s="23"/>
      <c r="T660" s="24"/>
      <c r="U660" s="24"/>
      <c r="V660" s="24"/>
      <c r="AC660" s="82"/>
      <c r="AD660" s="82"/>
      <c r="AE660" s="81"/>
    </row>
    <row r="661" spans="1:41" ht="12.75" customHeight="1" x14ac:dyDescent="0.2">
      <c r="A661" s="93"/>
      <c r="B661" s="94"/>
      <c r="C661" s="94"/>
      <c r="D661" s="94"/>
      <c r="E661" s="2"/>
      <c r="F661" s="2"/>
      <c r="G661" s="2"/>
      <c r="H661" s="2"/>
      <c r="I661" s="2"/>
      <c r="J661" s="2"/>
      <c r="K661" s="2"/>
      <c r="L661" s="2"/>
      <c r="M661" s="2"/>
      <c r="N661" s="2"/>
      <c r="O661" s="2"/>
      <c r="P661" s="2"/>
      <c r="Q661" s="2"/>
      <c r="R661" s="51"/>
      <c r="S661" s="23"/>
      <c r="T661" s="24"/>
      <c r="U661" s="24"/>
      <c r="V661" s="24"/>
      <c r="AC661" s="82"/>
      <c r="AD661" s="82"/>
      <c r="AE661" s="81"/>
    </row>
    <row r="662" spans="1:41" x14ac:dyDescent="0.2">
      <c r="A662" s="35"/>
      <c r="B662" s="45"/>
      <c r="C662" s="45"/>
      <c r="D662" s="45"/>
      <c r="E662" s="41"/>
      <c r="F662" s="1"/>
      <c r="G662" s="2"/>
      <c r="H662" s="2"/>
      <c r="I662" s="18"/>
      <c r="J662" s="15"/>
      <c r="K662" s="5"/>
      <c r="L662" s="6"/>
      <c r="M662" s="6"/>
      <c r="N662" s="2"/>
      <c r="O662" s="7"/>
      <c r="P662" s="7"/>
      <c r="Q662" s="2"/>
      <c r="R662" s="51"/>
      <c r="S662" s="23"/>
      <c r="T662" s="24"/>
      <c r="U662" s="24"/>
      <c r="V662" s="24"/>
      <c r="AC662" s="82"/>
      <c r="AD662" s="82"/>
      <c r="AE662" s="82"/>
    </row>
    <row r="663" spans="1:41" x14ac:dyDescent="0.2">
      <c r="A663" s="35"/>
      <c r="B663" s="45"/>
      <c r="C663" s="45"/>
      <c r="D663" s="45"/>
      <c r="E663" s="41"/>
      <c r="F663" s="1"/>
      <c r="G663" s="2"/>
      <c r="H663" s="2"/>
      <c r="I663" s="18"/>
      <c r="J663" s="15"/>
      <c r="K663" s="117" t="s">
        <v>32</v>
      </c>
      <c r="L663" s="117"/>
      <c r="M663" s="117"/>
      <c r="N663" s="2"/>
      <c r="O663" s="7"/>
      <c r="P663" s="7"/>
      <c r="Q663" s="2"/>
      <c r="R663" s="51"/>
      <c r="S663" s="23"/>
      <c r="T663" s="24"/>
      <c r="U663" s="24"/>
      <c r="V663" s="24"/>
      <c r="AC663" s="84"/>
      <c r="AD663" s="84"/>
      <c r="AE663" s="84"/>
    </row>
    <row r="664" spans="1:41" x14ac:dyDescent="0.2">
      <c r="A664" s="35"/>
      <c r="B664" s="45"/>
      <c r="C664" s="45"/>
      <c r="D664" s="45"/>
      <c r="E664" s="41"/>
      <c r="F664" s="1"/>
      <c r="G664" s="2"/>
      <c r="H664" s="2"/>
      <c r="I664" s="18"/>
      <c r="J664" s="15"/>
      <c r="K664" s="116" t="s">
        <v>2508</v>
      </c>
      <c r="L664" s="116"/>
      <c r="M664" s="116"/>
      <c r="N664" s="2"/>
      <c r="O664" s="7"/>
      <c r="P664" s="7"/>
      <c r="Q664" s="2"/>
      <c r="R664" s="51"/>
      <c r="S664" s="23"/>
      <c r="T664" s="24"/>
      <c r="U664" s="24"/>
      <c r="V664" s="24"/>
      <c r="AC664" s="82"/>
      <c r="AD664" s="82"/>
      <c r="AE664" s="82"/>
    </row>
    <row r="665" spans="1:41" x14ac:dyDescent="0.2">
      <c r="A665" s="35"/>
      <c r="B665" s="45"/>
      <c r="C665" s="45"/>
      <c r="D665" s="45"/>
      <c r="E665" s="41"/>
      <c r="F665" s="1"/>
      <c r="G665" s="2"/>
      <c r="H665" s="2"/>
      <c r="I665" s="18"/>
      <c r="J665" s="15"/>
      <c r="K665" s="116" t="s">
        <v>2511</v>
      </c>
      <c r="L665" s="116"/>
      <c r="M665" s="116"/>
      <c r="N665" s="2"/>
      <c r="O665" s="7"/>
      <c r="P665" s="7"/>
      <c r="Q665" s="2"/>
      <c r="R665" s="51"/>
      <c r="S665" s="23"/>
      <c r="T665" s="24"/>
      <c r="U665" s="24"/>
      <c r="V665" s="24"/>
      <c r="AC665" s="82"/>
      <c r="AD665" s="82"/>
      <c r="AE665" s="82"/>
    </row>
    <row r="666" spans="1:41" x14ac:dyDescent="0.2">
      <c r="A666" s="35"/>
      <c r="B666" s="45"/>
      <c r="C666" s="45"/>
      <c r="D666" s="45"/>
      <c r="E666" s="41"/>
      <c r="F666" s="1"/>
      <c r="G666" s="2"/>
      <c r="H666" s="2"/>
      <c r="I666" s="18"/>
      <c r="J666" s="15"/>
      <c r="K666" s="116" t="s">
        <v>2509</v>
      </c>
      <c r="L666" s="116"/>
      <c r="M666" s="116"/>
      <c r="N666" s="2"/>
      <c r="O666" s="7"/>
      <c r="P666" s="7"/>
      <c r="Q666" s="2"/>
      <c r="R666" s="51"/>
      <c r="S666" s="23"/>
      <c r="T666" s="24"/>
      <c r="U666" s="24"/>
      <c r="V666" s="24"/>
      <c r="AC666" s="82"/>
      <c r="AD666" s="82"/>
      <c r="AE666" s="82"/>
    </row>
    <row r="667" spans="1:41" ht="13.5" thickBot="1" x14ac:dyDescent="0.25">
      <c r="A667" s="35"/>
      <c r="B667" s="45"/>
      <c r="C667" s="45"/>
      <c r="D667" s="45"/>
      <c r="E667" s="41"/>
      <c r="F667" s="1"/>
      <c r="G667" s="2"/>
      <c r="H667" s="2"/>
      <c r="I667" s="18"/>
      <c r="J667" s="15"/>
      <c r="K667" s="2"/>
      <c r="L667" s="3"/>
      <c r="M667" s="3"/>
      <c r="N667" s="2"/>
      <c r="O667" s="7"/>
      <c r="P667" s="7"/>
      <c r="Q667" s="2"/>
      <c r="R667" s="51"/>
      <c r="S667" s="23"/>
      <c r="T667" s="24"/>
      <c r="U667" s="24"/>
      <c r="V667" s="24"/>
      <c r="AB667" s="71"/>
      <c r="AC667" s="82"/>
      <c r="AD667" s="82"/>
      <c r="AE667" s="82"/>
    </row>
    <row r="668" spans="1:41" ht="13.5" thickBot="1" x14ac:dyDescent="0.25">
      <c r="A668" s="36"/>
      <c r="B668" s="46"/>
      <c r="C668" s="46"/>
      <c r="D668" s="46"/>
      <c r="E668" s="56"/>
      <c r="F668" s="9"/>
      <c r="G668" s="8"/>
      <c r="H668" s="8"/>
      <c r="I668" s="18"/>
      <c r="J668" s="15"/>
      <c r="K668" s="2"/>
      <c r="L668" s="3"/>
      <c r="M668" s="3"/>
      <c r="N668" s="2"/>
      <c r="O668" s="7"/>
      <c r="P668" s="7"/>
      <c r="Q668" s="2"/>
      <c r="R668" s="51"/>
      <c r="S668" s="23"/>
      <c r="T668" s="24"/>
      <c r="U668" s="24"/>
      <c r="V668" s="24"/>
      <c r="Z668" s="27"/>
      <c r="AA668" s="28"/>
      <c r="AB668" s="29"/>
      <c r="AC668" s="82"/>
      <c r="AD668" s="82"/>
      <c r="AE668" s="82"/>
    </row>
    <row r="669" spans="1:41" ht="13.5" thickBot="1" x14ac:dyDescent="0.25">
      <c r="A669" s="114" t="s">
        <v>33</v>
      </c>
      <c r="B669" s="115"/>
      <c r="C669" s="115"/>
      <c r="D669" s="115"/>
      <c r="E669" s="115"/>
      <c r="F669" s="115"/>
      <c r="G669" s="115"/>
      <c r="H669" s="10"/>
      <c r="I669" s="21"/>
      <c r="J669" s="22"/>
      <c r="K669" s="22"/>
      <c r="L669" s="22"/>
      <c r="M669" s="22"/>
      <c r="N669" s="22"/>
      <c r="O669" s="22"/>
      <c r="P669" s="22"/>
      <c r="Q669" s="22"/>
      <c r="R669" s="52"/>
      <c r="S669" s="30"/>
      <c r="T669" s="30"/>
      <c r="U669" s="30"/>
      <c r="V669" s="30"/>
      <c r="W669" s="30"/>
      <c r="X669" s="30"/>
      <c r="Y669" s="31"/>
      <c r="Z669" s="121" t="s">
        <v>685</v>
      </c>
      <c r="AA669" s="122"/>
      <c r="AB669" s="123"/>
      <c r="AC669" s="84"/>
      <c r="AD669" s="84"/>
      <c r="AE669" s="84"/>
      <c r="AG669" s="43"/>
    </row>
    <row r="670" spans="1:41" ht="13.5" thickBot="1" x14ac:dyDescent="0.25">
      <c r="A670" s="111"/>
      <c r="B670" s="112"/>
      <c r="C670" s="112"/>
      <c r="D670" s="112"/>
      <c r="E670" s="112"/>
      <c r="F670" s="112"/>
      <c r="G670" s="112"/>
      <c r="H670" s="2"/>
      <c r="I670" s="113"/>
      <c r="J670" s="113"/>
      <c r="K670" s="113"/>
      <c r="L670" s="113"/>
      <c r="M670" s="113"/>
      <c r="N670" s="113"/>
      <c r="O670" s="113"/>
      <c r="P670" s="113"/>
      <c r="Q670" s="113"/>
      <c r="R670" s="113"/>
      <c r="S670" s="113"/>
      <c r="T670" s="113"/>
      <c r="U670" s="113"/>
      <c r="V670" s="113"/>
      <c r="Y670" s="32"/>
      <c r="Z670" s="124"/>
      <c r="AA670" s="125"/>
      <c r="AB670" s="126"/>
    </row>
    <row r="671" spans="1:41" ht="22.5" customHeight="1" thickBot="1" x14ac:dyDescent="0.25">
      <c r="A671" s="106"/>
      <c r="B671" s="107"/>
      <c r="C671" s="107"/>
      <c r="D671" s="107"/>
      <c r="E671" s="108"/>
      <c r="F671" s="109" t="s">
        <v>34</v>
      </c>
      <c r="G671" s="110"/>
      <c r="H671" s="2"/>
      <c r="I671" s="118"/>
      <c r="J671" s="119"/>
      <c r="K671" s="119"/>
      <c r="L671" s="119"/>
      <c r="M671" s="119"/>
      <c r="N671" s="119"/>
      <c r="O671" s="119"/>
      <c r="P671" s="119"/>
      <c r="Q671" s="119"/>
      <c r="R671" s="119"/>
      <c r="S671" s="119"/>
      <c r="T671" s="119"/>
      <c r="U671" s="119"/>
      <c r="V671" s="119"/>
      <c r="W671" s="119"/>
      <c r="X671" s="120"/>
      <c r="Z671" s="127" t="s">
        <v>1</v>
      </c>
      <c r="AA671" s="128"/>
      <c r="AB671" s="72">
        <f>+V659</f>
        <v>12987.142857142815</v>
      </c>
    </row>
    <row r="672" spans="1:41" ht="22.5" customHeight="1" thickBot="1" x14ac:dyDescent="0.25">
      <c r="A672" s="106"/>
      <c r="B672" s="107"/>
      <c r="C672" s="107"/>
      <c r="D672" s="107"/>
      <c r="E672" s="108"/>
      <c r="F672" s="109" t="s">
        <v>169</v>
      </c>
      <c r="G672" s="110"/>
      <c r="H672" s="2"/>
      <c r="I672" s="118"/>
      <c r="J672" s="119"/>
      <c r="K672" s="119"/>
      <c r="L672" s="119"/>
      <c r="M672" s="119"/>
      <c r="N672" s="119"/>
      <c r="O672" s="119"/>
      <c r="P672" s="119"/>
      <c r="Q672" s="119"/>
      <c r="R672" s="119"/>
      <c r="S672" s="119"/>
      <c r="T672" s="119"/>
      <c r="U672" s="119"/>
      <c r="V672" s="119"/>
      <c r="W672" s="119"/>
      <c r="X672" s="120"/>
      <c r="Z672" s="100" t="s">
        <v>2</v>
      </c>
      <c r="AA672" s="100"/>
      <c r="AB672" s="72">
        <f>SUM(N2:N658)</f>
        <v>13343.714285714246</v>
      </c>
    </row>
    <row r="673" spans="1:31" ht="22.5" customHeight="1" thickBot="1" x14ac:dyDescent="0.25">
      <c r="A673" s="106"/>
      <c r="B673" s="107"/>
      <c r="C673" s="107"/>
      <c r="D673" s="107"/>
      <c r="E673" s="108"/>
      <c r="F673" s="109" t="s">
        <v>35</v>
      </c>
      <c r="G673" s="110"/>
      <c r="H673" s="2"/>
      <c r="I673" s="118"/>
      <c r="J673" s="119"/>
      <c r="K673" s="119"/>
      <c r="L673" s="119"/>
      <c r="M673" s="119"/>
      <c r="N673" s="119"/>
      <c r="O673" s="119"/>
      <c r="P673" s="119"/>
      <c r="Q673" s="119"/>
      <c r="R673" s="119"/>
      <c r="S673" s="119"/>
      <c r="T673" s="119"/>
      <c r="U673" s="119"/>
      <c r="V673" s="119"/>
      <c r="W673" s="119"/>
      <c r="X673" s="120"/>
      <c r="Z673" s="100" t="s">
        <v>3</v>
      </c>
      <c r="AA673" s="100"/>
      <c r="AB673" s="73">
        <f>IF(U659=0,0,+U659/AB671)</f>
        <v>0.6981222859035805</v>
      </c>
    </row>
    <row r="674" spans="1:31" ht="22.5" customHeight="1" thickBot="1" x14ac:dyDescent="0.25">
      <c r="A674" s="37"/>
      <c r="B674" s="45"/>
      <c r="C674" s="45"/>
      <c r="D674" s="45"/>
      <c r="E674" s="41"/>
      <c r="F674" s="1"/>
      <c r="G674" s="2"/>
      <c r="H674" s="2"/>
      <c r="I674" s="118"/>
      <c r="J674" s="119"/>
      <c r="K674" s="119"/>
      <c r="L674" s="119"/>
      <c r="M674" s="119"/>
      <c r="N674" s="119"/>
      <c r="O674" s="119"/>
      <c r="P674" s="119"/>
      <c r="Q674" s="119"/>
      <c r="R674" s="119"/>
      <c r="S674" s="119"/>
      <c r="T674" s="119"/>
      <c r="U674" s="119"/>
      <c r="V674" s="119"/>
      <c r="W674" s="119"/>
      <c r="X674" s="120"/>
      <c r="Z674" s="100" t="s">
        <v>2289</v>
      </c>
      <c r="AA674" s="100"/>
      <c r="AB674" s="74">
        <f>IF(T659=0,0,+T659/AB672)</f>
        <v>0.67946702579592844</v>
      </c>
      <c r="AC674" s="82"/>
      <c r="AD674" s="82"/>
      <c r="AE674" s="82"/>
    </row>
    <row r="675" spans="1:31" ht="22.5" customHeight="1" x14ac:dyDescent="0.2">
      <c r="A675" s="37"/>
      <c r="B675" s="45"/>
      <c r="C675" s="45"/>
      <c r="D675" s="45"/>
      <c r="E675" s="41"/>
      <c r="F675" s="1"/>
      <c r="G675" s="2"/>
      <c r="H675" s="2"/>
      <c r="I675" s="39"/>
      <c r="J675" s="39"/>
      <c r="K675" s="39"/>
      <c r="L675" s="39"/>
      <c r="M675" s="39"/>
      <c r="N675" s="39"/>
      <c r="O675" s="39"/>
      <c r="P675" s="39"/>
      <c r="Q675" s="39"/>
      <c r="R675" s="39"/>
      <c r="S675" s="39"/>
      <c r="T675" s="39"/>
      <c r="U675" s="39"/>
      <c r="V675" s="39"/>
      <c r="W675" s="39"/>
      <c r="X675" s="39"/>
      <c r="Z675" s="40"/>
      <c r="AA675" s="40"/>
      <c r="AB675" s="75"/>
      <c r="AC675" s="82"/>
      <c r="AD675" s="82"/>
      <c r="AE675" s="82"/>
    </row>
    <row r="676" spans="1:31" ht="22.5" hidden="1" customHeight="1" x14ac:dyDescent="0.2">
      <c r="A676" s="37"/>
      <c r="B676" s="45"/>
      <c r="C676" s="45"/>
      <c r="D676" s="45"/>
      <c r="E676" s="41"/>
      <c r="F676" s="1"/>
      <c r="G676" s="2"/>
      <c r="H676" s="2"/>
      <c r="I676" s="39"/>
      <c r="J676" s="39"/>
      <c r="K676" s="39"/>
      <c r="L676" s="39"/>
      <c r="M676" s="39"/>
      <c r="N676" s="39"/>
      <c r="O676" s="39"/>
      <c r="P676" s="39"/>
      <c r="Q676" s="39"/>
      <c r="R676" s="39"/>
      <c r="S676" s="39"/>
      <c r="T676" s="39"/>
      <c r="U676" s="39"/>
      <c r="V676" s="39"/>
      <c r="W676" s="39"/>
      <c r="X676" s="39"/>
      <c r="Z676" s="101" t="s">
        <v>2643</v>
      </c>
      <c r="AA676" s="101"/>
      <c r="AB676" s="101"/>
      <c r="AC676" s="82"/>
      <c r="AD676" s="82"/>
      <c r="AE676" s="82"/>
    </row>
    <row r="677" spans="1:31" ht="22.5" hidden="1" customHeight="1" x14ac:dyDescent="0.2">
      <c r="A677" s="37"/>
      <c r="B677" s="45"/>
      <c r="C677" s="45"/>
      <c r="D677" s="45"/>
      <c r="E677" s="41"/>
      <c r="F677" s="1"/>
      <c r="G677" s="2"/>
      <c r="H677" s="2"/>
      <c r="I677" s="39"/>
      <c r="J677" s="39"/>
      <c r="K677" s="39"/>
      <c r="L677" s="39"/>
      <c r="M677" s="39"/>
      <c r="N677" s="39"/>
      <c r="O677" s="39"/>
      <c r="P677" s="39"/>
      <c r="Q677" s="39"/>
      <c r="R677" s="39"/>
      <c r="S677" s="39"/>
      <c r="T677" s="39"/>
      <c r="U677" s="39"/>
      <c r="V677" s="39"/>
      <c r="W677" s="39"/>
      <c r="X677" s="39"/>
      <c r="Z677" s="101"/>
      <c r="AA677" s="101"/>
      <c r="AB677" s="101"/>
      <c r="AC677" s="82"/>
      <c r="AD677" s="82"/>
      <c r="AE677" s="82"/>
    </row>
    <row r="678" spans="1:31" ht="22.5" hidden="1" customHeight="1" x14ac:dyDescent="0.2">
      <c r="A678" s="37"/>
      <c r="B678" s="45"/>
      <c r="C678" s="45"/>
      <c r="D678" s="45"/>
      <c r="E678" s="41"/>
      <c r="F678" s="1"/>
      <c r="G678" s="2"/>
      <c r="H678" s="2"/>
      <c r="I678" s="39"/>
      <c r="J678" s="39"/>
      <c r="K678" s="39"/>
      <c r="L678" s="39"/>
      <c r="M678" s="39"/>
      <c r="N678" s="39"/>
      <c r="O678" s="39"/>
      <c r="P678" s="39"/>
      <c r="Q678" s="39"/>
      <c r="R678" s="39"/>
      <c r="S678" s="39"/>
      <c r="T678" s="39"/>
      <c r="U678" s="39"/>
      <c r="V678" s="39"/>
      <c r="W678" s="39"/>
      <c r="X678" s="39"/>
      <c r="Z678" s="100" t="s">
        <v>1</v>
      </c>
      <c r="AA678" s="100"/>
      <c r="AB678" s="72">
        <f>SUM(V2:V64)</f>
        <v>958.57142857142935</v>
      </c>
      <c r="AC678" s="82"/>
      <c r="AD678" s="82"/>
      <c r="AE678" s="82"/>
    </row>
    <row r="679" spans="1:31" ht="22.5" hidden="1" customHeight="1" x14ac:dyDescent="0.2">
      <c r="A679" s="37"/>
      <c r="B679" s="45"/>
      <c r="C679" s="45"/>
      <c r="D679" s="45"/>
      <c r="E679" s="41"/>
      <c r="F679" s="1"/>
      <c r="G679" s="2"/>
      <c r="H679" s="2"/>
      <c r="I679" s="39"/>
      <c r="J679" s="39"/>
      <c r="K679" s="39"/>
      <c r="L679" s="39"/>
      <c r="M679" s="39"/>
      <c r="N679" s="39"/>
      <c r="O679" s="39"/>
      <c r="P679" s="39"/>
      <c r="Q679" s="39"/>
      <c r="R679" s="39"/>
      <c r="S679" s="39"/>
      <c r="T679" s="39"/>
      <c r="U679" s="39"/>
      <c r="V679" s="39"/>
      <c r="W679" s="39"/>
      <c r="X679" s="39"/>
      <c r="Z679" s="100" t="s">
        <v>2</v>
      </c>
      <c r="AA679" s="100"/>
      <c r="AB679" s="72">
        <f>SUM(N2:N64)</f>
        <v>1036.7142857142867</v>
      </c>
      <c r="AC679" s="82"/>
      <c r="AD679" s="82"/>
      <c r="AE679" s="82"/>
    </row>
    <row r="680" spans="1:31" ht="22.5" hidden="1" customHeight="1" x14ac:dyDescent="0.2">
      <c r="A680" s="37"/>
      <c r="B680" s="45"/>
      <c r="C680" s="45"/>
      <c r="D680" s="45"/>
      <c r="E680" s="41"/>
      <c r="F680" s="1"/>
      <c r="G680" s="2"/>
      <c r="H680" s="2"/>
      <c r="I680" s="39"/>
      <c r="J680" s="39"/>
      <c r="K680" s="39"/>
      <c r="L680" s="39"/>
      <c r="M680" s="39"/>
      <c r="N680" s="39"/>
      <c r="O680" s="39"/>
      <c r="P680" s="39"/>
      <c r="Q680" s="39"/>
      <c r="R680" s="39"/>
      <c r="S680" s="39"/>
      <c r="T680" s="39"/>
      <c r="U680" s="39"/>
      <c r="V680" s="39"/>
      <c r="W680" s="39"/>
      <c r="X680" s="39"/>
      <c r="Z680" s="100" t="s">
        <v>3</v>
      </c>
      <c r="AA680" s="100"/>
      <c r="AB680" s="76">
        <f>IF(SUM(U2:U64)=0,0,+(SUM(U2:U64)/AB678))</f>
        <v>0.16616989567809226</v>
      </c>
      <c r="AC680" s="82"/>
      <c r="AD680" s="82"/>
      <c r="AE680" s="82"/>
    </row>
    <row r="681" spans="1:31" ht="22.5" hidden="1" customHeight="1" x14ac:dyDescent="0.2">
      <c r="A681" s="37"/>
      <c r="B681" s="45"/>
      <c r="C681" s="45"/>
      <c r="D681" s="45"/>
      <c r="E681" s="41"/>
      <c r="F681" s="1"/>
      <c r="G681" s="2"/>
      <c r="H681" s="2"/>
      <c r="I681" s="39"/>
      <c r="J681" s="39"/>
      <c r="K681" s="39"/>
      <c r="L681" s="39"/>
      <c r="M681" s="39"/>
      <c r="N681" s="39"/>
      <c r="O681" s="39"/>
      <c r="P681" s="39"/>
      <c r="Q681" s="39"/>
      <c r="R681" s="39"/>
      <c r="S681" s="39"/>
      <c r="T681" s="39"/>
      <c r="U681" s="39"/>
      <c r="V681" s="39"/>
      <c r="W681" s="39"/>
      <c r="X681" s="39"/>
      <c r="Z681" s="100" t="s">
        <v>2289</v>
      </c>
      <c r="AA681" s="100"/>
      <c r="AB681" s="77">
        <f>IF(SUM(T2:T64)=0,0,+(SUM(T2:T64)/AB679))</f>
        <v>0.15364475678655076</v>
      </c>
      <c r="AC681" s="82"/>
      <c r="AD681" s="82"/>
      <c r="AE681" s="82"/>
    </row>
    <row r="682" spans="1:31" ht="22.5" hidden="1" customHeight="1" x14ac:dyDescent="0.2">
      <c r="A682" s="37"/>
      <c r="B682" s="45"/>
      <c r="C682" s="45"/>
      <c r="D682" s="45"/>
      <c r="E682" s="41"/>
      <c r="F682" s="1"/>
      <c r="G682" s="2"/>
      <c r="H682" s="2"/>
      <c r="I682" s="39"/>
      <c r="J682" s="39"/>
      <c r="K682" s="39"/>
      <c r="L682" s="39"/>
      <c r="M682" s="39"/>
      <c r="N682" s="39"/>
      <c r="O682" s="39"/>
      <c r="P682" s="39"/>
      <c r="Q682" s="39"/>
      <c r="R682" s="39"/>
      <c r="S682" s="39"/>
      <c r="T682" s="39"/>
      <c r="U682" s="39"/>
      <c r="V682" s="39"/>
      <c r="W682" s="39"/>
      <c r="X682" s="39"/>
      <c r="Z682" s="40"/>
      <c r="AA682" s="40"/>
      <c r="AB682" s="75"/>
      <c r="AC682" s="82"/>
      <c r="AD682" s="82"/>
      <c r="AE682" s="82"/>
    </row>
    <row r="683" spans="1:31" ht="22.5" hidden="1" customHeight="1" x14ac:dyDescent="0.2">
      <c r="A683" s="37"/>
      <c r="B683" s="45"/>
      <c r="C683" s="45"/>
      <c r="D683" s="45"/>
      <c r="E683" s="41"/>
      <c r="F683" s="1"/>
      <c r="G683" s="2"/>
      <c r="H683" s="2"/>
      <c r="I683" s="39"/>
      <c r="J683" s="39"/>
      <c r="K683" s="39"/>
      <c r="L683" s="39"/>
      <c r="M683" s="39"/>
      <c r="N683" s="39"/>
      <c r="O683" s="39"/>
      <c r="P683" s="39"/>
      <c r="Q683" s="39"/>
      <c r="R683" s="39"/>
      <c r="S683" s="39"/>
      <c r="T683" s="39"/>
      <c r="U683" s="39"/>
      <c r="V683" s="39"/>
      <c r="W683" s="39"/>
      <c r="X683" s="39"/>
      <c r="Z683" s="101" t="s">
        <v>2644</v>
      </c>
      <c r="AA683" s="101"/>
      <c r="AB683" s="101"/>
      <c r="AC683" s="82"/>
      <c r="AD683" s="82"/>
      <c r="AE683" s="82"/>
    </row>
    <row r="684" spans="1:31" ht="22.5" hidden="1" customHeight="1" x14ac:dyDescent="0.2">
      <c r="A684" s="37"/>
      <c r="B684" s="45"/>
      <c r="C684" s="45"/>
      <c r="D684" s="45"/>
      <c r="E684" s="41"/>
      <c r="F684" s="1"/>
      <c r="G684" s="2"/>
      <c r="H684" s="2"/>
      <c r="I684" s="39"/>
      <c r="J684" s="39"/>
      <c r="K684" s="39"/>
      <c r="L684" s="39"/>
      <c r="M684" s="39"/>
      <c r="N684" s="39"/>
      <c r="O684" s="39"/>
      <c r="P684" s="39"/>
      <c r="Q684" s="39"/>
      <c r="R684" s="39"/>
      <c r="S684" s="39"/>
      <c r="T684" s="39"/>
      <c r="U684" s="39"/>
      <c r="V684" s="39"/>
      <c r="W684" s="39"/>
      <c r="X684" s="39"/>
      <c r="Z684" s="101"/>
      <c r="AA684" s="101"/>
      <c r="AB684" s="101"/>
      <c r="AC684" s="82"/>
      <c r="AD684" s="82"/>
      <c r="AE684" s="82"/>
    </row>
    <row r="685" spans="1:31" ht="22.5" hidden="1" customHeight="1" x14ac:dyDescent="0.2">
      <c r="A685" s="37"/>
      <c r="B685" s="45"/>
      <c r="C685" s="45"/>
      <c r="D685" s="45"/>
      <c r="E685" s="41"/>
      <c r="F685" s="1"/>
      <c r="G685" s="2"/>
      <c r="H685" s="2"/>
      <c r="I685" s="39"/>
      <c r="J685" s="39"/>
      <c r="K685" s="39"/>
      <c r="L685" s="39"/>
      <c r="M685" s="39"/>
      <c r="N685" s="39"/>
      <c r="O685" s="39"/>
      <c r="P685" s="39"/>
      <c r="Q685" s="39"/>
      <c r="R685" s="39"/>
      <c r="S685" s="39"/>
      <c r="T685" s="39"/>
      <c r="U685" s="39"/>
      <c r="V685" s="39"/>
      <c r="W685" s="39"/>
      <c r="X685" s="39"/>
      <c r="Z685" s="100" t="s">
        <v>1</v>
      </c>
      <c r="AA685" s="100"/>
      <c r="AB685" s="72">
        <f>SUM(V65:V96)</f>
        <v>391.71428571428561</v>
      </c>
      <c r="AC685" s="82"/>
      <c r="AD685" s="82"/>
      <c r="AE685" s="82"/>
    </row>
    <row r="686" spans="1:31" ht="22.5" hidden="1" customHeight="1" x14ac:dyDescent="0.2">
      <c r="A686" s="37"/>
      <c r="B686" s="45"/>
      <c r="C686" s="45"/>
      <c r="D686" s="45"/>
      <c r="E686" s="41"/>
      <c r="F686" s="1"/>
      <c r="G686" s="2"/>
      <c r="H686" s="2"/>
      <c r="I686" s="39"/>
      <c r="J686" s="39"/>
      <c r="K686" s="39"/>
      <c r="L686" s="39"/>
      <c r="M686" s="39"/>
      <c r="N686" s="39"/>
      <c r="O686" s="39"/>
      <c r="P686" s="39"/>
      <c r="Q686" s="39"/>
      <c r="R686" s="39"/>
      <c r="S686" s="39"/>
      <c r="T686" s="39"/>
      <c r="U686" s="39"/>
      <c r="V686" s="39"/>
      <c r="W686" s="39"/>
      <c r="X686" s="39"/>
      <c r="Z686" s="100" t="s">
        <v>2</v>
      </c>
      <c r="AA686" s="100"/>
      <c r="AB686" s="72">
        <f>SUM(N65:N96)</f>
        <v>574.42857142857144</v>
      </c>
      <c r="AC686" s="82"/>
      <c r="AD686" s="82"/>
      <c r="AE686" s="82"/>
    </row>
    <row r="687" spans="1:31" ht="22.5" hidden="1" customHeight="1" x14ac:dyDescent="0.2">
      <c r="A687" s="37"/>
      <c r="B687" s="45"/>
      <c r="C687" s="45"/>
      <c r="D687" s="45"/>
      <c r="E687" s="41"/>
      <c r="F687" s="1"/>
      <c r="G687" s="2"/>
      <c r="H687" s="2"/>
      <c r="I687" s="39"/>
      <c r="J687" s="39"/>
      <c r="K687" s="39"/>
      <c r="L687" s="39"/>
      <c r="M687" s="39"/>
      <c r="N687" s="39"/>
      <c r="O687" s="39"/>
      <c r="P687" s="39"/>
      <c r="Q687" s="39"/>
      <c r="R687" s="39"/>
      <c r="S687" s="39"/>
      <c r="T687" s="39"/>
      <c r="U687" s="39"/>
      <c r="V687" s="39"/>
      <c r="W687" s="39"/>
      <c r="X687" s="39"/>
      <c r="Z687" s="100" t="s">
        <v>3</v>
      </c>
      <c r="AA687" s="100"/>
      <c r="AB687" s="76">
        <f>IF(SUM(U65:U96)=0,0,+(SUM(U65:U96)/AB685))</f>
        <v>0.40443593484074897</v>
      </c>
      <c r="AC687" s="82"/>
      <c r="AD687" s="82"/>
      <c r="AE687" s="82"/>
    </row>
    <row r="688" spans="1:31" ht="22.5" hidden="1" customHeight="1" x14ac:dyDescent="0.2">
      <c r="A688" s="37"/>
      <c r="B688" s="45"/>
      <c r="C688" s="45"/>
      <c r="D688" s="45"/>
      <c r="E688" s="41"/>
      <c r="F688" s="1"/>
      <c r="G688" s="2"/>
      <c r="H688" s="2"/>
      <c r="I688" s="39"/>
      <c r="J688" s="39"/>
      <c r="K688" s="39"/>
      <c r="L688" s="39"/>
      <c r="M688" s="39"/>
      <c r="N688" s="39"/>
      <c r="O688" s="39"/>
      <c r="P688" s="39"/>
      <c r="Q688" s="39"/>
      <c r="R688" s="39"/>
      <c r="S688" s="39"/>
      <c r="T688" s="39"/>
      <c r="U688" s="39"/>
      <c r="V688" s="39"/>
      <c r="W688" s="39"/>
      <c r="X688" s="39"/>
      <c r="Z688" s="100" t="s">
        <v>2289</v>
      </c>
      <c r="AA688" s="100"/>
      <c r="AB688" s="77">
        <f>IF(SUM(T65:T96)=0,0,+(SUM(T65:T96)/AB686))</f>
        <v>0.27579292050070464</v>
      </c>
      <c r="AC688" s="82"/>
      <c r="AD688" s="82"/>
      <c r="AE688" s="82"/>
    </row>
    <row r="689" spans="1:31" ht="22.5" hidden="1" customHeight="1" x14ac:dyDescent="0.2">
      <c r="A689" s="37"/>
      <c r="B689" s="45"/>
      <c r="C689" s="45"/>
      <c r="D689" s="45"/>
      <c r="E689" s="41"/>
      <c r="F689" s="1"/>
      <c r="G689" s="2"/>
      <c r="H689" s="2"/>
      <c r="I689" s="39"/>
      <c r="J689" s="39"/>
      <c r="K689" s="39"/>
      <c r="L689" s="39"/>
      <c r="M689" s="39"/>
      <c r="N689" s="39"/>
      <c r="O689" s="39"/>
      <c r="P689" s="39"/>
      <c r="Q689" s="39"/>
      <c r="R689" s="39"/>
      <c r="S689" s="39"/>
      <c r="T689" s="39"/>
      <c r="U689" s="39"/>
      <c r="V689" s="39"/>
      <c r="W689" s="39"/>
      <c r="X689" s="39"/>
      <c r="Z689" s="40"/>
      <c r="AA689" s="40"/>
      <c r="AB689" s="75"/>
      <c r="AC689" s="82"/>
      <c r="AD689" s="82"/>
      <c r="AE689" s="82"/>
    </row>
    <row r="690" spans="1:31" ht="22.5" hidden="1" customHeight="1" x14ac:dyDescent="0.2">
      <c r="A690" s="37"/>
      <c r="B690" s="45"/>
      <c r="C690" s="45"/>
      <c r="D690" s="45"/>
      <c r="E690" s="41"/>
      <c r="F690" s="1"/>
      <c r="G690" s="2"/>
      <c r="H690" s="2"/>
      <c r="I690" s="39"/>
      <c r="J690" s="39"/>
      <c r="K690" s="39"/>
      <c r="L690" s="39"/>
      <c r="M690" s="39"/>
      <c r="N690" s="39"/>
      <c r="O690" s="39"/>
      <c r="P690" s="39"/>
      <c r="Q690" s="39"/>
      <c r="R690" s="39"/>
      <c r="S690" s="39"/>
      <c r="T690" s="39"/>
      <c r="U690" s="39"/>
      <c r="V690" s="39"/>
      <c r="W690" s="39"/>
      <c r="X690" s="39"/>
      <c r="Z690" s="101" t="s">
        <v>2645</v>
      </c>
      <c r="AA690" s="101"/>
      <c r="AB690" s="101"/>
      <c r="AC690" s="82"/>
      <c r="AD690" s="82"/>
      <c r="AE690" s="82"/>
    </row>
    <row r="691" spans="1:31" ht="22.5" hidden="1" customHeight="1" x14ac:dyDescent="0.2">
      <c r="A691" s="37"/>
      <c r="B691" s="45"/>
      <c r="C691" s="45"/>
      <c r="D691" s="45"/>
      <c r="E691" s="41"/>
      <c r="F691" s="1"/>
      <c r="G691" s="2"/>
      <c r="H691" s="2"/>
      <c r="I691" s="39"/>
      <c r="J691" s="39"/>
      <c r="K691" s="39"/>
      <c r="L691" s="39"/>
      <c r="M691" s="39"/>
      <c r="N691" s="39"/>
      <c r="O691" s="39"/>
      <c r="P691" s="39"/>
      <c r="Q691" s="39"/>
      <c r="R691" s="39"/>
      <c r="S691" s="39"/>
      <c r="T691" s="39"/>
      <c r="U691" s="39"/>
      <c r="V691" s="39"/>
      <c r="W691" s="39"/>
      <c r="X691" s="39"/>
      <c r="Z691" s="101"/>
      <c r="AA691" s="101"/>
      <c r="AB691" s="101"/>
      <c r="AC691" s="82"/>
      <c r="AD691" s="82"/>
      <c r="AE691" s="82"/>
    </row>
    <row r="692" spans="1:31" ht="22.5" hidden="1" customHeight="1" x14ac:dyDescent="0.2">
      <c r="A692" s="37"/>
      <c r="B692" s="45"/>
      <c r="C692" s="45"/>
      <c r="D692" s="45"/>
      <c r="E692" s="41"/>
      <c r="F692" s="1"/>
      <c r="G692" s="2"/>
      <c r="H692" s="2"/>
      <c r="I692" s="39"/>
      <c r="J692" s="39"/>
      <c r="K692" s="39"/>
      <c r="L692" s="39"/>
      <c r="M692" s="39"/>
      <c r="N692" s="39"/>
      <c r="O692" s="39"/>
      <c r="P692" s="39"/>
      <c r="Q692" s="39"/>
      <c r="R692" s="39"/>
      <c r="S692" s="39"/>
      <c r="T692" s="39"/>
      <c r="U692" s="39"/>
      <c r="V692" s="39"/>
      <c r="W692" s="39"/>
      <c r="X692" s="39"/>
      <c r="Z692" s="100" t="s">
        <v>1</v>
      </c>
      <c r="AA692" s="100"/>
      <c r="AB692" s="72">
        <f>SUM(V97:V101)</f>
        <v>73.714285714285722</v>
      </c>
      <c r="AC692" s="82"/>
      <c r="AD692" s="82"/>
      <c r="AE692" s="82"/>
    </row>
    <row r="693" spans="1:31" ht="22.5" hidden="1" customHeight="1" x14ac:dyDescent="0.2">
      <c r="A693" s="37"/>
      <c r="B693" s="45"/>
      <c r="C693" s="45"/>
      <c r="D693" s="45"/>
      <c r="E693" s="41"/>
      <c r="F693" s="1"/>
      <c r="G693" s="2"/>
      <c r="H693" s="2"/>
      <c r="I693" s="39"/>
      <c r="J693" s="39"/>
      <c r="K693" s="39"/>
      <c r="L693" s="39"/>
      <c r="M693" s="39"/>
      <c r="N693" s="39"/>
      <c r="O693" s="39"/>
      <c r="P693" s="39"/>
      <c r="Q693" s="39"/>
      <c r="R693" s="39"/>
      <c r="S693" s="39"/>
      <c r="T693" s="39"/>
      <c r="U693" s="39"/>
      <c r="V693" s="39"/>
      <c r="W693" s="39"/>
      <c r="X693" s="39"/>
      <c r="Z693" s="100" t="s">
        <v>2</v>
      </c>
      <c r="AA693" s="100"/>
      <c r="AB693" s="72">
        <f>SUM(N97:N101)</f>
        <v>73.714285714285722</v>
      </c>
      <c r="AC693" s="82"/>
      <c r="AD693" s="82"/>
      <c r="AE693" s="82"/>
    </row>
    <row r="694" spans="1:31" ht="22.5" hidden="1" customHeight="1" x14ac:dyDescent="0.2">
      <c r="A694" s="37"/>
      <c r="B694" s="45"/>
      <c r="C694" s="45"/>
      <c r="D694" s="45"/>
      <c r="E694" s="41"/>
      <c r="F694" s="1"/>
      <c r="G694" s="2"/>
      <c r="H694" s="2"/>
      <c r="I694" s="39"/>
      <c r="J694" s="39"/>
      <c r="K694" s="39"/>
      <c r="L694" s="39"/>
      <c r="M694" s="39"/>
      <c r="N694" s="39"/>
      <c r="O694" s="39"/>
      <c r="P694" s="39"/>
      <c r="Q694" s="39"/>
      <c r="R694" s="39"/>
      <c r="S694" s="39"/>
      <c r="T694" s="39"/>
      <c r="U694" s="39"/>
      <c r="V694" s="39"/>
      <c r="W694" s="39"/>
      <c r="X694" s="39"/>
      <c r="Z694" s="100" t="s">
        <v>3</v>
      </c>
      <c r="AA694" s="100"/>
      <c r="AB694" s="76">
        <f>IF(SUM(U97:U101)=0,0,+(SUM(U97:U101)/AB692))</f>
        <v>0.3527131782945736</v>
      </c>
      <c r="AC694" s="82"/>
      <c r="AD694" s="82"/>
      <c r="AE694" s="82"/>
    </row>
    <row r="695" spans="1:31" ht="22.5" hidden="1" customHeight="1" x14ac:dyDescent="0.2">
      <c r="A695" s="37"/>
      <c r="B695" s="45"/>
      <c r="C695" s="45"/>
      <c r="D695" s="45"/>
      <c r="E695" s="41"/>
      <c r="F695" s="1"/>
      <c r="G695" s="2"/>
      <c r="H695" s="2"/>
      <c r="I695" s="39"/>
      <c r="J695" s="39"/>
      <c r="K695" s="39"/>
      <c r="L695" s="39"/>
      <c r="M695" s="39"/>
      <c r="N695" s="39"/>
      <c r="O695" s="39"/>
      <c r="P695" s="39"/>
      <c r="Q695" s="39"/>
      <c r="R695" s="39"/>
      <c r="S695" s="39"/>
      <c r="T695" s="39"/>
      <c r="U695" s="39"/>
      <c r="V695" s="39"/>
      <c r="W695" s="39"/>
      <c r="X695" s="39"/>
      <c r="Z695" s="100" t="s">
        <v>2289</v>
      </c>
      <c r="AA695" s="100"/>
      <c r="AB695" s="77">
        <f>IF(SUM(T97:T101)=0,0,+(SUM(T97:T101)/AB693))</f>
        <v>0.3527131782945736</v>
      </c>
      <c r="AC695" s="82"/>
      <c r="AD695" s="82"/>
      <c r="AE695" s="82"/>
    </row>
    <row r="696" spans="1:31" ht="22.5" hidden="1" customHeight="1" x14ac:dyDescent="0.2">
      <c r="A696" s="37"/>
      <c r="B696" s="45"/>
      <c r="C696" s="45"/>
      <c r="D696" s="45"/>
      <c r="E696" s="41"/>
      <c r="F696" s="1"/>
      <c r="G696" s="2"/>
      <c r="H696" s="2"/>
      <c r="I696" s="39"/>
      <c r="J696" s="39"/>
      <c r="K696" s="39"/>
      <c r="L696" s="39"/>
      <c r="M696" s="39"/>
      <c r="N696" s="39"/>
      <c r="O696" s="39"/>
      <c r="P696" s="39"/>
      <c r="Q696" s="39"/>
      <c r="R696" s="39"/>
      <c r="S696" s="39"/>
      <c r="T696" s="39"/>
      <c r="U696" s="39"/>
      <c r="V696" s="39"/>
      <c r="W696" s="39"/>
      <c r="X696" s="39"/>
      <c r="Z696" s="40"/>
      <c r="AA696" s="40"/>
      <c r="AB696" s="75"/>
      <c r="AC696" s="82"/>
      <c r="AD696" s="82"/>
      <c r="AE696" s="82"/>
    </row>
    <row r="697" spans="1:31" ht="22.5" hidden="1" customHeight="1" x14ac:dyDescent="0.2">
      <c r="A697" s="37"/>
      <c r="B697" s="45"/>
      <c r="C697" s="45"/>
      <c r="D697" s="45"/>
      <c r="E697" s="41"/>
      <c r="F697" s="1"/>
      <c r="G697" s="2"/>
      <c r="H697" s="2"/>
      <c r="I697" s="39"/>
      <c r="J697" s="39"/>
      <c r="K697" s="39"/>
      <c r="L697" s="39"/>
      <c r="M697" s="39"/>
      <c r="N697" s="39"/>
      <c r="O697" s="39"/>
      <c r="P697" s="39"/>
      <c r="Q697" s="39"/>
      <c r="R697" s="39"/>
      <c r="S697" s="39"/>
      <c r="T697" s="39"/>
      <c r="U697" s="39"/>
      <c r="V697" s="39"/>
      <c r="W697" s="39"/>
      <c r="X697" s="39"/>
      <c r="Z697" s="101" t="s">
        <v>2326</v>
      </c>
      <c r="AA697" s="101"/>
      <c r="AB697" s="101"/>
      <c r="AC697" s="82"/>
      <c r="AD697" s="82"/>
      <c r="AE697" s="82"/>
    </row>
    <row r="698" spans="1:31" ht="22.5" hidden="1" customHeight="1" x14ac:dyDescent="0.2">
      <c r="A698" s="37"/>
      <c r="B698" s="45"/>
      <c r="C698" s="45"/>
      <c r="D698" s="45"/>
      <c r="E698" s="41"/>
      <c r="F698" s="1"/>
      <c r="G698" s="2"/>
      <c r="H698" s="2"/>
      <c r="I698" s="39"/>
      <c r="J698" s="39"/>
      <c r="K698" s="39"/>
      <c r="L698" s="39"/>
      <c r="M698" s="39"/>
      <c r="N698" s="39"/>
      <c r="O698" s="39"/>
      <c r="P698" s="39"/>
      <c r="Q698" s="39"/>
      <c r="R698" s="39"/>
      <c r="S698" s="39"/>
      <c r="T698" s="39"/>
      <c r="U698" s="39"/>
      <c r="V698" s="39"/>
      <c r="W698" s="39"/>
      <c r="X698" s="39"/>
      <c r="Z698" s="101"/>
      <c r="AA698" s="101"/>
      <c r="AB698" s="101"/>
      <c r="AC698" s="82"/>
      <c r="AD698" s="82"/>
      <c r="AE698" s="82"/>
    </row>
    <row r="699" spans="1:31" ht="22.5" hidden="1" customHeight="1" x14ac:dyDescent="0.2">
      <c r="A699" s="37"/>
      <c r="B699" s="45"/>
      <c r="C699" s="45"/>
      <c r="D699" s="45"/>
      <c r="E699" s="41"/>
      <c r="F699" s="1"/>
      <c r="G699" s="2"/>
      <c r="H699" s="2"/>
      <c r="I699" s="39"/>
      <c r="J699" s="39"/>
      <c r="K699" s="39"/>
      <c r="L699" s="39"/>
      <c r="M699" s="39"/>
      <c r="N699" s="39"/>
      <c r="O699" s="39"/>
      <c r="P699" s="39"/>
      <c r="Q699" s="39"/>
      <c r="R699" s="39"/>
      <c r="S699" s="39"/>
      <c r="T699" s="39"/>
      <c r="U699" s="39"/>
      <c r="V699" s="39"/>
      <c r="W699" s="39"/>
      <c r="X699" s="39"/>
      <c r="Z699" s="100" t="s">
        <v>1</v>
      </c>
      <c r="AA699" s="100"/>
      <c r="AB699" s="72">
        <f>SUM(V102:V106)</f>
        <v>93.714285714285708</v>
      </c>
      <c r="AC699" s="82"/>
      <c r="AD699" s="82"/>
      <c r="AE699" s="82"/>
    </row>
    <row r="700" spans="1:31" ht="22.5" hidden="1" customHeight="1" x14ac:dyDescent="0.2">
      <c r="A700" s="37"/>
      <c r="B700" s="45"/>
      <c r="C700" s="45"/>
      <c r="D700" s="45"/>
      <c r="E700" s="41"/>
      <c r="F700" s="1"/>
      <c r="G700" s="2"/>
      <c r="H700" s="2"/>
      <c r="I700" s="39"/>
      <c r="J700" s="39"/>
      <c r="K700" s="39"/>
      <c r="L700" s="39"/>
      <c r="M700" s="39"/>
      <c r="N700" s="39"/>
      <c r="O700" s="39"/>
      <c r="P700" s="39"/>
      <c r="Q700" s="39"/>
      <c r="R700" s="39"/>
      <c r="S700" s="39"/>
      <c r="T700" s="39"/>
      <c r="U700" s="39"/>
      <c r="V700" s="39"/>
      <c r="W700" s="39"/>
      <c r="X700" s="39"/>
      <c r="Z700" s="100" t="s">
        <v>2</v>
      </c>
      <c r="AA700" s="100"/>
      <c r="AB700" s="72">
        <f>SUM(N102:N106)</f>
        <v>93.714285714285708</v>
      </c>
      <c r="AC700" s="82"/>
      <c r="AD700" s="82"/>
      <c r="AE700" s="82"/>
    </row>
    <row r="701" spans="1:31" ht="22.5" hidden="1" customHeight="1" x14ac:dyDescent="0.2">
      <c r="A701" s="37"/>
      <c r="B701" s="45"/>
      <c r="C701" s="45"/>
      <c r="D701" s="45"/>
      <c r="E701" s="41"/>
      <c r="F701" s="1"/>
      <c r="G701" s="2"/>
      <c r="H701" s="2"/>
      <c r="I701" s="39"/>
      <c r="J701" s="39"/>
      <c r="K701" s="39"/>
      <c r="L701" s="39"/>
      <c r="M701" s="39"/>
      <c r="N701" s="39"/>
      <c r="O701" s="39"/>
      <c r="P701" s="39"/>
      <c r="Q701" s="39"/>
      <c r="R701" s="39"/>
      <c r="S701" s="39"/>
      <c r="T701" s="39"/>
      <c r="U701" s="39"/>
      <c r="V701" s="39"/>
      <c r="W701" s="39"/>
      <c r="X701" s="39"/>
      <c r="Z701" s="100" t="s">
        <v>3</v>
      </c>
      <c r="AA701" s="100"/>
      <c r="AB701" s="76">
        <f>IF(SUM(U102:U106)=0,0,+(SUM(U102:U106)/AB699))</f>
        <v>0.41869918699186992</v>
      </c>
      <c r="AC701" s="82"/>
      <c r="AD701" s="82"/>
      <c r="AE701" s="82"/>
    </row>
    <row r="702" spans="1:31" ht="22.5" hidden="1" customHeight="1" x14ac:dyDescent="0.2">
      <c r="A702" s="37"/>
      <c r="B702" s="45"/>
      <c r="C702" s="45"/>
      <c r="D702" s="45"/>
      <c r="E702" s="41"/>
      <c r="F702" s="1"/>
      <c r="G702" s="2"/>
      <c r="H702" s="2"/>
      <c r="I702" s="39"/>
      <c r="J702" s="39"/>
      <c r="K702" s="39"/>
      <c r="L702" s="39"/>
      <c r="M702" s="39"/>
      <c r="N702" s="39"/>
      <c r="O702" s="39"/>
      <c r="P702" s="39"/>
      <c r="Q702" s="39"/>
      <c r="R702" s="39"/>
      <c r="S702" s="39"/>
      <c r="T702" s="39"/>
      <c r="U702" s="39"/>
      <c r="V702" s="39"/>
      <c r="W702" s="39"/>
      <c r="X702" s="39"/>
      <c r="Z702" s="100" t="s">
        <v>2289</v>
      </c>
      <c r="AA702" s="100"/>
      <c r="AB702" s="77">
        <f>IF(SUM(T102:T106)=0,0,+(SUM(T102:T106)/AB700))</f>
        <v>0.41869918699186992</v>
      </c>
      <c r="AC702" s="82"/>
      <c r="AD702" s="82"/>
      <c r="AE702" s="82"/>
    </row>
    <row r="703" spans="1:31" ht="22.5" hidden="1" customHeight="1" x14ac:dyDescent="0.2">
      <c r="A703" s="37"/>
      <c r="B703" s="45"/>
      <c r="C703" s="45"/>
      <c r="D703" s="45"/>
      <c r="E703" s="41"/>
      <c r="F703" s="1"/>
      <c r="G703" s="2"/>
      <c r="H703" s="2"/>
      <c r="I703" s="39"/>
      <c r="J703" s="39"/>
      <c r="K703" s="39"/>
      <c r="L703" s="39"/>
      <c r="M703" s="39"/>
      <c r="N703" s="39"/>
      <c r="O703" s="39"/>
      <c r="P703" s="39"/>
      <c r="Q703" s="39"/>
      <c r="R703" s="39"/>
      <c r="S703" s="39"/>
      <c r="T703" s="39"/>
      <c r="U703" s="39"/>
      <c r="V703" s="39"/>
      <c r="W703" s="39"/>
      <c r="X703" s="39"/>
      <c r="Z703" s="40"/>
      <c r="AA703" s="40"/>
      <c r="AB703" s="75"/>
      <c r="AC703" s="82"/>
      <c r="AD703" s="82"/>
      <c r="AE703" s="82"/>
    </row>
    <row r="704" spans="1:31" ht="22.5" hidden="1" customHeight="1" x14ac:dyDescent="0.2">
      <c r="A704" s="37"/>
      <c r="B704" s="45"/>
      <c r="C704" s="45"/>
      <c r="D704" s="45"/>
      <c r="E704" s="41"/>
      <c r="F704" s="1"/>
      <c r="G704" s="2"/>
      <c r="H704" s="2"/>
      <c r="I704" s="39"/>
      <c r="J704" s="39"/>
      <c r="K704" s="39"/>
      <c r="L704" s="39"/>
      <c r="M704" s="39"/>
      <c r="N704" s="39"/>
      <c r="O704" s="39"/>
      <c r="P704" s="39"/>
      <c r="Q704" s="39"/>
      <c r="R704" s="39"/>
      <c r="S704" s="39"/>
      <c r="T704" s="39"/>
      <c r="U704" s="39"/>
      <c r="V704" s="39"/>
      <c r="W704" s="39"/>
      <c r="X704" s="39"/>
      <c r="Z704" s="101" t="s">
        <v>2308</v>
      </c>
      <c r="AA704" s="101"/>
      <c r="AB704" s="101"/>
      <c r="AC704" s="82"/>
      <c r="AD704" s="82"/>
      <c r="AE704" s="82"/>
    </row>
    <row r="705" spans="1:31" ht="22.5" hidden="1" customHeight="1" x14ac:dyDescent="0.2">
      <c r="A705" s="37"/>
      <c r="B705" s="45"/>
      <c r="C705" s="45"/>
      <c r="D705" s="45"/>
      <c r="E705" s="41"/>
      <c r="F705" s="1"/>
      <c r="G705" s="2"/>
      <c r="H705" s="2"/>
      <c r="I705" s="39"/>
      <c r="J705" s="39"/>
      <c r="K705" s="39"/>
      <c r="L705" s="39"/>
      <c r="M705" s="39"/>
      <c r="N705" s="39"/>
      <c r="O705" s="39"/>
      <c r="P705" s="39"/>
      <c r="Q705" s="39"/>
      <c r="R705" s="39"/>
      <c r="S705" s="39"/>
      <c r="T705" s="39"/>
      <c r="U705" s="39"/>
      <c r="V705" s="39"/>
      <c r="W705" s="39"/>
      <c r="X705" s="39"/>
      <c r="Z705" s="101"/>
      <c r="AA705" s="101"/>
      <c r="AB705" s="101"/>
      <c r="AC705" s="82"/>
      <c r="AD705" s="82"/>
      <c r="AE705" s="82"/>
    </row>
    <row r="706" spans="1:31" ht="22.5" hidden="1" customHeight="1" x14ac:dyDescent="0.2">
      <c r="A706" s="37"/>
      <c r="B706" s="45"/>
      <c r="C706" s="45"/>
      <c r="D706" s="45"/>
      <c r="E706" s="41"/>
      <c r="F706" s="1"/>
      <c r="G706" s="2"/>
      <c r="H706" s="2"/>
      <c r="I706" s="39"/>
      <c r="J706" s="39"/>
      <c r="K706" s="39"/>
      <c r="L706" s="39"/>
      <c r="M706" s="39"/>
      <c r="N706" s="39"/>
      <c r="O706" s="39"/>
      <c r="P706" s="39"/>
      <c r="Q706" s="39"/>
      <c r="R706" s="39"/>
      <c r="S706" s="39"/>
      <c r="T706" s="39"/>
      <c r="U706" s="39"/>
      <c r="V706" s="39"/>
      <c r="W706" s="39"/>
      <c r="X706" s="39"/>
      <c r="Z706" s="100" t="s">
        <v>1</v>
      </c>
      <c r="AA706" s="100"/>
      <c r="AB706" s="72">
        <f>SUM(V107:V110)</f>
        <v>61.142857142857146</v>
      </c>
      <c r="AC706" s="82"/>
      <c r="AD706" s="82"/>
      <c r="AE706" s="82"/>
    </row>
    <row r="707" spans="1:31" ht="22.5" hidden="1" customHeight="1" x14ac:dyDescent="0.2">
      <c r="A707" s="37"/>
      <c r="B707" s="45"/>
      <c r="C707" s="45"/>
      <c r="D707" s="45"/>
      <c r="E707" s="41"/>
      <c r="F707" s="1"/>
      <c r="G707" s="2"/>
      <c r="H707" s="2"/>
      <c r="I707" s="39"/>
      <c r="J707" s="39"/>
      <c r="K707" s="39"/>
      <c r="L707" s="39"/>
      <c r="M707" s="39"/>
      <c r="N707" s="39"/>
      <c r="O707" s="39"/>
      <c r="P707" s="39"/>
      <c r="Q707" s="39"/>
      <c r="R707" s="39"/>
      <c r="S707" s="39"/>
      <c r="T707" s="39"/>
      <c r="U707" s="39"/>
      <c r="V707" s="39"/>
      <c r="W707" s="39"/>
      <c r="X707" s="39"/>
      <c r="Z707" s="100" t="s">
        <v>2</v>
      </c>
      <c r="AA707" s="100"/>
      <c r="AB707" s="72">
        <f>SUM(N107:N110)</f>
        <v>61.142857142857146</v>
      </c>
      <c r="AC707" s="82"/>
      <c r="AD707" s="82"/>
      <c r="AE707" s="82"/>
    </row>
    <row r="708" spans="1:31" ht="22.5" hidden="1" customHeight="1" x14ac:dyDescent="0.2">
      <c r="A708" s="37"/>
      <c r="B708" s="45"/>
      <c r="C708" s="45"/>
      <c r="D708" s="45"/>
      <c r="E708" s="41"/>
      <c r="F708" s="1"/>
      <c r="G708" s="2"/>
      <c r="H708" s="2"/>
      <c r="I708" s="39"/>
      <c r="J708" s="39"/>
      <c r="K708" s="39"/>
      <c r="L708" s="39"/>
      <c r="M708" s="39"/>
      <c r="N708" s="39"/>
      <c r="O708" s="39"/>
      <c r="P708" s="39"/>
      <c r="Q708" s="39"/>
      <c r="R708" s="39"/>
      <c r="S708" s="39"/>
      <c r="T708" s="39"/>
      <c r="U708" s="39"/>
      <c r="V708" s="39"/>
      <c r="W708" s="39"/>
      <c r="X708" s="39"/>
      <c r="Z708" s="100" t="s">
        <v>3</v>
      </c>
      <c r="AA708" s="100"/>
      <c r="AB708" s="76">
        <f>IF(SUM(U107:U110)=0,0,+(SUM(U107:U110)/AB706))</f>
        <v>0.33333333333333331</v>
      </c>
      <c r="AC708" s="82"/>
      <c r="AD708" s="82"/>
      <c r="AE708" s="82"/>
    </row>
    <row r="709" spans="1:31" ht="22.5" hidden="1" customHeight="1" x14ac:dyDescent="0.2">
      <c r="A709" s="37"/>
      <c r="B709" s="45"/>
      <c r="C709" s="45"/>
      <c r="D709" s="45"/>
      <c r="E709" s="41"/>
      <c r="F709" s="1"/>
      <c r="G709" s="2"/>
      <c r="H709" s="2"/>
      <c r="I709" s="39"/>
      <c r="J709" s="39"/>
      <c r="K709" s="39"/>
      <c r="L709" s="39"/>
      <c r="M709" s="39"/>
      <c r="N709" s="39"/>
      <c r="O709" s="39"/>
      <c r="P709" s="39"/>
      <c r="Q709" s="39"/>
      <c r="R709" s="39"/>
      <c r="S709" s="39"/>
      <c r="T709" s="39"/>
      <c r="U709" s="39"/>
      <c r="V709" s="39"/>
      <c r="W709" s="39"/>
      <c r="X709" s="39"/>
      <c r="Z709" s="100" t="s">
        <v>2289</v>
      </c>
      <c r="AA709" s="100"/>
      <c r="AB709" s="77">
        <f>IF(SUM(T107:T110)=0,0,+(SUM(T107:T110)/AB707))</f>
        <v>0.33333333333333331</v>
      </c>
      <c r="AC709" s="82"/>
      <c r="AD709" s="82"/>
      <c r="AE709" s="82"/>
    </row>
    <row r="710" spans="1:31" ht="22.5" hidden="1" customHeight="1" x14ac:dyDescent="0.2">
      <c r="A710" s="37"/>
      <c r="B710" s="45"/>
      <c r="C710" s="45"/>
      <c r="D710" s="45"/>
      <c r="E710" s="41"/>
      <c r="F710" s="1"/>
      <c r="G710" s="2"/>
      <c r="H710" s="2"/>
      <c r="I710" s="39"/>
      <c r="J710" s="39"/>
      <c r="K710" s="39"/>
      <c r="L710" s="39"/>
      <c r="M710" s="39"/>
      <c r="N710" s="39"/>
      <c r="O710" s="39"/>
      <c r="P710" s="39"/>
      <c r="Q710" s="39"/>
      <c r="R710" s="39"/>
      <c r="S710" s="39"/>
      <c r="T710" s="39"/>
      <c r="U710" s="39"/>
      <c r="V710" s="39"/>
      <c r="W710" s="39"/>
      <c r="X710" s="39"/>
      <c r="Z710" s="40"/>
      <c r="AA710" s="40"/>
      <c r="AB710" s="75"/>
      <c r="AC710" s="82"/>
      <c r="AD710" s="82"/>
      <c r="AE710" s="82"/>
    </row>
    <row r="711" spans="1:31" ht="22.5" hidden="1" customHeight="1" x14ac:dyDescent="0.2">
      <c r="A711" s="37"/>
      <c r="B711" s="45"/>
      <c r="C711" s="45"/>
      <c r="D711" s="45"/>
      <c r="E711" s="41"/>
      <c r="F711" s="1"/>
      <c r="G711" s="2"/>
      <c r="H711" s="2"/>
      <c r="I711" s="39"/>
      <c r="J711" s="39"/>
      <c r="K711" s="39"/>
      <c r="L711" s="39"/>
      <c r="M711" s="39"/>
      <c r="N711" s="39"/>
      <c r="O711" s="39"/>
      <c r="P711" s="39"/>
      <c r="Q711" s="39"/>
      <c r="R711" s="39"/>
      <c r="S711" s="39"/>
      <c r="T711" s="39"/>
      <c r="U711" s="39"/>
      <c r="V711" s="39"/>
      <c r="W711" s="39"/>
      <c r="X711" s="39"/>
      <c r="Z711" s="101" t="s">
        <v>2287</v>
      </c>
      <c r="AA711" s="101"/>
      <c r="AB711" s="101"/>
      <c r="AC711" s="82"/>
      <c r="AD711" s="82"/>
      <c r="AE711" s="82"/>
    </row>
    <row r="712" spans="1:31" ht="22.5" hidden="1" customHeight="1" x14ac:dyDescent="0.2">
      <c r="A712" s="37"/>
      <c r="B712" s="45"/>
      <c r="C712" s="45"/>
      <c r="D712" s="45"/>
      <c r="E712" s="41"/>
      <c r="F712" s="1"/>
      <c r="G712" s="2"/>
      <c r="H712" s="2"/>
      <c r="I712" s="39"/>
      <c r="J712" s="39"/>
      <c r="K712" s="39"/>
      <c r="L712" s="39"/>
      <c r="M712" s="39"/>
      <c r="N712" s="39"/>
      <c r="O712" s="39"/>
      <c r="P712" s="39"/>
      <c r="Q712" s="39"/>
      <c r="R712" s="39"/>
      <c r="S712" s="39"/>
      <c r="T712" s="39"/>
      <c r="U712" s="39"/>
      <c r="V712" s="39"/>
      <c r="W712" s="39"/>
      <c r="X712" s="39"/>
      <c r="Z712" s="101"/>
      <c r="AA712" s="101"/>
      <c r="AB712" s="101"/>
      <c r="AC712" s="82"/>
      <c r="AD712" s="82"/>
      <c r="AE712" s="82"/>
    </row>
    <row r="713" spans="1:31" ht="22.5" hidden="1" customHeight="1" x14ac:dyDescent="0.2">
      <c r="A713" s="37"/>
      <c r="B713" s="45"/>
      <c r="C713" s="45"/>
      <c r="D713" s="45"/>
      <c r="E713" s="41"/>
      <c r="F713" s="1"/>
      <c r="G713" s="2"/>
      <c r="H713" s="2"/>
      <c r="I713" s="39"/>
      <c r="J713" s="39"/>
      <c r="K713" s="39"/>
      <c r="L713" s="39"/>
      <c r="M713" s="39"/>
      <c r="N713" s="39"/>
      <c r="O713" s="39"/>
      <c r="P713" s="39"/>
      <c r="Q713" s="39"/>
      <c r="R713" s="39"/>
      <c r="S713" s="39"/>
      <c r="T713" s="39"/>
      <c r="U713" s="39"/>
      <c r="V713" s="39"/>
      <c r="W713" s="39"/>
      <c r="X713" s="39"/>
      <c r="Z713" s="100" t="s">
        <v>1</v>
      </c>
      <c r="AA713" s="100"/>
      <c r="AB713" s="72">
        <f>SUM(V111:V113)</f>
        <v>22.714285714285715</v>
      </c>
      <c r="AC713" s="82"/>
      <c r="AD713" s="82"/>
      <c r="AE713" s="82"/>
    </row>
    <row r="714" spans="1:31" ht="22.5" hidden="1" customHeight="1" x14ac:dyDescent="0.2">
      <c r="A714" s="37"/>
      <c r="B714" s="45"/>
      <c r="C714" s="45"/>
      <c r="D714" s="45"/>
      <c r="E714" s="41"/>
      <c r="F714" s="1"/>
      <c r="G714" s="2"/>
      <c r="H714" s="2"/>
      <c r="I714" s="39"/>
      <c r="J714" s="39"/>
      <c r="K714" s="39"/>
      <c r="L714" s="39"/>
      <c r="M714" s="39"/>
      <c r="N714" s="39"/>
      <c r="O714" s="39"/>
      <c r="P714" s="39"/>
      <c r="Q714" s="39"/>
      <c r="R714" s="39"/>
      <c r="S714" s="39"/>
      <c r="T714" s="39"/>
      <c r="U714" s="39"/>
      <c r="V714" s="39"/>
      <c r="W714" s="39"/>
      <c r="X714" s="39"/>
      <c r="Z714" s="100" t="s">
        <v>2</v>
      </c>
      <c r="AA714" s="100"/>
      <c r="AB714" s="72">
        <f>SUM(N111:N113)</f>
        <v>22.714285714285715</v>
      </c>
      <c r="AC714" s="82"/>
      <c r="AD714" s="82"/>
      <c r="AE714" s="82"/>
    </row>
    <row r="715" spans="1:31" ht="22.5" hidden="1" customHeight="1" x14ac:dyDescent="0.2">
      <c r="A715" s="37"/>
      <c r="B715" s="45"/>
      <c r="C715" s="45"/>
      <c r="D715" s="45"/>
      <c r="E715" s="41"/>
      <c r="F715" s="1"/>
      <c r="G715" s="2"/>
      <c r="H715" s="2"/>
      <c r="I715" s="39"/>
      <c r="J715" s="39"/>
      <c r="K715" s="39"/>
      <c r="L715" s="39"/>
      <c r="M715" s="39"/>
      <c r="N715" s="39"/>
      <c r="O715" s="39"/>
      <c r="P715" s="39"/>
      <c r="Q715" s="39"/>
      <c r="R715" s="39"/>
      <c r="S715" s="39"/>
      <c r="T715" s="39"/>
      <c r="U715" s="39"/>
      <c r="V715" s="39"/>
      <c r="W715" s="39"/>
      <c r="X715" s="39"/>
      <c r="Z715" s="100" t="s">
        <v>3</v>
      </c>
      <c r="AA715" s="100"/>
      <c r="AB715" s="76">
        <f>IF(SUM(U111:U113)=0,0,+(SUM(U111:U113)/AB713))</f>
        <v>0.66666666666666663</v>
      </c>
      <c r="AC715" s="82"/>
      <c r="AD715" s="82"/>
      <c r="AE715" s="82"/>
    </row>
    <row r="716" spans="1:31" ht="22.5" hidden="1" customHeight="1" x14ac:dyDescent="0.2">
      <c r="A716" s="37"/>
      <c r="B716" s="45"/>
      <c r="C716" s="45"/>
      <c r="D716" s="45"/>
      <c r="E716" s="41"/>
      <c r="F716" s="1"/>
      <c r="G716" s="2"/>
      <c r="H716" s="2"/>
      <c r="I716" s="39"/>
      <c r="J716" s="39"/>
      <c r="K716" s="39"/>
      <c r="L716" s="39"/>
      <c r="M716" s="39"/>
      <c r="N716" s="39"/>
      <c r="O716" s="39"/>
      <c r="P716" s="39"/>
      <c r="Q716" s="39"/>
      <c r="R716" s="39"/>
      <c r="S716" s="39"/>
      <c r="T716" s="39"/>
      <c r="U716" s="39"/>
      <c r="V716" s="39"/>
      <c r="W716" s="39"/>
      <c r="X716" s="39"/>
      <c r="Z716" s="100" t="s">
        <v>2289</v>
      </c>
      <c r="AA716" s="100"/>
      <c r="AB716" s="77">
        <f>IF(SUM(T111:T113)=0,0,+(SUM(T111:T113)/AB714))</f>
        <v>0.66666666666666663</v>
      </c>
      <c r="AC716" s="82"/>
      <c r="AD716" s="82"/>
      <c r="AE716" s="82"/>
    </row>
    <row r="717" spans="1:31" ht="22.5" hidden="1" customHeight="1" x14ac:dyDescent="0.2">
      <c r="A717" s="37"/>
      <c r="B717" s="45"/>
      <c r="C717" s="45"/>
      <c r="D717" s="45"/>
      <c r="E717" s="41"/>
      <c r="F717" s="1"/>
      <c r="G717" s="2"/>
      <c r="H717" s="2"/>
      <c r="I717" s="39"/>
      <c r="J717" s="39"/>
      <c r="K717" s="39"/>
      <c r="L717" s="39"/>
      <c r="M717" s="39"/>
      <c r="N717" s="39"/>
      <c r="O717" s="39"/>
      <c r="P717" s="39"/>
      <c r="Q717" s="39"/>
      <c r="R717" s="39"/>
      <c r="S717" s="39"/>
      <c r="T717" s="39"/>
      <c r="U717" s="39"/>
      <c r="V717" s="39"/>
      <c r="W717" s="39"/>
      <c r="X717" s="39"/>
      <c r="Z717" s="40"/>
      <c r="AA717" s="40"/>
      <c r="AB717" s="75"/>
      <c r="AC717" s="82"/>
      <c r="AD717" s="82"/>
      <c r="AE717" s="82"/>
    </row>
    <row r="718" spans="1:31" ht="22.5" hidden="1" customHeight="1" x14ac:dyDescent="0.2">
      <c r="A718" s="37"/>
      <c r="B718" s="45"/>
      <c r="C718" s="45"/>
      <c r="D718" s="45"/>
      <c r="E718" s="41"/>
      <c r="F718" s="1"/>
      <c r="G718" s="2"/>
      <c r="H718" s="2"/>
      <c r="I718" s="39"/>
      <c r="J718" s="39"/>
      <c r="K718" s="39"/>
      <c r="L718" s="39"/>
      <c r="M718" s="39"/>
      <c r="N718" s="39"/>
      <c r="O718" s="39"/>
      <c r="P718" s="39"/>
      <c r="Q718" s="39"/>
      <c r="R718" s="39"/>
      <c r="S718" s="39"/>
      <c r="T718" s="39"/>
      <c r="U718" s="39"/>
      <c r="V718" s="39"/>
      <c r="W718" s="39"/>
      <c r="X718" s="39"/>
      <c r="Z718" s="101" t="s">
        <v>2288</v>
      </c>
      <c r="AA718" s="101"/>
      <c r="AB718" s="101"/>
      <c r="AC718" s="82"/>
      <c r="AD718" s="82"/>
      <c r="AE718" s="82"/>
    </row>
    <row r="719" spans="1:31" ht="22.5" hidden="1" customHeight="1" x14ac:dyDescent="0.2">
      <c r="A719" s="37"/>
      <c r="B719" s="45"/>
      <c r="C719" s="45"/>
      <c r="D719" s="45"/>
      <c r="E719" s="41"/>
      <c r="F719" s="1"/>
      <c r="G719" s="2"/>
      <c r="H719" s="2"/>
      <c r="I719" s="39"/>
      <c r="J719" s="39"/>
      <c r="K719" s="39"/>
      <c r="L719" s="39"/>
      <c r="M719" s="39"/>
      <c r="N719" s="39"/>
      <c r="O719" s="39"/>
      <c r="P719" s="39"/>
      <c r="Q719" s="39"/>
      <c r="R719" s="39"/>
      <c r="S719" s="39"/>
      <c r="T719" s="39"/>
      <c r="U719" s="39"/>
      <c r="V719" s="39"/>
      <c r="W719" s="39"/>
      <c r="X719" s="39"/>
      <c r="Z719" s="101"/>
      <c r="AA719" s="101"/>
      <c r="AB719" s="101"/>
      <c r="AC719" s="82"/>
      <c r="AD719" s="82"/>
      <c r="AE719" s="82"/>
    </row>
    <row r="720" spans="1:31" ht="22.5" hidden="1" customHeight="1" x14ac:dyDescent="0.2">
      <c r="A720" s="37"/>
      <c r="B720" s="45"/>
      <c r="C720" s="45"/>
      <c r="D720" s="45"/>
      <c r="E720" s="41"/>
      <c r="F720" s="1"/>
      <c r="G720" s="2"/>
      <c r="H720" s="2"/>
      <c r="I720" s="39"/>
      <c r="J720" s="39"/>
      <c r="K720" s="39"/>
      <c r="L720" s="39"/>
      <c r="M720" s="39"/>
      <c r="N720" s="39"/>
      <c r="O720" s="39"/>
      <c r="P720" s="39"/>
      <c r="Q720" s="39"/>
      <c r="R720" s="39"/>
      <c r="S720" s="39"/>
      <c r="T720" s="39"/>
      <c r="U720" s="39"/>
      <c r="V720" s="39"/>
      <c r="W720" s="39"/>
      <c r="X720" s="39"/>
      <c r="Z720" s="100" t="s">
        <v>1</v>
      </c>
      <c r="AA720" s="100"/>
      <c r="AB720" s="72">
        <f>SUM(V114:V115)</f>
        <v>11.857142857142858</v>
      </c>
      <c r="AC720" s="82"/>
      <c r="AD720" s="82"/>
      <c r="AE720" s="82"/>
    </row>
    <row r="721" spans="1:31" ht="22.5" hidden="1" customHeight="1" x14ac:dyDescent="0.2">
      <c r="A721" s="37"/>
      <c r="B721" s="45"/>
      <c r="C721" s="45"/>
      <c r="D721" s="45"/>
      <c r="E721" s="41"/>
      <c r="F721" s="1"/>
      <c r="G721" s="2"/>
      <c r="H721" s="2"/>
      <c r="I721" s="39"/>
      <c r="J721" s="39"/>
      <c r="K721" s="39"/>
      <c r="L721" s="39"/>
      <c r="M721" s="39"/>
      <c r="N721" s="39"/>
      <c r="O721" s="39"/>
      <c r="P721" s="39"/>
      <c r="Q721" s="39"/>
      <c r="R721" s="39"/>
      <c r="S721" s="39"/>
      <c r="T721" s="39"/>
      <c r="U721" s="39"/>
      <c r="V721" s="39"/>
      <c r="W721" s="39"/>
      <c r="X721" s="39"/>
      <c r="Z721" s="100" t="s">
        <v>2</v>
      </c>
      <c r="AA721" s="100"/>
      <c r="AB721" s="72">
        <f>SUM(N114:N115)</f>
        <v>11.857142857142858</v>
      </c>
      <c r="AC721" s="82"/>
      <c r="AD721" s="82"/>
      <c r="AE721" s="82"/>
    </row>
    <row r="722" spans="1:31" ht="22.5" hidden="1" customHeight="1" x14ac:dyDescent="0.2">
      <c r="A722" s="37"/>
      <c r="B722" s="45"/>
      <c r="C722" s="45"/>
      <c r="D722" s="45"/>
      <c r="E722" s="41"/>
      <c r="F722" s="1"/>
      <c r="G722" s="2"/>
      <c r="H722" s="2"/>
      <c r="I722" s="39"/>
      <c r="J722" s="39"/>
      <c r="K722" s="39"/>
      <c r="L722" s="39"/>
      <c r="M722" s="39"/>
      <c r="N722" s="39"/>
      <c r="O722" s="39"/>
      <c r="P722" s="39"/>
      <c r="Q722" s="39"/>
      <c r="R722" s="39"/>
      <c r="S722" s="39"/>
      <c r="T722" s="39"/>
      <c r="U722" s="39"/>
      <c r="V722" s="39"/>
      <c r="W722" s="39"/>
      <c r="X722" s="39"/>
      <c r="Z722" s="100" t="s">
        <v>3</v>
      </c>
      <c r="AA722" s="100"/>
      <c r="AB722" s="76">
        <f>IF(SUM(U114:U115)=0,0,+(SUM(U114:U115)/AB720))</f>
        <v>0.37349397590361444</v>
      </c>
      <c r="AC722" s="82"/>
      <c r="AD722" s="82"/>
      <c r="AE722" s="82"/>
    </row>
    <row r="723" spans="1:31" ht="22.5" hidden="1" customHeight="1" x14ac:dyDescent="0.2">
      <c r="A723" s="37"/>
      <c r="B723" s="45"/>
      <c r="C723" s="45"/>
      <c r="D723" s="45"/>
      <c r="E723" s="41"/>
      <c r="F723" s="1"/>
      <c r="G723" s="2"/>
      <c r="H723" s="2"/>
      <c r="I723" s="39"/>
      <c r="J723" s="39"/>
      <c r="K723" s="39"/>
      <c r="L723" s="39"/>
      <c r="M723" s="39"/>
      <c r="N723" s="39"/>
      <c r="O723" s="39"/>
      <c r="P723" s="39"/>
      <c r="Q723" s="39"/>
      <c r="R723" s="39"/>
      <c r="S723" s="39"/>
      <c r="T723" s="39"/>
      <c r="U723" s="39"/>
      <c r="V723" s="39"/>
      <c r="W723" s="39"/>
      <c r="X723" s="39"/>
      <c r="Z723" s="100" t="s">
        <v>2289</v>
      </c>
      <c r="AA723" s="100"/>
      <c r="AB723" s="77">
        <f>IF(SUM(T114:T115)=0,0,+(SUM(T114:T115)/AB721))</f>
        <v>0.37349397590361444</v>
      </c>
      <c r="AC723" s="82"/>
      <c r="AD723" s="82"/>
      <c r="AE723" s="82"/>
    </row>
    <row r="724" spans="1:31" ht="22.5" hidden="1" customHeight="1" x14ac:dyDescent="0.2">
      <c r="A724" s="37"/>
      <c r="B724" s="45"/>
      <c r="C724" s="45"/>
      <c r="D724" s="45"/>
      <c r="E724" s="41"/>
      <c r="F724" s="1"/>
      <c r="G724" s="2"/>
      <c r="H724" s="2"/>
      <c r="I724" s="39"/>
      <c r="J724" s="39"/>
      <c r="K724" s="39"/>
      <c r="L724" s="39"/>
      <c r="M724" s="39"/>
      <c r="N724" s="39"/>
      <c r="O724" s="39"/>
      <c r="P724" s="39"/>
      <c r="Q724" s="39"/>
      <c r="R724" s="39"/>
      <c r="S724" s="39"/>
      <c r="T724" s="39"/>
      <c r="U724" s="39"/>
      <c r="V724" s="39"/>
      <c r="W724" s="39"/>
      <c r="X724" s="39"/>
      <c r="Z724" s="40"/>
      <c r="AA724" s="40"/>
      <c r="AB724" s="75"/>
      <c r="AC724" s="82"/>
      <c r="AD724" s="82"/>
      <c r="AE724" s="82"/>
    </row>
    <row r="725" spans="1:31" ht="22.5" hidden="1" customHeight="1" x14ac:dyDescent="0.2">
      <c r="A725" s="37"/>
      <c r="B725" s="45"/>
      <c r="C725" s="45"/>
      <c r="D725" s="45"/>
      <c r="E725" s="41"/>
      <c r="F725" s="1"/>
      <c r="G725" s="2"/>
      <c r="H725" s="2"/>
      <c r="I725" s="39"/>
      <c r="J725" s="39"/>
      <c r="K725" s="39"/>
      <c r="L725" s="39"/>
      <c r="M725" s="39"/>
      <c r="N725" s="39"/>
      <c r="O725" s="39"/>
      <c r="P725" s="39"/>
      <c r="Q725" s="39"/>
      <c r="R725" s="39"/>
      <c r="S725" s="39"/>
      <c r="T725" s="39"/>
      <c r="U725" s="39"/>
      <c r="V725" s="39"/>
      <c r="W725" s="39"/>
      <c r="X725" s="39"/>
      <c r="Z725" s="101" t="s">
        <v>2291</v>
      </c>
      <c r="AA725" s="101"/>
      <c r="AB725" s="101"/>
      <c r="AC725" s="82"/>
      <c r="AD725" s="82"/>
      <c r="AE725" s="82"/>
    </row>
    <row r="726" spans="1:31" ht="22.5" hidden="1" customHeight="1" x14ac:dyDescent="0.2">
      <c r="A726" s="37"/>
      <c r="B726" s="45"/>
      <c r="C726" s="45"/>
      <c r="D726" s="45"/>
      <c r="E726" s="41"/>
      <c r="F726" s="1"/>
      <c r="G726" s="2"/>
      <c r="H726" s="2"/>
      <c r="I726" s="39"/>
      <c r="J726" s="39"/>
      <c r="K726" s="39"/>
      <c r="L726" s="39"/>
      <c r="M726" s="39"/>
      <c r="N726" s="39"/>
      <c r="O726" s="39"/>
      <c r="P726" s="39"/>
      <c r="Q726" s="39"/>
      <c r="R726" s="39"/>
      <c r="S726" s="39"/>
      <c r="T726" s="39"/>
      <c r="U726" s="39"/>
      <c r="V726" s="39"/>
      <c r="W726" s="39"/>
      <c r="X726" s="39"/>
      <c r="Z726" s="101"/>
      <c r="AA726" s="101"/>
      <c r="AB726" s="101"/>
      <c r="AC726" s="82"/>
      <c r="AD726" s="82"/>
      <c r="AE726" s="82"/>
    </row>
    <row r="727" spans="1:31" ht="22.5" hidden="1" customHeight="1" x14ac:dyDescent="0.2">
      <c r="A727" s="37"/>
      <c r="B727" s="45"/>
      <c r="C727" s="45"/>
      <c r="D727" s="45"/>
      <c r="E727" s="41"/>
      <c r="F727" s="1"/>
      <c r="G727" s="2"/>
      <c r="H727" s="2"/>
      <c r="I727" s="39"/>
      <c r="J727" s="39"/>
      <c r="K727" s="39"/>
      <c r="L727" s="39"/>
      <c r="M727" s="39"/>
      <c r="N727" s="39"/>
      <c r="O727" s="39"/>
      <c r="P727" s="39"/>
      <c r="Q727" s="39"/>
      <c r="R727" s="39"/>
      <c r="S727" s="39"/>
      <c r="T727" s="39"/>
      <c r="U727" s="39"/>
      <c r="V727" s="39"/>
      <c r="W727" s="39"/>
      <c r="X727" s="39"/>
      <c r="Z727" s="100" t="s">
        <v>1</v>
      </c>
      <c r="AA727" s="100"/>
      <c r="AB727" s="72">
        <f>SUM(V116:V117)</f>
        <v>12.285714285714285</v>
      </c>
      <c r="AC727" s="82"/>
      <c r="AD727" s="82"/>
      <c r="AE727" s="82"/>
    </row>
    <row r="728" spans="1:31" ht="22.5" hidden="1" customHeight="1" x14ac:dyDescent="0.2">
      <c r="A728" s="37"/>
      <c r="B728" s="45"/>
      <c r="C728" s="45"/>
      <c r="D728" s="45"/>
      <c r="E728" s="41"/>
      <c r="F728" s="1"/>
      <c r="G728" s="2"/>
      <c r="H728" s="2"/>
      <c r="I728" s="39"/>
      <c r="J728" s="39"/>
      <c r="K728" s="39"/>
      <c r="L728" s="39"/>
      <c r="M728" s="39"/>
      <c r="N728" s="39"/>
      <c r="O728" s="39"/>
      <c r="P728" s="39"/>
      <c r="Q728" s="39"/>
      <c r="R728" s="39"/>
      <c r="S728" s="39"/>
      <c r="T728" s="39"/>
      <c r="U728" s="39"/>
      <c r="V728" s="39"/>
      <c r="W728" s="39"/>
      <c r="X728" s="39"/>
      <c r="Z728" s="100" t="s">
        <v>2</v>
      </c>
      <c r="AA728" s="100"/>
      <c r="AB728" s="72">
        <f>SUM(N116:N117)</f>
        <v>12.285714285714285</v>
      </c>
      <c r="AC728" s="82"/>
      <c r="AD728" s="82"/>
      <c r="AE728" s="82"/>
    </row>
    <row r="729" spans="1:31" ht="22.5" hidden="1" customHeight="1" x14ac:dyDescent="0.2">
      <c r="A729" s="37"/>
      <c r="B729" s="45"/>
      <c r="C729" s="45"/>
      <c r="D729" s="45"/>
      <c r="E729" s="41"/>
      <c r="F729" s="1"/>
      <c r="G729" s="2"/>
      <c r="H729" s="2"/>
      <c r="I729" s="39"/>
      <c r="J729" s="39"/>
      <c r="K729" s="39"/>
      <c r="L729" s="39"/>
      <c r="M729" s="39"/>
      <c r="N729" s="39"/>
      <c r="O729" s="39"/>
      <c r="P729" s="39"/>
      <c r="Q729" s="39"/>
      <c r="R729" s="39"/>
      <c r="S729" s="39"/>
      <c r="T729" s="39"/>
      <c r="U729" s="39"/>
      <c r="V729" s="39"/>
      <c r="W729" s="39"/>
      <c r="X729" s="39"/>
      <c r="Z729" s="100" t="s">
        <v>3</v>
      </c>
      <c r="AA729" s="100"/>
      <c r="AB729" s="76">
        <f>IF(SUM(U116:U117)=0,0,+(SUM(U116:U117)/AB727))</f>
        <v>0</v>
      </c>
      <c r="AC729" s="82"/>
      <c r="AD729" s="82"/>
      <c r="AE729" s="82"/>
    </row>
    <row r="730" spans="1:31" ht="22.5" hidden="1" customHeight="1" x14ac:dyDescent="0.2">
      <c r="A730" s="37"/>
      <c r="B730" s="45"/>
      <c r="C730" s="45"/>
      <c r="D730" s="45"/>
      <c r="E730" s="41"/>
      <c r="F730" s="1"/>
      <c r="G730" s="2"/>
      <c r="H730" s="2"/>
      <c r="I730" s="39"/>
      <c r="J730" s="39"/>
      <c r="K730" s="39"/>
      <c r="L730" s="39"/>
      <c r="M730" s="39"/>
      <c r="N730" s="39"/>
      <c r="O730" s="39"/>
      <c r="P730" s="39"/>
      <c r="Q730" s="39"/>
      <c r="R730" s="39"/>
      <c r="S730" s="39"/>
      <c r="T730" s="39"/>
      <c r="U730" s="39"/>
      <c r="V730" s="39"/>
      <c r="W730" s="39"/>
      <c r="X730" s="39"/>
      <c r="Z730" s="100" t="s">
        <v>2289</v>
      </c>
      <c r="AA730" s="100"/>
      <c r="AB730" s="77">
        <f>IF(SUM(T116:T117)=0,0,+(SUM(T116:T117)/AB728))</f>
        <v>0</v>
      </c>
      <c r="AC730" s="82"/>
      <c r="AD730" s="82"/>
      <c r="AE730" s="82"/>
    </row>
    <row r="731" spans="1:31" ht="22.5" hidden="1" customHeight="1" x14ac:dyDescent="0.2">
      <c r="A731" s="37"/>
      <c r="B731" s="45"/>
      <c r="C731" s="45"/>
      <c r="D731" s="45"/>
      <c r="E731" s="41"/>
      <c r="F731" s="1"/>
      <c r="G731" s="2"/>
      <c r="H731" s="2"/>
      <c r="I731" s="39"/>
      <c r="J731" s="39"/>
      <c r="K731" s="39"/>
      <c r="L731" s="39"/>
      <c r="M731" s="39"/>
      <c r="N731" s="39"/>
      <c r="O731" s="39"/>
      <c r="P731" s="39"/>
      <c r="Q731" s="39"/>
      <c r="R731" s="39"/>
      <c r="S731" s="39"/>
      <c r="T731" s="39"/>
      <c r="U731" s="39"/>
      <c r="V731" s="39"/>
      <c r="W731" s="39"/>
      <c r="X731" s="39"/>
      <c r="Z731" s="40"/>
      <c r="AA731" s="40"/>
      <c r="AB731" s="75"/>
      <c r="AC731" s="82"/>
      <c r="AD731" s="82"/>
      <c r="AE731" s="82"/>
    </row>
    <row r="732" spans="1:31" ht="22.5" hidden="1" customHeight="1" x14ac:dyDescent="0.2">
      <c r="A732" s="37"/>
      <c r="B732" s="45"/>
      <c r="C732" s="45"/>
      <c r="D732" s="45"/>
      <c r="E732" s="41"/>
      <c r="F732" s="1"/>
      <c r="G732" s="2"/>
      <c r="H732" s="2"/>
      <c r="I732" s="39"/>
      <c r="J732" s="39"/>
      <c r="K732" s="39"/>
      <c r="L732" s="39"/>
      <c r="M732" s="39"/>
      <c r="N732" s="39"/>
      <c r="O732" s="39"/>
      <c r="P732" s="39"/>
      <c r="Q732" s="39"/>
      <c r="R732" s="39"/>
      <c r="S732" s="39"/>
      <c r="T732" s="39"/>
      <c r="U732" s="39"/>
      <c r="V732" s="39"/>
      <c r="W732" s="39"/>
      <c r="X732" s="39"/>
      <c r="Z732" s="101" t="s">
        <v>2234</v>
      </c>
      <c r="AA732" s="101"/>
      <c r="AB732" s="101"/>
      <c r="AC732" s="82"/>
      <c r="AD732" s="82"/>
      <c r="AE732" s="82"/>
    </row>
    <row r="733" spans="1:31" ht="22.5" hidden="1" customHeight="1" x14ac:dyDescent="0.2">
      <c r="A733" s="37"/>
      <c r="B733" s="45"/>
      <c r="C733" s="45"/>
      <c r="D733" s="45"/>
      <c r="E733" s="41"/>
      <c r="F733" s="1"/>
      <c r="G733" s="2"/>
      <c r="H733" s="2"/>
      <c r="I733" s="39"/>
      <c r="J733" s="39"/>
      <c r="K733" s="39"/>
      <c r="L733" s="39"/>
      <c r="M733" s="39"/>
      <c r="N733" s="39"/>
      <c r="O733" s="39"/>
      <c r="P733" s="39"/>
      <c r="Q733" s="39"/>
      <c r="R733" s="39"/>
      <c r="S733" s="39"/>
      <c r="T733" s="39"/>
      <c r="U733" s="39"/>
      <c r="V733" s="39"/>
      <c r="W733" s="39"/>
      <c r="X733" s="39"/>
      <c r="Z733" s="101"/>
      <c r="AA733" s="101"/>
      <c r="AB733" s="101"/>
      <c r="AC733" s="82"/>
      <c r="AD733" s="82"/>
      <c r="AE733" s="82"/>
    </row>
    <row r="734" spans="1:31" ht="22.5" hidden="1" customHeight="1" x14ac:dyDescent="0.2">
      <c r="A734" s="37"/>
      <c r="B734" s="45"/>
      <c r="C734" s="45"/>
      <c r="D734" s="45"/>
      <c r="E734" s="41"/>
      <c r="F734" s="1"/>
      <c r="G734" s="2"/>
      <c r="H734" s="2"/>
      <c r="I734" s="39"/>
      <c r="J734" s="39"/>
      <c r="K734" s="39"/>
      <c r="L734" s="39"/>
      <c r="M734" s="39"/>
      <c r="N734" s="39"/>
      <c r="O734" s="39"/>
      <c r="P734" s="39"/>
      <c r="Q734" s="39"/>
      <c r="R734" s="39"/>
      <c r="S734" s="39"/>
      <c r="T734" s="39"/>
      <c r="U734" s="39"/>
      <c r="V734" s="39"/>
      <c r="W734" s="39"/>
      <c r="X734" s="39"/>
      <c r="Z734" s="100" t="s">
        <v>1</v>
      </c>
      <c r="AA734" s="100"/>
      <c r="AB734" s="72">
        <f>SUM(V118:V125)</f>
        <v>285.14285714285717</v>
      </c>
      <c r="AC734" s="82"/>
      <c r="AD734" s="82"/>
      <c r="AE734" s="82"/>
    </row>
    <row r="735" spans="1:31" ht="22.5" hidden="1" customHeight="1" x14ac:dyDescent="0.2">
      <c r="A735" s="37"/>
      <c r="B735" s="45"/>
      <c r="C735" s="45"/>
      <c r="D735" s="45"/>
      <c r="E735" s="41"/>
      <c r="F735" s="1"/>
      <c r="G735" s="2"/>
      <c r="H735" s="2"/>
      <c r="I735" s="39"/>
      <c r="J735" s="39"/>
      <c r="K735" s="39"/>
      <c r="L735" s="39"/>
      <c r="M735" s="39"/>
      <c r="N735" s="39"/>
      <c r="O735" s="39"/>
      <c r="P735" s="39"/>
      <c r="Q735" s="39"/>
      <c r="R735" s="39"/>
      <c r="S735" s="39"/>
      <c r="T735" s="39"/>
      <c r="U735" s="39"/>
      <c r="V735" s="39"/>
      <c r="W735" s="39"/>
      <c r="X735" s="39"/>
      <c r="Z735" s="100" t="s">
        <v>2</v>
      </c>
      <c r="AA735" s="100"/>
      <c r="AB735" s="72">
        <f>SUM(N118:N125)</f>
        <v>285.14285714285717</v>
      </c>
      <c r="AC735" s="82"/>
      <c r="AD735" s="82"/>
      <c r="AE735" s="82"/>
    </row>
    <row r="736" spans="1:31" ht="22.5" hidden="1" customHeight="1" x14ac:dyDescent="0.2">
      <c r="A736" s="37"/>
      <c r="B736" s="45"/>
      <c r="C736" s="45"/>
      <c r="D736" s="45"/>
      <c r="E736" s="41"/>
      <c r="F736" s="1"/>
      <c r="G736" s="2"/>
      <c r="H736" s="2"/>
      <c r="I736" s="39"/>
      <c r="J736" s="39"/>
      <c r="K736" s="39"/>
      <c r="L736" s="39"/>
      <c r="M736" s="39"/>
      <c r="N736" s="39"/>
      <c r="O736" s="39"/>
      <c r="P736" s="39"/>
      <c r="Q736" s="39"/>
      <c r="R736" s="39"/>
      <c r="S736" s="39"/>
      <c r="T736" s="39"/>
      <c r="U736" s="39"/>
      <c r="V736" s="39"/>
      <c r="W736" s="39"/>
      <c r="X736" s="39"/>
      <c r="Z736" s="100" t="s">
        <v>3</v>
      </c>
      <c r="AA736" s="100"/>
      <c r="AB736" s="76">
        <f>IF(SUM(U118:U125)=0,0,+(SUM(U118:U125)/AB734))</f>
        <v>0.54286573146292583</v>
      </c>
      <c r="AC736" s="82"/>
      <c r="AD736" s="82"/>
      <c r="AE736" s="82"/>
    </row>
    <row r="737" spans="1:31" ht="22.5" hidden="1" customHeight="1" x14ac:dyDescent="0.2">
      <c r="A737" s="37"/>
      <c r="B737" s="45"/>
      <c r="C737" s="45"/>
      <c r="D737" s="45"/>
      <c r="E737" s="41"/>
      <c r="F737" s="1"/>
      <c r="G737" s="2"/>
      <c r="H737" s="2"/>
      <c r="I737" s="39"/>
      <c r="J737" s="39"/>
      <c r="K737" s="39"/>
      <c r="L737" s="39"/>
      <c r="M737" s="39"/>
      <c r="N737" s="39"/>
      <c r="O737" s="39"/>
      <c r="P737" s="39"/>
      <c r="Q737" s="39"/>
      <c r="R737" s="39"/>
      <c r="S737" s="39"/>
      <c r="T737" s="39"/>
      <c r="U737" s="39"/>
      <c r="V737" s="39"/>
      <c r="W737" s="39"/>
      <c r="X737" s="39"/>
      <c r="Z737" s="100" t="s">
        <v>2289</v>
      </c>
      <c r="AA737" s="100"/>
      <c r="AB737" s="77">
        <f>IF(SUM(T118:T125)=0,0,+(SUM(T118:T125)/AB735))</f>
        <v>0.54286573146292583</v>
      </c>
      <c r="AC737" s="82"/>
      <c r="AD737" s="82"/>
      <c r="AE737" s="82"/>
    </row>
    <row r="738" spans="1:31" ht="22.5" hidden="1" customHeight="1" x14ac:dyDescent="0.2">
      <c r="A738" s="37"/>
      <c r="B738" s="45"/>
      <c r="C738" s="45"/>
      <c r="D738" s="45"/>
      <c r="E738" s="41"/>
      <c r="F738" s="1"/>
      <c r="G738" s="2"/>
      <c r="H738" s="2"/>
      <c r="I738" s="39"/>
      <c r="J738" s="39"/>
      <c r="K738" s="39"/>
      <c r="L738" s="39"/>
      <c r="M738" s="39"/>
      <c r="N738" s="39"/>
      <c r="O738" s="39"/>
      <c r="P738" s="39"/>
      <c r="Q738" s="39"/>
      <c r="R738" s="39"/>
      <c r="S738" s="39"/>
      <c r="T738" s="39"/>
      <c r="U738" s="39"/>
      <c r="V738" s="39"/>
      <c r="W738" s="39"/>
      <c r="X738" s="39"/>
      <c r="Z738" s="40"/>
      <c r="AA738" s="40"/>
      <c r="AB738" s="75"/>
      <c r="AC738" s="82"/>
      <c r="AD738" s="82"/>
      <c r="AE738" s="82"/>
    </row>
    <row r="739" spans="1:31" ht="22.5" hidden="1" customHeight="1" x14ac:dyDescent="0.2">
      <c r="A739" s="37"/>
      <c r="B739" s="45"/>
      <c r="C739" s="45"/>
      <c r="D739" s="45"/>
      <c r="E739" s="41"/>
      <c r="F739" s="1"/>
      <c r="G739" s="2"/>
      <c r="H739" s="2"/>
      <c r="I739" s="39"/>
      <c r="J739" s="39"/>
      <c r="K739" s="39"/>
      <c r="L739" s="39"/>
      <c r="M739" s="39"/>
      <c r="N739" s="39"/>
      <c r="O739" s="39"/>
      <c r="P739" s="39"/>
      <c r="Q739" s="39"/>
      <c r="R739" s="39"/>
      <c r="S739" s="39"/>
      <c r="T739" s="39"/>
      <c r="U739" s="39"/>
      <c r="V739" s="39"/>
      <c r="W739" s="39"/>
      <c r="X739" s="39"/>
      <c r="Z739" s="101" t="s">
        <v>2199</v>
      </c>
      <c r="AA739" s="101"/>
      <c r="AB739" s="101"/>
      <c r="AC739" s="82"/>
      <c r="AD739" s="82"/>
      <c r="AE739" s="82"/>
    </row>
    <row r="740" spans="1:31" ht="22.5" hidden="1" customHeight="1" x14ac:dyDescent="0.2">
      <c r="A740" s="37"/>
      <c r="B740" s="45"/>
      <c r="C740" s="45"/>
      <c r="D740" s="45"/>
      <c r="E740" s="41"/>
      <c r="F740" s="1"/>
      <c r="G740" s="2"/>
      <c r="H740" s="2"/>
      <c r="I740" s="39"/>
      <c r="J740" s="39"/>
      <c r="K740" s="39"/>
      <c r="L740" s="39"/>
      <c r="M740" s="39"/>
      <c r="N740" s="39"/>
      <c r="O740" s="39"/>
      <c r="P740" s="39"/>
      <c r="Q740" s="39"/>
      <c r="R740" s="39"/>
      <c r="S740" s="39"/>
      <c r="T740" s="39"/>
      <c r="U740" s="39"/>
      <c r="V740" s="39"/>
      <c r="W740" s="39"/>
      <c r="X740" s="39"/>
      <c r="Z740" s="101"/>
      <c r="AA740" s="101"/>
      <c r="AB740" s="101"/>
      <c r="AC740" s="82"/>
      <c r="AD740" s="82"/>
      <c r="AE740" s="82"/>
    </row>
    <row r="741" spans="1:31" ht="22.5" hidden="1" customHeight="1" x14ac:dyDescent="0.2">
      <c r="A741" s="37"/>
      <c r="B741" s="45"/>
      <c r="C741" s="45"/>
      <c r="D741" s="45"/>
      <c r="E741" s="41"/>
      <c r="F741" s="1"/>
      <c r="G741" s="2"/>
      <c r="H741" s="2"/>
      <c r="I741" s="39"/>
      <c r="J741" s="39"/>
      <c r="K741" s="39"/>
      <c r="L741" s="39"/>
      <c r="M741" s="39"/>
      <c r="N741" s="39"/>
      <c r="O741" s="39"/>
      <c r="P741" s="39"/>
      <c r="Q741" s="39"/>
      <c r="R741" s="39"/>
      <c r="S741" s="39"/>
      <c r="T741" s="39"/>
      <c r="U741" s="39"/>
      <c r="V741" s="39"/>
      <c r="W741" s="39"/>
      <c r="X741" s="39"/>
      <c r="Z741" s="100" t="s">
        <v>1</v>
      </c>
      <c r="AA741" s="100"/>
      <c r="AB741" s="72">
        <f>SUM(V126:V129)</f>
        <v>42.571428571428569</v>
      </c>
      <c r="AC741" s="82"/>
      <c r="AD741" s="82"/>
      <c r="AE741" s="82"/>
    </row>
    <row r="742" spans="1:31" ht="22.5" hidden="1" customHeight="1" x14ac:dyDescent="0.2">
      <c r="A742" s="37"/>
      <c r="B742" s="45"/>
      <c r="C742" s="45"/>
      <c r="D742" s="45"/>
      <c r="E742" s="41"/>
      <c r="F742" s="1"/>
      <c r="G742" s="2"/>
      <c r="H742" s="2"/>
      <c r="I742" s="39"/>
      <c r="J742" s="39"/>
      <c r="K742" s="39"/>
      <c r="L742" s="39"/>
      <c r="M742" s="39"/>
      <c r="N742" s="39"/>
      <c r="O742" s="39"/>
      <c r="P742" s="39"/>
      <c r="Q742" s="39"/>
      <c r="R742" s="39"/>
      <c r="S742" s="39"/>
      <c r="T742" s="39"/>
      <c r="U742" s="39"/>
      <c r="V742" s="39"/>
      <c r="W742" s="39"/>
      <c r="X742" s="39"/>
      <c r="Z742" s="100" t="s">
        <v>2</v>
      </c>
      <c r="AA742" s="100"/>
      <c r="AB742" s="72">
        <f>SUM(N126:N129)</f>
        <v>42.571428571428569</v>
      </c>
      <c r="AC742" s="82"/>
      <c r="AD742" s="82"/>
      <c r="AE742" s="82"/>
    </row>
    <row r="743" spans="1:31" ht="22.5" hidden="1" customHeight="1" x14ac:dyDescent="0.2">
      <c r="A743" s="37"/>
      <c r="B743" s="45"/>
      <c r="C743" s="45"/>
      <c r="D743" s="45"/>
      <c r="E743" s="41"/>
      <c r="F743" s="1"/>
      <c r="G743" s="2"/>
      <c r="H743" s="2"/>
      <c r="I743" s="39"/>
      <c r="J743" s="39"/>
      <c r="K743" s="39"/>
      <c r="L743" s="39"/>
      <c r="M743" s="39"/>
      <c r="N743" s="39"/>
      <c r="O743" s="39"/>
      <c r="P743" s="39"/>
      <c r="Q743" s="39"/>
      <c r="R743" s="39"/>
      <c r="S743" s="39"/>
      <c r="T743" s="39"/>
      <c r="U743" s="39"/>
      <c r="V743" s="39"/>
      <c r="W743" s="39"/>
      <c r="X743" s="39"/>
      <c r="Z743" s="100" t="s">
        <v>3</v>
      </c>
      <c r="AA743" s="100"/>
      <c r="AB743" s="76">
        <f>IF(SUM(U126:U129)=0,0,+(SUM(U126:U129)/AB741))</f>
        <v>0.82550335570469791</v>
      </c>
      <c r="AC743" s="82"/>
      <c r="AD743" s="82"/>
      <c r="AE743" s="82"/>
    </row>
    <row r="744" spans="1:31" ht="22.5" hidden="1" customHeight="1" x14ac:dyDescent="0.2">
      <c r="A744" s="37"/>
      <c r="B744" s="45"/>
      <c r="C744" s="45"/>
      <c r="D744" s="45"/>
      <c r="E744" s="41"/>
      <c r="F744" s="1"/>
      <c r="G744" s="2"/>
      <c r="H744" s="2"/>
      <c r="I744" s="39"/>
      <c r="J744" s="39"/>
      <c r="K744" s="39"/>
      <c r="L744" s="39"/>
      <c r="M744" s="39"/>
      <c r="N744" s="39"/>
      <c r="O744" s="39"/>
      <c r="P744" s="39"/>
      <c r="Q744" s="39"/>
      <c r="R744" s="39"/>
      <c r="S744" s="39"/>
      <c r="T744" s="39"/>
      <c r="U744" s="39"/>
      <c r="V744" s="39"/>
      <c r="W744" s="39"/>
      <c r="X744" s="39"/>
      <c r="Z744" s="100" t="s">
        <v>2289</v>
      </c>
      <c r="AA744" s="100"/>
      <c r="AB744" s="77">
        <f>IF(SUM(T126:T129)=0,0,+(SUM(T126:T129)/AB742))</f>
        <v>0.82550335570469791</v>
      </c>
      <c r="AC744" s="82"/>
      <c r="AD744" s="82"/>
      <c r="AE744" s="82"/>
    </row>
    <row r="745" spans="1:31" ht="22.5" hidden="1" customHeight="1" x14ac:dyDescent="0.2">
      <c r="A745" s="37"/>
      <c r="B745" s="45"/>
      <c r="C745" s="45"/>
      <c r="D745" s="45"/>
      <c r="E745" s="41"/>
      <c r="F745" s="1"/>
      <c r="G745" s="2"/>
      <c r="H745" s="2"/>
      <c r="I745" s="39"/>
      <c r="J745" s="39"/>
      <c r="K745" s="39"/>
      <c r="L745" s="39"/>
      <c r="M745" s="39"/>
      <c r="N745" s="39"/>
      <c r="O745" s="39"/>
      <c r="P745" s="39"/>
      <c r="Q745" s="39"/>
      <c r="R745" s="39"/>
      <c r="S745" s="39"/>
      <c r="T745" s="39"/>
      <c r="U745" s="39"/>
      <c r="V745" s="39"/>
      <c r="W745" s="39"/>
      <c r="X745" s="39"/>
      <c r="Z745" s="40"/>
      <c r="AA745" s="40"/>
      <c r="AB745" s="75"/>
      <c r="AC745" s="82"/>
      <c r="AD745" s="82"/>
      <c r="AE745" s="82"/>
    </row>
    <row r="746" spans="1:31" ht="22.5" hidden="1" customHeight="1" x14ac:dyDescent="0.2">
      <c r="A746" s="37"/>
      <c r="B746" s="45"/>
      <c r="C746" s="45"/>
      <c r="D746" s="45"/>
      <c r="E746" s="41"/>
      <c r="F746" s="1"/>
      <c r="G746" s="2"/>
      <c r="H746" s="2"/>
      <c r="I746" s="39"/>
      <c r="J746" s="39"/>
      <c r="K746" s="39"/>
      <c r="L746" s="39"/>
      <c r="M746" s="39"/>
      <c r="N746" s="39"/>
      <c r="O746" s="39"/>
      <c r="P746" s="39"/>
      <c r="Q746" s="39"/>
      <c r="R746" s="39"/>
      <c r="S746" s="39"/>
      <c r="T746" s="39"/>
      <c r="U746" s="39"/>
      <c r="V746" s="39"/>
      <c r="W746" s="39"/>
      <c r="X746" s="39"/>
      <c r="Z746" s="101" t="s">
        <v>2145</v>
      </c>
      <c r="AA746" s="101"/>
      <c r="AB746" s="101"/>
      <c r="AC746" s="82"/>
      <c r="AD746" s="82"/>
      <c r="AE746" s="82"/>
    </row>
    <row r="747" spans="1:31" ht="22.5" hidden="1" customHeight="1" x14ac:dyDescent="0.2">
      <c r="A747" s="37"/>
      <c r="B747" s="45"/>
      <c r="C747" s="45"/>
      <c r="D747" s="45"/>
      <c r="E747" s="41"/>
      <c r="F747" s="1"/>
      <c r="G747" s="2"/>
      <c r="H747" s="2"/>
      <c r="I747" s="39"/>
      <c r="J747" s="39"/>
      <c r="K747" s="39"/>
      <c r="L747" s="39"/>
      <c r="M747" s="39"/>
      <c r="N747" s="39"/>
      <c r="O747" s="39"/>
      <c r="P747" s="39"/>
      <c r="Q747" s="39"/>
      <c r="R747" s="39"/>
      <c r="S747" s="39"/>
      <c r="T747" s="39"/>
      <c r="U747" s="39"/>
      <c r="V747" s="39"/>
      <c r="W747" s="39"/>
      <c r="X747" s="39"/>
      <c r="Z747" s="101"/>
      <c r="AA747" s="101"/>
      <c r="AB747" s="101"/>
      <c r="AC747" s="82"/>
      <c r="AD747" s="82"/>
      <c r="AE747" s="82"/>
    </row>
    <row r="748" spans="1:31" ht="22.5" hidden="1" customHeight="1" x14ac:dyDescent="0.2">
      <c r="A748" s="37"/>
      <c r="B748" s="45"/>
      <c r="C748" s="45"/>
      <c r="D748" s="45"/>
      <c r="E748" s="41"/>
      <c r="F748" s="1"/>
      <c r="G748" s="2"/>
      <c r="H748" s="2"/>
      <c r="I748" s="39"/>
      <c r="J748" s="39"/>
      <c r="K748" s="39"/>
      <c r="L748" s="39"/>
      <c r="M748" s="39"/>
      <c r="N748" s="39"/>
      <c r="O748" s="39"/>
      <c r="P748" s="39"/>
      <c r="Q748" s="39"/>
      <c r="R748" s="39"/>
      <c r="S748" s="39"/>
      <c r="T748" s="39"/>
      <c r="U748" s="39"/>
      <c r="V748" s="39"/>
      <c r="W748" s="39"/>
      <c r="X748" s="39"/>
      <c r="Z748" s="100" t="s">
        <v>1</v>
      </c>
      <c r="AA748" s="100"/>
      <c r="AB748" s="72">
        <f>SUM(V130:V131)</f>
        <v>51.714285714285715</v>
      </c>
      <c r="AC748" s="82"/>
      <c r="AD748" s="82"/>
      <c r="AE748" s="82"/>
    </row>
    <row r="749" spans="1:31" ht="22.5" hidden="1" customHeight="1" x14ac:dyDescent="0.2">
      <c r="A749" s="37"/>
      <c r="B749" s="45"/>
      <c r="C749" s="45"/>
      <c r="D749" s="45"/>
      <c r="E749" s="41"/>
      <c r="F749" s="1"/>
      <c r="G749" s="2"/>
      <c r="H749" s="2"/>
      <c r="I749" s="39"/>
      <c r="J749" s="39"/>
      <c r="K749" s="39"/>
      <c r="L749" s="39"/>
      <c r="M749" s="39"/>
      <c r="N749" s="39"/>
      <c r="O749" s="39"/>
      <c r="P749" s="39"/>
      <c r="Q749" s="39"/>
      <c r="R749" s="39"/>
      <c r="S749" s="39"/>
      <c r="T749" s="39"/>
      <c r="U749" s="39"/>
      <c r="V749" s="39"/>
      <c r="W749" s="39"/>
      <c r="X749" s="39"/>
      <c r="Z749" s="100" t="s">
        <v>2</v>
      </c>
      <c r="AA749" s="100"/>
      <c r="AB749" s="72">
        <f>SUM(N130:N131)</f>
        <v>51.714285714285715</v>
      </c>
      <c r="AC749" s="82"/>
      <c r="AD749" s="82"/>
      <c r="AE749" s="82"/>
    </row>
    <row r="750" spans="1:31" ht="22.5" hidden="1" customHeight="1" x14ac:dyDescent="0.2">
      <c r="A750" s="37"/>
      <c r="B750" s="45"/>
      <c r="C750" s="45"/>
      <c r="D750" s="45"/>
      <c r="E750" s="41"/>
      <c r="F750" s="1"/>
      <c r="G750" s="2"/>
      <c r="H750" s="2"/>
      <c r="I750" s="39"/>
      <c r="J750" s="39"/>
      <c r="K750" s="39"/>
      <c r="L750" s="39"/>
      <c r="M750" s="39"/>
      <c r="N750" s="39"/>
      <c r="O750" s="39"/>
      <c r="P750" s="39"/>
      <c r="Q750" s="39"/>
      <c r="R750" s="39"/>
      <c r="S750" s="39"/>
      <c r="T750" s="39"/>
      <c r="U750" s="39"/>
      <c r="V750" s="39"/>
      <c r="W750" s="39"/>
      <c r="X750" s="39"/>
      <c r="Z750" s="100" t="s">
        <v>3</v>
      </c>
      <c r="AA750" s="100"/>
      <c r="AB750" s="76">
        <f>IF(SUM(U130:U131)=0,0,+(SUM(U130:U131)/AB748))</f>
        <v>0.5</v>
      </c>
      <c r="AC750" s="82"/>
      <c r="AD750" s="82"/>
      <c r="AE750" s="82"/>
    </row>
    <row r="751" spans="1:31" ht="22.5" hidden="1" customHeight="1" x14ac:dyDescent="0.2">
      <c r="A751" s="37"/>
      <c r="B751" s="45"/>
      <c r="C751" s="45"/>
      <c r="D751" s="45"/>
      <c r="E751" s="41"/>
      <c r="F751" s="1"/>
      <c r="G751" s="2"/>
      <c r="H751" s="2"/>
      <c r="I751" s="39"/>
      <c r="J751" s="39"/>
      <c r="K751" s="39"/>
      <c r="L751" s="39"/>
      <c r="M751" s="39"/>
      <c r="N751" s="39"/>
      <c r="O751" s="39"/>
      <c r="P751" s="39"/>
      <c r="Q751" s="39"/>
      <c r="R751" s="39"/>
      <c r="S751" s="39"/>
      <c r="T751" s="39"/>
      <c r="U751" s="39"/>
      <c r="V751" s="39"/>
      <c r="W751" s="39"/>
      <c r="X751" s="39"/>
      <c r="Z751" s="100" t="s">
        <v>2289</v>
      </c>
      <c r="AA751" s="100"/>
      <c r="AB751" s="77">
        <f>IF(SUM(T130:T131)=0,0,+(SUM(T130:T131)/AB749))</f>
        <v>0.5</v>
      </c>
      <c r="AC751" s="82"/>
      <c r="AD751" s="82"/>
      <c r="AE751" s="82"/>
    </row>
    <row r="752" spans="1:31" ht="22.5" hidden="1" customHeight="1" x14ac:dyDescent="0.2">
      <c r="A752" s="37"/>
      <c r="B752" s="45"/>
      <c r="C752" s="45"/>
      <c r="D752" s="45"/>
      <c r="E752" s="41"/>
      <c r="F752" s="1"/>
      <c r="G752" s="2"/>
      <c r="H752" s="2"/>
      <c r="I752" s="39"/>
      <c r="J752" s="39"/>
      <c r="K752" s="39"/>
      <c r="L752" s="39"/>
      <c r="M752" s="39"/>
      <c r="N752" s="39"/>
      <c r="O752" s="39"/>
      <c r="P752" s="39"/>
      <c r="Q752" s="39"/>
      <c r="R752" s="39"/>
      <c r="S752" s="39"/>
      <c r="T752" s="39"/>
      <c r="U752" s="39"/>
      <c r="V752" s="39"/>
      <c r="W752" s="39"/>
      <c r="X752" s="39"/>
      <c r="Z752" s="40"/>
      <c r="AA752" s="40"/>
      <c r="AB752" s="75"/>
      <c r="AC752" s="82"/>
      <c r="AD752" s="82"/>
      <c r="AE752" s="82"/>
    </row>
    <row r="753" spans="1:31" ht="22.5" hidden="1" customHeight="1" x14ac:dyDescent="0.2">
      <c r="A753" s="37"/>
      <c r="B753" s="45"/>
      <c r="C753" s="45"/>
      <c r="D753" s="45"/>
      <c r="E753" s="41"/>
      <c r="F753" s="1"/>
      <c r="G753" s="2"/>
      <c r="H753" s="2"/>
      <c r="I753" s="39"/>
      <c r="J753" s="39"/>
      <c r="K753" s="39"/>
      <c r="L753" s="39"/>
      <c r="M753" s="39"/>
      <c r="N753" s="39"/>
      <c r="O753" s="39"/>
      <c r="P753" s="39"/>
      <c r="Q753" s="39"/>
      <c r="R753" s="39"/>
      <c r="S753" s="39"/>
      <c r="T753" s="39"/>
      <c r="U753" s="39"/>
      <c r="V753" s="39"/>
      <c r="W753" s="39"/>
      <c r="X753" s="39"/>
      <c r="Z753" s="101" t="s">
        <v>2135</v>
      </c>
      <c r="AA753" s="101"/>
      <c r="AB753" s="101"/>
      <c r="AC753" s="82"/>
      <c r="AD753" s="82"/>
      <c r="AE753" s="82"/>
    </row>
    <row r="754" spans="1:31" ht="22.5" hidden="1" customHeight="1" x14ac:dyDescent="0.2">
      <c r="A754" s="37"/>
      <c r="B754" s="45"/>
      <c r="C754" s="45"/>
      <c r="D754" s="45"/>
      <c r="E754" s="41"/>
      <c r="F754" s="1"/>
      <c r="G754" s="2"/>
      <c r="H754" s="2"/>
      <c r="I754" s="39"/>
      <c r="J754" s="39"/>
      <c r="K754" s="39"/>
      <c r="L754" s="39"/>
      <c r="M754" s="39"/>
      <c r="N754" s="39"/>
      <c r="O754" s="39"/>
      <c r="P754" s="39"/>
      <c r="Q754" s="39"/>
      <c r="R754" s="39"/>
      <c r="S754" s="39"/>
      <c r="T754" s="39"/>
      <c r="U754" s="39"/>
      <c r="V754" s="39"/>
      <c r="W754" s="39"/>
      <c r="X754" s="39"/>
      <c r="Z754" s="101"/>
      <c r="AA754" s="101"/>
      <c r="AB754" s="101"/>
      <c r="AC754" s="82"/>
      <c r="AD754" s="82"/>
      <c r="AE754" s="82"/>
    </row>
    <row r="755" spans="1:31" ht="22.5" hidden="1" customHeight="1" x14ac:dyDescent="0.2">
      <c r="A755" s="37"/>
      <c r="B755" s="45"/>
      <c r="C755" s="45"/>
      <c r="D755" s="45"/>
      <c r="E755" s="41"/>
      <c r="F755" s="1"/>
      <c r="G755" s="2"/>
      <c r="H755" s="2"/>
      <c r="I755" s="39"/>
      <c r="J755" s="39"/>
      <c r="K755" s="39"/>
      <c r="L755" s="39"/>
      <c r="M755" s="39"/>
      <c r="N755" s="39"/>
      <c r="O755" s="39"/>
      <c r="P755" s="39"/>
      <c r="Q755" s="39"/>
      <c r="R755" s="39"/>
      <c r="S755" s="39"/>
      <c r="T755" s="39"/>
      <c r="U755" s="39"/>
      <c r="V755" s="39"/>
      <c r="W755" s="39"/>
      <c r="X755" s="39"/>
      <c r="Z755" s="100" t="s">
        <v>1</v>
      </c>
      <c r="AA755" s="100"/>
      <c r="AB755" s="72">
        <f>SUM(V132:V134)</f>
        <v>42.285714285714285</v>
      </c>
      <c r="AC755" s="82"/>
      <c r="AD755" s="82"/>
      <c r="AE755" s="82"/>
    </row>
    <row r="756" spans="1:31" ht="22.5" hidden="1" customHeight="1" x14ac:dyDescent="0.2">
      <c r="A756" s="37"/>
      <c r="B756" s="45"/>
      <c r="C756" s="45"/>
      <c r="D756" s="45"/>
      <c r="E756" s="41"/>
      <c r="F756" s="1"/>
      <c r="G756" s="2"/>
      <c r="H756" s="2"/>
      <c r="I756" s="39"/>
      <c r="J756" s="39"/>
      <c r="K756" s="39"/>
      <c r="L756" s="39"/>
      <c r="M756" s="39"/>
      <c r="N756" s="39"/>
      <c r="O756" s="39"/>
      <c r="P756" s="39"/>
      <c r="Q756" s="39"/>
      <c r="R756" s="39"/>
      <c r="S756" s="39"/>
      <c r="T756" s="39"/>
      <c r="U756" s="39"/>
      <c r="V756" s="39"/>
      <c r="W756" s="39"/>
      <c r="X756" s="39"/>
      <c r="Z756" s="100" t="s">
        <v>2</v>
      </c>
      <c r="AA756" s="100"/>
      <c r="AB756" s="72">
        <f>SUM(N132:N133)</f>
        <v>29.428571428571427</v>
      </c>
      <c r="AC756" s="82"/>
      <c r="AD756" s="82"/>
      <c r="AE756" s="82"/>
    </row>
    <row r="757" spans="1:31" ht="22.5" hidden="1" customHeight="1" x14ac:dyDescent="0.2">
      <c r="A757" s="37"/>
      <c r="B757" s="45"/>
      <c r="C757" s="45"/>
      <c r="D757" s="45"/>
      <c r="E757" s="41"/>
      <c r="F757" s="1"/>
      <c r="G757" s="2"/>
      <c r="H757" s="2"/>
      <c r="I757" s="39"/>
      <c r="J757" s="39"/>
      <c r="K757" s="39"/>
      <c r="L757" s="39"/>
      <c r="M757" s="39"/>
      <c r="N757" s="39"/>
      <c r="O757" s="39"/>
      <c r="P757" s="39"/>
      <c r="Q757" s="39"/>
      <c r="R757" s="39"/>
      <c r="S757" s="39"/>
      <c r="T757" s="39"/>
      <c r="U757" s="39"/>
      <c r="V757" s="39"/>
      <c r="W757" s="39"/>
      <c r="X757" s="39"/>
      <c r="Z757" s="100" t="s">
        <v>3</v>
      </c>
      <c r="AA757" s="100"/>
      <c r="AB757" s="76">
        <f>IF(SUM(U132:U133)=0,0,+(SUM(U132:U133)/AB755))</f>
        <v>0</v>
      </c>
      <c r="AC757" s="82"/>
      <c r="AD757" s="82"/>
      <c r="AE757" s="82"/>
    </row>
    <row r="758" spans="1:31" ht="22.5" hidden="1" customHeight="1" x14ac:dyDescent="0.2">
      <c r="A758" s="37"/>
      <c r="B758" s="45"/>
      <c r="C758" s="45"/>
      <c r="D758" s="45"/>
      <c r="E758" s="41"/>
      <c r="F758" s="1"/>
      <c r="G758" s="2"/>
      <c r="H758" s="2"/>
      <c r="I758" s="39"/>
      <c r="J758" s="39"/>
      <c r="K758" s="39"/>
      <c r="L758" s="39"/>
      <c r="M758" s="39"/>
      <c r="N758" s="39"/>
      <c r="O758" s="39"/>
      <c r="P758" s="39"/>
      <c r="Q758" s="39"/>
      <c r="R758" s="39"/>
      <c r="S758" s="39"/>
      <c r="T758" s="39"/>
      <c r="U758" s="39"/>
      <c r="V758" s="39"/>
      <c r="W758" s="39"/>
      <c r="X758" s="39"/>
      <c r="Z758" s="100" t="s">
        <v>2289</v>
      </c>
      <c r="AA758" s="100"/>
      <c r="AB758" s="77">
        <f>IF(SUM(T132:T133)=0,0,+(SUM(T132:T133)/AB756))</f>
        <v>0</v>
      </c>
      <c r="AC758" s="82"/>
      <c r="AD758" s="82"/>
      <c r="AE758" s="82"/>
    </row>
    <row r="759" spans="1:31" ht="22.5" hidden="1" customHeight="1" x14ac:dyDescent="0.2">
      <c r="A759" s="37"/>
      <c r="B759" s="45"/>
      <c r="C759" s="45"/>
      <c r="D759" s="45"/>
      <c r="E759" s="41"/>
      <c r="F759" s="1"/>
      <c r="G759" s="2"/>
      <c r="H759" s="2"/>
      <c r="I759" s="39"/>
      <c r="J759" s="39"/>
      <c r="K759" s="39"/>
      <c r="L759" s="39"/>
      <c r="M759" s="39"/>
      <c r="N759" s="39"/>
      <c r="O759" s="39"/>
      <c r="P759" s="39"/>
      <c r="Q759" s="39"/>
      <c r="R759" s="39"/>
      <c r="S759" s="39"/>
      <c r="T759" s="39"/>
      <c r="U759" s="39"/>
      <c r="V759" s="39"/>
      <c r="W759" s="39"/>
      <c r="X759" s="39"/>
      <c r="Z759" s="40"/>
      <c r="AA759" s="40"/>
      <c r="AB759" s="75"/>
      <c r="AC759" s="82"/>
      <c r="AD759" s="82"/>
      <c r="AE759" s="82"/>
    </row>
    <row r="760" spans="1:31" ht="22.5" hidden="1" customHeight="1" x14ac:dyDescent="0.2">
      <c r="A760" s="37"/>
      <c r="B760" s="45"/>
      <c r="C760" s="45"/>
      <c r="D760" s="45"/>
      <c r="E760" s="41"/>
      <c r="F760" s="1"/>
      <c r="G760" s="2"/>
      <c r="H760" s="2"/>
      <c r="I760" s="39"/>
      <c r="J760" s="39"/>
      <c r="K760" s="39"/>
      <c r="L760" s="39"/>
      <c r="M760" s="39"/>
      <c r="N760" s="39"/>
      <c r="O760" s="39"/>
      <c r="P760" s="39"/>
      <c r="Q760" s="39"/>
      <c r="R760" s="39"/>
      <c r="S760" s="39"/>
      <c r="T760" s="39"/>
      <c r="U760" s="39"/>
      <c r="V760" s="39"/>
      <c r="W760" s="39"/>
      <c r="X760" s="39"/>
      <c r="Z760" s="101" t="s">
        <v>2124</v>
      </c>
      <c r="AA760" s="101"/>
      <c r="AB760" s="101"/>
      <c r="AC760" s="82"/>
      <c r="AD760" s="82"/>
      <c r="AE760" s="82"/>
    </row>
    <row r="761" spans="1:31" ht="22.5" hidden="1" customHeight="1" x14ac:dyDescent="0.2">
      <c r="A761" s="37"/>
      <c r="B761" s="45"/>
      <c r="C761" s="45"/>
      <c r="D761" s="45"/>
      <c r="E761" s="41"/>
      <c r="F761" s="1"/>
      <c r="G761" s="2"/>
      <c r="H761" s="2"/>
      <c r="I761" s="39"/>
      <c r="J761" s="39"/>
      <c r="K761" s="39"/>
      <c r="L761" s="39"/>
      <c r="M761" s="39"/>
      <c r="N761" s="39"/>
      <c r="O761" s="39"/>
      <c r="P761" s="39"/>
      <c r="Q761" s="39"/>
      <c r="R761" s="39"/>
      <c r="S761" s="39"/>
      <c r="T761" s="39"/>
      <c r="U761" s="39"/>
      <c r="V761" s="39"/>
      <c r="W761" s="39"/>
      <c r="X761" s="39"/>
      <c r="Z761" s="101"/>
      <c r="AA761" s="101"/>
      <c r="AB761" s="101"/>
      <c r="AC761" s="82"/>
      <c r="AD761" s="82"/>
      <c r="AE761" s="82"/>
    </row>
    <row r="762" spans="1:31" ht="22.5" hidden="1" customHeight="1" x14ac:dyDescent="0.2">
      <c r="A762" s="37"/>
      <c r="B762" s="45"/>
      <c r="C762" s="45"/>
      <c r="D762" s="45"/>
      <c r="E762" s="41"/>
      <c r="F762" s="1"/>
      <c r="G762" s="2"/>
      <c r="H762" s="2"/>
      <c r="I762" s="39"/>
      <c r="J762" s="39"/>
      <c r="K762" s="39"/>
      <c r="L762" s="39"/>
      <c r="M762" s="39"/>
      <c r="N762" s="39"/>
      <c r="O762" s="39"/>
      <c r="P762" s="39"/>
      <c r="Q762" s="39"/>
      <c r="R762" s="39"/>
      <c r="S762" s="39"/>
      <c r="T762" s="39"/>
      <c r="U762" s="39"/>
      <c r="V762" s="39"/>
      <c r="W762" s="39"/>
      <c r="X762" s="39"/>
      <c r="Z762" s="100" t="s">
        <v>1</v>
      </c>
      <c r="AA762" s="100"/>
      <c r="AB762" s="72">
        <f>SUM(V134:V138)</f>
        <v>69.142857142857139</v>
      </c>
      <c r="AC762" s="82"/>
      <c r="AD762" s="82"/>
      <c r="AE762" s="82"/>
    </row>
    <row r="763" spans="1:31" ht="22.5" hidden="1" customHeight="1" x14ac:dyDescent="0.2">
      <c r="A763" s="37"/>
      <c r="B763" s="45"/>
      <c r="C763" s="45"/>
      <c r="D763" s="45"/>
      <c r="E763" s="41"/>
      <c r="F763" s="1"/>
      <c r="G763" s="2"/>
      <c r="H763" s="2"/>
      <c r="I763" s="39"/>
      <c r="J763" s="39"/>
      <c r="K763" s="39"/>
      <c r="L763" s="39"/>
      <c r="M763" s="39"/>
      <c r="N763" s="39"/>
      <c r="O763" s="39"/>
      <c r="P763" s="39"/>
      <c r="Q763" s="39"/>
      <c r="R763" s="39"/>
      <c r="S763" s="39"/>
      <c r="T763" s="39"/>
      <c r="U763" s="39"/>
      <c r="V763" s="39"/>
      <c r="W763" s="39"/>
      <c r="X763" s="39"/>
      <c r="Z763" s="100" t="s">
        <v>2</v>
      </c>
      <c r="AA763" s="100"/>
      <c r="AB763" s="72">
        <f>SUM(N134:N138)</f>
        <v>69.142857142857139</v>
      </c>
      <c r="AC763" s="82"/>
      <c r="AD763" s="82"/>
      <c r="AE763" s="82"/>
    </row>
    <row r="764" spans="1:31" ht="22.5" hidden="1" customHeight="1" x14ac:dyDescent="0.2">
      <c r="A764" s="37"/>
      <c r="B764" s="45"/>
      <c r="C764" s="45"/>
      <c r="D764" s="45"/>
      <c r="E764" s="41"/>
      <c r="F764" s="1"/>
      <c r="G764" s="2"/>
      <c r="H764" s="2"/>
      <c r="I764" s="39"/>
      <c r="J764" s="39"/>
      <c r="K764" s="39"/>
      <c r="L764" s="39"/>
      <c r="M764" s="39"/>
      <c r="N764" s="39"/>
      <c r="O764" s="39"/>
      <c r="P764" s="39"/>
      <c r="Q764" s="39"/>
      <c r="R764" s="39"/>
      <c r="S764" s="39"/>
      <c r="T764" s="39"/>
      <c r="U764" s="39"/>
      <c r="V764" s="39"/>
      <c r="W764" s="39"/>
      <c r="X764" s="39"/>
      <c r="Z764" s="100" t="s">
        <v>3</v>
      </c>
      <c r="AA764" s="100"/>
      <c r="AB764" s="76">
        <f>IF(SUM(U134:U138)=0,0,+(SUM(U134:U138)/AB762))</f>
        <v>0.44214876033057854</v>
      </c>
      <c r="AC764" s="82"/>
      <c r="AD764" s="82"/>
      <c r="AE764" s="82"/>
    </row>
    <row r="765" spans="1:31" ht="22.5" hidden="1" customHeight="1" x14ac:dyDescent="0.2">
      <c r="A765" s="37"/>
      <c r="B765" s="45"/>
      <c r="C765" s="45"/>
      <c r="D765" s="45"/>
      <c r="E765" s="41"/>
      <c r="F765" s="1"/>
      <c r="G765" s="2"/>
      <c r="H765" s="2"/>
      <c r="I765" s="39"/>
      <c r="J765" s="39"/>
      <c r="K765" s="39"/>
      <c r="L765" s="39"/>
      <c r="M765" s="39"/>
      <c r="N765" s="39"/>
      <c r="O765" s="39"/>
      <c r="P765" s="39"/>
      <c r="Q765" s="39"/>
      <c r="R765" s="39"/>
      <c r="S765" s="39"/>
      <c r="T765" s="39"/>
      <c r="U765" s="39"/>
      <c r="V765" s="39"/>
      <c r="W765" s="39"/>
      <c r="X765" s="39"/>
      <c r="Z765" s="100" t="s">
        <v>2289</v>
      </c>
      <c r="AA765" s="100"/>
      <c r="AB765" s="77">
        <f>IF(SUM(T134:T138)=0,0,+(SUM(T134:T138)/AB763))</f>
        <v>0.44214876033057854</v>
      </c>
      <c r="AC765" s="82"/>
      <c r="AD765" s="82"/>
      <c r="AE765" s="82"/>
    </row>
    <row r="766" spans="1:31" ht="22.5" hidden="1" customHeight="1" x14ac:dyDescent="0.2">
      <c r="A766" s="37"/>
      <c r="B766" s="45"/>
      <c r="C766" s="45"/>
      <c r="D766" s="45"/>
      <c r="E766" s="41"/>
      <c r="F766" s="1"/>
      <c r="G766" s="2"/>
      <c r="H766" s="2"/>
      <c r="I766" s="39"/>
      <c r="J766" s="39"/>
      <c r="K766" s="39"/>
      <c r="L766" s="39"/>
      <c r="M766" s="39"/>
      <c r="N766" s="39"/>
      <c r="O766" s="39"/>
      <c r="P766" s="39"/>
      <c r="Q766" s="39"/>
      <c r="R766" s="39"/>
      <c r="S766" s="39"/>
      <c r="T766" s="39"/>
      <c r="U766" s="39"/>
      <c r="V766" s="39"/>
      <c r="W766" s="39"/>
      <c r="X766" s="39"/>
      <c r="Z766" s="40"/>
      <c r="AA766" s="40"/>
      <c r="AB766" s="75"/>
      <c r="AC766" s="82"/>
      <c r="AD766" s="82"/>
      <c r="AE766" s="82"/>
    </row>
    <row r="767" spans="1:31" ht="22.5" hidden="1" customHeight="1" x14ac:dyDescent="0.2">
      <c r="A767" s="37"/>
      <c r="B767" s="45"/>
      <c r="C767" s="45"/>
      <c r="D767" s="45"/>
      <c r="E767" s="41"/>
      <c r="F767" s="1"/>
      <c r="G767" s="2"/>
      <c r="H767" s="2"/>
      <c r="I767" s="39"/>
      <c r="J767" s="39"/>
      <c r="K767" s="39"/>
      <c r="L767" s="39"/>
      <c r="M767" s="39"/>
      <c r="N767" s="39"/>
      <c r="O767" s="39"/>
      <c r="P767" s="39"/>
      <c r="Q767" s="39"/>
      <c r="R767" s="39"/>
      <c r="S767" s="39"/>
      <c r="T767" s="39"/>
      <c r="U767" s="39"/>
      <c r="V767" s="39"/>
      <c r="W767" s="39"/>
      <c r="X767" s="39"/>
      <c r="Z767" s="101" t="s">
        <v>2086</v>
      </c>
      <c r="AA767" s="101"/>
      <c r="AB767" s="101"/>
      <c r="AC767" s="82"/>
      <c r="AD767" s="82"/>
      <c r="AE767" s="82"/>
    </row>
    <row r="768" spans="1:31" ht="22.5" hidden="1" customHeight="1" x14ac:dyDescent="0.2">
      <c r="A768" s="37"/>
      <c r="B768" s="45"/>
      <c r="C768" s="45"/>
      <c r="D768" s="45"/>
      <c r="E768" s="41"/>
      <c r="F768" s="1"/>
      <c r="G768" s="2"/>
      <c r="H768" s="2"/>
      <c r="I768" s="39"/>
      <c r="J768" s="39"/>
      <c r="K768" s="39"/>
      <c r="L768" s="39"/>
      <c r="M768" s="39"/>
      <c r="N768" s="39"/>
      <c r="O768" s="39"/>
      <c r="P768" s="39"/>
      <c r="Q768" s="39"/>
      <c r="R768" s="39"/>
      <c r="S768" s="39"/>
      <c r="T768" s="39"/>
      <c r="U768" s="39"/>
      <c r="V768" s="39"/>
      <c r="W768" s="39"/>
      <c r="X768" s="39"/>
      <c r="Z768" s="101"/>
      <c r="AA768" s="101"/>
      <c r="AB768" s="101"/>
      <c r="AC768" s="82"/>
      <c r="AD768" s="82"/>
      <c r="AE768" s="82"/>
    </row>
    <row r="769" spans="1:31" ht="22.5" hidden="1" customHeight="1" x14ac:dyDescent="0.2">
      <c r="A769" s="37"/>
      <c r="B769" s="45"/>
      <c r="C769" s="45"/>
      <c r="D769" s="45"/>
      <c r="E769" s="41"/>
      <c r="F769" s="1"/>
      <c r="G769" s="2"/>
      <c r="H769" s="2"/>
      <c r="I769" s="39"/>
      <c r="J769" s="39"/>
      <c r="K769" s="39"/>
      <c r="L769" s="39"/>
      <c r="M769" s="39"/>
      <c r="N769" s="39"/>
      <c r="O769" s="39"/>
      <c r="P769" s="39"/>
      <c r="Q769" s="39"/>
      <c r="R769" s="39"/>
      <c r="S769" s="39"/>
      <c r="T769" s="39"/>
      <c r="U769" s="39"/>
      <c r="V769" s="39"/>
      <c r="W769" s="39"/>
      <c r="X769" s="39"/>
      <c r="Z769" s="100" t="s">
        <v>1</v>
      </c>
      <c r="AA769" s="100"/>
      <c r="AB769" s="72">
        <f>SUM(V139:V164)</f>
        <v>441.71428571428572</v>
      </c>
      <c r="AC769" s="82"/>
      <c r="AD769" s="82"/>
      <c r="AE769" s="82"/>
    </row>
    <row r="770" spans="1:31" ht="22.5" hidden="1" customHeight="1" x14ac:dyDescent="0.2">
      <c r="A770" s="37"/>
      <c r="B770" s="45"/>
      <c r="C770" s="45"/>
      <c r="D770" s="45"/>
      <c r="E770" s="41"/>
      <c r="F770" s="1"/>
      <c r="G770" s="2"/>
      <c r="H770" s="2"/>
      <c r="I770" s="39"/>
      <c r="J770" s="39"/>
      <c r="K770" s="39"/>
      <c r="L770" s="39"/>
      <c r="M770" s="39"/>
      <c r="N770" s="39"/>
      <c r="O770" s="39"/>
      <c r="P770" s="39"/>
      <c r="Q770" s="39"/>
      <c r="R770" s="39"/>
      <c r="S770" s="39"/>
      <c r="T770" s="39"/>
      <c r="U770" s="39"/>
      <c r="V770" s="39"/>
      <c r="W770" s="39"/>
      <c r="X770" s="39"/>
      <c r="Z770" s="100" t="s">
        <v>2</v>
      </c>
      <c r="AA770" s="100"/>
      <c r="AB770" s="72">
        <f>SUM(N139:N164)</f>
        <v>489.57142857142856</v>
      </c>
      <c r="AC770" s="82"/>
      <c r="AD770" s="82"/>
      <c r="AE770" s="82"/>
    </row>
    <row r="771" spans="1:31" ht="22.5" hidden="1" customHeight="1" x14ac:dyDescent="0.2">
      <c r="A771" s="37"/>
      <c r="B771" s="45"/>
      <c r="C771" s="45"/>
      <c r="D771" s="45"/>
      <c r="E771" s="41"/>
      <c r="F771" s="1"/>
      <c r="G771" s="2"/>
      <c r="H771" s="2"/>
      <c r="I771" s="39"/>
      <c r="J771" s="39"/>
      <c r="K771" s="39"/>
      <c r="L771" s="39"/>
      <c r="M771" s="39"/>
      <c r="N771" s="39"/>
      <c r="O771" s="39"/>
      <c r="P771" s="39"/>
      <c r="Q771" s="39"/>
      <c r="R771" s="39"/>
      <c r="S771" s="39"/>
      <c r="T771" s="39"/>
      <c r="U771" s="39"/>
      <c r="V771" s="39"/>
      <c r="W771" s="39"/>
      <c r="X771" s="39"/>
      <c r="Z771" s="100" t="s">
        <v>3</v>
      </c>
      <c r="AA771" s="100"/>
      <c r="AB771" s="76">
        <f>IF(SUM(U139:U164)=0,0,+(SUM(U139:U164)/AB769))</f>
        <v>0.76410090556274257</v>
      </c>
      <c r="AC771" s="82"/>
      <c r="AD771" s="82"/>
      <c r="AE771" s="82"/>
    </row>
    <row r="772" spans="1:31" ht="22.5" hidden="1" customHeight="1" x14ac:dyDescent="0.2">
      <c r="A772" s="37"/>
      <c r="B772" s="45"/>
      <c r="C772" s="45"/>
      <c r="D772" s="45"/>
      <c r="E772" s="41"/>
      <c r="F772" s="1"/>
      <c r="G772" s="2"/>
      <c r="H772" s="2"/>
      <c r="I772" s="39"/>
      <c r="J772" s="39"/>
      <c r="K772" s="39"/>
      <c r="L772" s="39"/>
      <c r="M772" s="39"/>
      <c r="N772" s="39"/>
      <c r="O772" s="39"/>
      <c r="P772" s="39"/>
      <c r="Q772" s="39"/>
      <c r="R772" s="39"/>
      <c r="S772" s="39"/>
      <c r="T772" s="39"/>
      <c r="U772" s="39"/>
      <c r="V772" s="39"/>
      <c r="W772" s="39"/>
      <c r="X772" s="39"/>
      <c r="Z772" s="100" t="s">
        <v>2289</v>
      </c>
      <c r="AA772" s="100"/>
      <c r="AB772" s="77">
        <f>IF(SUM(T139:T164)=0,0,+(SUM(T139:T164)/AB770))</f>
        <v>0.6894076451707033</v>
      </c>
      <c r="AC772" s="82"/>
      <c r="AD772" s="82"/>
      <c r="AE772" s="82"/>
    </row>
    <row r="773" spans="1:31" ht="22.5" hidden="1" customHeight="1" x14ac:dyDescent="0.2">
      <c r="A773" s="37"/>
      <c r="B773" s="45"/>
      <c r="C773" s="45"/>
      <c r="D773" s="45"/>
      <c r="E773" s="41"/>
      <c r="F773" s="1"/>
      <c r="G773" s="2"/>
      <c r="H773" s="2"/>
      <c r="I773" s="39"/>
      <c r="J773" s="39"/>
      <c r="K773" s="39"/>
      <c r="L773" s="39"/>
      <c r="M773" s="39"/>
      <c r="N773" s="39"/>
      <c r="O773" s="39"/>
      <c r="P773" s="39"/>
      <c r="Q773" s="39"/>
      <c r="R773" s="39"/>
      <c r="S773" s="39"/>
      <c r="T773" s="39"/>
      <c r="U773" s="39"/>
      <c r="V773" s="39"/>
      <c r="W773" s="39"/>
      <c r="X773" s="39"/>
      <c r="Z773" s="40"/>
      <c r="AA773" s="40"/>
      <c r="AB773" s="75"/>
      <c r="AC773" s="82"/>
      <c r="AD773" s="82"/>
      <c r="AE773" s="82"/>
    </row>
    <row r="774" spans="1:31" ht="22.5" hidden="1" customHeight="1" x14ac:dyDescent="0.2">
      <c r="A774" s="37"/>
      <c r="B774" s="45"/>
      <c r="C774" s="45"/>
      <c r="D774" s="45"/>
      <c r="E774" s="41"/>
      <c r="F774" s="1"/>
      <c r="G774" s="2"/>
      <c r="H774" s="2"/>
      <c r="I774" s="39"/>
      <c r="J774" s="39"/>
      <c r="K774" s="39"/>
      <c r="L774" s="39"/>
      <c r="M774" s="39"/>
      <c r="N774" s="39"/>
      <c r="O774" s="39"/>
      <c r="P774" s="39"/>
      <c r="Q774" s="39"/>
      <c r="R774" s="39"/>
      <c r="S774" s="39"/>
      <c r="T774" s="39"/>
      <c r="U774" s="39"/>
      <c r="V774" s="39"/>
      <c r="W774" s="39"/>
      <c r="X774" s="39"/>
      <c r="Z774" s="101" t="s">
        <v>1984</v>
      </c>
      <c r="AA774" s="101"/>
      <c r="AB774" s="101"/>
      <c r="AC774" s="82"/>
      <c r="AD774" s="82"/>
      <c r="AE774" s="82"/>
    </row>
    <row r="775" spans="1:31" ht="22.5" hidden="1" customHeight="1" x14ac:dyDescent="0.2">
      <c r="A775" s="37"/>
      <c r="B775" s="45"/>
      <c r="C775" s="45"/>
      <c r="D775" s="45"/>
      <c r="E775" s="41"/>
      <c r="F775" s="1"/>
      <c r="G775" s="2"/>
      <c r="H775" s="2"/>
      <c r="I775" s="39"/>
      <c r="J775" s="39"/>
      <c r="K775" s="39"/>
      <c r="L775" s="39"/>
      <c r="M775" s="39"/>
      <c r="N775" s="39"/>
      <c r="O775" s="39"/>
      <c r="P775" s="39"/>
      <c r="Q775" s="39"/>
      <c r="R775" s="39"/>
      <c r="S775" s="39"/>
      <c r="T775" s="39"/>
      <c r="U775" s="39"/>
      <c r="V775" s="39"/>
      <c r="W775" s="39"/>
      <c r="X775" s="39"/>
      <c r="Z775" s="101"/>
      <c r="AA775" s="101"/>
      <c r="AB775" s="101"/>
      <c r="AC775" s="82"/>
      <c r="AD775" s="82"/>
      <c r="AE775" s="82"/>
    </row>
    <row r="776" spans="1:31" ht="22.5" hidden="1" customHeight="1" x14ac:dyDescent="0.2">
      <c r="A776" s="37"/>
      <c r="B776" s="45"/>
      <c r="C776" s="45"/>
      <c r="D776" s="45"/>
      <c r="E776" s="41"/>
      <c r="F776" s="1"/>
      <c r="G776" s="2"/>
      <c r="H776" s="2"/>
      <c r="I776" s="39"/>
      <c r="J776" s="39"/>
      <c r="K776" s="39"/>
      <c r="L776" s="39"/>
      <c r="M776" s="39"/>
      <c r="N776" s="39"/>
      <c r="O776" s="39"/>
      <c r="P776" s="39"/>
      <c r="Q776" s="39"/>
      <c r="R776" s="39"/>
      <c r="S776" s="39"/>
      <c r="T776" s="39"/>
      <c r="U776" s="39"/>
      <c r="V776" s="39"/>
      <c r="W776" s="39"/>
      <c r="X776" s="39"/>
      <c r="Z776" s="100" t="s">
        <v>1</v>
      </c>
      <c r="AA776" s="100"/>
      <c r="AB776" s="72">
        <f>SUM(V165:V166)</f>
        <v>16.142857142857142</v>
      </c>
      <c r="AC776" s="82"/>
      <c r="AD776" s="82"/>
      <c r="AE776" s="82"/>
    </row>
    <row r="777" spans="1:31" ht="22.5" hidden="1" customHeight="1" x14ac:dyDescent="0.2">
      <c r="A777" s="37"/>
      <c r="B777" s="45"/>
      <c r="C777" s="45"/>
      <c r="D777" s="45"/>
      <c r="E777" s="41"/>
      <c r="F777" s="1"/>
      <c r="G777" s="2"/>
      <c r="H777" s="2"/>
      <c r="I777" s="39"/>
      <c r="J777" s="39"/>
      <c r="K777" s="39"/>
      <c r="L777" s="39"/>
      <c r="M777" s="39"/>
      <c r="N777" s="39"/>
      <c r="O777" s="39"/>
      <c r="P777" s="39"/>
      <c r="Q777" s="39"/>
      <c r="R777" s="39"/>
      <c r="S777" s="39"/>
      <c r="T777" s="39"/>
      <c r="U777" s="39"/>
      <c r="V777" s="39"/>
      <c r="W777" s="39"/>
      <c r="X777" s="39"/>
      <c r="Z777" s="100" t="s">
        <v>2</v>
      </c>
      <c r="AA777" s="100"/>
      <c r="AB777" s="72">
        <f>SUM(N165:N166)</f>
        <v>16.142857142857142</v>
      </c>
      <c r="AC777" s="82"/>
      <c r="AD777" s="82"/>
      <c r="AE777" s="82"/>
    </row>
    <row r="778" spans="1:31" ht="22.5" hidden="1" customHeight="1" x14ac:dyDescent="0.2">
      <c r="A778" s="37"/>
      <c r="B778" s="45"/>
      <c r="C778" s="45"/>
      <c r="D778" s="45"/>
      <c r="E778" s="41"/>
      <c r="F778" s="1"/>
      <c r="G778" s="2"/>
      <c r="H778" s="2"/>
      <c r="I778" s="39"/>
      <c r="J778" s="39"/>
      <c r="K778" s="39"/>
      <c r="L778" s="39"/>
      <c r="M778" s="39"/>
      <c r="N778" s="39"/>
      <c r="O778" s="39"/>
      <c r="P778" s="39"/>
      <c r="Q778" s="39"/>
      <c r="R778" s="39"/>
      <c r="S778" s="39"/>
      <c r="T778" s="39"/>
      <c r="U778" s="39"/>
      <c r="V778" s="39"/>
      <c r="W778" s="39"/>
      <c r="X778" s="39"/>
      <c r="Z778" s="100" t="s">
        <v>3</v>
      </c>
      <c r="AA778" s="100"/>
      <c r="AB778" s="76">
        <f>IF(SUM(U165:U166)=0,0,+(SUM(U165:U166)/AB776))</f>
        <v>0</v>
      </c>
      <c r="AC778" s="82"/>
      <c r="AD778" s="82"/>
      <c r="AE778" s="82"/>
    </row>
    <row r="779" spans="1:31" ht="22.5" hidden="1" customHeight="1" x14ac:dyDescent="0.2">
      <c r="A779" s="37"/>
      <c r="B779" s="45"/>
      <c r="C779" s="45"/>
      <c r="D779" s="45"/>
      <c r="E779" s="41"/>
      <c r="F779" s="1"/>
      <c r="G779" s="2"/>
      <c r="H779" s="2"/>
      <c r="I779" s="39"/>
      <c r="J779" s="39"/>
      <c r="K779" s="39"/>
      <c r="L779" s="39"/>
      <c r="M779" s="39"/>
      <c r="N779" s="39"/>
      <c r="O779" s="39"/>
      <c r="P779" s="39"/>
      <c r="Q779" s="39"/>
      <c r="R779" s="39"/>
      <c r="S779" s="39"/>
      <c r="T779" s="39"/>
      <c r="U779" s="39"/>
      <c r="V779" s="39"/>
      <c r="W779" s="39"/>
      <c r="X779" s="39"/>
      <c r="Z779" s="100" t="s">
        <v>2289</v>
      </c>
      <c r="AA779" s="100"/>
      <c r="AB779" s="77">
        <f>IF(SUM(T165:T166)=0,0,+(SUM(T165:T166)/AB777))</f>
        <v>0</v>
      </c>
      <c r="AC779" s="82"/>
      <c r="AD779" s="82"/>
      <c r="AE779" s="82"/>
    </row>
    <row r="780" spans="1:31" ht="22.5" hidden="1" customHeight="1" x14ac:dyDescent="0.2">
      <c r="A780" s="37"/>
      <c r="B780" s="45"/>
      <c r="C780" s="45"/>
      <c r="D780" s="45"/>
      <c r="E780" s="41"/>
      <c r="F780" s="1"/>
      <c r="G780" s="2"/>
      <c r="H780" s="2"/>
      <c r="I780" s="39"/>
      <c r="J780" s="39"/>
      <c r="K780" s="39"/>
      <c r="L780" s="39"/>
      <c r="M780" s="39"/>
      <c r="N780" s="39"/>
      <c r="O780" s="39"/>
      <c r="P780" s="39"/>
      <c r="Q780" s="39"/>
      <c r="R780" s="39"/>
      <c r="S780" s="39"/>
      <c r="T780" s="39"/>
      <c r="U780" s="39"/>
      <c r="V780" s="39"/>
      <c r="W780" s="39"/>
      <c r="X780" s="39"/>
      <c r="Z780" s="40"/>
      <c r="AA780" s="40"/>
      <c r="AB780" s="75"/>
      <c r="AC780" s="82"/>
      <c r="AD780" s="82"/>
      <c r="AE780" s="82"/>
    </row>
    <row r="781" spans="1:31" ht="22.5" hidden="1" customHeight="1" x14ac:dyDescent="0.2">
      <c r="A781" s="37"/>
      <c r="B781" s="45"/>
      <c r="C781" s="45"/>
      <c r="D781" s="45"/>
      <c r="E781" s="41"/>
      <c r="F781" s="1"/>
      <c r="G781" s="2"/>
      <c r="H781" s="2"/>
      <c r="I781" s="39"/>
      <c r="J781" s="39"/>
      <c r="K781" s="39"/>
      <c r="L781" s="39"/>
      <c r="M781" s="39"/>
      <c r="N781" s="39"/>
      <c r="O781" s="39"/>
      <c r="P781" s="39"/>
      <c r="Q781" s="39"/>
      <c r="R781" s="39"/>
      <c r="S781" s="39"/>
      <c r="T781" s="39"/>
      <c r="U781" s="39"/>
      <c r="V781" s="39"/>
      <c r="W781" s="39"/>
      <c r="X781" s="39"/>
      <c r="Z781" s="101" t="s">
        <v>1977</v>
      </c>
      <c r="AA781" s="101"/>
      <c r="AB781" s="101"/>
      <c r="AC781" s="82"/>
      <c r="AD781" s="82"/>
      <c r="AE781" s="82"/>
    </row>
    <row r="782" spans="1:31" ht="22.5" hidden="1" customHeight="1" x14ac:dyDescent="0.2">
      <c r="A782" s="37"/>
      <c r="B782" s="45"/>
      <c r="C782" s="45"/>
      <c r="D782" s="45"/>
      <c r="E782" s="41"/>
      <c r="F782" s="1"/>
      <c r="G782" s="2"/>
      <c r="H782" s="2"/>
      <c r="I782" s="39"/>
      <c r="J782" s="39"/>
      <c r="K782" s="39"/>
      <c r="L782" s="39"/>
      <c r="M782" s="39"/>
      <c r="N782" s="39"/>
      <c r="O782" s="39"/>
      <c r="P782" s="39"/>
      <c r="Q782" s="39"/>
      <c r="R782" s="39"/>
      <c r="S782" s="39"/>
      <c r="T782" s="39"/>
      <c r="U782" s="39"/>
      <c r="V782" s="39"/>
      <c r="W782" s="39"/>
      <c r="X782" s="39"/>
      <c r="Z782" s="101"/>
      <c r="AA782" s="101"/>
      <c r="AB782" s="101"/>
      <c r="AC782" s="82"/>
      <c r="AD782" s="82"/>
      <c r="AE782" s="82"/>
    </row>
    <row r="783" spans="1:31" ht="22.5" hidden="1" customHeight="1" x14ac:dyDescent="0.2">
      <c r="A783" s="37"/>
      <c r="B783" s="45"/>
      <c r="C783" s="45"/>
      <c r="D783" s="45"/>
      <c r="E783" s="41"/>
      <c r="F783" s="1"/>
      <c r="G783" s="2"/>
      <c r="H783" s="2"/>
      <c r="I783" s="39"/>
      <c r="J783" s="39"/>
      <c r="K783" s="39"/>
      <c r="L783" s="39"/>
      <c r="M783" s="39"/>
      <c r="N783" s="39"/>
      <c r="O783" s="39"/>
      <c r="P783" s="39"/>
      <c r="Q783" s="39"/>
      <c r="R783" s="39"/>
      <c r="S783" s="39"/>
      <c r="T783" s="39"/>
      <c r="U783" s="39"/>
      <c r="V783" s="39"/>
      <c r="W783" s="39"/>
      <c r="X783" s="39"/>
      <c r="Z783" s="100" t="s">
        <v>1</v>
      </c>
      <c r="AA783" s="100"/>
      <c r="AB783" s="72">
        <f>SUM(V167:V186)</f>
        <v>267.71428571428572</v>
      </c>
      <c r="AC783" s="82"/>
      <c r="AD783" s="82"/>
      <c r="AE783" s="82"/>
    </row>
    <row r="784" spans="1:31" ht="22.5" hidden="1" customHeight="1" x14ac:dyDescent="0.2">
      <c r="A784" s="37"/>
      <c r="B784" s="45"/>
      <c r="C784" s="45"/>
      <c r="D784" s="45"/>
      <c r="E784" s="41"/>
      <c r="F784" s="1"/>
      <c r="G784" s="2"/>
      <c r="H784" s="2"/>
      <c r="I784" s="39"/>
      <c r="J784" s="39"/>
      <c r="K784" s="39"/>
      <c r="L784" s="39"/>
      <c r="M784" s="39"/>
      <c r="N784" s="39"/>
      <c r="O784" s="39"/>
      <c r="P784" s="39"/>
      <c r="Q784" s="39"/>
      <c r="R784" s="39"/>
      <c r="S784" s="39"/>
      <c r="T784" s="39"/>
      <c r="U784" s="39"/>
      <c r="V784" s="39"/>
      <c r="W784" s="39"/>
      <c r="X784" s="39"/>
      <c r="Z784" s="100" t="s">
        <v>2</v>
      </c>
      <c r="AA784" s="100"/>
      <c r="AB784" s="72">
        <f>SUM(N167:N186)</f>
        <v>267.71428571428572</v>
      </c>
      <c r="AC784" s="82"/>
      <c r="AD784" s="82"/>
      <c r="AE784" s="82"/>
    </row>
    <row r="785" spans="1:31" ht="22.5" hidden="1" customHeight="1" x14ac:dyDescent="0.2">
      <c r="A785" s="37"/>
      <c r="B785" s="45"/>
      <c r="C785" s="45"/>
      <c r="D785" s="45"/>
      <c r="E785" s="41"/>
      <c r="F785" s="1"/>
      <c r="G785" s="2"/>
      <c r="H785" s="2"/>
      <c r="I785" s="39"/>
      <c r="J785" s="39"/>
      <c r="K785" s="39"/>
      <c r="L785" s="39"/>
      <c r="M785" s="39"/>
      <c r="N785" s="39"/>
      <c r="O785" s="39"/>
      <c r="P785" s="39"/>
      <c r="Q785" s="39"/>
      <c r="R785" s="39"/>
      <c r="S785" s="39"/>
      <c r="T785" s="39"/>
      <c r="U785" s="39"/>
      <c r="V785" s="39"/>
      <c r="W785" s="39"/>
      <c r="X785" s="39"/>
      <c r="Z785" s="100" t="s">
        <v>3</v>
      </c>
      <c r="AA785" s="100"/>
      <c r="AB785" s="76">
        <f>IF(SUM(U167:U186)=0,0,+(SUM(U167:U186)/AB783))</f>
        <v>0.37459978655282816</v>
      </c>
      <c r="AC785" s="82"/>
      <c r="AD785" s="82"/>
      <c r="AE785" s="82"/>
    </row>
    <row r="786" spans="1:31" ht="22.5" hidden="1" customHeight="1" x14ac:dyDescent="0.2">
      <c r="A786" s="37"/>
      <c r="B786" s="45"/>
      <c r="C786" s="45"/>
      <c r="D786" s="45"/>
      <c r="E786" s="41"/>
      <c r="F786" s="1"/>
      <c r="G786" s="2"/>
      <c r="H786" s="2"/>
      <c r="I786" s="39"/>
      <c r="J786" s="39"/>
      <c r="K786" s="39"/>
      <c r="L786" s="39"/>
      <c r="M786" s="39"/>
      <c r="N786" s="39"/>
      <c r="O786" s="39"/>
      <c r="P786" s="39"/>
      <c r="Q786" s="39"/>
      <c r="R786" s="39"/>
      <c r="S786" s="39"/>
      <c r="T786" s="39"/>
      <c r="U786" s="39"/>
      <c r="V786" s="39"/>
      <c r="W786" s="39"/>
      <c r="X786" s="39"/>
      <c r="Z786" s="100" t="s">
        <v>2289</v>
      </c>
      <c r="AA786" s="100"/>
      <c r="AB786" s="77">
        <f>IF(SUM(T167:T186)=0,0,+(SUM(T167:T186)/AB784))</f>
        <v>0.37459978655282816</v>
      </c>
      <c r="AC786" s="82"/>
      <c r="AD786" s="82"/>
      <c r="AE786" s="82"/>
    </row>
    <row r="787" spans="1:31" ht="22.5" hidden="1" customHeight="1" x14ac:dyDescent="0.2">
      <c r="A787" s="37"/>
      <c r="B787" s="45"/>
      <c r="C787" s="45"/>
      <c r="D787" s="45"/>
      <c r="E787" s="41"/>
      <c r="F787" s="1"/>
      <c r="G787" s="2"/>
      <c r="H787" s="2"/>
      <c r="I787" s="39"/>
      <c r="J787" s="39"/>
      <c r="K787" s="39"/>
      <c r="L787" s="39"/>
      <c r="M787" s="39"/>
      <c r="N787" s="39"/>
      <c r="O787" s="39"/>
      <c r="P787" s="39"/>
      <c r="Q787" s="39"/>
      <c r="R787" s="39"/>
      <c r="S787" s="39"/>
      <c r="T787" s="39"/>
      <c r="U787" s="39"/>
      <c r="V787" s="39"/>
      <c r="W787" s="39"/>
      <c r="X787" s="39"/>
      <c r="Z787" s="40"/>
      <c r="AA787" s="40"/>
      <c r="AB787" s="75"/>
      <c r="AC787" s="82"/>
      <c r="AD787" s="82"/>
      <c r="AE787" s="82"/>
    </row>
    <row r="788" spans="1:31" ht="22.5" hidden="1" customHeight="1" x14ac:dyDescent="0.2">
      <c r="A788" s="37"/>
      <c r="B788" s="45"/>
      <c r="C788" s="45"/>
      <c r="D788" s="45"/>
      <c r="E788" s="41"/>
      <c r="F788" s="1"/>
      <c r="G788" s="2"/>
      <c r="H788" s="2"/>
      <c r="I788" s="39"/>
      <c r="J788" s="39"/>
      <c r="K788" s="39"/>
      <c r="L788" s="39"/>
      <c r="M788" s="39"/>
      <c r="N788" s="39"/>
      <c r="O788" s="39"/>
      <c r="P788" s="39"/>
      <c r="Q788" s="39"/>
      <c r="R788" s="39"/>
      <c r="S788" s="39"/>
      <c r="T788" s="39"/>
      <c r="U788" s="39"/>
      <c r="V788" s="39"/>
      <c r="W788" s="39"/>
      <c r="X788" s="39"/>
      <c r="Z788" s="101" t="s">
        <v>1978</v>
      </c>
      <c r="AA788" s="101"/>
      <c r="AB788" s="101"/>
      <c r="AC788" s="82"/>
      <c r="AD788" s="82"/>
      <c r="AE788" s="82"/>
    </row>
    <row r="789" spans="1:31" ht="22.5" hidden="1" customHeight="1" x14ac:dyDescent="0.2">
      <c r="A789" s="37"/>
      <c r="B789" s="45"/>
      <c r="C789" s="45"/>
      <c r="D789" s="45"/>
      <c r="E789" s="41"/>
      <c r="F789" s="1"/>
      <c r="G789" s="2"/>
      <c r="H789" s="2"/>
      <c r="I789" s="39"/>
      <c r="J789" s="39"/>
      <c r="K789" s="39"/>
      <c r="L789" s="39"/>
      <c r="M789" s="39"/>
      <c r="N789" s="39"/>
      <c r="O789" s="39"/>
      <c r="P789" s="39"/>
      <c r="Q789" s="39"/>
      <c r="R789" s="39"/>
      <c r="S789" s="39"/>
      <c r="T789" s="39"/>
      <c r="U789" s="39"/>
      <c r="V789" s="39"/>
      <c r="W789" s="39"/>
      <c r="X789" s="39"/>
      <c r="Z789" s="101"/>
      <c r="AA789" s="101"/>
      <c r="AB789" s="101"/>
      <c r="AC789" s="82"/>
      <c r="AD789" s="82"/>
      <c r="AE789" s="82"/>
    </row>
    <row r="790" spans="1:31" ht="22.5" hidden="1" customHeight="1" x14ac:dyDescent="0.2">
      <c r="A790" s="37"/>
      <c r="B790" s="45"/>
      <c r="C790" s="45"/>
      <c r="D790" s="45"/>
      <c r="E790" s="41"/>
      <c r="F790" s="1"/>
      <c r="G790" s="2"/>
      <c r="H790" s="2"/>
      <c r="I790" s="39"/>
      <c r="J790" s="39"/>
      <c r="K790" s="39"/>
      <c r="L790" s="39"/>
      <c r="M790" s="39"/>
      <c r="N790" s="39"/>
      <c r="O790" s="39"/>
      <c r="P790" s="39"/>
      <c r="Q790" s="39"/>
      <c r="R790" s="39"/>
      <c r="S790" s="39"/>
      <c r="T790" s="39"/>
      <c r="U790" s="39"/>
      <c r="V790" s="39"/>
      <c r="W790" s="39"/>
      <c r="X790" s="39"/>
      <c r="Z790" s="100" t="s">
        <v>1</v>
      </c>
      <c r="AA790" s="100"/>
      <c r="AB790" s="72">
        <f>SUM(V187:V216)</f>
        <v>432.28571428571428</v>
      </c>
      <c r="AC790" s="82"/>
      <c r="AD790" s="82"/>
      <c r="AE790" s="82"/>
    </row>
    <row r="791" spans="1:31" ht="22.5" hidden="1" customHeight="1" x14ac:dyDescent="0.2">
      <c r="A791" s="37"/>
      <c r="B791" s="45"/>
      <c r="C791" s="45"/>
      <c r="D791" s="45"/>
      <c r="E791" s="41"/>
      <c r="F791" s="1"/>
      <c r="G791" s="2"/>
      <c r="H791" s="2"/>
      <c r="I791" s="39"/>
      <c r="J791" s="39"/>
      <c r="K791" s="39"/>
      <c r="L791" s="39"/>
      <c r="M791" s="39"/>
      <c r="N791" s="39"/>
      <c r="O791" s="39"/>
      <c r="P791" s="39"/>
      <c r="Q791" s="39"/>
      <c r="R791" s="39"/>
      <c r="S791" s="39"/>
      <c r="T791" s="39"/>
      <c r="U791" s="39"/>
      <c r="V791" s="39"/>
      <c r="W791" s="39"/>
      <c r="X791" s="39"/>
      <c r="Z791" s="100" t="s">
        <v>2</v>
      </c>
      <c r="AA791" s="100"/>
      <c r="AB791" s="72">
        <f>SUM(N187:N216)</f>
        <v>432.28571428571428</v>
      </c>
      <c r="AC791" s="82"/>
      <c r="AD791" s="82"/>
      <c r="AE791" s="82"/>
    </row>
    <row r="792" spans="1:31" ht="22.5" hidden="1" customHeight="1" x14ac:dyDescent="0.2">
      <c r="A792" s="37"/>
      <c r="B792" s="45"/>
      <c r="C792" s="45"/>
      <c r="D792" s="45"/>
      <c r="E792" s="41"/>
      <c r="F792" s="1"/>
      <c r="G792" s="2"/>
      <c r="H792" s="2"/>
      <c r="I792" s="39"/>
      <c r="J792" s="39"/>
      <c r="K792" s="39"/>
      <c r="L792" s="39"/>
      <c r="M792" s="39"/>
      <c r="N792" s="39"/>
      <c r="O792" s="39"/>
      <c r="P792" s="39"/>
      <c r="Q792" s="39"/>
      <c r="R792" s="39"/>
      <c r="S792" s="39"/>
      <c r="T792" s="39"/>
      <c r="U792" s="39"/>
      <c r="V792" s="39"/>
      <c r="W792" s="39"/>
      <c r="X792" s="39"/>
      <c r="Z792" s="100" t="s">
        <v>3</v>
      </c>
      <c r="AA792" s="100"/>
      <c r="AB792" s="76">
        <f>IF(SUM(U187:U216)=0,0,+(SUM(U187:U216)/AB790))</f>
        <v>0.12425644415069399</v>
      </c>
      <c r="AC792" s="82"/>
      <c r="AD792" s="82"/>
      <c r="AE792" s="82"/>
    </row>
    <row r="793" spans="1:31" ht="22.5" hidden="1" customHeight="1" x14ac:dyDescent="0.2">
      <c r="A793" s="37"/>
      <c r="B793" s="45"/>
      <c r="C793" s="45"/>
      <c r="D793" s="45"/>
      <c r="E793" s="41"/>
      <c r="F793" s="1"/>
      <c r="G793" s="2"/>
      <c r="H793" s="2"/>
      <c r="I793" s="39"/>
      <c r="J793" s="39"/>
      <c r="K793" s="39"/>
      <c r="L793" s="39"/>
      <c r="M793" s="39"/>
      <c r="N793" s="39"/>
      <c r="O793" s="39"/>
      <c r="P793" s="39"/>
      <c r="Q793" s="39"/>
      <c r="R793" s="39"/>
      <c r="S793" s="39"/>
      <c r="T793" s="39"/>
      <c r="U793" s="39"/>
      <c r="V793" s="39"/>
      <c r="W793" s="39"/>
      <c r="X793" s="39"/>
      <c r="Z793" s="100" t="s">
        <v>2289</v>
      </c>
      <c r="AA793" s="100"/>
      <c r="AB793" s="77">
        <f>IF(SUM(T187:T216)=0,0,+(SUM(T187:T216)/AB791))</f>
        <v>0.12425644415069399</v>
      </c>
      <c r="AC793" s="82"/>
      <c r="AD793" s="82"/>
      <c r="AE793" s="82"/>
    </row>
    <row r="794" spans="1:31" ht="22.5" hidden="1" customHeight="1" x14ac:dyDescent="0.2">
      <c r="A794" s="37"/>
      <c r="B794" s="45"/>
      <c r="C794" s="45"/>
      <c r="D794" s="45"/>
      <c r="E794" s="41"/>
      <c r="F794" s="1"/>
      <c r="G794" s="2"/>
      <c r="H794" s="2"/>
      <c r="I794" s="39"/>
      <c r="J794" s="39"/>
      <c r="K794" s="39"/>
      <c r="L794" s="39"/>
      <c r="M794" s="39"/>
      <c r="N794" s="39"/>
      <c r="O794" s="39"/>
      <c r="P794" s="39"/>
      <c r="Q794" s="39"/>
      <c r="R794" s="39"/>
      <c r="S794" s="39"/>
      <c r="T794" s="39"/>
      <c r="U794" s="39"/>
      <c r="V794" s="39"/>
      <c r="W794" s="39"/>
      <c r="X794" s="39"/>
      <c r="Z794" s="40"/>
      <c r="AA794" s="40"/>
      <c r="AB794" s="75"/>
      <c r="AC794" s="82"/>
      <c r="AD794" s="82"/>
      <c r="AE794" s="82"/>
    </row>
    <row r="795" spans="1:31" ht="22.5" hidden="1" customHeight="1" x14ac:dyDescent="0.2">
      <c r="A795" s="37"/>
      <c r="B795" s="45"/>
      <c r="C795" s="45"/>
      <c r="D795" s="45"/>
      <c r="E795" s="41"/>
      <c r="F795" s="1"/>
      <c r="G795" s="2"/>
      <c r="H795" s="2"/>
      <c r="I795" s="39"/>
      <c r="J795" s="39"/>
      <c r="K795" s="39"/>
      <c r="L795" s="39"/>
      <c r="M795" s="39"/>
      <c r="N795" s="39"/>
      <c r="O795" s="39"/>
      <c r="P795" s="39"/>
      <c r="Q795" s="39"/>
      <c r="R795" s="39"/>
      <c r="S795" s="39"/>
      <c r="T795" s="39"/>
      <c r="U795" s="39"/>
      <c r="V795" s="39"/>
      <c r="W795" s="39"/>
      <c r="X795" s="39"/>
      <c r="Z795" s="101" t="s">
        <v>1830</v>
      </c>
      <c r="AA795" s="101"/>
      <c r="AB795" s="101"/>
      <c r="AC795" s="82"/>
      <c r="AD795" s="82"/>
      <c r="AE795" s="82"/>
    </row>
    <row r="796" spans="1:31" ht="22.5" hidden="1" customHeight="1" x14ac:dyDescent="0.2">
      <c r="A796" s="37"/>
      <c r="B796" s="45"/>
      <c r="C796" s="45"/>
      <c r="D796" s="45"/>
      <c r="E796" s="41"/>
      <c r="F796" s="1"/>
      <c r="G796" s="2"/>
      <c r="H796" s="2"/>
      <c r="I796" s="39"/>
      <c r="J796" s="39"/>
      <c r="K796" s="39"/>
      <c r="L796" s="39"/>
      <c r="M796" s="39"/>
      <c r="N796" s="39"/>
      <c r="O796" s="39"/>
      <c r="P796" s="39"/>
      <c r="Q796" s="39"/>
      <c r="R796" s="39"/>
      <c r="S796" s="39"/>
      <c r="T796" s="39"/>
      <c r="U796" s="39"/>
      <c r="V796" s="39"/>
      <c r="W796" s="39"/>
      <c r="X796" s="39"/>
      <c r="Z796" s="101"/>
      <c r="AA796" s="101"/>
      <c r="AB796" s="101"/>
      <c r="AC796" s="82"/>
      <c r="AD796" s="82"/>
      <c r="AE796" s="82"/>
    </row>
    <row r="797" spans="1:31" ht="22.5" hidden="1" customHeight="1" x14ac:dyDescent="0.2">
      <c r="A797" s="37"/>
      <c r="B797" s="45"/>
      <c r="C797" s="45"/>
      <c r="D797" s="45"/>
      <c r="E797" s="41"/>
      <c r="F797" s="1"/>
      <c r="G797" s="2"/>
      <c r="H797" s="2"/>
      <c r="I797" s="39"/>
      <c r="J797" s="39"/>
      <c r="K797" s="39"/>
      <c r="L797" s="39"/>
      <c r="M797" s="39"/>
      <c r="N797" s="39"/>
      <c r="O797" s="39"/>
      <c r="P797" s="39"/>
      <c r="Q797" s="39"/>
      <c r="R797" s="39"/>
      <c r="S797" s="39"/>
      <c r="T797" s="39"/>
      <c r="U797" s="39"/>
      <c r="V797" s="39"/>
      <c r="W797" s="39"/>
      <c r="X797" s="39"/>
      <c r="Z797" s="100" t="s">
        <v>1</v>
      </c>
      <c r="AA797" s="100"/>
      <c r="AB797" s="72">
        <f>SUM(V217)</f>
        <v>52</v>
      </c>
      <c r="AC797" s="82"/>
      <c r="AD797" s="82"/>
      <c r="AE797" s="82"/>
    </row>
    <row r="798" spans="1:31" ht="22.5" hidden="1" customHeight="1" x14ac:dyDescent="0.2">
      <c r="A798" s="37"/>
      <c r="B798" s="45"/>
      <c r="C798" s="45"/>
      <c r="D798" s="45"/>
      <c r="E798" s="41"/>
      <c r="F798" s="1"/>
      <c r="G798" s="2"/>
      <c r="H798" s="2"/>
      <c r="I798" s="39"/>
      <c r="J798" s="39"/>
      <c r="K798" s="39"/>
      <c r="L798" s="39"/>
      <c r="M798" s="39"/>
      <c r="N798" s="39"/>
      <c r="O798" s="39"/>
      <c r="P798" s="39"/>
      <c r="Q798" s="39"/>
      <c r="R798" s="39"/>
      <c r="S798" s="39"/>
      <c r="T798" s="39"/>
      <c r="U798" s="39"/>
      <c r="V798" s="39"/>
      <c r="W798" s="39"/>
      <c r="X798" s="39"/>
      <c r="Z798" s="100" t="s">
        <v>2</v>
      </c>
      <c r="AA798" s="100"/>
      <c r="AB798" s="72">
        <f>SUM(N217)</f>
        <v>52</v>
      </c>
      <c r="AC798" s="82"/>
      <c r="AD798" s="82"/>
      <c r="AE798" s="82"/>
    </row>
    <row r="799" spans="1:31" ht="22.5" hidden="1" customHeight="1" x14ac:dyDescent="0.2">
      <c r="A799" s="37"/>
      <c r="B799" s="45"/>
      <c r="C799" s="45"/>
      <c r="D799" s="45"/>
      <c r="E799" s="41"/>
      <c r="F799" s="1"/>
      <c r="G799" s="2"/>
      <c r="H799" s="2"/>
      <c r="I799" s="39"/>
      <c r="J799" s="39"/>
      <c r="K799" s="39"/>
      <c r="L799" s="39"/>
      <c r="M799" s="39"/>
      <c r="N799" s="39"/>
      <c r="O799" s="39"/>
      <c r="P799" s="39"/>
      <c r="Q799" s="39"/>
      <c r="R799" s="39"/>
      <c r="S799" s="39"/>
      <c r="T799" s="39"/>
      <c r="U799" s="39"/>
      <c r="V799" s="39"/>
      <c r="W799" s="39"/>
      <c r="X799" s="39"/>
      <c r="Z799" s="100" t="s">
        <v>3</v>
      </c>
      <c r="AA799" s="100"/>
      <c r="AB799" s="76">
        <f>IF(SUM(U217)=0,0,+(SUM(U217)/AB797))</f>
        <v>1</v>
      </c>
      <c r="AC799" s="82"/>
      <c r="AD799" s="82"/>
      <c r="AE799" s="82"/>
    </row>
    <row r="800" spans="1:31" ht="22.5" hidden="1" customHeight="1" x14ac:dyDescent="0.2">
      <c r="A800" s="37"/>
      <c r="B800" s="45"/>
      <c r="C800" s="45"/>
      <c r="D800" s="45"/>
      <c r="E800" s="41"/>
      <c r="F800" s="1"/>
      <c r="G800" s="2"/>
      <c r="H800" s="2"/>
      <c r="I800" s="39"/>
      <c r="J800" s="39"/>
      <c r="K800" s="39"/>
      <c r="L800" s="39"/>
      <c r="M800" s="39"/>
      <c r="N800" s="39"/>
      <c r="O800" s="39"/>
      <c r="P800" s="39"/>
      <c r="Q800" s="39"/>
      <c r="R800" s="39"/>
      <c r="S800" s="39"/>
      <c r="T800" s="39"/>
      <c r="U800" s="39"/>
      <c r="V800" s="39"/>
      <c r="W800" s="39"/>
      <c r="X800" s="39"/>
      <c r="Z800" s="100" t="s">
        <v>2289</v>
      </c>
      <c r="AA800" s="100"/>
      <c r="AB800" s="77">
        <f>IF(SUM(T217)=0,0,+(SUM(T217)/AB798))</f>
        <v>1</v>
      </c>
      <c r="AC800" s="82"/>
      <c r="AD800" s="82"/>
      <c r="AE800" s="82"/>
    </row>
    <row r="801" spans="1:31" ht="22.5" hidden="1" customHeight="1" x14ac:dyDescent="0.2">
      <c r="A801" s="37"/>
      <c r="B801" s="45"/>
      <c r="C801" s="45"/>
      <c r="D801" s="45"/>
      <c r="E801" s="41"/>
      <c r="F801" s="1"/>
      <c r="G801" s="2"/>
      <c r="H801" s="2"/>
      <c r="I801" s="39"/>
      <c r="J801" s="39"/>
      <c r="K801" s="39"/>
      <c r="L801" s="39"/>
      <c r="M801" s="39"/>
      <c r="N801" s="39"/>
      <c r="O801" s="39"/>
      <c r="P801" s="39"/>
      <c r="Q801" s="39"/>
      <c r="R801" s="39"/>
      <c r="S801" s="39"/>
      <c r="T801" s="39"/>
      <c r="U801" s="39"/>
      <c r="V801" s="39"/>
      <c r="W801" s="39"/>
      <c r="X801" s="39"/>
      <c r="Z801" s="40"/>
      <c r="AA801" s="40"/>
      <c r="AB801" s="75"/>
      <c r="AC801" s="82"/>
      <c r="AD801" s="82"/>
      <c r="AE801" s="82"/>
    </row>
    <row r="802" spans="1:31" ht="22.5" hidden="1" customHeight="1" x14ac:dyDescent="0.2">
      <c r="A802" s="37"/>
      <c r="B802" s="45"/>
      <c r="C802" s="45"/>
      <c r="D802" s="45"/>
      <c r="E802" s="41"/>
      <c r="F802" s="1"/>
      <c r="G802" s="2"/>
      <c r="H802" s="2"/>
      <c r="I802" s="39"/>
      <c r="J802" s="39"/>
      <c r="K802" s="39"/>
      <c r="L802" s="39"/>
      <c r="M802" s="39"/>
      <c r="N802" s="39"/>
      <c r="O802" s="39"/>
      <c r="P802" s="39"/>
      <c r="Q802" s="39"/>
      <c r="R802" s="39"/>
      <c r="S802" s="39"/>
      <c r="T802" s="39"/>
      <c r="U802" s="39"/>
      <c r="V802" s="39"/>
      <c r="W802" s="39"/>
      <c r="X802" s="39"/>
      <c r="Z802" s="101" t="s">
        <v>1785</v>
      </c>
      <c r="AA802" s="101"/>
      <c r="AB802" s="101"/>
      <c r="AC802" s="82"/>
      <c r="AD802" s="82"/>
      <c r="AE802" s="82"/>
    </row>
    <row r="803" spans="1:31" ht="22.5" hidden="1" customHeight="1" x14ac:dyDescent="0.2">
      <c r="A803" s="37"/>
      <c r="B803" s="45"/>
      <c r="C803" s="45"/>
      <c r="D803" s="45"/>
      <c r="E803" s="41"/>
      <c r="F803" s="1"/>
      <c r="G803" s="2"/>
      <c r="H803" s="2"/>
      <c r="I803" s="39"/>
      <c r="J803" s="39"/>
      <c r="K803" s="39"/>
      <c r="L803" s="39"/>
      <c r="M803" s="39"/>
      <c r="N803" s="39"/>
      <c r="O803" s="39"/>
      <c r="P803" s="39"/>
      <c r="Q803" s="39"/>
      <c r="R803" s="39"/>
      <c r="S803" s="39"/>
      <c r="T803" s="39"/>
      <c r="U803" s="39"/>
      <c r="V803" s="39"/>
      <c r="W803" s="39"/>
      <c r="X803" s="39"/>
      <c r="Z803" s="101"/>
      <c r="AA803" s="101"/>
      <c r="AB803" s="101"/>
      <c r="AC803" s="82"/>
      <c r="AD803" s="82"/>
      <c r="AE803" s="82"/>
    </row>
    <row r="804" spans="1:31" ht="22.5" hidden="1" customHeight="1" x14ac:dyDescent="0.2">
      <c r="A804" s="37"/>
      <c r="B804" s="45"/>
      <c r="C804" s="45"/>
      <c r="D804" s="45"/>
      <c r="E804" s="41"/>
      <c r="F804" s="1"/>
      <c r="G804" s="2"/>
      <c r="H804" s="2"/>
      <c r="I804" s="39"/>
      <c r="J804" s="39"/>
      <c r="K804" s="39"/>
      <c r="L804" s="39"/>
      <c r="M804" s="39"/>
      <c r="N804" s="39"/>
      <c r="O804" s="39"/>
      <c r="P804" s="39"/>
      <c r="Q804" s="39"/>
      <c r="R804" s="39"/>
      <c r="S804" s="39"/>
      <c r="T804" s="39"/>
      <c r="U804" s="39"/>
      <c r="V804" s="39"/>
      <c r="W804" s="39"/>
      <c r="X804" s="39"/>
      <c r="Z804" s="100" t="s">
        <v>1</v>
      </c>
      <c r="AA804" s="100"/>
      <c r="AB804" s="72">
        <f>SUM(V218:V220)</f>
        <v>19.714285714285715</v>
      </c>
      <c r="AC804" s="82"/>
      <c r="AD804" s="82"/>
      <c r="AE804" s="82"/>
    </row>
    <row r="805" spans="1:31" ht="22.5" hidden="1" customHeight="1" x14ac:dyDescent="0.2">
      <c r="A805" s="37"/>
      <c r="B805" s="45"/>
      <c r="C805" s="45"/>
      <c r="D805" s="45"/>
      <c r="E805" s="41"/>
      <c r="F805" s="1"/>
      <c r="G805" s="2"/>
      <c r="H805" s="2"/>
      <c r="I805" s="39"/>
      <c r="J805" s="39"/>
      <c r="K805" s="39"/>
      <c r="L805" s="39"/>
      <c r="M805" s="39"/>
      <c r="N805" s="39"/>
      <c r="O805" s="39"/>
      <c r="P805" s="39"/>
      <c r="Q805" s="39"/>
      <c r="R805" s="39"/>
      <c r="S805" s="39"/>
      <c r="T805" s="39"/>
      <c r="U805" s="39"/>
      <c r="V805" s="39"/>
      <c r="W805" s="39"/>
      <c r="X805" s="39"/>
      <c r="Z805" s="100" t="s">
        <v>2</v>
      </c>
      <c r="AA805" s="100"/>
      <c r="AB805" s="72">
        <f>SUM(N218:N220)</f>
        <v>19.714285714285715</v>
      </c>
      <c r="AC805" s="82"/>
      <c r="AD805" s="82"/>
      <c r="AE805" s="82"/>
    </row>
    <row r="806" spans="1:31" ht="22.5" hidden="1" customHeight="1" x14ac:dyDescent="0.2">
      <c r="A806" s="37"/>
      <c r="B806" s="45"/>
      <c r="C806" s="45"/>
      <c r="D806" s="45"/>
      <c r="E806" s="41"/>
      <c r="F806" s="1"/>
      <c r="G806" s="2"/>
      <c r="H806" s="2"/>
      <c r="I806" s="39"/>
      <c r="J806" s="39"/>
      <c r="K806" s="39"/>
      <c r="L806" s="39"/>
      <c r="M806" s="39"/>
      <c r="N806" s="39"/>
      <c r="O806" s="39"/>
      <c r="P806" s="39"/>
      <c r="Q806" s="39"/>
      <c r="R806" s="39"/>
      <c r="S806" s="39"/>
      <c r="T806" s="39"/>
      <c r="U806" s="39"/>
      <c r="V806" s="39"/>
      <c r="W806" s="39"/>
      <c r="X806" s="39"/>
      <c r="Z806" s="100" t="s">
        <v>3</v>
      </c>
      <c r="AA806" s="100"/>
      <c r="AB806" s="76">
        <f>IF(SUM(U218:U220)=0,0,+(SUM(U218:U220)/AB804))</f>
        <v>1</v>
      </c>
      <c r="AC806" s="82"/>
      <c r="AD806" s="82"/>
      <c r="AE806" s="82"/>
    </row>
    <row r="807" spans="1:31" ht="22.5" hidden="1" customHeight="1" x14ac:dyDescent="0.2">
      <c r="A807" s="37"/>
      <c r="B807" s="45"/>
      <c r="C807" s="45"/>
      <c r="D807" s="45"/>
      <c r="E807" s="41"/>
      <c r="F807" s="1"/>
      <c r="G807" s="2"/>
      <c r="H807" s="2"/>
      <c r="I807" s="39"/>
      <c r="J807" s="39"/>
      <c r="K807" s="39"/>
      <c r="L807" s="39"/>
      <c r="M807" s="39"/>
      <c r="N807" s="39"/>
      <c r="O807" s="39"/>
      <c r="P807" s="39"/>
      <c r="Q807" s="39"/>
      <c r="R807" s="39"/>
      <c r="S807" s="39"/>
      <c r="T807" s="39"/>
      <c r="U807" s="39"/>
      <c r="V807" s="39"/>
      <c r="W807" s="39"/>
      <c r="X807" s="39"/>
      <c r="Z807" s="100" t="s">
        <v>2289</v>
      </c>
      <c r="AA807" s="100"/>
      <c r="AB807" s="77">
        <f>IF(SUM(T218:T220)=0,0,+(SUM(T218:T220)/AB805))</f>
        <v>1</v>
      </c>
      <c r="AC807" s="82"/>
      <c r="AD807" s="82"/>
      <c r="AE807" s="82"/>
    </row>
    <row r="808" spans="1:31" ht="22.5" hidden="1" customHeight="1" x14ac:dyDescent="0.2">
      <c r="A808" s="37"/>
      <c r="B808" s="45"/>
      <c r="C808" s="45"/>
      <c r="D808" s="45"/>
      <c r="E808" s="41"/>
      <c r="F808" s="1"/>
      <c r="G808" s="2"/>
      <c r="H808" s="2"/>
      <c r="I808" s="39"/>
      <c r="J808" s="39"/>
      <c r="K808" s="39"/>
      <c r="L808" s="39"/>
      <c r="M808" s="39"/>
      <c r="N808" s="39"/>
      <c r="O808" s="39"/>
      <c r="P808" s="39"/>
      <c r="Q808" s="39"/>
      <c r="R808" s="39"/>
      <c r="S808" s="39"/>
      <c r="T808" s="39"/>
      <c r="U808" s="39"/>
      <c r="V808" s="39"/>
      <c r="W808" s="39"/>
      <c r="X808" s="39"/>
      <c r="Z808" s="40"/>
      <c r="AA808" s="40"/>
      <c r="AB808" s="75"/>
      <c r="AC808" s="82"/>
      <c r="AD808" s="82"/>
      <c r="AE808" s="82"/>
    </row>
    <row r="809" spans="1:31" ht="22.5" hidden="1" customHeight="1" x14ac:dyDescent="0.2">
      <c r="A809" s="37"/>
      <c r="B809" s="45"/>
      <c r="C809" s="45"/>
      <c r="D809" s="45"/>
      <c r="E809" s="41"/>
      <c r="F809" s="1"/>
      <c r="G809" s="2"/>
      <c r="H809" s="2"/>
      <c r="I809" s="39"/>
      <c r="J809" s="39"/>
      <c r="K809" s="39"/>
      <c r="L809" s="39"/>
      <c r="M809" s="39"/>
      <c r="N809" s="39"/>
      <c r="O809" s="39"/>
      <c r="P809" s="39"/>
      <c r="Q809" s="39"/>
      <c r="R809" s="39"/>
      <c r="S809" s="39"/>
      <c r="T809" s="39"/>
      <c r="U809" s="39"/>
      <c r="V809" s="39"/>
      <c r="W809" s="39"/>
      <c r="X809" s="39"/>
      <c r="Z809" s="101" t="s">
        <v>1771</v>
      </c>
      <c r="AA809" s="101"/>
      <c r="AB809" s="101"/>
      <c r="AC809" s="82"/>
      <c r="AD809" s="82"/>
      <c r="AE809" s="82"/>
    </row>
    <row r="810" spans="1:31" ht="22.5" hidden="1" customHeight="1" x14ac:dyDescent="0.2">
      <c r="A810" s="37"/>
      <c r="B810" s="45"/>
      <c r="C810" s="45"/>
      <c r="D810" s="45"/>
      <c r="E810" s="41"/>
      <c r="F810" s="1"/>
      <c r="G810" s="2"/>
      <c r="H810" s="2"/>
      <c r="I810" s="39"/>
      <c r="J810" s="39"/>
      <c r="K810" s="39"/>
      <c r="L810" s="39"/>
      <c r="M810" s="39"/>
      <c r="N810" s="39"/>
      <c r="O810" s="39"/>
      <c r="P810" s="39"/>
      <c r="Q810" s="39"/>
      <c r="R810" s="39"/>
      <c r="S810" s="39"/>
      <c r="T810" s="39"/>
      <c r="U810" s="39"/>
      <c r="V810" s="39"/>
      <c r="W810" s="39"/>
      <c r="X810" s="39"/>
      <c r="Z810" s="101"/>
      <c r="AA810" s="101"/>
      <c r="AB810" s="101"/>
      <c r="AC810" s="82"/>
      <c r="AD810" s="82"/>
      <c r="AE810" s="82"/>
    </row>
    <row r="811" spans="1:31" ht="22.5" hidden="1" customHeight="1" x14ac:dyDescent="0.2">
      <c r="A811" s="37"/>
      <c r="B811" s="45"/>
      <c r="C811" s="45"/>
      <c r="D811" s="45"/>
      <c r="E811" s="41"/>
      <c r="F811" s="1"/>
      <c r="G811" s="2"/>
      <c r="H811" s="2"/>
      <c r="I811" s="39"/>
      <c r="J811" s="39"/>
      <c r="K811" s="39"/>
      <c r="L811" s="39"/>
      <c r="M811" s="39"/>
      <c r="N811" s="39"/>
      <c r="O811" s="39"/>
      <c r="P811" s="39"/>
      <c r="Q811" s="39"/>
      <c r="R811" s="39"/>
      <c r="S811" s="39"/>
      <c r="T811" s="39"/>
      <c r="U811" s="39"/>
      <c r="V811" s="39"/>
      <c r="W811" s="39"/>
      <c r="X811" s="39"/>
      <c r="Z811" s="100" t="s">
        <v>1</v>
      </c>
      <c r="AA811" s="100"/>
      <c r="AB811" s="72">
        <f>SUM(V221:V231)</f>
        <v>212.28571428571431</v>
      </c>
      <c r="AC811" s="82"/>
      <c r="AD811" s="82"/>
      <c r="AE811" s="82"/>
    </row>
    <row r="812" spans="1:31" ht="22.5" hidden="1" customHeight="1" x14ac:dyDescent="0.2">
      <c r="A812" s="37"/>
      <c r="B812" s="45"/>
      <c r="C812" s="45"/>
      <c r="D812" s="45"/>
      <c r="E812" s="41"/>
      <c r="F812" s="1"/>
      <c r="G812" s="2"/>
      <c r="H812" s="2"/>
      <c r="I812" s="39"/>
      <c r="J812" s="39"/>
      <c r="K812" s="39"/>
      <c r="L812" s="39"/>
      <c r="M812" s="39"/>
      <c r="N812" s="39"/>
      <c r="O812" s="39"/>
      <c r="P812" s="39"/>
      <c r="Q812" s="39"/>
      <c r="R812" s="39"/>
      <c r="S812" s="39"/>
      <c r="T812" s="39"/>
      <c r="U812" s="39"/>
      <c r="V812" s="39"/>
      <c r="W812" s="39"/>
      <c r="X812" s="39"/>
      <c r="Z812" s="100" t="s">
        <v>2</v>
      </c>
      <c r="AA812" s="100"/>
      <c r="AB812" s="72">
        <f>SUM(N221:N231)</f>
        <v>212.28571428571431</v>
      </c>
      <c r="AC812" s="82"/>
      <c r="AD812" s="82"/>
      <c r="AE812" s="82"/>
    </row>
    <row r="813" spans="1:31" ht="22.5" hidden="1" customHeight="1" x14ac:dyDescent="0.2">
      <c r="A813" s="37"/>
      <c r="B813" s="45"/>
      <c r="C813" s="45"/>
      <c r="D813" s="45"/>
      <c r="E813" s="41"/>
      <c r="F813" s="1"/>
      <c r="G813" s="2"/>
      <c r="H813" s="2"/>
      <c r="I813" s="39"/>
      <c r="J813" s="39"/>
      <c r="K813" s="39"/>
      <c r="L813" s="39"/>
      <c r="M813" s="39"/>
      <c r="N813" s="39"/>
      <c r="O813" s="39"/>
      <c r="P813" s="39"/>
      <c r="Q813" s="39"/>
      <c r="R813" s="39"/>
      <c r="S813" s="39"/>
      <c r="T813" s="39"/>
      <c r="U813" s="39"/>
      <c r="V813" s="39"/>
      <c r="W813" s="39"/>
      <c r="X813" s="39"/>
      <c r="Z813" s="100" t="s">
        <v>3</v>
      </c>
      <c r="AA813" s="100"/>
      <c r="AB813" s="76">
        <f>IF(SUM(U221:U231)=0,0,+(SUM(U221:U231)/AB811))</f>
        <v>1</v>
      </c>
      <c r="AC813" s="82"/>
      <c r="AD813" s="82"/>
      <c r="AE813" s="82"/>
    </row>
    <row r="814" spans="1:31" ht="22.5" hidden="1" customHeight="1" x14ac:dyDescent="0.2">
      <c r="A814" s="37"/>
      <c r="B814" s="45"/>
      <c r="C814" s="45"/>
      <c r="D814" s="45"/>
      <c r="E814" s="41"/>
      <c r="F814" s="1"/>
      <c r="G814" s="2"/>
      <c r="H814" s="2"/>
      <c r="I814" s="39"/>
      <c r="J814" s="39"/>
      <c r="K814" s="39"/>
      <c r="L814" s="39"/>
      <c r="M814" s="39"/>
      <c r="N814" s="39"/>
      <c r="O814" s="39"/>
      <c r="P814" s="39"/>
      <c r="Q814" s="39"/>
      <c r="R814" s="39"/>
      <c r="S814" s="39"/>
      <c r="T814" s="39"/>
      <c r="U814" s="39"/>
      <c r="V814" s="39"/>
      <c r="W814" s="39"/>
      <c r="X814" s="39"/>
      <c r="Z814" s="100" t="s">
        <v>2289</v>
      </c>
      <c r="AA814" s="100"/>
      <c r="AB814" s="77">
        <f>IF(SUM(T221:T231)=0,0,+(SUM(T221:T231)/AB812))</f>
        <v>1</v>
      </c>
      <c r="AC814" s="82"/>
      <c r="AD814" s="82"/>
      <c r="AE814" s="82"/>
    </row>
    <row r="815" spans="1:31" ht="22.5" hidden="1" customHeight="1" x14ac:dyDescent="0.2">
      <c r="A815" s="37"/>
      <c r="B815" s="45"/>
      <c r="C815" s="45"/>
      <c r="D815" s="45"/>
      <c r="E815" s="41"/>
      <c r="F815" s="1"/>
      <c r="G815" s="2"/>
      <c r="H815" s="2"/>
      <c r="I815" s="39"/>
      <c r="J815" s="39"/>
      <c r="K815" s="39"/>
      <c r="L815" s="39"/>
      <c r="M815" s="39"/>
      <c r="N815" s="39"/>
      <c r="O815" s="39"/>
      <c r="P815" s="39"/>
      <c r="Q815" s="39"/>
      <c r="R815" s="39"/>
      <c r="S815" s="39"/>
      <c r="T815" s="39"/>
      <c r="U815" s="39"/>
      <c r="V815" s="39"/>
      <c r="W815" s="39"/>
      <c r="X815" s="39"/>
      <c r="Z815" s="40"/>
      <c r="AA815" s="40"/>
      <c r="AB815" s="75"/>
      <c r="AC815" s="82"/>
      <c r="AD815" s="82"/>
      <c r="AE815" s="82"/>
    </row>
    <row r="816" spans="1:31" ht="22.5" hidden="1" customHeight="1" x14ac:dyDescent="0.2">
      <c r="A816" s="37"/>
      <c r="B816" s="45"/>
      <c r="C816" s="45"/>
      <c r="D816" s="45"/>
      <c r="E816" s="41"/>
      <c r="F816" s="1"/>
      <c r="G816" s="2"/>
      <c r="H816" s="2"/>
      <c r="I816" s="39"/>
      <c r="J816" s="39"/>
      <c r="K816" s="39"/>
      <c r="L816" s="39"/>
      <c r="M816" s="39"/>
      <c r="N816" s="39"/>
      <c r="O816" s="39"/>
      <c r="P816" s="39"/>
      <c r="Q816" s="39"/>
      <c r="R816" s="39"/>
      <c r="S816" s="39"/>
      <c r="T816" s="39"/>
      <c r="U816" s="39"/>
      <c r="V816" s="39"/>
      <c r="W816" s="39"/>
      <c r="X816" s="39"/>
      <c r="Z816" s="101" t="s">
        <v>1772</v>
      </c>
      <c r="AA816" s="101"/>
      <c r="AB816" s="101"/>
      <c r="AC816" s="82"/>
      <c r="AD816" s="82"/>
      <c r="AE816" s="82"/>
    </row>
    <row r="817" spans="1:31" ht="22.5" hidden="1" customHeight="1" x14ac:dyDescent="0.2">
      <c r="A817" s="37"/>
      <c r="B817" s="45"/>
      <c r="C817" s="45"/>
      <c r="D817" s="45"/>
      <c r="E817" s="41"/>
      <c r="F817" s="1"/>
      <c r="G817" s="2"/>
      <c r="H817" s="2"/>
      <c r="I817" s="39"/>
      <c r="J817" s="39"/>
      <c r="K817" s="39"/>
      <c r="L817" s="39"/>
      <c r="M817" s="39"/>
      <c r="N817" s="39"/>
      <c r="O817" s="39"/>
      <c r="P817" s="39"/>
      <c r="Q817" s="39"/>
      <c r="R817" s="39"/>
      <c r="S817" s="39"/>
      <c r="T817" s="39"/>
      <c r="U817" s="39"/>
      <c r="V817" s="39"/>
      <c r="W817" s="39"/>
      <c r="X817" s="39"/>
      <c r="Z817" s="101"/>
      <c r="AA817" s="101"/>
      <c r="AB817" s="101"/>
      <c r="AC817" s="82"/>
      <c r="AD817" s="82"/>
      <c r="AE817" s="82"/>
    </row>
    <row r="818" spans="1:31" ht="22.5" hidden="1" customHeight="1" x14ac:dyDescent="0.2">
      <c r="A818" s="37"/>
      <c r="B818" s="45"/>
      <c r="C818" s="45"/>
      <c r="D818" s="45"/>
      <c r="E818" s="41"/>
      <c r="F818" s="1"/>
      <c r="G818" s="2"/>
      <c r="H818" s="2"/>
      <c r="I818" s="39"/>
      <c r="J818" s="39"/>
      <c r="K818" s="39"/>
      <c r="L818" s="39"/>
      <c r="M818" s="39"/>
      <c r="N818" s="39"/>
      <c r="O818" s="39"/>
      <c r="P818" s="39"/>
      <c r="Q818" s="39"/>
      <c r="R818" s="39"/>
      <c r="S818" s="39"/>
      <c r="T818" s="39"/>
      <c r="U818" s="39"/>
      <c r="V818" s="39"/>
      <c r="W818" s="39"/>
      <c r="X818" s="39"/>
      <c r="Z818" s="100" t="s">
        <v>1</v>
      </c>
      <c r="AA818" s="100"/>
      <c r="AB818" s="72">
        <f>SUM(V232)</f>
        <v>4</v>
      </c>
      <c r="AC818" s="82"/>
      <c r="AD818" s="82"/>
      <c r="AE818" s="82"/>
    </row>
    <row r="819" spans="1:31" ht="22.5" hidden="1" customHeight="1" x14ac:dyDescent="0.2">
      <c r="A819" s="37"/>
      <c r="B819" s="45"/>
      <c r="C819" s="45"/>
      <c r="D819" s="45"/>
      <c r="E819" s="41"/>
      <c r="F819" s="1"/>
      <c r="G819" s="2"/>
      <c r="H819" s="2"/>
      <c r="I819" s="39"/>
      <c r="J819" s="39"/>
      <c r="K819" s="39"/>
      <c r="L819" s="39"/>
      <c r="M819" s="39"/>
      <c r="N819" s="39"/>
      <c r="O819" s="39"/>
      <c r="P819" s="39"/>
      <c r="Q819" s="39"/>
      <c r="R819" s="39"/>
      <c r="S819" s="39"/>
      <c r="T819" s="39"/>
      <c r="U819" s="39"/>
      <c r="V819" s="39"/>
      <c r="W819" s="39"/>
      <c r="X819" s="39"/>
      <c r="Z819" s="100" t="s">
        <v>2</v>
      </c>
      <c r="AA819" s="100"/>
      <c r="AB819" s="72">
        <f>SUM(N232)</f>
        <v>4</v>
      </c>
      <c r="AC819" s="82"/>
      <c r="AD819" s="82"/>
      <c r="AE819" s="82"/>
    </row>
    <row r="820" spans="1:31" ht="22.5" hidden="1" customHeight="1" x14ac:dyDescent="0.2">
      <c r="A820" s="37"/>
      <c r="B820" s="45"/>
      <c r="C820" s="45"/>
      <c r="D820" s="45"/>
      <c r="E820" s="41"/>
      <c r="F820" s="1"/>
      <c r="G820" s="2"/>
      <c r="H820" s="2"/>
      <c r="I820" s="39"/>
      <c r="J820" s="39"/>
      <c r="K820" s="39"/>
      <c r="L820" s="39"/>
      <c r="M820" s="39"/>
      <c r="N820" s="39"/>
      <c r="O820" s="39"/>
      <c r="P820" s="39"/>
      <c r="Q820" s="39"/>
      <c r="R820" s="39"/>
      <c r="S820" s="39"/>
      <c r="T820" s="39"/>
      <c r="U820" s="39"/>
      <c r="V820" s="39"/>
      <c r="W820" s="39"/>
      <c r="X820" s="39"/>
      <c r="Z820" s="100" t="s">
        <v>3</v>
      </c>
      <c r="AA820" s="100"/>
      <c r="AB820" s="76">
        <f>IF(SUM(U232)=0,0,+(SUM(U232)/AB818))</f>
        <v>0</v>
      </c>
      <c r="AC820" s="82"/>
      <c r="AD820" s="82"/>
      <c r="AE820" s="82"/>
    </row>
    <row r="821" spans="1:31" ht="22.5" hidden="1" customHeight="1" x14ac:dyDescent="0.2">
      <c r="A821" s="37"/>
      <c r="B821" s="45"/>
      <c r="C821" s="45"/>
      <c r="D821" s="45"/>
      <c r="E821" s="41"/>
      <c r="F821" s="1"/>
      <c r="G821" s="2"/>
      <c r="H821" s="2"/>
      <c r="I821" s="39"/>
      <c r="J821" s="39"/>
      <c r="K821" s="39"/>
      <c r="L821" s="39"/>
      <c r="M821" s="39"/>
      <c r="N821" s="39"/>
      <c r="O821" s="39"/>
      <c r="P821" s="39"/>
      <c r="Q821" s="39"/>
      <c r="R821" s="39"/>
      <c r="S821" s="39"/>
      <c r="T821" s="39"/>
      <c r="U821" s="39"/>
      <c r="V821" s="39"/>
      <c r="W821" s="39"/>
      <c r="X821" s="39"/>
      <c r="Z821" s="100" t="s">
        <v>2289</v>
      </c>
      <c r="AA821" s="100"/>
      <c r="AB821" s="77">
        <f>IF(SUM(T232)=0,0,+(SUM(T232)/AB819))</f>
        <v>0</v>
      </c>
      <c r="AC821" s="82"/>
      <c r="AD821" s="82"/>
      <c r="AE821" s="82"/>
    </row>
    <row r="822" spans="1:31" ht="22.5" hidden="1" customHeight="1" x14ac:dyDescent="0.2">
      <c r="A822" s="37"/>
      <c r="B822" s="45"/>
      <c r="C822" s="45"/>
      <c r="D822" s="45"/>
      <c r="E822" s="41"/>
      <c r="F822" s="1"/>
      <c r="G822" s="2"/>
      <c r="H822" s="2"/>
      <c r="I822" s="39"/>
      <c r="J822" s="39"/>
      <c r="K822" s="39"/>
      <c r="L822" s="39"/>
      <c r="M822" s="39"/>
      <c r="N822" s="39"/>
      <c r="O822" s="39"/>
      <c r="P822" s="39"/>
      <c r="Q822" s="39"/>
      <c r="R822" s="39"/>
      <c r="S822" s="39"/>
      <c r="T822" s="39"/>
      <c r="U822" s="39"/>
      <c r="V822" s="39"/>
      <c r="W822" s="39"/>
      <c r="X822" s="39"/>
      <c r="Z822" s="40"/>
      <c r="AA822" s="40"/>
      <c r="AB822" s="75"/>
      <c r="AC822" s="82"/>
      <c r="AD822" s="82"/>
      <c r="AE822" s="82"/>
    </row>
    <row r="823" spans="1:31" ht="22.5" hidden="1" customHeight="1" x14ac:dyDescent="0.2">
      <c r="A823" s="37"/>
      <c r="B823" s="45"/>
      <c r="C823" s="45"/>
      <c r="D823" s="45"/>
      <c r="E823" s="41"/>
      <c r="F823" s="1"/>
      <c r="G823" s="2"/>
      <c r="H823" s="2"/>
      <c r="I823" s="39"/>
      <c r="J823" s="39"/>
      <c r="K823" s="39"/>
      <c r="L823" s="39"/>
      <c r="M823" s="39"/>
      <c r="N823" s="39"/>
      <c r="O823" s="39"/>
      <c r="P823" s="39"/>
      <c r="Q823" s="39"/>
      <c r="R823" s="39"/>
      <c r="S823" s="39"/>
      <c r="T823" s="39"/>
      <c r="U823" s="39"/>
      <c r="V823" s="39"/>
      <c r="W823" s="39"/>
      <c r="X823" s="39"/>
      <c r="Z823" s="102" t="s">
        <v>1773</v>
      </c>
      <c r="AA823" s="102"/>
      <c r="AB823" s="102"/>
      <c r="AC823" s="82"/>
      <c r="AD823" s="82"/>
      <c r="AE823" s="82"/>
    </row>
    <row r="824" spans="1:31" ht="22.5" hidden="1" customHeight="1" x14ac:dyDescent="0.2">
      <c r="A824" s="37"/>
      <c r="B824" s="45"/>
      <c r="C824" s="45"/>
      <c r="D824" s="45"/>
      <c r="E824" s="41"/>
      <c r="F824" s="1"/>
      <c r="G824" s="2"/>
      <c r="H824" s="2"/>
      <c r="I824" s="39"/>
      <c r="J824" s="39"/>
      <c r="K824" s="39"/>
      <c r="L824" s="39"/>
      <c r="M824" s="39"/>
      <c r="N824" s="39"/>
      <c r="O824" s="39"/>
      <c r="P824" s="39"/>
      <c r="Q824" s="39"/>
      <c r="R824" s="39"/>
      <c r="S824" s="39"/>
      <c r="T824" s="39"/>
      <c r="U824" s="39"/>
      <c r="V824" s="39"/>
      <c r="W824" s="39"/>
      <c r="X824" s="39"/>
      <c r="Z824" s="102"/>
      <c r="AA824" s="102"/>
      <c r="AB824" s="102"/>
      <c r="AC824" s="82"/>
      <c r="AD824" s="82"/>
      <c r="AE824" s="82"/>
    </row>
    <row r="825" spans="1:31" ht="22.5" hidden="1" customHeight="1" x14ac:dyDescent="0.2">
      <c r="A825" s="37"/>
      <c r="B825" s="45"/>
      <c r="C825" s="45"/>
      <c r="D825" s="45"/>
      <c r="E825" s="41"/>
      <c r="F825" s="1"/>
      <c r="G825" s="2"/>
      <c r="H825" s="2"/>
      <c r="I825" s="39"/>
      <c r="J825" s="39"/>
      <c r="K825" s="39"/>
      <c r="L825" s="39"/>
      <c r="M825" s="39"/>
      <c r="N825" s="39"/>
      <c r="O825" s="39"/>
      <c r="P825" s="39"/>
      <c r="Q825" s="39"/>
      <c r="R825" s="39"/>
      <c r="S825" s="39"/>
      <c r="T825" s="39"/>
      <c r="U825" s="39"/>
      <c r="V825" s="39"/>
      <c r="W825" s="39"/>
      <c r="X825" s="39"/>
      <c r="Z825" s="100" t="s">
        <v>1</v>
      </c>
      <c r="AA825" s="100"/>
      <c r="AB825" s="72">
        <f>SUM(V233:V252)</f>
        <v>305.14285714285722</v>
      </c>
      <c r="AC825" s="82"/>
      <c r="AD825" s="82"/>
      <c r="AE825" s="82"/>
    </row>
    <row r="826" spans="1:31" ht="22.5" hidden="1" customHeight="1" x14ac:dyDescent="0.2">
      <c r="A826" s="37"/>
      <c r="B826" s="45"/>
      <c r="C826" s="45"/>
      <c r="D826" s="45"/>
      <c r="E826" s="41"/>
      <c r="F826" s="1"/>
      <c r="G826" s="2"/>
      <c r="H826" s="2"/>
      <c r="I826" s="39"/>
      <c r="J826" s="39"/>
      <c r="K826" s="39"/>
      <c r="L826" s="39"/>
      <c r="M826" s="39"/>
      <c r="N826" s="39"/>
      <c r="O826" s="39"/>
      <c r="P826" s="39"/>
      <c r="Q826" s="39"/>
      <c r="R826" s="39"/>
      <c r="S826" s="39"/>
      <c r="T826" s="39"/>
      <c r="U826" s="39"/>
      <c r="V826" s="39"/>
      <c r="W826" s="39"/>
      <c r="X826" s="39"/>
      <c r="Z826" s="100" t="s">
        <v>2</v>
      </c>
      <c r="AA826" s="100"/>
      <c r="AB826" s="72">
        <f>SUM(N233:N252)</f>
        <v>305.14285714285722</v>
      </c>
      <c r="AC826" s="82"/>
      <c r="AD826" s="82"/>
      <c r="AE826" s="82"/>
    </row>
    <row r="827" spans="1:31" ht="22.5" hidden="1" customHeight="1" x14ac:dyDescent="0.2">
      <c r="A827" s="37"/>
      <c r="B827" s="45"/>
      <c r="C827" s="45"/>
      <c r="D827" s="45"/>
      <c r="E827" s="41"/>
      <c r="F827" s="1"/>
      <c r="G827" s="2"/>
      <c r="H827" s="2"/>
      <c r="I827" s="39"/>
      <c r="J827" s="39"/>
      <c r="K827" s="39"/>
      <c r="L827" s="39"/>
      <c r="M827" s="39"/>
      <c r="N827" s="39"/>
      <c r="O827" s="39"/>
      <c r="P827" s="39"/>
      <c r="Q827" s="39"/>
      <c r="R827" s="39"/>
      <c r="S827" s="39"/>
      <c r="T827" s="39"/>
      <c r="U827" s="39"/>
      <c r="V827" s="39"/>
      <c r="W827" s="39"/>
      <c r="X827" s="39"/>
      <c r="Z827" s="100" t="s">
        <v>3</v>
      </c>
      <c r="AA827" s="100"/>
      <c r="AB827" s="76">
        <f>IF(SUM(U233:U252)=0,0,+(SUM(U233:U252)/AB825))</f>
        <v>0.74724250936329562</v>
      </c>
      <c r="AC827" s="82"/>
      <c r="AD827" s="82"/>
      <c r="AE827" s="82"/>
    </row>
    <row r="828" spans="1:31" ht="22.5" hidden="1" customHeight="1" x14ac:dyDescent="0.2">
      <c r="A828" s="37"/>
      <c r="B828" s="45"/>
      <c r="C828" s="45"/>
      <c r="D828" s="45"/>
      <c r="E828" s="41"/>
      <c r="F828" s="1"/>
      <c r="G828" s="2"/>
      <c r="H828" s="2"/>
      <c r="I828" s="39"/>
      <c r="J828" s="39"/>
      <c r="K828" s="39"/>
      <c r="L828" s="39"/>
      <c r="M828" s="39"/>
      <c r="N828" s="39"/>
      <c r="O828" s="39"/>
      <c r="P828" s="39"/>
      <c r="Q828" s="39"/>
      <c r="R828" s="39"/>
      <c r="S828" s="39"/>
      <c r="T828" s="39"/>
      <c r="U828" s="39"/>
      <c r="V828" s="39"/>
      <c r="W828" s="39"/>
      <c r="X828" s="39"/>
      <c r="Y828" s="95"/>
      <c r="Z828" s="100" t="s">
        <v>2289</v>
      </c>
      <c r="AA828" s="100"/>
      <c r="AB828" s="77">
        <f>IF(SUM(T233:T252)=0,0,+(SUM(T233:T252)/AB826))</f>
        <v>0.74724250936329562</v>
      </c>
      <c r="AC828" s="82"/>
      <c r="AD828" s="82"/>
      <c r="AE828" s="82"/>
    </row>
    <row r="829" spans="1:31" ht="22.5" hidden="1" customHeight="1" x14ac:dyDescent="0.2">
      <c r="A829" s="37"/>
      <c r="B829" s="45"/>
      <c r="C829" s="45"/>
      <c r="D829" s="45"/>
      <c r="E829" s="41"/>
      <c r="F829" s="1"/>
      <c r="G829" s="2"/>
      <c r="H829" s="2"/>
      <c r="I829" s="39"/>
      <c r="J829" s="39"/>
      <c r="K829" s="39"/>
      <c r="L829" s="39"/>
      <c r="M829" s="39"/>
      <c r="N829" s="39"/>
      <c r="O829" s="39"/>
      <c r="P829" s="39"/>
      <c r="Q829" s="39"/>
      <c r="R829" s="39"/>
      <c r="S829" s="39"/>
      <c r="T829" s="39"/>
      <c r="U829" s="39"/>
      <c r="V829" s="39"/>
      <c r="W829" s="39"/>
      <c r="X829" s="39"/>
      <c r="Z829" s="40"/>
      <c r="AA829" s="40"/>
      <c r="AB829" s="75"/>
      <c r="AC829" s="82"/>
      <c r="AD829" s="82"/>
      <c r="AE829" s="82"/>
    </row>
    <row r="830" spans="1:31" ht="22.5" hidden="1" customHeight="1" x14ac:dyDescent="0.2">
      <c r="A830" s="37"/>
      <c r="B830" s="45"/>
      <c r="C830" s="45"/>
      <c r="D830" s="45"/>
      <c r="E830" s="41"/>
      <c r="F830" s="1"/>
      <c r="G830" s="2"/>
      <c r="H830" s="2"/>
      <c r="I830" s="39"/>
      <c r="J830" s="39"/>
      <c r="K830" s="39"/>
      <c r="L830" s="39"/>
      <c r="M830" s="39"/>
      <c r="N830" s="39"/>
      <c r="O830" s="39"/>
      <c r="P830" s="39"/>
      <c r="Q830" s="39"/>
      <c r="R830" s="39"/>
      <c r="S830" s="39"/>
      <c r="T830" s="39"/>
      <c r="U830" s="39"/>
      <c r="V830" s="39"/>
      <c r="W830" s="39"/>
      <c r="X830" s="39"/>
      <c r="Z830" s="102" t="s">
        <v>1639</v>
      </c>
      <c r="AA830" s="102"/>
      <c r="AB830" s="102"/>
      <c r="AC830" s="82"/>
      <c r="AD830" s="82"/>
      <c r="AE830" s="82"/>
    </row>
    <row r="831" spans="1:31" ht="22.5" hidden="1" customHeight="1" x14ac:dyDescent="0.2">
      <c r="A831" s="37"/>
      <c r="B831" s="45"/>
      <c r="C831" s="45"/>
      <c r="D831" s="45"/>
      <c r="E831" s="41"/>
      <c r="F831" s="1"/>
      <c r="G831" s="2"/>
      <c r="H831" s="2"/>
      <c r="I831" s="39"/>
      <c r="J831" s="39"/>
      <c r="K831" s="39"/>
      <c r="L831" s="39"/>
      <c r="M831" s="39"/>
      <c r="N831" s="39"/>
      <c r="O831" s="39"/>
      <c r="P831" s="39"/>
      <c r="Q831" s="39"/>
      <c r="R831" s="39"/>
      <c r="S831" s="39"/>
      <c r="T831" s="39"/>
      <c r="U831" s="39"/>
      <c r="V831" s="39"/>
      <c r="W831" s="39"/>
      <c r="X831" s="39"/>
      <c r="Z831" s="102"/>
      <c r="AA831" s="102"/>
      <c r="AB831" s="102"/>
      <c r="AC831" s="82"/>
      <c r="AD831" s="82"/>
      <c r="AE831" s="82"/>
    </row>
    <row r="832" spans="1:31" ht="22.5" hidden="1" customHeight="1" x14ac:dyDescent="0.2">
      <c r="A832" s="37"/>
      <c r="B832" s="45"/>
      <c r="C832" s="45"/>
      <c r="D832" s="45"/>
      <c r="E832" s="41"/>
      <c r="F832" s="1"/>
      <c r="G832" s="2"/>
      <c r="H832" s="2"/>
      <c r="I832" s="39"/>
      <c r="J832" s="39"/>
      <c r="K832" s="39"/>
      <c r="L832" s="39"/>
      <c r="M832" s="39"/>
      <c r="N832" s="39"/>
      <c r="O832" s="39"/>
      <c r="P832" s="39"/>
      <c r="Q832" s="39"/>
      <c r="R832" s="39"/>
      <c r="S832" s="39"/>
      <c r="T832" s="39"/>
      <c r="U832" s="39"/>
      <c r="V832" s="39"/>
      <c r="W832" s="39"/>
      <c r="X832" s="39"/>
      <c r="Z832" s="100" t="s">
        <v>1</v>
      </c>
      <c r="AA832" s="100"/>
      <c r="AB832" s="72">
        <f>SUM(V218:V219)</f>
        <v>14.571428571428573</v>
      </c>
      <c r="AC832" s="82"/>
      <c r="AD832" s="82"/>
      <c r="AE832" s="82"/>
    </row>
    <row r="833" spans="1:31" ht="22.5" hidden="1" customHeight="1" x14ac:dyDescent="0.2">
      <c r="A833" s="37"/>
      <c r="B833" s="45"/>
      <c r="C833" s="45"/>
      <c r="D833" s="45"/>
      <c r="E833" s="41"/>
      <c r="F833" s="1"/>
      <c r="G833" s="2"/>
      <c r="H833" s="2"/>
      <c r="I833" s="39"/>
      <c r="J833" s="39"/>
      <c r="K833" s="39"/>
      <c r="L833" s="39"/>
      <c r="M833" s="39"/>
      <c r="N833" s="39"/>
      <c r="O833" s="39"/>
      <c r="P833" s="39"/>
      <c r="Q833" s="39"/>
      <c r="R833" s="39"/>
      <c r="S833" s="39"/>
      <c r="T833" s="39"/>
      <c r="U833" s="39"/>
      <c r="V833" s="39"/>
      <c r="W833" s="39"/>
      <c r="X833" s="39"/>
      <c r="Z833" s="100" t="s">
        <v>2</v>
      </c>
      <c r="AA833" s="100"/>
      <c r="AB833" s="72">
        <f>SUM(N218:N219)</f>
        <v>14.571428571428573</v>
      </c>
      <c r="AC833" s="82"/>
      <c r="AD833" s="82"/>
      <c r="AE833" s="82"/>
    </row>
    <row r="834" spans="1:31" ht="22.5" hidden="1" customHeight="1" x14ac:dyDescent="0.2">
      <c r="A834" s="37"/>
      <c r="B834" s="45"/>
      <c r="C834" s="45"/>
      <c r="D834" s="45"/>
      <c r="E834" s="41"/>
      <c r="F834" s="1"/>
      <c r="G834" s="2"/>
      <c r="H834" s="2"/>
      <c r="I834" s="39"/>
      <c r="J834" s="39"/>
      <c r="K834" s="39"/>
      <c r="L834" s="39"/>
      <c r="M834" s="39"/>
      <c r="N834" s="39"/>
      <c r="O834" s="39"/>
      <c r="P834" s="39"/>
      <c r="Q834" s="39"/>
      <c r="R834" s="39"/>
      <c r="S834" s="39"/>
      <c r="T834" s="39"/>
      <c r="U834" s="39"/>
      <c r="V834" s="39"/>
      <c r="W834" s="39"/>
      <c r="X834" s="39"/>
      <c r="Z834" s="100" t="s">
        <v>3</v>
      </c>
      <c r="AA834" s="100"/>
      <c r="AB834" s="76">
        <f>IF(SUM(U218:U219)=0,0,+(SUM(U218:U219)/AB832))</f>
        <v>1</v>
      </c>
      <c r="AC834" s="82"/>
      <c r="AD834" s="82"/>
      <c r="AE834" s="82"/>
    </row>
    <row r="835" spans="1:31" ht="22.5" hidden="1" customHeight="1" x14ac:dyDescent="0.2">
      <c r="A835" s="37"/>
      <c r="B835" s="45"/>
      <c r="C835" s="45"/>
      <c r="D835" s="45"/>
      <c r="E835" s="41"/>
      <c r="F835" s="1"/>
      <c r="G835" s="2"/>
      <c r="H835" s="2"/>
      <c r="I835" s="39"/>
      <c r="J835" s="39"/>
      <c r="K835" s="39"/>
      <c r="L835" s="39"/>
      <c r="M835" s="39"/>
      <c r="N835" s="39"/>
      <c r="O835" s="39"/>
      <c r="P835" s="39"/>
      <c r="Q835" s="39"/>
      <c r="R835" s="39"/>
      <c r="S835" s="39"/>
      <c r="T835" s="39"/>
      <c r="U835" s="39"/>
      <c r="V835" s="39"/>
      <c r="W835" s="39"/>
      <c r="X835" s="39"/>
      <c r="Z835" s="100" t="s">
        <v>2289</v>
      </c>
      <c r="AA835" s="100"/>
      <c r="AB835" s="77">
        <f>IF(SUM(T218:T219)=0,0,+(SUM(T218:T219)/AB833))</f>
        <v>1</v>
      </c>
      <c r="AC835" s="82"/>
      <c r="AD835" s="82"/>
      <c r="AE835" s="82"/>
    </row>
    <row r="836" spans="1:31" ht="22.5" hidden="1" customHeight="1" x14ac:dyDescent="0.2">
      <c r="A836" s="37"/>
      <c r="B836" s="45"/>
      <c r="C836" s="45"/>
      <c r="D836" s="45"/>
      <c r="E836" s="41"/>
      <c r="F836" s="1"/>
      <c r="G836" s="2"/>
      <c r="H836" s="2"/>
      <c r="I836" s="39"/>
      <c r="J836" s="39"/>
      <c r="K836" s="39"/>
      <c r="L836" s="39"/>
      <c r="M836" s="39"/>
      <c r="N836" s="39"/>
      <c r="O836" s="39"/>
      <c r="P836" s="39"/>
      <c r="Q836" s="39"/>
      <c r="R836" s="39"/>
      <c r="S836" s="39"/>
      <c r="T836" s="39"/>
      <c r="U836" s="39"/>
      <c r="V836" s="39"/>
      <c r="W836" s="39"/>
      <c r="X836" s="39"/>
      <c r="Z836" s="40"/>
      <c r="AA836" s="40"/>
      <c r="AB836" s="75"/>
      <c r="AC836" s="82"/>
      <c r="AD836" s="82"/>
      <c r="AE836" s="82"/>
    </row>
    <row r="837" spans="1:31" ht="22.5" hidden="1" customHeight="1" x14ac:dyDescent="0.2">
      <c r="A837" s="37"/>
      <c r="B837" s="45"/>
      <c r="C837" s="45"/>
      <c r="D837" s="45"/>
      <c r="E837" s="41"/>
      <c r="F837" s="1"/>
      <c r="G837" s="2"/>
      <c r="H837" s="2"/>
      <c r="I837" s="39"/>
      <c r="J837" s="39"/>
      <c r="K837" s="39"/>
      <c r="L837" s="39"/>
      <c r="M837" s="39"/>
      <c r="N837" s="39"/>
      <c r="O837" s="39"/>
      <c r="P837" s="39"/>
      <c r="Q837" s="39"/>
      <c r="R837" s="39"/>
      <c r="S837" s="39"/>
      <c r="T837" s="39"/>
      <c r="U837" s="39"/>
      <c r="V837" s="39"/>
      <c r="W837" s="39"/>
      <c r="X837" s="39"/>
      <c r="Z837" s="102" t="s">
        <v>1597</v>
      </c>
      <c r="AA837" s="102"/>
      <c r="AB837" s="102"/>
      <c r="AC837" s="82"/>
      <c r="AD837" s="82"/>
      <c r="AE837" s="82"/>
    </row>
    <row r="838" spans="1:31" ht="22.5" hidden="1" customHeight="1" x14ac:dyDescent="0.2">
      <c r="A838" s="37"/>
      <c r="B838" s="45"/>
      <c r="C838" s="45"/>
      <c r="D838" s="45"/>
      <c r="E838" s="41"/>
      <c r="F838" s="1"/>
      <c r="G838" s="2"/>
      <c r="H838" s="2"/>
      <c r="I838" s="39"/>
      <c r="J838" s="39"/>
      <c r="K838" s="39"/>
      <c r="L838" s="39"/>
      <c r="M838" s="39"/>
      <c r="N838" s="39"/>
      <c r="O838" s="39"/>
      <c r="P838" s="39"/>
      <c r="Q838" s="39"/>
      <c r="R838" s="39"/>
      <c r="S838" s="39"/>
      <c r="T838" s="39"/>
      <c r="U838" s="39"/>
      <c r="V838" s="39"/>
      <c r="W838" s="39"/>
      <c r="X838" s="39"/>
      <c r="Z838" s="102"/>
      <c r="AA838" s="102"/>
      <c r="AB838" s="102"/>
      <c r="AC838" s="82"/>
      <c r="AD838" s="82"/>
      <c r="AE838" s="82"/>
    </row>
    <row r="839" spans="1:31" ht="22.5" hidden="1" customHeight="1" x14ac:dyDescent="0.2">
      <c r="A839" s="37"/>
      <c r="B839" s="45"/>
      <c r="C839" s="45"/>
      <c r="D839" s="45"/>
      <c r="E839" s="41"/>
      <c r="F839" s="1"/>
      <c r="G839" s="2"/>
      <c r="H839" s="2"/>
      <c r="I839" s="39"/>
      <c r="J839" s="39"/>
      <c r="K839" s="39"/>
      <c r="L839" s="39"/>
      <c r="M839" s="39"/>
      <c r="N839" s="39"/>
      <c r="O839" s="39"/>
      <c r="P839" s="39"/>
      <c r="Q839" s="39"/>
      <c r="R839" s="39"/>
      <c r="S839" s="39"/>
      <c r="T839" s="39"/>
      <c r="U839" s="39"/>
      <c r="V839" s="39"/>
      <c r="W839" s="39"/>
      <c r="X839" s="39"/>
      <c r="Z839" s="100" t="s">
        <v>1</v>
      </c>
      <c r="AA839" s="100"/>
      <c r="AB839" s="72">
        <f>SUM(V220:V235)</f>
        <v>284</v>
      </c>
      <c r="AC839" s="82"/>
      <c r="AD839" s="82"/>
      <c r="AE839" s="82"/>
    </row>
    <row r="840" spans="1:31" ht="22.5" hidden="1" customHeight="1" x14ac:dyDescent="0.2">
      <c r="A840" s="37"/>
      <c r="B840" s="45"/>
      <c r="C840" s="45"/>
      <c r="D840" s="45"/>
      <c r="E840" s="41"/>
      <c r="F840" s="1"/>
      <c r="G840" s="2"/>
      <c r="H840" s="2"/>
      <c r="I840" s="39"/>
      <c r="J840" s="39"/>
      <c r="K840" s="39"/>
      <c r="L840" s="39"/>
      <c r="M840" s="39"/>
      <c r="N840" s="39"/>
      <c r="O840" s="39"/>
      <c r="P840" s="39"/>
      <c r="Q840" s="39"/>
      <c r="R840" s="39"/>
      <c r="S840" s="39"/>
      <c r="T840" s="39"/>
      <c r="U840" s="39"/>
      <c r="V840" s="39"/>
      <c r="W840" s="39"/>
      <c r="X840" s="39"/>
      <c r="Z840" s="100" t="s">
        <v>2</v>
      </c>
      <c r="AA840" s="100"/>
      <c r="AB840" s="72">
        <f>SUM(N220:N235)</f>
        <v>284</v>
      </c>
      <c r="AC840" s="82"/>
      <c r="AD840" s="82"/>
      <c r="AE840" s="82"/>
    </row>
    <row r="841" spans="1:31" ht="22.5" hidden="1" customHeight="1" x14ac:dyDescent="0.2">
      <c r="A841" s="37"/>
      <c r="B841" s="45"/>
      <c r="C841" s="45"/>
      <c r="D841" s="45"/>
      <c r="E841" s="41"/>
      <c r="F841" s="1"/>
      <c r="G841" s="2"/>
      <c r="H841" s="2"/>
      <c r="I841" s="39"/>
      <c r="J841" s="39"/>
      <c r="K841" s="39"/>
      <c r="L841" s="39"/>
      <c r="M841" s="39"/>
      <c r="N841" s="39"/>
      <c r="O841" s="39"/>
      <c r="P841" s="39"/>
      <c r="Q841" s="39"/>
      <c r="R841" s="39"/>
      <c r="S841" s="39"/>
      <c r="T841" s="39"/>
      <c r="U841" s="39"/>
      <c r="V841" s="39"/>
      <c r="W841" s="39"/>
      <c r="X841" s="39"/>
      <c r="Z841" s="100" t="s">
        <v>3</v>
      </c>
      <c r="AA841" s="100"/>
      <c r="AB841" s="76">
        <f>IF(SUM(U220:U235)=0,0,+(SUM(U220:U235)/AB839))</f>
        <v>0.89743963782696179</v>
      </c>
      <c r="AC841" s="82"/>
      <c r="AD841" s="82"/>
      <c r="AE841" s="82"/>
    </row>
    <row r="842" spans="1:31" ht="22.5" hidden="1" customHeight="1" x14ac:dyDescent="0.2">
      <c r="A842" s="37"/>
      <c r="B842" s="45"/>
      <c r="C842" s="45"/>
      <c r="D842" s="45"/>
      <c r="E842" s="41"/>
      <c r="F842" s="1"/>
      <c r="G842" s="2"/>
      <c r="H842" s="2"/>
      <c r="I842" s="39"/>
      <c r="J842" s="39"/>
      <c r="K842" s="39"/>
      <c r="L842" s="39"/>
      <c r="M842" s="39"/>
      <c r="N842" s="39"/>
      <c r="O842" s="39"/>
      <c r="P842" s="39"/>
      <c r="Q842" s="39"/>
      <c r="R842" s="39"/>
      <c r="S842" s="39"/>
      <c r="T842" s="39"/>
      <c r="U842" s="39"/>
      <c r="V842" s="39"/>
      <c r="W842" s="39"/>
      <c r="X842" s="39"/>
      <c r="Z842" s="100" t="s">
        <v>2289</v>
      </c>
      <c r="AA842" s="100"/>
      <c r="AB842" s="77">
        <f>IF(SUM(T220:T235)=0,0,+(SUM(T220:T235)/AB840))</f>
        <v>0.89743963782696179</v>
      </c>
      <c r="AC842" s="82"/>
      <c r="AD842" s="82"/>
      <c r="AE842" s="82"/>
    </row>
    <row r="843" spans="1:31" ht="22.5" hidden="1" customHeight="1" x14ac:dyDescent="0.2">
      <c r="A843" s="37"/>
      <c r="B843" s="45"/>
      <c r="C843" s="45"/>
      <c r="D843" s="45"/>
      <c r="E843" s="41"/>
      <c r="F843" s="1"/>
      <c r="G843" s="2"/>
      <c r="H843" s="2"/>
      <c r="I843" s="39"/>
      <c r="J843" s="39"/>
      <c r="K843" s="39"/>
      <c r="L843" s="39"/>
      <c r="M843" s="39"/>
      <c r="N843" s="39"/>
      <c r="O843" s="39"/>
      <c r="P843" s="39"/>
      <c r="Q843" s="39"/>
      <c r="R843" s="39"/>
      <c r="S843" s="39"/>
      <c r="T843" s="39"/>
      <c r="U843" s="39"/>
      <c r="V843" s="39"/>
      <c r="W843" s="39"/>
      <c r="X843" s="39"/>
      <c r="Z843" s="40"/>
      <c r="AA843" s="40"/>
      <c r="AB843" s="75"/>
      <c r="AC843" s="82"/>
      <c r="AD843" s="82"/>
      <c r="AE843" s="82"/>
    </row>
    <row r="844" spans="1:31" ht="22.5" hidden="1" customHeight="1" x14ac:dyDescent="0.2">
      <c r="A844" s="37"/>
      <c r="B844" s="45"/>
      <c r="C844" s="45"/>
      <c r="D844" s="45"/>
      <c r="E844" s="41"/>
      <c r="F844" s="1"/>
      <c r="G844" s="2"/>
      <c r="H844" s="2"/>
      <c r="I844" s="39"/>
      <c r="J844" s="39"/>
      <c r="K844" s="39"/>
      <c r="L844" s="39"/>
      <c r="M844" s="39"/>
      <c r="N844" s="39"/>
      <c r="O844" s="39"/>
      <c r="P844" s="39"/>
      <c r="Q844" s="39"/>
      <c r="R844" s="39"/>
      <c r="S844" s="39"/>
      <c r="T844" s="39"/>
      <c r="U844" s="39"/>
      <c r="V844" s="39"/>
      <c r="W844" s="39"/>
      <c r="X844" s="39"/>
      <c r="Z844" s="102" t="s">
        <v>1449</v>
      </c>
      <c r="AA844" s="102"/>
      <c r="AB844" s="102"/>
      <c r="AC844" s="82"/>
      <c r="AD844" s="82"/>
      <c r="AE844" s="82"/>
    </row>
    <row r="845" spans="1:31" ht="22.5" hidden="1" customHeight="1" x14ac:dyDescent="0.2">
      <c r="A845" s="37"/>
      <c r="B845" s="45"/>
      <c r="C845" s="45"/>
      <c r="D845" s="45"/>
      <c r="E845" s="41"/>
      <c r="F845" s="1"/>
      <c r="G845" s="2"/>
      <c r="H845" s="2"/>
      <c r="I845" s="39"/>
      <c r="J845" s="39"/>
      <c r="K845" s="39"/>
      <c r="L845" s="39"/>
      <c r="M845" s="39"/>
      <c r="N845" s="39"/>
      <c r="O845" s="39"/>
      <c r="P845" s="39"/>
      <c r="Q845" s="39"/>
      <c r="R845" s="39"/>
      <c r="S845" s="39"/>
      <c r="T845" s="39"/>
      <c r="U845" s="39"/>
      <c r="V845" s="39"/>
      <c r="W845" s="39"/>
      <c r="X845" s="39"/>
      <c r="Z845" s="102"/>
      <c r="AA845" s="102"/>
      <c r="AB845" s="102"/>
      <c r="AC845" s="82"/>
      <c r="AD845" s="82"/>
      <c r="AE845" s="82"/>
    </row>
    <row r="846" spans="1:31" ht="22.5" hidden="1" customHeight="1" x14ac:dyDescent="0.2">
      <c r="A846" s="37"/>
      <c r="B846" s="45"/>
      <c r="C846" s="45"/>
      <c r="D846" s="45"/>
      <c r="E846" s="41"/>
      <c r="F846" s="1"/>
      <c r="G846" s="2"/>
      <c r="H846" s="2"/>
      <c r="I846" s="39"/>
      <c r="J846" s="39"/>
      <c r="K846" s="39"/>
      <c r="L846" s="39"/>
      <c r="M846" s="39"/>
      <c r="N846" s="39"/>
      <c r="O846" s="39"/>
      <c r="P846" s="39"/>
      <c r="Q846" s="39"/>
      <c r="R846" s="39"/>
      <c r="S846" s="39"/>
      <c r="T846" s="39"/>
      <c r="U846" s="39"/>
      <c r="V846" s="39"/>
      <c r="W846" s="39"/>
      <c r="X846" s="39"/>
      <c r="Z846" s="100" t="s">
        <v>1</v>
      </c>
      <c r="AA846" s="100"/>
      <c r="AB846" s="72">
        <f>SUM(V236:V261)</f>
        <v>372.28571428571411</v>
      </c>
      <c r="AC846" s="82"/>
      <c r="AD846" s="82"/>
      <c r="AE846" s="82"/>
    </row>
    <row r="847" spans="1:31" ht="22.5" hidden="1" customHeight="1" x14ac:dyDescent="0.2">
      <c r="A847" s="37"/>
      <c r="B847" s="45"/>
      <c r="C847" s="45"/>
      <c r="D847" s="45"/>
      <c r="E847" s="41"/>
      <c r="F847" s="1"/>
      <c r="G847" s="2"/>
      <c r="H847" s="2"/>
      <c r="I847" s="39"/>
      <c r="J847" s="39"/>
      <c r="K847" s="39"/>
      <c r="L847" s="39"/>
      <c r="M847" s="39"/>
      <c r="N847" s="39"/>
      <c r="O847" s="39"/>
      <c r="P847" s="39"/>
      <c r="Q847" s="39"/>
      <c r="R847" s="39"/>
      <c r="S847" s="39"/>
      <c r="T847" s="39"/>
      <c r="U847" s="39"/>
      <c r="V847" s="39"/>
      <c r="W847" s="39"/>
      <c r="X847" s="39"/>
      <c r="Z847" s="100" t="s">
        <v>2</v>
      </c>
      <c r="AA847" s="100"/>
      <c r="AB847" s="72">
        <f>SUM(N236:N261)</f>
        <v>372.28571428571411</v>
      </c>
      <c r="AC847" s="82"/>
      <c r="AD847" s="82"/>
      <c r="AE847" s="82"/>
    </row>
    <row r="848" spans="1:31" ht="22.5" hidden="1" customHeight="1" x14ac:dyDescent="0.2">
      <c r="A848" s="37"/>
      <c r="B848" s="45"/>
      <c r="C848" s="45"/>
      <c r="D848" s="45"/>
      <c r="E848" s="41"/>
      <c r="F848" s="1"/>
      <c r="G848" s="2"/>
      <c r="H848" s="2"/>
      <c r="I848" s="39"/>
      <c r="J848" s="39"/>
      <c r="K848" s="39"/>
      <c r="L848" s="39"/>
      <c r="M848" s="39"/>
      <c r="N848" s="39"/>
      <c r="O848" s="39"/>
      <c r="P848" s="39"/>
      <c r="Q848" s="39"/>
      <c r="R848" s="39"/>
      <c r="S848" s="39"/>
      <c r="T848" s="39"/>
      <c r="U848" s="39"/>
      <c r="V848" s="39"/>
      <c r="W848" s="39"/>
      <c r="X848" s="39"/>
      <c r="Z848" s="100" t="s">
        <v>3</v>
      </c>
      <c r="AA848" s="100"/>
      <c r="AB848" s="76">
        <f>IF(SUM(U236:U261)=0,0,+(SUM(U236:U261)/AB846))</f>
        <v>0.78012279355333869</v>
      </c>
      <c r="AC848" s="82"/>
      <c r="AD848" s="82"/>
      <c r="AE848" s="82"/>
    </row>
    <row r="849" spans="1:31" ht="22.5" hidden="1" customHeight="1" x14ac:dyDescent="0.2">
      <c r="A849" s="37"/>
      <c r="B849" s="45"/>
      <c r="C849" s="45"/>
      <c r="D849" s="45"/>
      <c r="E849" s="41"/>
      <c r="F849" s="1"/>
      <c r="G849" s="2"/>
      <c r="H849" s="2"/>
      <c r="I849" s="39"/>
      <c r="J849" s="39"/>
      <c r="K849" s="39"/>
      <c r="L849" s="39"/>
      <c r="M849" s="39"/>
      <c r="N849" s="39"/>
      <c r="O849" s="39"/>
      <c r="P849" s="39"/>
      <c r="Q849" s="39"/>
      <c r="R849" s="39"/>
      <c r="S849" s="39"/>
      <c r="T849" s="39"/>
      <c r="U849" s="39"/>
      <c r="V849" s="39"/>
      <c r="W849" s="39"/>
      <c r="X849" s="39"/>
      <c r="Z849" s="100" t="s">
        <v>2289</v>
      </c>
      <c r="AA849" s="100"/>
      <c r="AB849" s="77">
        <f>IF(SUM(T236:T261)=0,0,+(SUM(T236:T261)/AB847))</f>
        <v>0.78012279355333869</v>
      </c>
      <c r="AC849" s="82"/>
      <c r="AD849" s="82"/>
      <c r="AE849" s="82"/>
    </row>
    <row r="850" spans="1:31" ht="22.5" hidden="1" customHeight="1" x14ac:dyDescent="0.2">
      <c r="A850" s="37"/>
      <c r="B850" s="45"/>
      <c r="C850" s="45"/>
      <c r="D850" s="45"/>
      <c r="E850" s="41"/>
      <c r="F850" s="1"/>
      <c r="G850" s="2"/>
      <c r="H850" s="2"/>
      <c r="I850" s="39"/>
      <c r="J850" s="39"/>
      <c r="K850" s="39"/>
      <c r="L850" s="39"/>
      <c r="M850" s="39"/>
      <c r="N850" s="39"/>
      <c r="O850" s="39"/>
      <c r="P850" s="39"/>
      <c r="Q850" s="39"/>
      <c r="R850" s="39"/>
      <c r="S850" s="39"/>
      <c r="T850" s="39"/>
      <c r="U850" s="39"/>
      <c r="V850" s="39"/>
      <c r="W850" s="39"/>
      <c r="X850" s="39"/>
      <c r="Z850" s="40"/>
      <c r="AA850" s="40"/>
      <c r="AB850" s="75"/>
      <c r="AC850" s="82"/>
      <c r="AD850" s="82"/>
      <c r="AE850" s="82"/>
    </row>
    <row r="851" spans="1:31" ht="22.5" hidden="1" customHeight="1" x14ac:dyDescent="0.2">
      <c r="A851" s="37"/>
      <c r="B851" s="45"/>
      <c r="C851" s="45"/>
      <c r="D851" s="45"/>
      <c r="E851" s="41"/>
      <c r="F851" s="1"/>
      <c r="G851" s="2"/>
      <c r="H851" s="2"/>
      <c r="I851" s="39"/>
      <c r="J851" s="39"/>
      <c r="K851" s="39"/>
      <c r="L851" s="39"/>
      <c r="M851" s="39"/>
      <c r="N851" s="39"/>
      <c r="O851" s="39"/>
      <c r="P851" s="39"/>
      <c r="Q851" s="39"/>
      <c r="R851" s="39"/>
      <c r="S851" s="39"/>
      <c r="T851" s="39"/>
      <c r="U851" s="39"/>
      <c r="V851" s="39"/>
      <c r="W851" s="39"/>
      <c r="X851" s="39"/>
      <c r="Z851" s="101" t="s">
        <v>1376</v>
      </c>
      <c r="AA851" s="101"/>
      <c r="AB851" s="101"/>
      <c r="AC851" s="82"/>
      <c r="AD851" s="82"/>
      <c r="AE851" s="82"/>
    </row>
    <row r="852" spans="1:31" ht="22.5" hidden="1" customHeight="1" x14ac:dyDescent="0.2">
      <c r="A852" s="37"/>
      <c r="B852" s="45"/>
      <c r="C852" s="45"/>
      <c r="D852" s="45"/>
      <c r="E852" s="41"/>
      <c r="F852" s="1"/>
      <c r="G852" s="2"/>
      <c r="H852" s="2"/>
      <c r="I852" s="39"/>
      <c r="J852" s="39"/>
      <c r="K852" s="39"/>
      <c r="L852" s="39"/>
      <c r="M852" s="39"/>
      <c r="N852" s="39"/>
      <c r="O852" s="39"/>
      <c r="P852" s="39"/>
      <c r="Q852" s="39"/>
      <c r="R852" s="39"/>
      <c r="S852" s="39"/>
      <c r="T852" s="39"/>
      <c r="U852" s="39"/>
      <c r="V852" s="39"/>
      <c r="W852" s="39"/>
      <c r="X852" s="39"/>
      <c r="Z852" s="101"/>
      <c r="AA852" s="101"/>
      <c r="AB852" s="101"/>
      <c r="AC852" s="82"/>
      <c r="AD852" s="82"/>
      <c r="AE852" s="82"/>
    </row>
    <row r="853" spans="1:31" ht="22.5" hidden="1" customHeight="1" x14ac:dyDescent="0.2">
      <c r="A853" s="37"/>
      <c r="B853" s="45"/>
      <c r="C853" s="45"/>
      <c r="D853" s="45"/>
      <c r="E853" s="41"/>
      <c r="F853" s="1"/>
      <c r="G853" s="2"/>
      <c r="H853" s="2"/>
      <c r="I853" s="39"/>
      <c r="J853" s="39"/>
      <c r="K853" s="39"/>
      <c r="L853" s="39"/>
      <c r="M853" s="39"/>
      <c r="N853" s="39"/>
      <c r="O853" s="39"/>
      <c r="P853" s="39"/>
      <c r="Q853" s="39"/>
      <c r="R853" s="39"/>
      <c r="S853" s="39"/>
      <c r="T853" s="39"/>
      <c r="U853" s="39"/>
      <c r="V853" s="39"/>
      <c r="W853" s="39"/>
      <c r="X853" s="39"/>
      <c r="Z853" s="100" t="s">
        <v>1</v>
      </c>
      <c r="AA853" s="100"/>
      <c r="AB853" s="72">
        <f>SUM(V262)</f>
        <v>21.571428571428573</v>
      </c>
      <c r="AC853" s="82"/>
      <c r="AD853" s="82"/>
      <c r="AE853" s="82"/>
    </row>
    <row r="854" spans="1:31" ht="22.5" hidden="1" customHeight="1" x14ac:dyDescent="0.2">
      <c r="A854" s="37"/>
      <c r="B854" s="45"/>
      <c r="C854" s="45"/>
      <c r="D854" s="45"/>
      <c r="E854" s="41"/>
      <c r="F854" s="1"/>
      <c r="G854" s="2"/>
      <c r="H854" s="2"/>
      <c r="I854" s="39"/>
      <c r="J854" s="39"/>
      <c r="K854" s="39"/>
      <c r="L854" s="39"/>
      <c r="M854" s="39"/>
      <c r="N854" s="39"/>
      <c r="O854" s="39"/>
      <c r="P854" s="39"/>
      <c r="Q854" s="39"/>
      <c r="R854" s="39"/>
      <c r="S854" s="39"/>
      <c r="T854" s="39"/>
      <c r="U854" s="39"/>
      <c r="V854" s="39"/>
      <c r="W854" s="39"/>
      <c r="X854" s="39"/>
      <c r="Z854" s="100" t="s">
        <v>2</v>
      </c>
      <c r="AA854" s="100"/>
      <c r="AB854" s="72">
        <f>SUM(N262)</f>
        <v>21.571428571428573</v>
      </c>
      <c r="AC854" s="82"/>
      <c r="AD854" s="82"/>
      <c r="AE854" s="82"/>
    </row>
    <row r="855" spans="1:31" ht="22.5" hidden="1" customHeight="1" x14ac:dyDescent="0.2">
      <c r="A855" s="37"/>
      <c r="B855" s="45"/>
      <c r="C855" s="45"/>
      <c r="D855" s="45"/>
      <c r="E855" s="41"/>
      <c r="F855" s="1"/>
      <c r="G855" s="2"/>
      <c r="H855" s="2"/>
      <c r="I855" s="39"/>
      <c r="J855" s="39"/>
      <c r="K855" s="39"/>
      <c r="L855" s="39"/>
      <c r="M855" s="39"/>
      <c r="N855" s="39"/>
      <c r="O855" s="39"/>
      <c r="P855" s="39"/>
      <c r="Q855" s="39"/>
      <c r="R855" s="39"/>
      <c r="S855" s="39"/>
      <c r="T855" s="39"/>
      <c r="U855" s="39"/>
      <c r="V855" s="39"/>
      <c r="W855" s="39"/>
      <c r="X855" s="39"/>
      <c r="Z855" s="100" t="s">
        <v>3</v>
      </c>
      <c r="AA855" s="100"/>
      <c r="AB855" s="76">
        <f>IF(SUM(U262)=0,0,+(SUM(U262)/AB853))</f>
        <v>1</v>
      </c>
      <c r="AC855" s="82"/>
      <c r="AD855" s="82"/>
      <c r="AE855" s="82"/>
    </row>
    <row r="856" spans="1:31" ht="22.5" hidden="1" customHeight="1" x14ac:dyDescent="0.2">
      <c r="A856" s="37"/>
      <c r="B856" s="45"/>
      <c r="C856" s="45"/>
      <c r="D856" s="45"/>
      <c r="E856" s="41"/>
      <c r="F856" s="1"/>
      <c r="G856" s="2"/>
      <c r="H856" s="2"/>
      <c r="I856" s="39"/>
      <c r="J856" s="39"/>
      <c r="K856" s="39"/>
      <c r="L856" s="39"/>
      <c r="M856" s="39"/>
      <c r="N856" s="39"/>
      <c r="O856" s="39"/>
      <c r="P856" s="39"/>
      <c r="Q856" s="39"/>
      <c r="R856" s="39"/>
      <c r="S856" s="39"/>
      <c r="T856" s="39"/>
      <c r="U856" s="39"/>
      <c r="V856" s="39"/>
      <c r="W856" s="39"/>
      <c r="X856" s="39"/>
      <c r="Z856" s="100" t="s">
        <v>2289</v>
      </c>
      <c r="AA856" s="100"/>
      <c r="AB856" s="77">
        <f>IF(SUM(T262)=0,0,+(SUM(T262)/AB854))</f>
        <v>1</v>
      </c>
      <c r="AC856" s="82"/>
      <c r="AD856" s="82"/>
      <c r="AE856" s="82"/>
    </row>
    <row r="857" spans="1:31" ht="22.5" hidden="1" customHeight="1" x14ac:dyDescent="0.2">
      <c r="A857" s="37"/>
      <c r="B857" s="45"/>
      <c r="C857" s="45"/>
      <c r="D857" s="45"/>
      <c r="E857" s="41"/>
      <c r="F857" s="1"/>
      <c r="G857" s="2"/>
      <c r="H857" s="2"/>
      <c r="I857" s="39"/>
      <c r="J857" s="39"/>
      <c r="K857" s="39"/>
      <c r="L857" s="39"/>
      <c r="M857" s="39"/>
      <c r="N857" s="39"/>
      <c r="O857" s="39"/>
      <c r="P857" s="39"/>
      <c r="Q857" s="39"/>
      <c r="R857" s="39"/>
      <c r="S857" s="39"/>
      <c r="T857" s="39"/>
      <c r="U857" s="39"/>
      <c r="V857" s="39"/>
      <c r="W857" s="39"/>
      <c r="X857" s="39"/>
      <c r="Z857" s="40"/>
      <c r="AA857" s="40"/>
      <c r="AB857" s="75"/>
      <c r="AC857" s="82"/>
      <c r="AD857" s="82"/>
      <c r="AE857" s="82"/>
    </row>
    <row r="858" spans="1:31" ht="22.5" hidden="1" customHeight="1" x14ac:dyDescent="0.2">
      <c r="A858" s="37"/>
      <c r="B858" s="45"/>
      <c r="C858" s="45"/>
      <c r="D858" s="45"/>
      <c r="E858" s="41"/>
      <c r="F858" s="1"/>
      <c r="G858" s="2"/>
      <c r="H858" s="2"/>
      <c r="I858" s="39"/>
      <c r="J858" s="39"/>
      <c r="K858" s="39"/>
      <c r="L858" s="39"/>
      <c r="M858" s="39"/>
      <c r="N858" s="39"/>
      <c r="O858" s="39"/>
      <c r="P858" s="39"/>
      <c r="Q858" s="39"/>
      <c r="R858" s="39"/>
      <c r="S858" s="39"/>
      <c r="T858" s="39"/>
      <c r="U858" s="39"/>
      <c r="V858" s="39"/>
      <c r="W858" s="39"/>
      <c r="X858" s="39"/>
      <c r="Z858" s="101" t="s">
        <v>1356</v>
      </c>
      <c r="AA858" s="101"/>
      <c r="AB858" s="101"/>
      <c r="AC858" s="82"/>
      <c r="AD858" s="82"/>
      <c r="AE858" s="82"/>
    </row>
    <row r="859" spans="1:31" ht="22.5" hidden="1" customHeight="1" x14ac:dyDescent="0.2">
      <c r="A859" s="37"/>
      <c r="B859" s="45"/>
      <c r="C859" s="45"/>
      <c r="D859" s="45"/>
      <c r="E859" s="41"/>
      <c r="F859" s="1"/>
      <c r="G859" s="2"/>
      <c r="H859" s="2"/>
      <c r="I859" s="39"/>
      <c r="J859" s="39"/>
      <c r="K859" s="39"/>
      <c r="L859" s="39"/>
      <c r="M859" s="39"/>
      <c r="N859" s="39"/>
      <c r="O859" s="39"/>
      <c r="P859" s="39"/>
      <c r="Q859" s="39"/>
      <c r="R859" s="39"/>
      <c r="S859" s="39"/>
      <c r="T859" s="39"/>
      <c r="U859" s="39"/>
      <c r="V859" s="39"/>
      <c r="W859" s="39"/>
      <c r="X859" s="39"/>
      <c r="Z859" s="101"/>
      <c r="AA859" s="101"/>
      <c r="AB859" s="101"/>
      <c r="AC859" s="82"/>
      <c r="AD859" s="82"/>
      <c r="AE859" s="82"/>
    </row>
    <row r="860" spans="1:31" ht="22.5" hidden="1" customHeight="1" x14ac:dyDescent="0.2">
      <c r="A860" s="37"/>
      <c r="B860" s="45"/>
      <c r="C860" s="45"/>
      <c r="D860" s="45"/>
      <c r="E860" s="41"/>
      <c r="F860" s="1"/>
      <c r="G860" s="2"/>
      <c r="H860" s="2"/>
      <c r="I860" s="39"/>
      <c r="J860" s="39"/>
      <c r="K860" s="39"/>
      <c r="L860" s="39"/>
      <c r="M860" s="39"/>
      <c r="N860" s="39"/>
      <c r="O860" s="39"/>
      <c r="P860" s="39"/>
      <c r="Q860" s="39"/>
      <c r="R860" s="39"/>
      <c r="S860" s="39"/>
      <c r="T860" s="39"/>
      <c r="U860" s="39"/>
      <c r="V860" s="39"/>
      <c r="W860" s="39"/>
      <c r="X860" s="39"/>
      <c r="Z860" s="100" t="s">
        <v>1</v>
      </c>
      <c r="AA860" s="100"/>
      <c r="AB860" s="72">
        <f>SUM(V263:V269)</f>
        <v>90.000000000000014</v>
      </c>
      <c r="AC860" s="82"/>
      <c r="AD860" s="82"/>
      <c r="AE860" s="82"/>
    </row>
    <row r="861" spans="1:31" ht="22.5" hidden="1" customHeight="1" x14ac:dyDescent="0.2">
      <c r="A861" s="37"/>
      <c r="B861" s="45"/>
      <c r="C861" s="45"/>
      <c r="D861" s="45"/>
      <c r="E861" s="41"/>
      <c r="F861" s="1"/>
      <c r="G861" s="2"/>
      <c r="H861" s="2"/>
      <c r="I861" s="39"/>
      <c r="J861" s="39"/>
      <c r="K861" s="39"/>
      <c r="L861" s="39"/>
      <c r="M861" s="39"/>
      <c r="N861" s="39"/>
      <c r="O861" s="39"/>
      <c r="P861" s="39"/>
      <c r="Q861" s="39"/>
      <c r="R861" s="39"/>
      <c r="S861" s="39"/>
      <c r="T861" s="39"/>
      <c r="U861" s="39"/>
      <c r="V861" s="39"/>
      <c r="W861" s="39"/>
      <c r="X861" s="39"/>
      <c r="Z861" s="100" t="s">
        <v>2</v>
      </c>
      <c r="AA861" s="100"/>
      <c r="AB861" s="72">
        <f>SUM(N263:N269)</f>
        <v>90.000000000000014</v>
      </c>
      <c r="AC861" s="82"/>
      <c r="AD861" s="82"/>
      <c r="AE861" s="82"/>
    </row>
    <row r="862" spans="1:31" ht="22.5" hidden="1" customHeight="1" x14ac:dyDescent="0.2">
      <c r="A862" s="37"/>
      <c r="B862" s="45"/>
      <c r="C862" s="45"/>
      <c r="D862" s="45"/>
      <c r="E862" s="41"/>
      <c r="F862" s="1"/>
      <c r="G862" s="2"/>
      <c r="H862" s="2"/>
      <c r="I862" s="39"/>
      <c r="J862" s="39"/>
      <c r="K862" s="39"/>
      <c r="L862" s="39"/>
      <c r="M862" s="39"/>
      <c r="N862" s="39"/>
      <c r="O862" s="39"/>
      <c r="P862" s="39"/>
      <c r="Q862" s="39"/>
      <c r="R862" s="39"/>
      <c r="S862" s="39"/>
      <c r="T862" s="39"/>
      <c r="U862" s="39"/>
      <c r="V862" s="39"/>
      <c r="W862" s="39"/>
      <c r="X862" s="39"/>
      <c r="Z862" s="100" t="s">
        <v>3</v>
      </c>
      <c r="AA862" s="100"/>
      <c r="AB862" s="76">
        <f>IF(SUM(U263:U269)=0,0,+(SUM(U263:U269)/AB860))</f>
        <v>1</v>
      </c>
      <c r="AC862" s="82"/>
      <c r="AD862" s="82"/>
      <c r="AE862" s="82"/>
    </row>
    <row r="863" spans="1:31" ht="22.5" hidden="1" customHeight="1" x14ac:dyDescent="0.2">
      <c r="A863" s="37"/>
      <c r="B863" s="45"/>
      <c r="C863" s="45"/>
      <c r="D863" s="45"/>
      <c r="E863" s="41"/>
      <c r="F863" s="1"/>
      <c r="G863" s="2"/>
      <c r="H863" s="2"/>
      <c r="I863" s="39"/>
      <c r="J863" s="39"/>
      <c r="K863" s="39"/>
      <c r="L863" s="39"/>
      <c r="M863" s="39"/>
      <c r="N863" s="39"/>
      <c r="O863" s="39"/>
      <c r="P863" s="39"/>
      <c r="Q863" s="39"/>
      <c r="R863" s="39"/>
      <c r="S863" s="39"/>
      <c r="T863" s="39"/>
      <c r="U863" s="39"/>
      <c r="V863" s="39"/>
      <c r="W863" s="39"/>
      <c r="X863" s="39"/>
      <c r="Z863" s="100" t="s">
        <v>2289</v>
      </c>
      <c r="AA863" s="100"/>
      <c r="AB863" s="77">
        <f>IF(SUM(T263:T269)=0,0,+(SUM(T263:T269)/AB861))</f>
        <v>1</v>
      </c>
      <c r="AC863" s="82"/>
      <c r="AD863" s="82"/>
      <c r="AE863" s="82"/>
    </row>
    <row r="864" spans="1:31" ht="22.5" hidden="1" customHeight="1" x14ac:dyDescent="0.2">
      <c r="A864" s="37"/>
      <c r="B864" s="45"/>
      <c r="C864" s="45"/>
      <c r="D864" s="45"/>
      <c r="E864" s="41"/>
      <c r="F864" s="1"/>
      <c r="G864" s="2"/>
      <c r="H864" s="2"/>
      <c r="I864" s="39"/>
      <c r="J864" s="39"/>
      <c r="K864" s="39"/>
      <c r="L864" s="39"/>
      <c r="M864" s="39"/>
      <c r="N864" s="39"/>
      <c r="O864" s="39"/>
      <c r="P864" s="39"/>
      <c r="Q864" s="39"/>
      <c r="R864" s="39"/>
      <c r="S864" s="39"/>
      <c r="T864" s="39"/>
      <c r="U864" s="39"/>
      <c r="V864" s="39"/>
      <c r="W864" s="39"/>
      <c r="X864" s="39"/>
      <c r="Z864" s="40"/>
      <c r="AA864" s="40"/>
      <c r="AB864" s="75"/>
      <c r="AC864" s="82"/>
      <c r="AD864" s="82"/>
      <c r="AE864" s="82"/>
    </row>
    <row r="865" spans="1:31" ht="22.5" hidden="1" customHeight="1" x14ac:dyDescent="0.2">
      <c r="A865" s="37"/>
      <c r="B865" s="45"/>
      <c r="C865" s="45"/>
      <c r="D865" s="45"/>
      <c r="E865" s="41"/>
      <c r="F865" s="1"/>
      <c r="G865" s="2"/>
      <c r="H865" s="2"/>
      <c r="I865" s="39"/>
      <c r="J865" s="39"/>
      <c r="K865" s="39"/>
      <c r="L865" s="39"/>
      <c r="M865" s="39"/>
      <c r="N865" s="39"/>
      <c r="O865" s="39"/>
      <c r="P865" s="39"/>
      <c r="Q865" s="39"/>
      <c r="R865" s="39"/>
      <c r="S865" s="39"/>
      <c r="T865" s="39"/>
      <c r="U865" s="39"/>
      <c r="V865" s="39"/>
      <c r="W865" s="39"/>
      <c r="X865" s="39"/>
      <c r="Z865" s="101" t="s">
        <v>1357</v>
      </c>
      <c r="AA865" s="101"/>
      <c r="AB865" s="101"/>
      <c r="AC865" s="82"/>
      <c r="AD865" s="82"/>
      <c r="AE865" s="82"/>
    </row>
    <row r="866" spans="1:31" ht="22.5" hidden="1" customHeight="1" x14ac:dyDescent="0.2">
      <c r="A866" s="37"/>
      <c r="B866" s="45"/>
      <c r="C866" s="45"/>
      <c r="D866" s="45"/>
      <c r="E866" s="41"/>
      <c r="F866" s="1"/>
      <c r="G866" s="2"/>
      <c r="H866" s="2"/>
      <c r="I866" s="39"/>
      <c r="J866" s="39"/>
      <c r="K866" s="39"/>
      <c r="L866" s="39"/>
      <c r="M866" s="39"/>
      <c r="N866" s="39"/>
      <c r="O866" s="39"/>
      <c r="P866" s="39"/>
      <c r="Q866" s="39"/>
      <c r="R866" s="39"/>
      <c r="S866" s="39"/>
      <c r="T866" s="39"/>
      <c r="U866" s="39"/>
      <c r="V866" s="39"/>
      <c r="W866" s="39"/>
      <c r="X866" s="39"/>
      <c r="Z866" s="101"/>
      <c r="AA866" s="101"/>
      <c r="AB866" s="101"/>
      <c r="AC866" s="82"/>
      <c r="AD866" s="82"/>
      <c r="AE866" s="82"/>
    </row>
    <row r="867" spans="1:31" ht="22.5" hidden="1" customHeight="1" x14ac:dyDescent="0.2">
      <c r="A867" s="37"/>
      <c r="B867" s="45"/>
      <c r="C867" s="45"/>
      <c r="D867" s="45"/>
      <c r="E867" s="41"/>
      <c r="F867" s="1"/>
      <c r="G867" s="2"/>
      <c r="H867" s="2"/>
      <c r="I867" s="39"/>
      <c r="J867" s="39"/>
      <c r="K867" s="39"/>
      <c r="L867" s="39"/>
      <c r="M867" s="39"/>
      <c r="N867" s="39"/>
      <c r="O867" s="39"/>
      <c r="P867" s="39"/>
      <c r="Q867" s="39"/>
      <c r="R867" s="39"/>
      <c r="S867" s="39"/>
      <c r="T867" s="39"/>
      <c r="U867" s="39"/>
      <c r="V867" s="39"/>
      <c r="W867" s="39"/>
      <c r="X867" s="39"/>
      <c r="Z867" s="100" t="s">
        <v>1</v>
      </c>
      <c r="AA867" s="100"/>
      <c r="AB867" s="72">
        <f>SUM(V270)</f>
        <v>4.4285714285714288</v>
      </c>
      <c r="AC867" s="82"/>
      <c r="AD867" s="82"/>
      <c r="AE867" s="82"/>
    </row>
    <row r="868" spans="1:31" ht="22.5" hidden="1" customHeight="1" x14ac:dyDescent="0.2">
      <c r="A868" s="37"/>
      <c r="B868" s="45"/>
      <c r="C868" s="45"/>
      <c r="D868" s="45"/>
      <c r="E868" s="41"/>
      <c r="F868" s="1"/>
      <c r="G868" s="2"/>
      <c r="H868" s="2"/>
      <c r="I868" s="39"/>
      <c r="J868" s="39"/>
      <c r="K868" s="39"/>
      <c r="L868" s="39"/>
      <c r="M868" s="39"/>
      <c r="N868" s="39"/>
      <c r="O868" s="39"/>
      <c r="P868" s="39"/>
      <c r="Q868" s="39"/>
      <c r="R868" s="39"/>
      <c r="S868" s="39"/>
      <c r="T868" s="39"/>
      <c r="U868" s="39"/>
      <c r="V868" s="39"/>
      <c r="W868" s="39"/>
      <c r="X868" s="39"/>
      <c r="Z868" s="100" t="s">
        <v>2</v>
      </c>
      <c r="AA868" s="100"/>
      <c r="AB868" s="72">
        <f>SUM(N270)</f>
        <v>4.4285714285714288</v>
      </c>
      <c r="AC868" s="82"/>
      <c r="AD868" s="82"/>
      <c r="AE868" s="82"/>
    </row>
    <row r="869" spans="1:31" ht="22.5" hidden="1" customHeight="1" x14ac:dyDescent="0.2">
      <c r="A869" s="37"/>
      <c r="B869" s="45"/>
      <c r="C869" s="45"/>
      <c r="D869" s="45"/>
      <c r="E869" s="41"/>
      <c r="F869" s="1"/>
      <c r="G869" s="2"/>
      <c r="H869" s="2"/>
      <c r="I869" s="39"/>
      <c r="J869" s="39"/>
      <c r="K869" s="39"/>
      <c r="L869" s="39"/>
      <c r="M869" s="39"/>
      <c r="N869" s="39"/>
      <c r="O869" s="39"/>
      <c r="P869" s="39"/>
      <c r="Q869" s="39"/>
      <c r="R869" s="39"/>
      <c r="S869" s="39"/>
      <c r="T869" s="39"/>
      <c r="U869" s="39"/>
      <c r="V869" s="39"/>
      <c r="W869" s="39"/>
      <c r="X869" s="39"/>
      <c r="Z869" s="100" t="s">
        <v>3</v>
      </c>
      <c r="AA869" s="100"/>
      <c r="AB869" s="76">
        <f>IF(SUM(U270)=0,0,+(SUM(U270)/AB867))</f>
        <v>1</v>
      </c>
      <c r="AC869" s="82"/>
      <c r="AD869" s="82"/>
      <c r="AE869" s="82"/>
    </row>
    <row r="870" spans="1:31" ht="22.5" hidden="1" customHeight="1" x14ac:dyDescent="0.2">
      <c r="A870" s="37"/>
      <c r="B870" s="45"/>
      <c r="C870" s="45"/>
      <c r="D870" s="45"/>
      <c r="E870" s="41"/>
      <c r="F870" s="1"/>
      <c r="G870" s="2"/>
      <c r="H870" s="2"/>
      <c r="I870" s="39"/>
      <c r="J870" s="39"/>
      <c r="K870" s="39"/>
      <c r="L870" s="39"/>
      <c r="M870" s="39"/>
      <c r="N870" s="39"/>
      <c r="O870" s="39"/>
      <c r="P870" s="39"/>
      <c r="Q870" s="39"/>
      <c r="R870" s="39"/>
      <c r="S870" s="39"/>
      <c r="T870" s="39"/>
      <c r="U870" s="39"/>
      <c r="V870" s="39"/>
      <c r="W870" s="39"/>
      <c r="X870" s="39"/>
      <c r="Z870" s="100" t="s">
        <v>2289</v>
      </c>
      <c r="AA870" s="100"/>
      <c r="AB870" s="77">
        <f>IF(SUM(T270)=0,0,+(SUM(T270)/AB868))</f>
        <v>1</v>
      </c>
      <c r="AC870" s="82"/>
      <c r="AD870" s="82"/>
      <c r="AE870" s="82"/>
    </row>
    <row r="871" spans="1:31" ht="22.5" hidden="1" customHeight="1" x14ac:dyDescent="0.2">
      <c r="A871" s="37"/>
      <c r="B871" s="45"/>
      <c r="C871" s="45"/>
      <c r="D871" s="45"/>
      <c r="E871" s="41"/>
      <c r="F871" s="1"/>
      <c r="G871" s="2"/>
      <c r="H871" s="2"/>
      <c r="I871" s="39"/>
      <c r="J871" s="39"/>
      <c r="K871" s="39"/>
      <c r="L871" s="39"/>
      <c r="M871" s="39"/>
      <c r="N871" s="39"/>
      <c r="O871" s="39"/>
      <c r="P871" s="39"/>
      <c r="Q871" s="39"/>
      <c r="R871" s="39"/>
      <c r="S871" s="39"/>
      <c r="T871" s="39"/>
      <c r="U871" s="39"/>
      <c r="V871" s="39"/>
      <c r="W871" s="39"/>
      <c r="X871" s="39"/>
      <c r="Z871" s="40"/>
      <c r="AA871" s="40"/>
      <c r="AB871" s="75"/>
      <c r="AC871" s="82"/>
      <c r="AD871" s="82"/>
      <c r="AE871" s="82"/>
    </row>
    <row r="872" spans="1:31" ht="22.5" hidden="1" customHeight="1" x14ac:dyDescent="0.2">
      <c r="A872" s="37"/>
      <c r="B872" s="45"/>
      <c r="C872" s="45"/>
      <c r="D872" s="45"/>
      <c r="E872" s="41"/>
      <c r="F872" s="1"/>
      <c r="G872" s="2"/>
      <c r="H872" s="2"/>
      <c r="I872" s="39"/>
      <c r="J872" s="39"/>
      <c r="K872" s="39"/>
      <c r="L872" s="39"/>
      <c r="M872" s="39"/>
      <c r="N872" s="39"/>
      <c r="O872" s="39"/>
      <c r="P872" s="39"/>
      <c r="Q872" s="39"/>
      <c r="R872" s="39"/>
      <c r="S872" s="39"/>
      <c r="T872" s="39"/>
      <c r="U872" s="39"/>
      <c r="V872" s="39"/>
      <c r="W872" s="39"/>
      <c r="X872" s="39"/>
      <c r="Z872" s="101" t="s">
        <v>1358</v>
      </c>
      <c r="AA872" s="101"/>
      <c r="AB872" s="101"/>
      <c r="AC872" s="82"/>
      <c r="AD872" s="82"/>
      <c r="AE872" s="82"/>
    </row>
    <row r="873" spans="1:31" ht="22.5" hidden="1" customHeight="1" x14ac:dyDescent="0.2">
      <c r="A873" s="37"/>
      <c r="B873" s="45"/>
      <c r="C873" s="45"/>
      <c r="D873" s="45"/>
      <c r="E873" s="41"/>
      <c r="F873" s="1"/>
      <c r="G873" s="2"/>
      <c r="H873" s="2"/>
      <c r="I873" s="39"/>
      <c r="J873" s="39"/>
      <c r="K873" s="39"/>
      <c r="L873" s="39"/>
      <c r="M873" s="39"/>
      <c r="N873" s="39"/>
      <c r="O873" s="39"/>
      <c r="P873" s="39"/>
      <c r="Q873" s="39"/>
      <c r="R873" s="39"/>
      <c r="S873" s="39"/>
      <c r="T873" s="39"/>
      <c r="U873" s="39"/>
      <c r="V873" s="39"/>
      <c r="W873" s="39"/>
      <c r="X873" s="39"/>
      <c r="Z873" s="101"/>
      <c r="AA873" s="101"/>
      <c r="AB873" s="101"/>
      <c r="AC873" s="82"/>
      <c r="AD873" s="82"/>
      <c r="AE873" s="82"/>
    </row>
    <row r="874" spans="1:31" ht="22.5" hidden="1" customHeight="1" x14ac:dyDescent="0.2">
      <c r="A874" s="37"/>
      <c r="B874" s="45"/>
      <c r="C874" s="45"/>
      <c r="D874" s="45"/>
      <c r="E874" s="41"/>
      <c r="F874" s="1"/>
      <c r="G874" s="2"/>
      <c r="H874" s="2"/>
      <c r="I874" s="39"/>
      <c r="J874" s="39"/>
      <c r="K874" s="39"/>
      <c r="L874" s="39"/>
      <c r="M874" s="39"/>
      <c r="N874" s="39"/>
      <c r="O874" s="39"/>
      <c r="P874" s="39"/>
      <c r="Q874" s="39"/>
      <c r="R874" s="39"/>
      <c r="S874" s="39"/>
      <c r="T874" s="39"/>
      <c r="U874" s="39"/>
      <c r="V874" s="39"/>
      <c r="W874" s="39"/>
      <c r="X874" s="39"/>
      <c r="Z874" s="100" t="s">
        <v>1</v>
      </c>
      <c r="AA874" s="100"/>
      <c r="AB874" s="72">
        <f>SUM(V271:V280)</f>
        <v>233.00000000000003</v>
      </c>
      <c r="AC874" s="82"/>
      <c r="AD874" s="82"/>
      <c r="AE874" s="82"/>
    </row>
    <row r="875" spans="1:31" ht="22.5" hidden="1" customHeight="1" x14ac:dyDescent="0.2">
      <c r="A875" s="37"/>
      <c r="B875" s="45"/>
      <c r="C875" s="45"/>
      <c r="D875" s="45"/>
      <c r="E875" s="41"/>
      <c r="F875" s="1"/>
      <c r="G875" s="2"/>
      <c r="H875" s="2"/>
      <c r="I875" s="39"/>
      <c r="J875" s="39"/>
      <c r="K875" s="39"/>
      <c r="L875" s="39"/>
      <c r="M875" s="39"/>
      <c r="N875" s="39"/>
      <c r="O875" s="39"/>
      <c r="P875" s="39"/>
      <c r="Q875" s="39"/>
      <c r="R875" s="39"/>
      <c r="S875" s="39"/>
      <c r="T875" s="39"/>
      <c r="U875" s="39"/>
      <c r="V875" s="39"/>
      <c r="W875" s="39"/>
      <c r="X875" s="39"/>
      <c r="Z875" s="100" t="s">
        <v>2</v>
      </c>
      <c r="AA875" s="100"/>
      <c r="AB875" s="72">
        <f>SUM(N271:N280)</f>
        <v>233.00000000000003</v>
      </c>
      <c r="AC875" s="82"/>
      <c r="AD875" s="82"/>
      <c r="AE875" s="82"/>
    </row>
    <row r="876" spans="1:31" ht="22.5" hidden="1" customHeight="1" x14ac:dyDescent="0.2">
      <c r="A876" s="37"/>
      <c r="B876" s="45"/>
      <c r="C876" s="45"/>
      <c r="D876" s="45"/>
      <c r="E876" s="41"/>
      <c r="F876" s="1"/>
      <c r="G876" s="2"/>
      <c r="H876" s="2"/>
      <c r="I876" s="39"/>
      <c r="J876" s="39"/>
      <c r="K876" s="39"/>
      <c r="L876" s="39"/>
      <c r="M876" s="39"/>
      <c r="N876" s="39"/>
      <c r="O876" s="39"/>
      <c r="P876" s="39"/>
      <c r="Q876" s="39"/>
      <c r="R876" s="39"/>
      <c r="S876" s="39"/>
      <c r="T876" s="39"/>
      <c r="U876" s="39"/>
      <c r="V876" s="39"/>
      <c r="W876" s="39"/>
      <c r="X876" s="39"/>
      <c r="Z876" s="100" t="s">
        <v>3</v>
      </c>
      <c r="AA876" s="100"/>
      <c r="AB876" s="76">
        <f>IF(SUM(U271:U280)=0,0,+(SUM(U271:U280)/AB874))</f>
        <v>1</v>
      </c>
      <c r="AC876" s="82"/>
      <c r="AD876" s="82"/>
      <c r="AE876" s="82"/>
    </row>
    <row r="877" spans="1:31" ht="22.5" hidden="1" customHeight="1" x14ac:dyDescent="0.2">
      <c r="A877" s="37"/>
      <c r="B877" s="45"/>
      <c r="C877" s="45"/>
      <c r="D877" s="45"/>
      <c r="E877" s="41"/>
      <c r="F877" s="1"/>
      <c r="G877" s="2"/>
      <c r="H877" s="2"/>
      <c r="I877" s="39"/>
      <c r="J877" s="39"/>
      <c r="K877" s="39"/>
      <c r="L877" s="39"/>
      <c r="M877" s="39"/>
      <c r="N877" s="39"/>
      <c r="O877" s="39"/>
      <c r="P877" s="39"/>
      <c r="Q877" s="39"/>
      <c r="R877" s="39"/>
      <c r="S877" s="39"/>
      <c r="T877" s="39"/>
      <c r="U877" s="39"/>
      <c r="V877" s="39"/>
      <c r="W877" s="39"/>
      <c r="X877" s="39"/>
      <c r="Z877" s="100" t="s">
        <v>2289</v>
      </c>
      <c r="AA877" s="100"/>
      <c r="AB877" s="77">
        <f>IF(SUM(T271:T280)=0,0,+(SUM(T271:T280)/AB875))</f>
        <v>1</v>
      </c>
      <c r="AC877" s="82"/>
      <c r="AD877" s="82"/>
      <c r="AE877" s="82"/>
    </row>
    <row r="878" spans="1:31" ht="22.5" hidden="1" customHeight="1" x14ac:dyDescent="0.2">
      <c r="A878" s="37"/>
      <c r="B878" s="45"/>
      <c r="C878" s="45"/>
      <c r="D878" s="45"/>
      <c r="E878" s="41"/>
      <c r="F878" s="1"/>
      <c r="G878" s="2"/>
      <c r="H878" s="2"/>
      <c r="I878" s="39"/>
      <c r="J878" s="39"/>
      <c r="K878" s="39"/>
      <c r="L878" s="39"/>
      <c r="M878" s="39"/>
      <c r="N878" s="39"/>
      <c r="O878" s="39"/>
      <c r="P878" s="39"/>
      <c r="Q878" s="39"/>
      <c r="R878" s="39"/>
      <c r="S878" s="39"/>
      <c r="T878" s="39"/>
      <c r="U878" s="39"/>
      <c r="V878" s="39"/>
      <c r="W878" s="39"/>
      <c r="X878" s="39"/>
      <c r="Z878" s="40"/>
      <c r="AA878" s="40"/>
      <c r="AB878" s="75"/>
      <c r="AC878" s="82"/>
      <c r="AD878" s="82"/>
      <c r="AE878" s="82"/>
    </row>
    <row r="879" spans="1:31" ht="22.5" hidden="1" customHeight="1" x14ac:dyDescent="0.2">
      <c r="A879" s="37"/>
      <c r="B879" s="45"/>
      <c r="C879" s="45"/>
      <c r="D879" s="45"/>
      <c r="E879" s="41"/>
      <c r="F879" s="1"/>
      <c r="G879" s="2"/>
      <c r="H879" s="2"/>
      <c r="I879" s="39"/>
      <c r="J879" s="39"/>
      <c r="K879" s="39"/>
      <c r="L879" s="39"/>
      <c r="M879" s="39"/>
      <c r="N879" s="39"/>
      <c r="O879" s="39"/>
      <c r="P879" s="39"/>
      <c r="Q879" s="39"/>
      <c r="R879" s="39"/>
      <c r="S879" s="39"/>
      <c r="T879" s="39"/>
      <c r="U879" s="39"/>
      <c r="V879" s="39"/>
      <c r="W879" s="39"/>
      <c r="X879" s="39"/>
      <c r="Z879" s="101" t="s">
        <v>1296</v>
      </c>
      <c r="AA879" s="101"/>
      <c r="AB879" s="101"/>
      <c r="AC879" s="82"/>
      <c r="AD879" s="82"/>
      <c r="AE879" s="82"/>
    </row>
    <row r="880" spans="1:31" ht="22.5" hidden="1" customHeight="1" x14ac:dyDescent="0.2">
      <c r="A880" s="37"/>
      <c r="B880" s="45"/>
      <c r="C880" s="45"/>
      <c r="D880" s="45"/>
      <c r="E880" s="41"/>
      <c r="F880" s="1"/>
      <c r="G880" s="2"/>
      <c r="H880" s="2"/>
      <c r="I880" s="39"/>
      <c r="J880" s="39"/>
      <c r="K880" s="39"/>
      <c r="L880" s="39"/>
      <c r="M880" s="39"/>
      <c r="N880" s="39"/>
      <c r="O880" s="39"/>
      <c r="P880" s="39"/>
      <c r="Q880" s="39"/>
      <c r="R880" s="39"/>
      <c r="S880" s="39"/>
      <c r="T880" s="39"/>
      <c r="U880" s="39"/>
      <c r="V880" s="39"/>
      <c r="W880" s="39"/>
      <c r="X880" s="39"/>
      <c r="Z880" s="101"/>
      <c r="AA880" s="101"/>
      <c r="AB880" s="101"/>
      <c r="AC880" s="82"/>
      <c r="AD880" s="82"/>
      <c r="AE880" s="82"/>
    </row>
    <row r="881" spans="1:31" ht="22.5" hidden="1" customHeight="1" x14ac:dyDescent="0.2">
      <c r="A881" s="37"/>
      <c r="B881" s="45"/>
      <c r="C881" s="45"/>
      <c r="D881" s="45"/>
      <c r="E881" s="41"/>
      <c r="F881" s="1"/>
      <c r="G881" s="2"/>
      <c r="H881" s="2"/>
      <c r="I881" s="39"/>
      <c r="J881" s="39"/>
      <c r="K881" s="39"/>
      <c r="L881" s="39"/>
      <c r="M881" s="39"/>
      <c r="N881" s="39"/>
      <c r="O881" s="39"/>
      <c r="P881" s="39"/>
      <c r="Q881" s="39"/>
      <c r="R881" s="39"/>
      <c r="S881" s="39"/>
      <c r="T881" s="39"/>
      <c r="U881" s="39"/>
      <c r="V881" s="39"/>
      <c r="W881" s="39"/>
      <c r="X881" s="39"/>
      <c r="Z881" s="100" t="s">
        <v>1</v>
      </c>
      <c r="AA881" s="100"/>
      <c r="AB881" s="72">
        <f>SUM(V281:V295)</f>
        <v>388.42857142857156</v>
      </c>
      <c r="AC881" s="82"/>
      <c r="AD881" s="82"/>
      <c r="AE881" s="82"/>
    </row>
    <row r="882" spans="1:31" ht="22.5" hidden="1" customHeight="1" x14ac:dyDescent="0.2">
      <c r="A882" s="37"/>
      <c r="B882" s="45"/>
      <c r="C882" s="45"/>
      <c r="D882" s="45"/>
      <c r="E882" s="41"/>
      <c r="F882" s="1"/>
      <c r="G882" s="2"/>
      <c r="H882" s="2"/>
      <c r="I882" s="39"/>
      <c r="J882" s="39"/>
      <c r="K882" s="39"/>
      <c r="L882" s="39"/>
      <c r="M882" s="39"/>
      <c r="N882" s="39"/>
      <c r="O882" s="39"/>
      <c r="P882" s="39"/>
      <c r="Q882" s="39"/>
      <c r="R882" s="39"/>
      <c r="S882" s="39"/>
      <c r="T882" s="39"/>
      <c r="U882" s="39"/>
      <c r="V882" s="39"/>
      <c r="W882" s="39"/>
      <c r="X882" s="39"/>
      <c r="Z882" s="100" t="s">
        <v>2</v>
      </c>
      <c r="AA882" s="100"/>
      <c r="AB882" s="72">
        <f>SUM(N281:N295)</f>
        <v>388.42857142857156</v>
      </c>
      <c r="AC882" s="82"/>
      <c r="AD882" s="82"/>
      <c r="AE882" s="82"/>
    </row>
    <row r="883" spans="1:31" ht="22.5" hidden="1" customHeight="1" x14ac:dyDescent="0.2">
      <c r="A883" s="37"/>
      <c r="B883" s="45"/>
      <c r="C883" s="45"/>
      <c r="D883" s="45"/>
      <c r="E883" s="41"/>
      <c r="F883" s="1"/>
      <c r="G883" s="2"/>
      <c r="H883" s="2"/>
      <c r="I883" s="39"/>
      <c r="J883" s="39"/>
      <c r="K883" s="39"/>
      <c r="L883" s="39"/>
      <c r="M883" s="39"/>
      <c r="N883" s="39"/>
      <c r="O883" s="39"/>
      <c r="P883" s="39"/>
      <c r="Q883" s="39"/>
      <c r="R883" s="39"/>
      <c r="S883" s="39"/>
      <c r="T883" s="39"/>
      <c r="U883" s="39"/>
      <c r="V883" s="39"/>
      <c r="W883" s="39"/>
      <c r="X883" s="39"/>
      <c r="Z883" s="100" t="s">
        <v>3</v>
      </c>
      <c r="AA883" s="100"/>
      <c r="AB883" s="76">
        <f>IF(SUM(U281:U295)=0,0,+(SUM(U281:U295)/AB881))</f>
        <v>0.86583302684810581</v>
      </c>
      <c r="AC883" s="82"/>
      <c r="AD883" s="82"/>
      <c r="AE883" s="82"/>
    </row>
    <row r="884" spans="1:31" ht="22.5" hidden="1" customHeight="1" x14ac:dyDescent="0.2">
      <c r="A884" s="37"/>
      <c r="B884" s="45"/>
      <c r="C884" s="45"/>
      <c r="D884" s="45"/>
      <c r="E884" s="41"/>
      <c r="F884" s="1"/>
      <c r="G884" s="2"/>
      <c r="H884" s="2"/>
      <c r="I884" s="39"/>
      <c r="J884" s="39"/>
      <c r="K884" s="39"/>
      <c r="L884" s="39"/>
      <c r="M884" s="39"/>
      <c r="N884" s="39"/>
      <c r="O884" s="39"/>
      <c r="P884" s="39"/>
      <c r="Q884" s="39"/>
      <c r="R884" s="39"/>
      <c r="S884" s="39"/>
      <c r="T884" s="39"/>
      <c r="U884" s="39"/>
      <c r="V884" s="39"/>
      <c r="W884" s="39"/>
      <c r="X884" s="39"/>
      <c r="Z884" s="100" t="s">
        <v>2289</v>
      </c>
      <c r="AA884" s="100"/>
      <c r="AB884" s="77">
        <f>IF(SUM(T281:T295)=0,0,+(SUM(T281:T295)/AB882))</f>
        <v>0.86583302684810581</v>
      </c>
      <c r="AC884" s="82"/>
      <c r="AD884" s="82"/>
      <c r="AE884" s="82"/>
    </row>
    <row r="885" spans="1:31" ht="22.5" hidden="1" customHeight="1" x14ac:dyDescent="0.2">
      <c r="A885" s="37"/>
      <c r="B885" s="45"/>
      <c r="C885" s="45"/>
      <c r="D885" s="45"/>
      <c r="E885" s="41"/>
      <c r="F885" s="1"/>
      <c r="G885" s="2"/>
      <c r="H885" s="2"/>
      <c r="I885" s="39"/>
      <c r="J885" s="39"/>
      <c r="K885" s="39"/>
      <c r="L885" s="39"/>
      <c r="M885" s="39"/>
      <c r="N885" s="39"/>
      <c r="O885" s="39"/>
      <c r="P885" s="39"/>
      <c r="Q885" s="39"/>
      <c r="R885" s="39"/>
      <c r="S885" s="39"/>
      <c r="T885" s="39"/>
      <c r="U885" s="39"/>
      <c r="V885" s="39"/>
      <c r="W885" s="39"/>
      <c r="X885" s="39"/>
      <c r="Z885" s="40"/>
      <c r="AA885" s="40"/>
      <c r="AB885" s="75"/>
      <c r="AC885" s="82"/>
      <c r="AD885" s="82"/>
      <c r="AE885" s="82"/>
    </row>
    <row r="886" spans="1:31" ht="22.5" hidden="1" customHeight="1" x14ac:dyDescent="0.2">
      <c r="A886" s="37"/>
      <c r="B886" s="45"/>
      <c r="C886" s="45"/>
      <c r="D886" s="45"/>
      <c r="E886" s="41"/>
      <c r="F886" s="1"/>
      <c r="G886" s="2"/>
      <c r="H886" s="2"/>
      <c r="I886" s="39"/>
      <c r="J886" s="39"/>
      <c r="K886" s="39"/>
      <c r="L886" s="39"/>
      <c r="M886" s="39"/>
      <c r="N886" s="39"/>
      <c r="O886" s="39"/>
      <c r="P886" s="39"/>
      <c r="Q886" s="39"/>
      <c r="R886" s="39"/>
      <c r="S886" s="39"/>
      <c r="T886" s="39"/>
      <c r="U886" s="39"/>
      <c r="V886" s="39"/>
      <c r="W886" s="39"/>
      <c r="X886" s="39"/>
      <c r="Z886" s="101" t="s">
        <v>1359</v>
      </c>
      <c r="AA886" s="101"/>
      <c r="AB886" s="101"/>
      <c r="AC886" s="82"/>
      <c r="AD886" s="82"/>
      <c r="AE886" s="82"/>
    </row>
    <row r="887" spans="1:31" ht="22.5" hidden="1" customHeight="1" x14ac:dyDescent="0.2">
      <c r="A887" s="37"/>
      <c r="B887" s="45"/>
      <c r="C887" s="45"/>
      <c r="D887" s="45"/>
      <c r="E887" s="41"/>
      <c r="F887" s="1"/>
      <c r="G887" s="2"/>
      <c r="H887" s="2"/>
      <c r="I887" s="39"/>
      <c r="J887" s="39"/>
      <c r="K887" s="39"/>
      <c r="L887" s="39"/>
      <c r="M887" s="39"/>
      <c r="N887" s="39"/>
      <c r="O887" s="39"/>
      <c r="P887" s="39"/>
      <c r="Q887" s="39"/>
      <c r="R887" s="39"/>
      <c r="S887" s="39"/>
      <c r="T887" s="39"/>
      <c r="U887" s="39"/>
      <c r="V887" s="39"/>
      <c r="W887" s="39"/>
      <c r="X887" s="39"/>
      <c r="Z887" s="101"/>
      <c r="AA887" s="101"/>
      <c r="AB887" s="101"/>
      <c r="AC887" s="82"/>
      <c r="AD887" s="82"/>
      <c r="AE887" s="82"/>
    </row>
    <row r="888" spans="1:31" ht="22.5" hidden="1" customHeight="1" x14ac:dyDescent="0.2">
      <c r="A888" s="37"/>
      <c r="B888" s="45"/>
      <c r="C888" s="45"/>
      <c r="D888" s="45"/>
      <c r="E888" s="41"/>
      <c r="F888" s="1"/>
      <c r="G888" s="2"/>
      <c r="H888" s="2"/>
      <c r="I888" s="39"/>
      <c r="J888" s="39"/>
      <c r="K888" s="39"/>
      <c r="L888" s="39"/>
      <c r="M888" s="39"/>
      <c r="N888" s="39"/>
      <c r="O888" s="39"/>
      <c r="P888" s="39"/>
      <c r="Q888" s="39"/>
      <c r="R888" s="39"/>
      <c r="S888" s="39"/>
      <c r="T888" s="39"/>
      <c r="U888" s="39"/>
      <c r="V888" s="39"/>
      <c r="W888" s="39"/>
      <c r="X888" s="39"/>
      <c r="Z888" s="100" t="s">
        <v>1</v>
      </c>
      <c r="AA888" s="100"/>
      <c r="AB888" s="72">
        <f>SUM(V296:V306)</f>
        <v>236.28571428571428</v>
      </c>
      <c r="AC888" s="82"/>
      <c r="AD888" s="82"/>
      <c r="AE888" s="82"/>
    </row>
    <row r="889" spans="1:31" ht="22.5" hidden="1" customHeight="1" x14ac:dyDescent="0.2">
      <c r="A889" s="37"/>
      <c r="B889" s="45"/>
      <c r="C889" s="45"/>
      <c r="D889" s="45"/>
      <c r="E889" s="41"/>
      <c r="F889" s="1"/>
      <c r="G889" s="2"/>
      <c r="H889" s="2"/>
      <c r="I889" s="39"/>
      <c r="J889" s="39"/>
      <c r="K889" s="39"/>
      <c r="L889" s="39"/>
      <c r="M889" s="39"/>
      <c r="N889" s="39"/>
      <c r="O889" s="39"/>
      <c r="P889" s="39"/>
      <c r="Q889" s="39"/>
      <c r="R889" s="39"/>
      <c r="S889" s="39"/>
      <c r="T889" s="39"/>
      <c r="U889" s="39"/>
      <c r="V889" s="39"/>
      <c r="W889" s="39"/>
      <c r="X889" s="39"/>
      <c r="Z889" s="100" t="s">
        <v>2</v>
      </c>
      <c r="AA889" s="100"/>
      <c r="AB889" s="72">
        <f>SUM(N296:N306)</f>
        <v>236.28571428571428</v>
      </c>
      <c r="AC889" s="82"/>
      <c r="AD889" s="82"/>
      <c r="AE889" s="82"/>
    </row>
    <row r="890" spans="1:31" ht="22.5" hidden="1" customHeight="1" x14ac:dyDescent="0.2">
      <c r="A890" s="37"/>
      <c r="B890" s="45"/>
      <c r="C890" s="45"/>
      <c r="D890" s="45"/>
      <c r="E890" s="41"/>
      <c r="F890" s="1"/>
      <c r="G890" s="2"/>
      <c r="H890" s="2"/>
      <c r="I890" s="39"/>
      <c r="J890" s="39"/>
      <c r="K890" s="39"/>
      <c r="L890" s="39"/>
      <c r="M890" s="39"/>
      <c r="N890" s="39"/>
      <c r="O890" s="39"/>
      <c r="P890" s="39"/>
      <c r="Q890" s="39"/>
      <c r="R890" s="39"/>
      <c r="S890" s="39"/>
      <c r="T890" s="39"/>
      <c r="U890" s="39"/>
      <c r="V890" s="39"/>
      <c r="W890" s="39"/>
      <c r="X890" s="39"/>
      <c r="Z890" s="100" t="s">
        <v>3</v>
      </c>
      <c r="AA890" s="100"/>
      <c r="AB890" s="76">
        <f>IF(SUM(U296:U306)=0,0,+(SUM(U296:U306)/AB888))</f>
        <v>0.83373639661426846</v>
      </c>
      <c r="AC890" s="82"/>
      <c r="AD890" s="82"/>
      <c r="AE890" s="82"/>
    </row>
    <row r="891" spans="1:31" ht="22.5" hidden="1" customHeight="1" x14ac:dyDescent="0.2">
      <c r="A891" s="37"/>
      <c r="B891" s="45"/>
      <c r="C891" s="45"/>
      <c r="D891" s="45"/>
      <c r="E891" s="41"/>
      <c r="F891" s="1"/>
      <c r="G891" s="2"/>
      <c r="H891" s="2"/>
      <c r="I891" s="39"/>
      <c r="J891" s="39"/>
      <c r="K891" s="39"/>
      <c r="L891" s="39"/>
      <c r="M891" s="39"/>
      <c r="N891" s="39"/>
      <c r="O891" s="39"/>
      <c r="P891" s="39"/>
      <c r="Q891" s="39"/>
      <c r="R891" s="39"/>
      <c r="S891" s="39"/>
      <c r="T891" s="39"/>
      <c r="U891" s="39"/>
      <c r="V891" s="39"/>
      <c r="W891" s="39"/>
      <c r="X891" s="39"/>
      <c r="Z891" s="100" t="s">
        <v>2289</v>
      </c>
      <c r="AA891" s="100"/>
      <c r="AB891" s="77">
        <f>IF(SUM(T296:T306)=0,0,+(SUM(T296:T306)/AB889))</f>
        <v>0.83373639661426846</v>
      </c>
      <c r="AC891" s="82"/>
      <c r="AD891" s="82"/>
      <c r="AE891" s="82"/>
    </row>
    <row r="892" spans="1:31" ht="22.5" hidden="1" customHeight="1" x14ac:dyDescent="0.2">
      <c r="A892" s="37"/>
      <c r="B892" s="45"/>
      <c r="C892" s="45"/>
      <c r="D892" s="45"/>
      <c r="E892" s="41"/>
      <c r="F892" s="1"/>
      <c r="G892" s="2"/>
      <c r="H892" s="2"/>
      <c r="I892" s="39"/>
      <c r="J892" s="39"/>
      <c r="K892" s="39"/>
      <c r="L892" s="39"/>
      <c r="M892" s="39"/>
      <c r="N892" s="39"/>
      <c r="O892" s="39"/>
      <c r="P892" s="39"/>
      <c r="Q892" s="39"/>
      <c r="R892" s="39"/>
      <c r="S892" s="39"/>
      <c r="T892" s="39"/>
      <c r="U892" s="39"/>
      <c r="V892" s="39"/>
      <c r="W892" s="39"/>
      <c r="X892" s="39"/>
      <c r="Z892" s="40"/>
      <c r="AA892" s="40"/>
      <c r="AB892" s="75"/>
      <c r="AC892" s="82"/>
      <c r="AD892" s="82"/>
      <c r="AE892" s="82"/>
    </row>
    <row r="893" spans="1:31" ht="22.5" hidden="1" customHeight="1" x14ac:dyDescent="0.2">
      <c r="A893" s="37"/>
      <c r="B893" s="45"/>
      <c r="C893" s="45"/>
      <c r="D893" s="45"/>
      <c r="E893" s="41"/>
      <c r="F893" s="1"/>
      <c r="G893" s="2"/>
      <c r="H893" s="2"/>
      <c r="I893" s="39"/>
      <c r="J893" s="39"/>
      <c r="K893" s="39"/>
      <c r="L893" s="39"/>
      <c r="M893" s="39"/>
      <c r="N893" s="39"/>
      <c r="O893" s="39"/>
      <c r="P893" s="39"/>
      <c r="Q893" s="39"/>
      <c r="R893" s="39"/>
      <c r="S893" s="39"/>
      <c r="T893" s="39"/>
      <c r="U893" s="39"/>
      <c r="V893" s="39"/>
      <c r="W893" s="39"/>
      <c r="X893" s="39"/>
      <c r="Z893" s="101" t="s">
        <v>1234</v>
      </c>
      <c r="AA893" s="101"/>
      <c r="AB893" s="101"/>
      <c r="AC893" s="82"/>
      <c r="AD893" s="82"/>
      <c r="AE893" s="82"/>
    </row>
    <row r="894" spans="1:31" ht="22.5" hidden="1" customHeight="1" x14ac:dyDescent="0.2">
      <c r="A894" s="37"/>
      <c r="B894" s="45"/>
      <c r="C894" s="45"/>
      <c r="D894" s="45"/>
      <c r="E894" s="41"/>
      <c r="F894" s="1"/>
      <c r="G894" s="2"/>
      <c r="H894" s="2"/>
      <c r="I894" s="39"/>
      <c r="J894" s="39"/>
      <c r="K894" s="39"/>
      <c r="L894" s="39"/>
      <c r="M894" s="39"/>
      <c r="N894" s="39"/>
      <c r="O894" s="39"/>
      <c r="P894" s="39"/>
      <c r="Q894" s="39"/>
      <c r="R894" s="39"/>
      <c r="S894" s="39"/>
      <c r="T894" s="39"/>
      <c r="U894" s="39"/>
      <c r="V894" s="39"/>
      <c r="W894" s="39"/>
      <c r="X894" s="39"/>
      <c r="Z894" s="101"/>
      <c r="AA894" s="101"/>
      <c r="AB894" s="101"/>
      <c r="AC894" s="82"/>
      <c r="AD894" s="82"/>
      <c r="AE894" s="82"/>
    </row>
    <row r="895" spans="1:31" ht="22.5" hidden="1" customHeight="1" x14ac:dyDescent="0.2">
      <c r="A895" s="37"/>
      <c r="B895" s="45"/>
      <c r="C895" s="45"/>
      <c r="D895" s="45"/>
      <c r="E895" s="41"/>
      <c r="F895" s="1"/>
      <c r="G895" s="2"/>
      <c r="H895" s="2"/>
      <c r="I895" s="39"/>
      <c r="J895" s="39"/>
      <c r="K895" s="39"/>
      <c r="L895" s="39"/>
      <c r="M895" s="39"/>
      <c r="N895" s="39"/>
      <c r="O895" s="39"/>
      <c r="P895" s="39"/>
      <c r="Q895" s="39"/>
      <c r="R895" s="39"/>
      <c r="S895" s="39"/>
      <c r="T895" s="39"/>
      <c r="U895" s="39"/>
      <c r="V895" s="39"/>
      <c r="W895" s="39"/>
      <c r="X895" s="39"/>
      <c r="Z895" s="100" t="s">
        <v>1</v>
      </c>
      <c r="AA895" s="100"/>
      <c r="AB895" s="72">
        <f>SUM(V307:V308)</f>
        <v>37.285714285714285</v>
      </c>
      <c r="AC895" s="82"/>
      <c r="AD895" s="82"/>
      <c r="AE895" s="82"/>
    </row>
    <row r="896" spans="1:31" ht="22.5" hidden="1" customHeight="1" x14ac:dyDescent="0.2">
      <c r="A896" s="37"/>
      <c r="B896" s="45"/>
      <c r="C896" s="45"/>
      <c r="D896" s="45"/>
      <c r="E896" s="41"/>
      <c r="F896" s="1"/>
      <c r="G896" s="2"/>
      <c r="H896" s="2"/>
      <c r="I896" s="39"/>
      <c r="J896" s="39"/>
      <c r="K896" s="39"/>
      <c r="L896" s="39"/>
      <c r="M896" s="39"/>
      <c r="N896" s="39"/>
      <c r="O896" s="39"/>
      <c r="P896" s="39"/>
      <c r="Q896" s="39"/>
      <c r="R896" s="39"/>
      <c r="S896" s="39"/>
      <c r="T896" s="39"/>
      <c r="U896" s="39"/>
      <c r="V896" s="39"/>
      <c r="W896" s="39"/>
      <c r="X896" s="39"/>
      <c r="Z896" s="100" t="s">
        <v>2</v>
      </c>
      <c r="AA896" s="100"/>
      <c r="AB896" s="72">
        <f>SUM(N307:N308)</f>
        <v>37.285714285714285</v>
      </c>
      <c r="AC896" s="82"/>
      <c r="AD896" s="82"/>
      <c r="AE896" s="82"/>
    </row>
    <row r="897" spans="1:31" ht="22.5" hidden="1" customHeight="1" x14ac:dyDescent="0.2">
      <c r="A897" s="37"/>
      <c r="B897" s="45"/>
      <c r="C897" s="45"/>
      <c r="D897" s="45"/>
      <c r="E897" s="41"/>
      <c r="F897" s="1"/>
      <c r="G897" s="2"/>
      <c r="H897" s="2"/>
      <c r="I897" s="39"/>
      <c r="J897" s="39"/>
      <c r="K897" s="39"/>
      <c r="L897" s="39"/>
      <c r="M897" s="39"/>
      <c r="N897" s="39"/>
      <c r="O897" s="39"/>
      <c r="P897" s="39"/>
      <c r="Q897" s="39"/>
      <c r="R897" s="39"/>
      <c r="S897" s="39"/>
      <c r="T897" s="39"/>
      <c r="U897" s="39"/>
      <c r="V897" s="39"/>
      <c r="W897" s="39"/>
      <c r="X897" s="39"/>
      <c r="Z897" s="100" t="s">
        <v>3</v>
      </c>
      <c r="AA897" s="100"/>
      <c r="AB897" s="76">
        <f>IF(SUM(U307:U308)=0,0,+(SUM(U307:U308)/AB895))</f>
        <v>1</v>
      </c>
      <c r="AC897" s="82"/>
      <c r="AD897" s="82"/>
      <c r="AE897" s="82"/>
    </row>
    <row r="898" spans="1:31" ht="22.5" hidden="1" customHeight="1" x14ac:dyDescent="0.2">
      <c r="A898" s="37"/>
      <c r="B898" s="45"/>
      <c r="C898" s="45"/>
      <c r="D898" s="45"/>
      <c r="E898" s="41"/>
      <c r="F898" s="1"/>
      <c r="G898" s="2"/>
      <c r="H898" s="2"/>
      <c r="I898" s="39"/>
      <c r="J898" s="39"/>
      <c r="K898" s="39"/>
      <c r="L898" s="39"/>
      <c r="M898" s="39"/>
      <c r="N898" s="39"/>
      <c r="O898" s="39"/>
      <c r="P898" s="39"/>
      <c r="Q898" s="39"/>
      <c r="R898" s="39"/>
      <c r="S898" s="39"/>
      <c r="T898" s="39"/>
      <c r="U898" s="39"/>
      <c r="V898" s="39"/>
      <c r="W898" s="39"/>
      <c r="X898" s="39"/>
      <c r="Z898" s="100" t="s">
        <v>2289</v>
      </c>
      <c r="AA898" s="100"/>
      <c r="AB898" s="77">
        <f>IF(SUM(T307:T308)=0,0,+(SUM(T307:T308)/AB896))</f>
        <v>1</v>
      </c>
      <c r="AC898" s="82"/>
      <c r="AD898" s="82"/>
      <c r="AE898" s="82"/>
    </row>
    <row r="899" spans="1:31" ht="22.5" hidden="1" customHeight="1" x14ac:dyDescent="0.2">
      <c r="A899" s="37"/>
      <c r="B899" s="45"/>
      <c r="C899" s="45"/>
      <c r="D899" s="45"/>
      <c r="E899" s="41"/>
      <c r="F899" s="1"/>
      <c r="G899" s="2"/>
      <c r="H899" s="2"/>
      <c r="I899" s="39"/>
      <c r="J899" s="39"/>
      <c r="K899" s="39"/>
      <c r="L899" s="39"/>
      <c r="M899" s="39"/>
      <c r="N899" s="39"/>
      <c r="O899" s="39"/>
      <c r="P899" s="39"/>
      <c r="Q899" s="39"/>
      <c r="R899" s="39"/>
      <c r="S899" s="39"/>
      <c r="T899" s="39"/>
      <c r="U899" s="39"/>
      <c r="V899" s="39"/>
      <c r="W899" s="39"/>
      <c r="X899" s="39"/>
      <c r="Z899" s="40"/>
      <c r="AA899" s="40"/>
      <c r="AB899" s="75"/>
      <c r="AC899" s="82"/>
      <c r="AD899" s="82"/>
      <c r="AE899" s="82"/>
    </row>
    <row r="900" spans="1:31" ht="18" hidden="1" customHeight="1" x14ac:dyDescent="0.2">
      <c r="A900" s="37"/>
      <c r="B900" s="45"/>
      <c r="C900" s="45"/>
      <c r="D900" s="45"/>
      <c r="E900" s="41"/>
      <c r="F900" s="1"/>
      <c r="G900" s="2"/>
      <c r="H900" s="2"/>
      <c r="I900" s="39"/>
      <c r="J900" s="39"/>
      <c r="K900" s="39"/>
      <c r="L900" s="39"/>
      <c r="M900" s="39"/>
      <c r="N900" s="39"/>
      <c r="O900" s="39"/>
      <c r="P900" s="39"/>
      <c r="Q900" s="39"/>
      <c r="R900" s="39"/>
      <c r="S900" s="39"/>
      <c r="T900" s="39"/>
      <c r="U900" s="39"/>
      <c r="V900" s="39"/>
      <c r="W900" s="39"/>
      <c r="X900" s="39"/>
      <c r="Z900" s="102" t="s">
        <v>1448</v>
      </c>
      <c r="AA900" s="102"/>
      <c r="AB900" s="102"/>
      <c r="AC900" s="82"/>
      <c r="AD900" s="82"/>
      <c r="AE900" s="82"/>
    </row>
    <row r="901" spans="1:31" ht="18" hidden="1" customHeight="1" x14ac:dyDescent="0.2">
      <c r="A901" s="37"/>
      <c r="B901" s="45"/>
      <c r="C901" s="45"/>
      <c r="D901" s="45"/>
      <c r="E901" s="41"/>
      <c r="F901" s="1"/>
      <c r="G901" s="2"/>
      <c r="H901" s="2"/>
      <c r="I901" s="39"/>
      <c r="J901" s="39"/>
      <c r="K901" s="39"/>
      <c r="L901" s="39"/>
      <c r="M901" s="39"/>
      <c r="N901" s="39"/>
      <c r="O901" s="39"/>
      <c r="P901" s="39"/>
      <c r="Q901" s="39"/>
      <c r="R901" s="39"/>
      <c r="S901" s="39"/>
      <c r="T901" s="39"/>
      <c r="U901" s="39"/>
      <c r="V901" s="39"/>
      <c r="W901" s="39"/>
      <c r="X901" s="39"/>
      <c r="Z901" s="102"/>
      <c r="AA901" s="102"/>
      <c r="AB901" s="102"/>
      <c r="AC901" s="82"/>
      <c r="AD901" s="82"/>
      <c r="AE901" s="82"/>
    </row>
    <row r="902" spans="1:31" ht="22.5" hidden="1" customHeight="1" x14ac:dyDescent="0.2">
      <c r="A902" s="37"/>
      <c r="B902" s="45"/>
      <c r="C902" s="45"/>
      <c r="D902" s="45"/>
      <c r="E902" s="41"/>
      <c r="F902" s="1"/>
      <c r="G902" s="2"/>
      <c r="H902" s="2"/>
      <c r="I902" s="39"/>
      <c r="J902" s="39"/>
      <c r="K902" s="39"/>
      <c r="L902" s="39"/>
      <c r="M902" s="39"/>
      <c r="N902" s="39"/>
      <c r="O902" s="39"/>
      <c r="P902" s="39"/>
      <c r="Q902" s="39"/>
      <c r="R902" s="39"/>
      <c r="S902" s="39"/>
      <c r="T902" s="39"/>
      <c r="U902" s="39"/>
      <c r="V902" s="39"/>
      <c r="W902" s="39"/>
      <c r="X902" s="39"/>
      <c r="Z902" s="100" t="s">
        <v>1</v>
      </c>
      <c r="AA902" s="100"/>
      <c r="AB902" s="72">
        <f>SUM(V309:V317)</f>
        <v>182.57142857142856</v>
      </c>
      <c r="AC902" s="82"/>
      <c r="AD902" s="82"/>
      <c r="AE902" s="82"/>
    </row>
    <row r="903" spans="1:31" ht="22.5" hidden="1" customHeight="1" x14ac:dyDescent="0.2">
      <c r="A903" s="37"/>
      <c r="B903" s="45"/>
      <c r="C903" s="45"/>
      <c r="D903" s="45"/>
      <c r="E903" s="41"/>
      <c r="F903" s="1"/>
      <c r="G903" s="2"/>
      <c r="H903" s="2"/>
      <c r="I903" s="39"/>
      <c r="J903" s="39"/>
      <c r="K903" s="39"/>
      <c r="L903" s="39"/>
      <c r="M903" s="39"/>
      <c r="N903" s="39"/>
      <c r="O903" s="39"/>
      <c r="P903" s="39"/>
      <c r="Q903" s="39"/>
      <c r="R903" s="39"/>
      <c r="S903" s="39"/>
      <c r="T903" s="39"/>
      <c r="U903" s="39"/>
      <c r="V903" s="39"/>
      <c r="W903" s="39"/>
      <c r="X903" s="39"/>
      <c r="Z903" s="100" t="s">
        <v>2</v>
      </c>
      <c r="AA903" s="100"/>
      <c r="AB903" s="72">
        <f>SUM(N309:N317)</f>
        <v>182.57142857142856</v>
      </c>
      <c r="AC903" s="82"/>
      <c r="AD903" s="82"/>
      <c r="AE903" s="82"/>
    </row>
    <row r="904" spans="1:31" ht="22.5" hidden="1" customHeight="1" x14ac:dyDescent="0.2">
      <c r="A904" s="37"/>
      <c r="B904" s="45"/>
      <c r="C904" s="45"/>
      <c r="D904" s="45"/>
      <c r="E904" s="41"/>
      <c r="F904" s="1"/>
      <c r="G904" s="2"/>
      <c r="H904" s="2"/>
      <c r="I904" s="39"/>
      <c r="J904" s="39"/>
      <c r="K904" s="39"/>
      <c r="L904" s="39"/>
      <c r="M904" s="39"/>
      <c r="N904" s="39"/>
      <c r="O904" s="39"/>
      <c r="P904" s="39"/>
      <c r="Q904" s="39"/>
      <c r="R904" s="39"/>
      <c r="S904" s="39"/>
      <c r="T904" s="39"/>
      <c r="U904" s="39"/>
      <c r="V904" s="39"/>
      <c r="W904" s="39"/>
      <c r="X904" s="39"/>
      <c r="Z904" s="100" t="s">
        <v>3</v>
      </c>
      <c r="AA904" s="100"/>
      <c r="AB904" s="73">
        <f>IF(SUM(U309:U317)=0,0,+(SUM(U309:U317)/AB902))</f>
        <v>0.80672926447574334</v>
      </c>
      <c r="AC904" s="82"/>
      <c r="AD904" s="82"/>
      <c r="AE904" s="82"/>
    </row>
    <row r="905" spans="1:31" ht="22.5" hidden="1" customHeight="1" x14ac:dyDescent="0.2">
      <c r="A905" s="37"/>
      <c r="B905" s="45"/>
      <c r="C905" s="45"/>
      <c r="D905" s="45"/>
      <c r="E905" s="41"/>
      <c r="F905" s="1"/>
      <c r="G905" s="2"/>
      <c r="H905" s="2"/>
      <c r="I905" s="39"/>
      <c r="J905" s="39"/>
      <c r="K905" s="39"/>
      <c r="L905" s="39"/>
      <c r="M905" s="39"/>
      <c r="N905" s="39"/>
      <c r="O905" s="39"/>
      <c r="P905" s="39"/>
      <c r="Q905" s="39"/>
      <c r="R905" s="39"/>
      <c r="S905" s="39"/>
      <c r="T905" s="39"/>
      <c r="U905" s="39"/>
      <c r="V905" s="39"/>
      <c r="W905" s="39"/>
      <c r="X905" s="39"/>
      <c r="Z905" s="100" t="s">
        <v>2289</v>
      </c>
      <c r="AA905" s="100"/>
      <c r="AB905" s="78">
        <f>IF(SUM(T309:T317)=0,0,+(SUM(T309:T317)/AB903))</f>
        <v>0.80672926447574334</v>
      </c>
      <c r="AC905" s="82"/>
      <c r="AD905" s="82"/>
      <c r="AE905" s="82"/>
    </row>
    <row r="906" spans="1:31" ht="22.5" hidden="1" customHeight="1" x14ac:dyDescent="0.2">
      <c r="A906" s="37"/>
      <c r="B906" s="45"/>
      <c r="C906" s="45"/>
      <c r="D906" s="45"/>
      <c r="E906" s="41"/>
      <c r="F906" s="1"/>
      <c r="G906" s="2"/>
      <c r="H906" s="2"/>
      <c r="I906" s="39"/>
      <c r="J906" s="39"/>
      <c r="K906" s="39"/>
      <c r="L906" s="39"/>
      <c r="M906" s="39"/>
      <c r="N906" s="39"/>
      <c r="O906" s="39"/>
      <c r="P906" s="39"/>
      <c r="Q906" s="39"/>
      <c r="R906" s="39"/>
      <c r="S906" s="39"/>
      <c r="T906" s="39"/>
      <c r="U906" s="39"/>
      <c r="V906" s="39"/>
      <c r="W906" s="39"/>
      <c r="X906" s="39"/>
      <c r="Z906" s="40"/>
      <c r="AA906" s="40"/>
      <c r="AB906" s="75"/>
      <c r="AC906" s="82"/>
      <c r="AD906" s="82"/>
      <c r="AE906" s="82"/>
    </row>
    <row r="907" spans="1:31" ht="18.75" hidden="1" customHeight="1" x14ac:dyDescent="0.2">
      <c r="A907" s="37"/>
      <c r="B907" s="45"/>
      <c r="C907" s="45"/>
      <c r="D907" s="45"/>
      <c r="E907" s="41"/>
      <c r="F907" s="1"/>
      <c r="G907" s="2"/>
      <c r="H907" s="2"/>
      <c r="I907" s="39"/>
      <c r="J907" s="39"/>
      <c r="K907" s="39"/>
      <c r="L907" s="39"/>
      <c r="M907" s="39"/>
      <c r="N907" s="39"/>
      <c r="O907" s="39"/>
      <c r="P907" s="39"/>
      <c r="Q907" s="39"/>
      <c r="R907" s="39"/>
      <c r="S907" s="39"/>
      <c r="T907" s="39"/>
      <c r="U907" s="39"/>
      <c r="V907" s="39"/>
      <c r="W907" s="39"/>
      <c r="X907" s="39"/>
      <c r="Z907" s="102" t="s">
        <v>1162</v>
      </c>
      <c r="AA907" s="102"/>
      <c r="AB907" s="102"/>
      <c r="AC907" s="82"/>
      <c r="AD907" s="82"/>
      <c r="AE907" s="82"/>
    </row>
    <row r="908" spans="1:31" ht="18" hidden="1" customHeight="1" x14ac:dyDescent="0.2">
      <c r="A908" s="37"/>
      <c r="B908" s="45"/>
      <c r="C908" s="45"/>
      <c r="D908" s="45"/>
      <c r="E908" s="41"/>
      <c r="F908" s="1"/>
      <c r="G908" s="2"/>
      <c r="H908" s="2"/>
      <c r="I908" s="39"/>
      <c r="J908" s="39"/>
      <c r="K908" s="39"/>
      <c r="L908" s="39"/>
      <c r="M908" s="39"/>
      <c r="N908" s="39"/>
      <c r="O908" s="39"/>
      <c r="P908" s="39"/>
      <c r="Q908" s="39"/>
      <c r="R908" s="39"/>
      <c r="S908" s="39"/>
      <c r="T908" s="39"/>
      <c r="U908" s="39"/>
      <c r="V908" s="39"/>
      <c r="W908" s="39"/>
      <c r="X908" s="39"/>
      <c r="Z908" s="102"/>
      <c r="AA908" s="102"/>
      <c r="AB908" s="102"/>
      <c r="AC908" s="82"/>
      <c r="AD908" s="82"/>
      <c r="AE908" s="82"/>
    </row>
    <row r="909" spans="1:31" ht="22.5" hidden="1" customHeight="1" x14ac:dyDescent="0.2">
      <c r="A909" s="37"/>
      <c r="B909" s="45"/>
      <c r="C909" s="45"/>
      <c r="D909" s="45"/>
      <c r="E909" s="41"/>
      <c r="F909" s="1"/>
      <c r="G909" s="2"/>
      <c r="H909" s="2"/>
      <c r="I909" s="39"/>
      <c r="J909" s="39"/>
      <c r="K909" s="39"/>
      <c r="L909" s="39"/>
      <c r="M909" s="39"/>
      <c r="N909" s="39"/>
      <c r="O909" s="39"/>
      <c r="P909" s="39"/>
      <c r="Q909" s="39"/>
      <c r="R909" s="39"/>
      <c r="S909" s="39"/>
      <c r="T909" s="39"/>
      <c r="U909" s="39"/>
      <c r="V909" s="39"/>
      <c r="W909" s="39"/>
      <c r="X909" s="39"/>
      <c r="Z909" s="100" t="s">
        <v>1</v>
      </c>
      <c r="AA909" s="100"/>
      <c r="AB909" s="72">
        <f>SUM(V318:V321)</f>
        <v>60.285714285714285</v>
      </c>
      <c r="AC909" s="82"/>
      <c r="AD909" s="82"/>
      <c r="AE909" s="82"/>
    </row>
    <row r="910" spans="1:31" ht="22.5" hidden="1" customHeight="1" x14ac:dyDescent="0.2">
      <c r="A910" s="37"/>
      <c r="B910" s="45"/>
      <c r="C910" s="45"/>
      <c r="D910" s="45"/>
      <c r="E910" s="41"/>
      <c r="F910" s="1"/>
      <c r="G910" s="2"/>
      <c r="H910" s="2"/>
      <c r="I910" s="39"/>
      <c r="J910" s="39"/>
      <c r="K910" s="39"/>
      <c r="L910" s="39"/>
      <c r="M910" s="39"/>
      <c r="N910" s="39"/>
      <c r="O910" s="39"/>
      <c r="P910" s="39"/>
      <c r="Q910" s="39"/>
      <c r="R910" s="39"/>
      <c r="S910" s="39"/>
      <c r="T910" s="39"/>
      <c r="U910" s="39"/>
      <c r="V910" s="39"/>
      <c r="W910" s="39"/>
      <c r="X910" s="39"/>
      <c r="Z910" s="100" t="s">
        <v>2</v>
      </c>
      <c r="AA910" s="100"/>
      <c r="AB910" s="72">
        <f>SUM(N318:N321)</f>
        <v>60.285714285714285</v>
      </c>
      <c r="AC910" s="82"/>
      <c r="AD910" s="82"/>
      <c r="AE910" s="82"/>
    </row>
    <row r="911" spans="1:31" ht="22.5" hidden="1" customHeight="1" x14ac:dyDescent="0.2">
      <c r="A911" s="37"/>
      <c r="B911" s="45"/>
      <c r="C911" s="45"/>
      <c r="D911" s="45"/>
      <c r="E911" s="41"/>
      <c r="F911" s="1"/>
      <c r="G911" s="2"/>
      <c r="H911" s="2"/>
      <c r="I911" s="39"/>
      <c r="J911" s="39"/>
      <c r="K911" s="39"/>
      <c r="L911" s="39"/>
      <c r="M911" s="39"/>
      <c r="N911" s="39"/>
      <c r="O911" s="39"/>
      <c r="P911" s="39"/>
      <c r="Q911" s="39"/>
      <c r="R911" s="39"/>
      <c r="S911" s="39"/>
      <c r="T911" s="39"/>
      <c r="U911" s="39"/>
      <c r="V911" s="39"/>
      <c r="W911" s="39"/>
      <c r="X911" s="39"/>
      <c r="Z911" s="100" t="s">
        <v>3</v>
      </c>
      <c r="AA911" s="100"/>
      <c r="AB911" s="73">
        <f>IF(SUM(U318:U321)=0,0,+(SUM(U318:U321)/AB909))</f>
        <v>1</v>
      </c>
      <c r="AC911" s="82"/>
      <c r="AD911" s="82"/>
      <c r="AE911" s="82"/>
    </row>
    <row r="912" spans="1:31" ht="22.5" hidden="1" customHeight="1" x14ac:dyDescent="0.2">
      <c r="A912" s="37"/>
      <c r="B912" s="45"/>
      <c r="C912" s="45"/>
      <c r="D912" s="45"/>
      <c r="E912" s="41"/>
      <c r="F912" s="1"/>
      <c r="G912" s="2"/>
      <c r="H912" s="2"/>
      <c r="I912" s="39"/>
      <c r="J912" s="39"/>
      <c r="K912" s="39"/>
      <c r="L912" s="39"/>
      <c r="M912" s="39"/>
      <c r="N912" s="39"/>
      <c r="O912" s="39"/>
      <c r="P912" s="39"/>
      <c r="Q912" s="39"/>
      <c r="R912" s="39"/>
      <c r="S912" s="39"/>
      <c r="T912" s="39"/>
      <c r="U912" s="39"/>
      <c r="V912" s="39"/>
      <c r="W912" s="39"/>
      <c r="X912" s="39"/>
      <c r="Z912" s="100" t="s">
        <v>2289</v>
      </c>
      <c r="AA912" s="100"/>
      <c r="AB912" s="78">
        <f>IF(SUM(T318:T321)=0,0,+(SUM(T318:T321)/AB910))</f>
        <v>1</v>
      </c>
      <c r="AC912" s="82"/>
      <c r="AD912" s="82"/>
      <c r="AE912" s="82"/>
    </row>
    <row r="913" spans="1:31" ht="22.5" hidden="1" customHeight="1" x14ac:dyDescent="0.2">
      <c r="A913" s="37"/>
      <c r="B913" s="45"/>
      <c r="C913" s="45"/>
      <c r="D913" s="45"/>
      <c r="E913" s="41"/>
      <c r="F913" s="1"/>
      <c r="G913" s="2"/>
      <c r="H913" s="2"/>
      <c r="I913" s="39"/>
      <c r="J913" s="39"/>
      <c r="K913" s="39"/>
      <c r="L913" s="39"/>
      <c r="M913" s="39"/>
      <c r="N913" s="39"/>
      <c r="O913" s="39"/>
      <c r="P913" s="39"/>
      <c r="Q913" s="39"/>
      <c r="R913" s="39"/>
      <c r="S913" s="39"/>
      <c r="T913" s="39"/>
      <c r="U913" s="39"/>
      <c r="V913" s="39"/>
      <c r="W913" s="39"/>
      <c r="X913" s="39"/>
      <c r="Z913" s="40"/>
      <c r="AA913" s="40"/>
      <c r="AB913" s="75"/>
      <c r="AC913" s="82"/>
      <c r="AD913" s="82"/>
      <c r="AE913" s="82"/>
    </row>
    <row r="914" spans="1:31" ht="13.5" hidden="1" thickBot="1" x14ac:dyDescent="0.25">
      <c r="A914" s="37"/>
      <c r="B914" s="45"/>
      <c r="C914" s="45"/>
      <c r="D914" s="45"/>
      <c r="E914" s="41"/>
      <c r="F914" s="1"/>
      <c r="G914" s="2"/>
      <c r="H914" s="2"/>
      <c r="I914" s="39"/>
      <c r="J914" s="39"/>
      <c r="K914" s="39"/>
      <c r="L914" s="39"/>
      <c r="M914" s="39"/>
      <c r="N914" s="39"/>
      <c r="O914" s="39"/>
      <c r="P914" s="39"/>
      <c r="Q914" s="39"/>
      <c r="R914" s="39"/>
      <c r="S914" s="39"/>
      <c r="T914" s="39"/>
      <c r="U914" s="39"/>
      <c r="V914" s="39"/>
      <c r="W914" s="39"/>
      <c r="X914" s="39"/>
      <c r="Z914" s="102" t="s">
        <v>1039</v>
      </c>
      <c r="AA914" s="102"/>
      <c r="AB914" s="102"/>
      <c r="AC914" s="82"/>
      <c r="AD914" s="82"/>
      <c r="AE914" s="82"/>
    </row>
    <row r="915" spans="1:31" ht="13.5" hidden="1" thickBot="1" x14ac:dyDescent="0.25">
      <c r="A915" s="37"/>
      <c r="B915" s="45"/>
      <c r="C915" s="45"/>
      <c r="D915" s="45"/>
      <c r="E915" s="41"/>
      <c r="F915" s="1"/>
      <c r="G915" s="2"/>
      <c r="H915" s="2"/>
      <c r="I915" s="39"/>
      <c r="J915" s="39"/>
      <c r="K915" s="39"/>
      <c r="L915" s="39"/>
      <c r="M915" s="39"/>
      <c r="N915" s="39"/>
      <c r="O915" s="39"/>
      <c r="P915" s="39"/>
      <c r="Q915" s="39"/>
      <c r="R915" s="39"/>
      <c r="S915" s="39"/>
      <c r="T915" s="39"/>
      <c r="U915" s="39"/>
      <c r="V915" s="39"/>
      <c r="W915" s="39"/>
      <c r="X915" s="39"/>
      <c r="Z915" s="102"/>
      <c r="AA915" s="102"/>
      <c r="AB915" s="102"/>
      <c r="AC915" s="82"/>
      <c r="AD915" s="82"/>
      <c r="AE915" s="82"/>
    </row>
    <row r="916" spans="1:31" ht="22.5" hidden="1" customHeight="1" x14ac:dyDescent="0.2">
      <c r="A916" s="37"/>
      <c r="B916" s="45"/>
      <c r="C916" s="45"/>
      <c r="D916" s="45"/>
      <c r="E916" s="41"/>
      <c r="F916" s="1"/>
      <c r="G916" s="2"/>
      <c r="H916" s="2"/>
      <c r="I916" s="39"/>
      <c r="J916" s="39"/>
      <c r="K916" s="39"/>
      <c r="L916" s="39"/>
      <c r="M916" s="39"/>
      <c r="N916" s="39"/>
      <c r="O916" s="39"/>
      <c r="P916" s="39"/>
      <c r="Q916" s="39"/>
      <c r="R916" s="39"/>
      <c r="S916" s="39"/>
      <c r="T916" s="39"/>
      <c r="U916" s="39"/>
      <c r="V916" s="39"/>
      <c r="W916" s="39"/>
      <c r="X916" s="39"/>
      <c r="Z916" s="100" t="s">
        <v>1</v>
      </c>
      <c r="AA916" s="100"/>
      <c r="AB916" s="72">
        <f>SUM(V322:V323)</f>
        <v>28.571428571428573</v>
      </c>
      <c r="AC916" s="82"/>
      <c r="AD916" s="82"/>
      <c r="AE916" s="82"/>
    </row>
    <row r="917" spans="1:31" ht="22.5" hidden="1" customHeight="1" x14ac:dyDescent="0.2">
      <c r="A917" s="37"/>
      <c r="B917" s="45"/>
      <c r="C917" s="45"/>
      <c r="D917" s="45"/>
      <c r="E917" s="41"/>
      <c r="F917" s="1"/>
      <c r="G917" s="2"/>
      <c r="H917" s="2"/>
      <c r="I917" s="39"/>
      <c r="J917" s="39"/>
      <c r="K917" s="39"/>
      <c r="L917" s="39"/>
      <c r="M917" s="39"/>
      <c r="N917" s="39"/>
      <c r="O917" s="39"/>
      <c r="P917" s="39"/>
      <c r="Q917" s="39"/>
      <c r="R917" s="39"/>
      <c r="S917" s="39"/>
      <c r="T917" s="39"/>
      <c r="U917" s="39"/>
      <c r="V917" s="39"/>
      <c r="W917" s="39"/>
      <c r="X917" s="39"/>
      <c r="Z917" s="100" t="s">
        <v>2</v>
      </c>
      <c r="AA917" s="100"/>
      <c r="AB917" s="72">
        <f>SUM(N322:N323)</f>
        <v>28.571428571428573</v>
      </c>
      <c r="AC917" s="82"/>
      <c r="AD917" s="82"/>
      <c r="AE917" s="82"/>
    </row>
    <row r="918" spans="1:31" ht="22.5" hidden="1" customHeight="1" x14ac:dyDescent="0.2">
      <c r="A918" s="37"/>
      <c r="B918" s="45"/>
      <c r="C918" s="45"/>
      <c r="D918" s="45"/>
      <c r="E918" s="41"/>
      <c r="F918" s="1"/>
      <c r="G918" s="2"/>
      <c r="H918" s="2"/>
      <c r="I918" s="39"/>
      <c r="J918" s="39"/>
      <c r="K918" s="39"/>
      <c r="L918" s="39"/>
      <c r="M918" s="39"/>
      <c r="N918" s="39"/>
      <c r="O918" s="39"/>
      <c r="P918" s="39"/>
      <c r="Q918" s="39"/>
      <c r="R918" s="39"/>
      <c r="S918" s="39"/>
      <c r="T918" s="39"/>
      <c r="U918" s="39"/>
      <c r="V918" s="39"/>
      <c r="W918" s="39"/>
      <c r="X918" s="39"/>
      <c r="Z918" s="100" t="s">
        <v>3</v>
      </c>
      <c r="AA918" s="100"/>
      <c r="AB918" s="73">
        <f>IF(SUM(U322:U323)=0,0,+(SUM(U322:U323)/AB916))</f>
        <v>1</v>
      </c>
      <c r="AC918" s="82"/>
      <c r="AD918" s="82"/>
      <c r="AE918" s="82"/>
    </row>
    <row r="919" spans="1:31" ht="22.5" hidden="1" customHeight="1" x14ac:dyDescent="0.2">
      <c r="A919" s="37"/>
      <c r="B919" s="45"/>
      <c r="C919" s="45"/>
      <c r="D919" s="45"/>
      <c r="E919" s="41"/>
      <c r="F919" s="1"/>
      <c r="G919" s="2"/>
      <c r="H919" s="2"/>
      <c r="I919" s="39"/>
      <c r="J919" s="39"/>
      <c r="K919" s="39"/>
      <c r="L919" s="39"/>
      <c r="M919" s="39"/>
      <c r="N919" s="39"/>
      <c r="O919" s="39"/>
      <c r="P919" s="39"/>
      <c r="Q919" s="39"/>
      <c r="R919" s="39"/>
      <c r="S919" s="39"/>
      <c r="T919" s="39"/>
      <c r="U919" s="39"/>
      <c r="V919" s="39"/>
      <c r="W919" s="39"/>
      <c r="X919" s="39"/>
      <c r="Z919" s="100" t="s">
        <v>2289</v>
      </c>
      <c r="AA919" s="100"/>
      <c r="AB919" s="78">
        <f>IF(SUM(T322:T323)=0,0,+(SUM(T322:T323)/AB917))</f>
        <v>1</v>
      </c>
      <c r="AC919" s="82"/>
      <c r="AD919" s="82"/>
      <c r="AE919" s="82"/>
    </row>
    <row r="920" spans="1:31" hidden="1" x14ac:dyDescent="0.2">
      <c r="A920" s="37"/>
      <c r="B920" s="45"/>
      <c r="C920" s="45"/>
      <c r="D920" s="45"/>
      <c r="E920" s="41"/>
      <c r="F920" s="1"/>
      <c r="G920" s="2"/>
      <c r="H920" s="2"/>
      <c r="I920" s="39"/>
      <c r="J920" s="39"/>
      <c r="K920" s="39"/>
      <c r="L920" s="39"/>
      <c r="M920" s="39"/>
      <c r="N920" s="39"/>
      <c r="O920" s="39"/>
      <c r="P920" s="39"/>
      <c r="Q920" s="39"/>
      <c r="R920" s="39"/>
      <c r="S920" s="39"/>
      <c r="T920" s="39"/>
      <c r="U920" s="39"/>
      <c r="V920" s="39"/>
      <c r="W920" s="39"/>
      <c r="X920" s="39"/>
      <c r="Z920" s="40"/>
      <c r="AA920" s="40"/>
      <c r="AB920" s="75"/>
      <c r="AC920" s="82"/>
      <c r="AD920" s="82"/>
      <c r="AE920" s="82"/>
    </row>
    <row r="921" spans="1:31" ht="13.5" hidden="1" thickBot="1" x14ac:dyDescent="0.25">
      <c r="A921" s="37"/>
      <c r="B921" s="45"/>
      <c r="C921" s="45"/>
      <c r="D921" s="45"/>
      <c r="E921" s="41"/>
      <c r="F921" s="1"/>
      <c r="G921" s="2"/>
      <c r="H921" s="2"/>
      <c r="I921" s="39"/>
      <c r="J921" s="39"/>
      <c r="K921" s="39"/>
      <c r="L921" s="39"/>
      <c r="M921" s="39"/>
      <c r="N921" s="39"/>
      <c r="O921" s="39"/>
      <c r="P921" s="39"/>
      <c r="Q921" s="39"/>
      <c r="R921" s="39"/>
      <c r="S921" s="39"/>
      <c r="T921" s="39"/>
      <c r="U921" s="39"/>
      <c r="V921" s="39"/>
      <c r="W921" s="39"/>
      <c r="X921" s="39"/>
      <c r="Z921" s="102" t="s">
        <v>1024</v>
      </c>
      <c r="AA921" s="102"/>
      <c r="AB921" s="102"/>
      <c r="AC921" s="82"/>
      <c r="AD921" s="82"/>
      <c r="AE921" s="82"/>
    </row>
    <row r="922" spans="1:31" ht="13.5" hidden="1" thickBot="1" x14ac:dyDescent="0.25">
      <c r="A922" s="37"/>
      <c r="B922" s="45"/>
      <c r="C922" s="45"/>
      <c r="D922" s="45"/>
      <c r="E922" s="41"/>
      <c r="F922" s="1"/>
      <c r="G922" s="2"/>
      <c r="H922" s="2"/>
      <c r="I922" s="39"/>
      <c r="J922" s="39"/>
      <c r="K922" s="39"/>
      <c r="L922" s="39"/>
      <c r="M922" s="39"/>
      <c r="N922" s="39"/>
      <c r="O922" s="39"/>
      <c r="P922" s="39"/>
      <c r="Q922" s="39"/>
      <c r="R922" s="39"/>
      <c r="S922" s="39"/>
      <c r="T922" s="39"/>
      <c r="U922" s="39"/>
      <c r="V922" s="39"/>
      <c r="W922" s="39"/>
      <c r="X922" s="39"/>
      <c r="Z922" s="102"/>
      <c r="AA922" s="102"/>
      <c r="AB922" s="102"/>
      <c r="AC922" s="82"/>
      <c r="AD922" s="82"/>
      <c r="AE922" s="82"/>
    </row>
    <row r="923" spans="1:31" ht="22.5" hidden="1" customHeight="1" x14ac:dyDescent="0.2">
      <c r="A923" s="37"/>
      <c r="B923" s="45"/>
      <c r="C923" s="45"/>
      <c r="D923" s="45"/>
      <c r="E923" s="41"/>
      <c r="F923" s="1"/>
      <c r="G923" s="2"/>
      <c r="H923" s="2"/>
      <c r="I923" s="39"/>
      <c r="J923" s="39"/>
      <c r="K923" s="39"/>
      <c r="L923" s="39"/>
      <c r="M923" s="39"/>
      <c r="N923" s="39"/>
      <c r="O923" s="39"/>
      <c r="P923" s="39"/>
      <c r="Q923" s="39"/>
      <c r="R923" s="39"/>
      <c r="S923" s="39"/>
      <c r="T923" s="39"/>
      <c r="U923" s="39"/>
      <c r="V923" s="39"/>
      <c r="W923" s="39"/>
      <c r="X923" s="39"/>
      <c r="Z923" s="100" t="s">
        <v>1</v>
      </c>
      <c r="AA923" s="100"/>
      <c r="AB923" s="72">
        <f>SUM(V324:V356)</f>
        <v>534</v>
      </c>
      <c r="AC923" s="82"/>
      <c r="AD923" s="82"/>
      <c r="AE923" s="82"/>
    </row>
    <row r="924" spans="1:31" ht="22.5" hidden="1" customHeight="1" x14ac:dyDescent="0.2">
      <c r="A924" s="37"/>
      <c r="B924" s="45"/>
      <c r="C924" s="45"/>
      <c r="D924" s="45"/>
      <c r="E924" s="41"/>
      <c r="F924" s="1"/>
      <c r="G924" s="2"/>
      <c r="H924" s="2"/>
      <c r="I924" s="39"/>
      <c r="J924" s="39"/>
      <c r="K924" s="39"/>
      <c r="L924" s="39"/>
      <c r="M924" s="39"/>
      <c r="N924" s="39"/>
      <c r="O924" s="39"/>
      <c r="P924" s="39"/>
      <c r="Q924" s="39"/>
      <c r="R924" s="39"/>
      <c r="S924" s="39"/>
      <c r="T924" s="39"/>
      <c r="U924" s="39"/>
      <c r="V924" s="39"/>
      <c r="W924" s="39"/>
      <c r="X924" s="39"/>
      <c r="Z924" s="100" t="s">
        <v>2</v>
      </c>
      <c r="AA924" s="100"/>
      <c r="AB924" s="72">
        <f>SUM(N324:N356)</f>
        <v>534</v>
      </c>
      <c r="AC924" s="82"/>
      <c r="AD924" s="82"/>
      <c r="AE924" s="82"/>
    </row>
    <row r="925" spans="1:31" ht="22.5" hidden="1" customHeight="1" x14ac:dyDescent="0.2">
      <c r="A925" s="37"/>
      <c r="B925" s="45"/>
      <c r="C925" s="45"/>
      <c r="D925" s="45"/>
      <c r="E925" s="41"/>
      <c r="F925" s="1"/>
      <c r="G925" s="2"/>
      <c r="H925" s="2"/>
      <c r="I925" s="39"/>
      <c r="J925" s="39"/>
      <c r="K925" s="39"/>
      <c r="L925" s="39"/>
      <c r="M925" s="39"/>
      <c r="N925" s="39"/>
      <c r="O925" s="39"/>
      <c r="P925" s="39"/>
      <c r="Q925" s="39"/>
      <c r="R925" s="39"/>
      <c r="S925" s="39"/>
      <c r="T925" s="39"/>
      <c r="U925" s="39"/>
      <c r="V925" s="39"/>
      <c r="W925" s="39"/>
      <c r="X925" s="39"/>
      <c r="Z925" s="100" t="s">
        <v>3</v>
      </c>
      <c r="AA925" s="100"/>
      <c r="AB925" s="73">
        <f>IF(SUM(U324:U356)=0,0,+(SUM(U324:U356)/AB923))</f>
        <v>0.66958266452648474</v>
      </c>
      <c r="AC925" s="82"/>
      <c r="AD925" s="82"/>
      <c r="AE925" s="82"/>
    </row>
    <row r="926" spans="1:31" ht="22.5" hidden="1" customHeight="1" x14ac:dyDescent="0.2">
      <c r="A926" s="37"/>
      <c r="B926" s="45"/>
      <c r="C926" s="45"/>
      <c r="D926" s="45"/>
      <c r="E926" s="41"/>
      <c r="F926" s="1"/>
      <c r="G926" s="2"/>
      <c r="H926" s="2"/>
      <c r="I926" s="39"/>
      <c r="J926" s="39"/>
      <c r="K926" s="39"/>
      <c r="L926" s="39"/>
      <c r="M926" s="39"/>
      <c r="N926" s="39"/>
      <c r="O926" s="39"/>
      <c r="P926" s="39"/>
      <c r="Q926" s="39"/>
      <c r="R926" s="39"/>
      <c r="S926" s="39"/>
      <c r="T926" s="39"/>
      <c r="U926" s="39"/>
      <c r="V926" s="39"/>
      <c r="W926" s="39"/>
      <c r="X926" s="39"/>
      <c r="Z926" s="100" t="s">
        <v>2289</v>
      </c>
      <c r="AA926" s="100"/>
      <c r="AB926" s="78">
        <f>IF(SUM(T324:T356)=0,0,+(SUM(T324:T356)/AB924))</f>
        <v>0.66958266452648474</v>
      </c>
      <c r="AC926" s="82"/>
      <c r="AD926" s="82"/>
      <c r="AE926" s="82"/>
    </row>
    <row r="927" spans="1:31" hidden="1" x14ac:dyDescent="0.2">
      <c r="A927" s="37"/>
      <c r="B927" s="45"/>
      <c r="C927" s="45"/>
      <c r="D927" s="45"/>
      <c r="E927" s="41"/>
      <c r="F927" s="1"/>
      <c r="G927" s="2"/>
      <c r="H927" s="2"/>
      <c r="I927" s="39"/>
      <c r="J927" s="39"/>
      <c r="K927" s="39"/>
      <c r="L927" s="39"/>
      <c r="M927" s="39"/>
      <c r="N927" s="39"/>
      <c r="O927" s="39"/>
      <c r="P927" s="39"/>
      <c r="Q927" s="39"/>
      <c r="R927" s="39"/>
      <c r="S927" s="39"/>
      <c r="T927" s="39"/>
      <c r="U927" s="39"/>
      <c r="V927" s="39"/>
      <c r="W927" s="39"/>
      <c r="X927" s="39"/>
      <c r="Z927" s="40"/>
      <c r="AA927" s="40"/>
      <c r="AB927" s="75"/>
      <c r="AC927" s="82"/>
      <c r="AD927" s="82"/>
      <c r="AE927" s="82"/>
    </row>
    <row r="928" spans="1:31" ht="13.5" hidden="1" thickBot="1" x14ac:dyDescent="0.25">
      <c r="A928" s="37"/>
      <c r="B928" s="45"/>
      <c r="C928" s="45"/>
      <c r="D928" s="45"/>
      <c r="E928" s="41"/>
      <c r="F928" s="1"/>
      <c r="G928" s="2"/>
      <c r="H928" s="2"/>
      <c r="I928" s="39"/>
      <c r="J928" s="39"/>
      <c r="K928" s="39"/>
      <c r="L928" s="39"/>
      <c r="M928" s="39"/>
      <c r="N928" s="39"/>
      <c r="O928" s="39"/>
      <c r="P928" s="39"/>
      <c r="Q928" s="39"/>
      <c r="R928" s="39"/>
      <c r="S928" s="39"/>
      <c r="T928" s="39"/>
      <c r="U928" s="39"/>
      <c r="V928" s="39"/>
      <c r="W928" s="39"/>
      <c r="X928" s="39"/>
      <c r="Z928" s="102" t="s">
        <v>950</v>
      </c>
      <c r="AA928" s="102"/>
      <c r="AB928" s="102"/>
      <c r="AC928" s="82"/>
      <c r="AD928" s="82"/>
      <c r="AE928" s="82"/>
    </row>
    <row r="929" spans="1:31" ht="13.5" hidden="1" thickBot="1" x14ac:dyDescent="0.25">
      <c r="A929" s="37"/>
      <c r="B929" s="45"/>
      <c r="C929" s="45"/>
      <c r="D929" s="45"/>
      <c r="E929" s="41"/>
      <c r="F929" s="1"/>
      <c r="G929" s="2"/>
      <c r="H929" s="2"/>
      <c r="I929" s="39"/>
      <c r="J929" s="39"/>
      <c r="K929" s="39"/>
      <c r="L929" s="39"/>
      <c r="M929" s="39"/>
      <c r="N929" s="39"/>
      <c r="O929" s="39"/>
      <c r="P929" s="39"/>
      <c r="Q929" s="39"/>
      <c r="R929" s="39"/>
      <c r="S929" s="39"/>
      <c r="T929" s="39"/>
      <c r="U929" s="39"/>
      <c r="V929" s="39"/>
      <c r="W929" s="39"/>
      <c r="X929" s="39"/>
      <c r="Z929" s="102"/>
      <c r="AA929" s="102"/>
      <c r="AB929" s="102"/>
      <c r="AC929" s="82"/>
      <c r="AD929" s="82"/>
      <c r="AE929" s="82"/>
    </row>
    <row r="930" spans="1:31" ht="22.5" hidden="1" customHeight="1" x14ac:dyDescent="0.2">
      <c r="A930" s="37"/>
      <c r="B930" s="45"/>
      <c r="C930" s="45"/>
      <c r="D930" s="45"/>
      <c r="E930" s="41"/>
      <c r="F930" s="1"/>
      <c r="G930" s="2"/>
      <c r="H930" s="2"/>
      <c r="I930" s="39"/>
      <c r="J930" s="39"/>
      <c r="K930" s="39"/>
      <c r="L930" s="39"/>
      <c r="M930" s="39"/>
      <c r="N930" s="39"/>
      <c r="O930" s="39"/>
      <c r="P930" s="39"/>
      <c r="Q930" s="39"/>
      <c r="R930" s="39"/>
      <c r="S930" s="39"/>
      <c r="T930" s="39"/>
      <c r="U930" s="39"/>
      <c r="V930" s="39"/>
      <c r="W930" s="39"/>
      <c r="X930" s="39"/>
      <c r="Z930" s="100" t="s">
        <v>1</v>
      </c>
      <c r="AA930" s="100"/>
      <c r="AB930" s="72">
        <f>SUM(V357:V360)</f>
        <v>119</v>
      </c>
      <c r="AC930" s="82"/>
      <c r="AD930" s="82"/>
      <c r="AE930" s="82"/>
    </row>
    <row r="931" spans="1:31" ht="22.5" hidden="1" customHeight="1" x14ac:dyDescent="0.2">
      <c r="A931" s="37"/>
      <c r="B931" s="45"/>
      <c r="C931" s="45"/>
      <c r="D931" s="45"/>
      <c r="E931" s="41"/>
      <c r="F931" s="1"/>
      <c r="G931" s="2"/>
      <c r="H931" s="2"/>
      <c r="I931" s="39"/>
      <c r="J931" s="39"/>
      <c r="K931" s="39"/>
      <c r="L931" s="39"/>
      <c r="M931" s="39"/>
      <c r="N931" s="39"/>
      <c r="O931" s="39"/>
      <c r="P931" s="39"/>
      <c r="Q931" s="39"/>
      <c r="R931" s="39"/>
      <c r="S931" s="39"/>
      <c r="T931" s="39"/>
      <c r="U931" s="39"/>
      <c r="V931" s="39"/>
      <c r="W931" s="39"/>
      <c r="X931" s="39"/>
      <c r="Z931" s="100" t="s">
        <v>2</v>
      </c>
      <c r="AA931" s="100"/>
      <c r="AB931" s="72">
        <f>SUM(N357:N360)</f>
        <v>119</v>
      </c>
      <c r="AC931" s="82"/>
      <c r="AD931" s="82"/>
      <c r="AE931" s="82"/>
    </row>
    <row r="932" spans="1:31" ht="22.5" hidden="1" customHeight="1" x14ac:dyDescent="0.2">
      <c r="A932" s="37"/>
      <c r="B932" s="45"/>
      <c r="C932" s="45"/>
      <c r="D932" s="45"/>
      <c r="E932" s="41"/>
      <c r="F932" s="1"/>
      <c r="G932" s="2"/>
      <c r="H932" s="2"/>
      <c r="I932" s="39"/>
      <c r="J932" s="39"/>
      <c r="K932" s="39"/>
      <c r="L932" s="39"/>
      <c r="M932" s="39"/>
      <c r="N932" s="39"/>
      <c r="O932" s="39"/>
      <c r="P932" s="39"/>
      <c r="Q932" s="39"/>
      <c r="R932" s="39"/>
      <c r="S932" s="39"/>
      <c r="T932" s="39"/>
      <c r="U932" s="39"/>
      <c r="V932" s="39"/>
      <c r="W932" s="39"/>
      <c r="X932" s="39"/>
      <c r="Z932" s="100" t="s">
        <v>3</v>
      </c>
      <c r="AA932" s="100"/>
      <c r="AB932" s="73">
        <f>IF(SUM(U357:U360)=0,0,+(SUM(U357:U360)/AB930))</f>
        <v>1</v>
      </c>
      <c r="AC932" s="82"/>
      <c r="AD932" s="82"/>
      <c r="AE932" s="82"/>
    </row>
    <row r="933" spans="1:31" ht="22.5" hidden="1" customHeight="1" x14ac:dyDescent="0.2">
      <c r="A933" s="37"/>
      <c r="B933" s="45"/>
      <c r="C933" s="45"/>
      <c r="D933" s="45"/>
      <c r="E933" s="41"/>
      <c r="F933" s="1"/>
      <c r="G933" s="2"/>
      <c r="H933" s="2"/>
      <c r="I933" s="39"/>
      <c r="J933" s="39"/>
      <c r="K933" s="39"/>
      <c r="L933" s="39"/>
      <c r="M933" s="39"/>
      <c r="N933" s="39"/>
      <c r="O933" s="39"/>
      <c r="P933" s="39"/>
      <c r="Q933" s="39"/>
      <c r="R933" s="39"/>
      <c r="S933" s="39"/>
      <c r="T933" s="39"/>
      <c r="U933" s="39"/>
      <c r="V933" s="39"/>
      <c r="W933" s="39"/>
      <c r="X933" s="39"/>
      <c r="Z933" s="100" t="s">
        <v>2289</v>
      </c>
      <c r="AA933" s="100"/>
      <c r="AB933" s="78">
        <f>IF(SUM(T357:T360)=0,0,+(SUM(T357:T360)/AB931))</f>
        <v>1</v>
      </c>
      <c r="AC933" s="82"/>
      <c r="AD933" s="82"/>
      <c r="AE933" s="82"/>
    </row>
    <row r="934" spans="1:31" hidden="1" x14ac:dyDescent="0.2">
      <c r="A934" s="37"/>
      <c r="B934" s="45"/>
      <c r="C934" s="45"/>
      <c r="D934" s="45"/>
      <c r="E934" s="41"/>
      <c r="F934" s="1"/>
      <c r="G934" s="2"/>
      <c r="H934" s="2"/>
      <c r="I934" s="39"/>
      <c r="J934" s="39"/>
      <c r="K934" s="39"/>
      <c r="L934" s="39"/>
      <c r="M934" s="39"/>
      <c r="N934" s="39"/>
      <c r="O934" s="39"/>
      <c r="P934" s="39"/>
      <c r="Q934" s="39"/>
      <c r="R934" s="39"/>
      <c r="S934" s="39"/>
      <c r="T934" s="39"/>
      <c r="U934" s="39"/>
      <c r="V934" s="39"/>
      <c r="W934" s="39"/>
      <c r="X934" s="39"/>
      <c r="Z934" s="40"/>
      <c r="AA934" s="40"/>
      <c r="AB934" s="75"/>
      <c r="AC934" s="82"/>
      <c r="AD934" s="82"/>
      <c r="AE934" s="82"/>
    </row>
    <row r="935" spans="1:31" ht="13.5" hidden="1" thickBot="1" x14ac:dyDescent="0.25">
      <c r="A935" s="37"/>
      <c r="B935" s="45"/>
      <c r="C935" s="45"/>
      <c r="D935" s="45"/>
      <c r="E935" s="41"/>
      <c r="F935" s="1"/>
      <c r="G935" s="2"/>
      <c r="H935" s="2"/>
      <c r="I935" s="39"/>
      <c r="J935" s="39"/>
      <c r="K935" s="39"/>
      <c r="L935" s="39"/>
      <c r="M935" s="39"/>
      <c r="N935" s="39"/>
      <c r="O935" s="39"/>
      <c r="P935" s="39"/>
      <c r="Q935" s="39"/>
      <c r="R935" s="39"/>
      <c r="S935" s="39"/>
      <c r="T935" s="39"/>
      <c r="U935" s="39"/>
      <c r="V935" s="39"/>
      <c r="W935" s="39"/>
      <c r="X935" s="39"/>
      <c r="Z935" s="102" t="s">
        <v>939</v>
      </c>
      <c r="AA935" s="102"/>
      <c r="AB935" s="102"/>
      <c r="AC935" s="82"/>
      <c r="AD935" s="82"/>
      <c r="AE935" s="82"/>
    </row>
    <row r="936" spans="1:31" ht="13.5" hidden="1" thickBot="1" x14ac:dyDescent="0.25">
      <c r="A936" s="37"/>
      <c r="B936" s="45"/>
      <c r="C936" s="45"/>
      <c r="D936" s="45"/>
      <c r="E936" s="41"/>
      <c r="F936" s="1"/>
      <c r="G936" s="2"/>
      <c r="H936" s="2"/>
      <c r="I936" s="39"/>
      <c r="J936" s="39"/>
      <c r="K936" s="39"/>
      <c r="L936" s="39"/>
      <c r="M936" s="39"/>
      <c r="N936" s="39"/>
      <c r="O936" s="39"/>
      <c r="P936" s="39"/>
      <c r="Q936" s="39"/>
      <c r="R936" s="39"/>
      <c r="S936" s="39"/>
      <c r="T936" s="39"/>
      <c r="U936" s="39"/>
      <c r="V936" s="39"/>
      <c r="W936" s="39"/>
      <c r="X936" s="39"/>
      <c r="Z936" s="102"/>
      <c r="AA936" s="102"/>
      <c r="AB936" s="102"/>
      <c r="AC936" s="82"/>
      <c r="AD936" s="82"/>
      <c r="AE936" s="82"/>
    </row>
    <row r="937" spans="1:31" ht="22.5" hidden="1" customHeight="1" x14ac:dyDescent="0.2">
      <c r="A937" s="37"/>
      <c r="B937" s="45"/>
      <c r="C937" s="45"/>
      <c r="D937" s="45"/>
      <c r="E937" s="41"/>
      <c r="F937" s="1"/>
      <c r="G937" s="2"/>
      <c r="H937" s="2"/>
      <c r="I937" s="39"/>
      <c r="J937" s="39"/>
      <c r="K937" s="39"/>
      <c r="L937" s="39"/>
      <c r="M937" s="39"/>
      <c r="N937" s="39"/>
      <c r="O937" s="39"/>
      <c r="P937" s="39"/>
      <c r="Q937" s="39"/>
      <c r="R937" s="39"/>
      <c r="S937" s="39"/>
      <c r="T937" s="39"/>
      <c r="U937" s="39"/>
      <c r="V937" s="39"/>
      <c r="W937" s="39"/>
      <c r="X937" s="39"/>
      <c r="Z937" s="100" t="s">
        <v>1</v>
      </c>
      <c r="AA937" s="100"/>
      <c r="AB937" s="72">
        <f>SUM(V361:V388)</f>
        <v>802</v>
      </c>
      <c r="AC937" s="82"/>
      <c r="AD937" s="82"/>
      <c r="AE937" s="82"/>
    </row>
    <row r="938" spans="1:31" ht="22.5" hidden="1" customHeight="1" x14ac:dyDescent="0.2">
      <c r="A938" s="37"/>
      <c r="B938" s="45"/>
      <c r="C938" s="45"/>
      <c r="D938" s="45"/>
      <c r="E938" s="41"/>
      <c r="F938" s="1"/>
      <c r="G938" s="2"/>
      <c r="H938" s="2"/>
      <c r="I938" s="39"/>
      <c r="J938" s="39"/>
      <c r="K938" s="39"/>
      <c r="L938" s="39"/>
      <c r="M938" s="39"/>
      <c r="N938" s="39"/>
      <c r="O938" s="39"/>
      <c r="P938" s="39"/>
      <c r="Q938" s="39"/>
      <c r="R938" s="39"/>
      <c r="S938" s="39"/>
      <c r="T938" s="39"/>
      <c r="U938" s="39"/>
      <c r="V938" s="39"/>
      <c r="W938" s="39"/>
      <c r="X938" s="39"/>
      <c r="Z938" s="100" t="s">
        <v>2</v>
      </c>
      <c r="AA938" s="100"/>
      <c r="AB938" s="72">
        <f>SUM(N361:N388)</f>
        <v>802</v>
      </c>
      <c r="AC938" s="82"/>
      <c r="AD938" s="82"/>
      <c r="AE938" s="82"/>
    </row>
    <row r="939" spans="1:31" ht="22.5" hidden="1" customHeight="1" x14ac:dyDescent="0.2">
      <c r="A939" s="37"/>
      <c r="B939" s="45"/>
      <c r="C939" s="45"/>
      <c r="D939" s="45"/>
      <c r="E939" s="41"/>
      <c r="F939" s="1"/>
      <c r="G939" s="2"/>
      <c r="H939" s="2"/>
      <c r="I939" s="39"/>
      <c r="J939" s="39"/>
      <c r="K939" s="39"/>
      <c r="L939" s="39"/>
      <c r="M939" s="39"/>
      <c r="N939" s="39"/>
      <c r="O939" s="39"/>
      <c r="P939" s="39"/>
      <c r="Q939" s="39"/>
      <c r="R939" s="39"/>
      <c r="S939" s="39"/>
      <c r="T939" s="39"/>
      <c r="U939" s="39"/>
      <c r="V939" s="39"/>
      <c r="W939" s="39"/>
      <c r="X939" s="39"/>
      <c r="Z939" s="100" t="s">
        <v>3</v>
      </c>
      <c r="AA939" s="100"/>
      <c r="AB939" s="73">
        <f>IF(SUM(U361:U388)=0,0,+(SUM(U361:U388)/AB937))</f>
        <v>0.75130216331093458</v>
      </c>
      <c r="AC939" s="82"/>
      <c r="AD939" s="82"/>
      <c r="AE939" s="82"/>
    </row>
    <row r="940" spans="1:31" ht="22.5" hidden="1" customHeight="1" x14ac:dyDescent="0.2">
      <c r="A940" s="37"/>
      <c r="B940" s="45"/>
      <c r="C940" s="45"/>
      <c r="D940" s="45"/>
      <c r="E940" s="41"/>
      <c r="F940" s="1"/>
      <c r="G940" s="2"/>
      <c r="H940" s="2"/>
      <c r="I940" s="39"/>
      <c r="J940" s="39"/>
      <c r="K940" s="39"/>
      <c r="L940" s="39"/>
      <c r="M940" s="39"/>
      <c r="N940" s="39"/>
      <c r="O940" s="39"/>
      <c r="P940" s="39"/>
      <c r="Q940" s="39"/>
      <c r="R940" s="39"/>
      <c r="S940" s="39"/>
      <c r="T940" s="39"/>
      <c r="U940" s="39"/>
      <c r="V940" s="39"/>
      <c r="W940" s="39"/>
      <c r="X940" s="39"/>
      <c r="Z940" s="100" t="s">
        <v>2289</v>
      </c>
      <c r="AA940" s="100"/>
      <c r="AB940" s="78">
        <f>IF(SUM(T361:T388)=0,0,+(SUM(T361:T388)/AB938))</f>
        <v>0.75130216331093458</v>
      </c>
      <c r="AC940" s="82"/>
      <c r="AD940" s="82"/>
      <c r="AE940" s="82"/>
    </row>
    <row r="941" spans="1:31" hidden="1" x14ac:dyDescent="0.2">
      <c r="A941" s="37"/>
      <c r="B941" s="45"/>
      <c r="C941" s="45"/>
      <c r="D941" s="45"/>
      <c r="E941" s="41"/>
      <c r="F941" s="1"/>
      <c r="G941" s="2"/>
      <c r="H941" s="2"/>
      <c r="I941" s="39"/>
      <c r="J941" s="39"/>
      <c r="K941" s="39"/>
      <c r="L941" s="39"/>
      <c r="M941" s="39"/>
      <c r="N941" s="39"/>
      <c r="O941" s="39"/>
      <c r="P941" s="39"/>
      <c r="Q941" s="39"/>
      <c r="R941" s="39"/>
      <c r="S941" s="39"/>
      <c r="T941" s="39"/>
      <c r="U941" s="39"/>
      <c r="V941" s="39"/>
      <c r="W941" s="39"/>
      <c r="X941" s="39"/>
      <c r="Z941" s="40"/>
      <c r="AA941" s="40"/>
      <c r="AB941" s="75"/>
      <c r="AC941" s="82"/>
      <c r="AD941" s="82"/>
      <c r="AE941" s="82"/>
    </row>
    <row r="942" spans="1:31" ht="13.5" hidden="1" thickBot="1" x14ac:dyDescent="0.25">
      <c r="A942" s="37"/>
      <c r="B942" s="45"/>
      <c r="C942" s="45"/>
      <c r="D942" s="45"/>
      <c r="E942" s="41"/>
      <c r="F942" s="1"/>
      <c r="G942" s="2"/>
      <c r="H942" s="2"/>
      <c r="I942" s="39"/>
      <c r="J942" s="39"/>
      <c r="K942" s="39"/>
      <c r="L942" s="39"/>
      <c r="M942" s="39"/>
      <c r="N942" s="39"/>
      <c r="O942" s="39"/>
      <c r="P942" s="39"/>
      <c r="Q942" s="39"/>
      <c r="R942" s="39"/>
      <c r="S942" s="39"/>
      <c r="T942" s="39"/>
      <c r="U942" s="39"/>
      <c r="V942" s="39"/>
      <c r="W942" s="39"/>
      <c r="X942" s="39"/>
      <c r="Z942" s="102" t="s">
        <v>786</v>
      </c>
      <c r="AA942" s="102"/>
      <c r="AB942" s="102"/>
      <c r="AC942" s="82"/>
      <c r="AD942" s="82"/>
      <c r="AE942" s="82"/>
    </row>
    <row r="943" spans="1:31" ht="13.5" hidden="1" thickBot="1" x14ac:dyDescent="0.25">
      <c r="A943" s="37"/>
      <c r="B943" s="45"/>
      <c r="C943" s="45"/>
      <c r="D943" s="45"/>
      <c r="E943" s="41"/>
      <c r="F943" s="1"/>
      <c r="G943" s="2"/>
      <c r="H943" s="2"/>
      <c r="I943" s="39"/>
      <c r="J943" s="39"/>
      <c r="K943" s="39"/>
      <c r="L943" s="39"/>
      <c r="M943" s="39"/>
      <c r="N943" s="39"/>
      <c r="O943" s="39"/>
      <c r="P943" s="39"/>
      <c r="Q943" s="39"/>
      <c r="R943" s="39"/>
      <c r="S943" s="39"/>
      <c r="T943" s="39"/>
      <c r="U943" s="39"/>
      <c r="V943" s="39"/>
      <c r="W943" s="39"/>
      <c r="X943" s="39"/>
      <c r="Z943" s="102"/>
      <c r="AA943" s="102"/>
      <c r="AB943" s="102"/>
      <c r="AC943" s="82"/>
      <c r="AD943" s="82"/>
      <c r="AE943" s="82"/>
    </row>
    <row r="944" spans="1:31" ht="22.5" hidden="1" customHeight="1" x14ac:dyDescent="0.2">
      <c r="A944" s="37"/>
      <c r="B944" s="45"/>
      <c r="C944" s="45"/>
      <c r="D944" s="45"/>
      <c r="E944" s="41"/>
      <c r="F944" s="1"/>
      <c r="G944" s="2"/>
      <c r="H944" s="2"/>
      <c r="I944" s="39"/>
      <c r="J944" s="39"/>
      <c r="K944" s="39"/>
      <c r="L944" s="39"/>
      <c r="M944" s="39"/>
      <c r="N944" s="39"/>
      <c r="O944" s="39"/>
      <c r="P944" s="39"/>
      <c r="Q944" s="39"/>
      <c r="R944" s="39"/>
      <c r="S944" s="39"/>
      <c r="T944" s="39"/>
      <c r="U944" s="39"/>
      <c r="V944" s="39"/>
      <c r="W944" s="39"/>
      <c r="X944" s="39"/>
      <c r="Z944" s="100" t="s">
        <v>1</v>
      </c>
      <c r="AA944" s="100"/>
      <c r="AB944" s="72">
        <f>SUM(V389:V393)</f>
        <v>33.142857142857139</v>
      </c>
      <c r="AC944" s="82"/>
      <c r="AD944" s="82"/>
      <c r="AE944" s="82"/>
    </row>
    <row r="945" spans="1:33" ht="22.5" hidden="1" customHeight="1" x14ac:dyDescent="0.2">
      <c r="A945" s="37"/>
      <c r="B945" s="45"/>
      <c r="C945" s="45"/>
      <c r="D945" s="45"/>
      <c r="E945" s="41"/>
      <c r="F945" s="1"/>
      <c r="G945" s="2"/>
      <c r="H945" s="2"/>
      <c r="I945" s="39"/>
      <c r="J945" s="39"/>
      <c r="K945" s="39"/>
      <c r="L945" s="39"/>
      <c r="M945" s="39"/>
      <c r="N945" s="39"/>
      <c r="O945" s="39"/>
      <c r="P945" s="39"/>
      <c r="Q945" s="39"/>
      <c r="R945" s="39"/>
      <c r="S945" s="39"/>
      <c r="T945" s="39"/>
      <c r="U945" s="39"/>
      <c r="V945" s="39"/>
      <c r="W945" s="39"/>
      <c r="X945" s="39"/>
      <c r="Z945" s="100" t="s">
        <v>2</v>
      </c>
      <c r="AA945" s="100"/>
      <c r="AB945" s="72">
        <f>SUM(N389:N393)</f>
        <v>33.142857142857139</v>
      </c>
      <c r="AC945" s="82"/>
      <c r="AD945" s="82"/>
      <c r="AE945" s="82"/>
    </row>
    <row r="946" spans="1:33" ht="22.5" hidden="1" customHeight="1" x14ac:dyDescent="0.2">
      <c r="A946" s="37"/>
      <c r="B946" s="45"/>
      <c r="C946" s="45"/>
      <c r="D946" s="45"/>
      <c r="E946" s="41"/>
      <c r="F946" s="1"/>
      <c r="G946" s="2"/>
      <c r="H946" s="2"/>
      <c r="I946" s="39"/>
      <c r="J946" s="39"/>
      <c r="K946" s="39"/>
      <c r="L946" s="39"/>
      <c r="M946" s="39"/>
      <c r="N946" s="39"/>
      <c r="O946" s="39"/>
      <c r="P946" s="39"/>
      <c r="Q946" s="39"/>
      <c r="R946" s="39"/>
      <c r="S946" s="39"/>
      <c r="T946" s="39"/>
      <c r="U946" s="39"/>
      <c r="V946" s="39"/>
      <c r="W946" s="39"/>
      <c r="X946" s="39"/>
      <c r="Z946" s="100" t="s">
        <v>3</v>
      </c>
      <c r="AA946" s="100"/>
      <c r="AB946" s="73">
        <f>IF(SUM(U389:U393)=0,0,+(SUM(U389:U393)/AB944))</f>
        <v>0.53706896551724148</v>
      </c>
      <c r="AC946" s="82"/>
      <c r="AD946" s="82"/>
      <c r="AE946" s="82"/>
    </row>
    <row r="947" spans="1:33" ht="22.5" hidden="1" customHeight="1" x14ac:dyDescent="0.2">
      <c r="A947" s="37"/>
      <c r="B947" s="45"/>
      <c r="C947" s="45"/>
      <c r="D947" s="45"/>
      <c r="E947" s="41"/>
      <c r="F947" s="1"/>
      <c r="G947" s="2"/>
      <c r="H947" s="2"/>
      <c r="I947" s="39"/>
      <c r="J947" s="39"/>
      <c r="K947" s="39"/>
      <c r="L947" s="39"/>
      <c r="M947" s="39"/>
      <c r="N947" s="39"/>
      <c r="O947" s="39"/>
      <c r="P947" s="39"/>
      <c r="Q947" s="39"/>
      <c r="R947" s="39"/>
      <c r="S947" s="39"/>
      <c r="T947" s="39"/>
      <c r="U947" s="39"/>
      <c r="V947" s="39"/>
      <c r="W947" s="39"/>
      <c r="X947" s="39"/>
      <c r="Z947" s="100" t="s">
        <v>2289</v>
      </c>
      <c r="AA947" s="100"/>
      <c r="AB947" s="78">
        <f>IF(SUM(T389:T393)=0,0,+(SUM(T389:T393)/AB945))</f>
        <v>0.53706896551724148</v>
      </c>
      <c r="AC947" s="82"/>
      <c r="AD947" s="82"/>
      <c r="AE947" s="82"/>
    </row>
    <row r="948" spans="1:33" ht="15.75" hidden="1" customHeight="1" x14ac:dyDescent="0.2">
      <c r="A948" s="37"/>
      <c r="B948" s="45"/>
      <c r="C948" s="45"/>
      <c r="D948" s="45"/>
      <c r="E948" s="41"/>
      <c r="F948" s="1"/>
      <c r="G948" s="2"/>
      <c r="H948" s="2"/>
      <c r="I948" s="39"/>
      <c r="J948" s="39"/>
      <c r="K948" s="39"/>
      <c r="L948" s="39"/>
      <c r="M948" s="39"/>
      <c r="N948" s="39"/>
      <c r="O948" s="39"/>
      <c r="P948" s="39"/>
      <c r="Q948" s="39"/>
      <c r="R948" s="39"/>
      <c r="S948" s="39"/>
      <c r="T948" s="39"/>
      <c r="U948" s="39"/>
      <c r="V948" s="39"/>
      <c r="W948" s="39"/>
      <c r="X948" s="39"/>
      <c r="Z948" s="40"/>
      <c r="AA948" s="40"/>
      <c r="AB948" s="75"/>
      <c r="AC948" s="82"/>
      <c r="AD948" s="82"/>
      <c r="AE948" s="82"/>
    </row>
    <row r="949" spans="1:33" ht="13.5" hidden="1" thickBot="1" x14ac:dyDescent="0.25">
      <c r="A949" s="37"/>
      <c r="B949" s="45"/>
      <c r="C949" s="45"/>
      <c r="D949" s="45"/>
      <c r="E949" s="41"/>
      <c r="F949" s="1"/>
      <c r="G949" s="2"/>
      <c r="H949" s="2"/>
      <c r="I949" s="39"/>
      <c r="J949" s="39"/>
      <c r="K949" s="39"/>
      <c r="L949" s="39"/>
      <c r="M949" s="39"/>
      <c r="N949" s="39"/>
      <c r="O949" s="39"/>
      <c r="P949" s="39"/>
      <c r="Q949" s="39"/>
      <c r="R949" s="39"/>
      <c r="S949" s="39"/>
      <c r="T949" s="39"/>
      <c r="U949" s="39"/>
      <c r="V949" s="39"/>
      <c r="W949" s="39"/>
      <c r="X949" s="39"/>
      <c r="Z949" s="102" t="s">
        <v>748</v>
      </c>
      <c r="AA949" s="102"/>
      <c r="AB949" s="102"/>
      <c r="AC949" s="82"/>
      <c r="AD949" s="82"/>
      <c r="AE949" s="82"/>
    </row>
    <row r="950" spans="1:33" ht="13.5" hidden="1" thickBot="1" x14ac:dyDescent="0.25">
      <c r="A950" s="37"/>
      <c r="B950" s="45"/>
      <c r="C950" s="45"/>
      <c r="D950" s="45"/>
      <c r="E950" s="41"/>
      <c r="F950" s="1"/>
      <c r="G950" s="2"/>
      <c r="H950" s="2"/>
      <c r="I950" s="39"/>
      <c r="J950" s="39"/>
      <c r="K950" s="39"/>
      <c r="L950" s="39"/>
      <c r="M950" s="39"/>
      <c r="N950" s="39"/>
      <c r="O950" s="39"/>
      <c r="P950" s="39"/>
      <c r="Q950" s="39"/>
      <c r="R950" s="39"/>
      <c r="S950" s="39"/>
      <c r="T950" s="39"/>
      <c r="U950" s="39"/>
      <c r="V950" s="39"/>
      <c r="W950" s="39"/>
      <c r="X950" s="39"/>
      <c r="Z950" s="102"/>
      <c r="AA950" s="102"/>
      <c r="AB950" s="102"/>
      <c r="AC950" s="82"/>
      <c r="AD950" s="82"/>
      <c r="AE950" s="82"/>
    </row>
    <row r="951" spans="1:33" ht="22.5" hidden="1" customHeight="1" x14ac:dyDescent="0.2">
      <c r="A951" s="37"/>
      <c r="B951" s="45"/>
      <c r="C951" s="45"/>
      <c r="D951" s="45"/>
      <c r="E951" s="41"/>
      <c r="F951" s="1"/>
      <c r="G951" s="2"/>
      <c r="H951" s="2"/>
      <c r="I951" s="39"/>
      <c r="J951" s="39"/>
      <c r="K951" s="39"/>
      <c r="L951" s="39"/>
      <c r="M951" s="39"/>
      <c r="N951" s="39"/>
      <c r="O951" s="39"/>
      <c r="P951" s="39"/>
      <c r="Q951" s="39"/>
      <c r="R951" s="39"/>
      <c r="S951" s="39"/>
      <c r="T951" s="39"/>
      <c r="U951" s="39"/>
      <c r="V951" s="39"/>
      <c r="W951" s="39"/>
      <c r="X951" s="39"/>
      <c r="Z951" s="100" t="s">
        <v>1</v>
      </c>
      <c r="AA951" s="100"/>
      <c r="AB951" s="72">
        <f>SUM(V394:V430)</f>
        <v>532</v>
      </c>
      <c r="AC951" s="82"/>
      <c r="AD951" s="82"/>
      <c r="AE951" s="82"/>
    </row>
    <row r="952" spans="1:33" ht="22.5" hidden="1" customHeight="1" x14ac:dyDescent="0.2">
      <c r="Z952" s="100" t="s">
        <v>2</v>
      </c>
      <c r="AA952" s="100"/>
      <c r="AB952" s="72">
        <f>SUM(N394:N430)</f>
        <v>532</v>
      </c>
      <c r="AG952" s="44"/>
    </row>
    <row r="953" spans="1:33" ht="22.5" hidden="1" customHeight="1" x14ac:dyDescent="0.2">
      <c r="Z953" s="100" t="s">
        <v>3</v>
      </c>
      <c r="AA953" s="100"/>
      <c r="AB953" s="73">
        <f>IF(SUM(U394:U430)=0,0,+(SUM(U394:U430)/AB951))</f>
        <v>0.43114930182599348</v>
      </c>
      <c r="AG953" s="44"/>
    </row>
    <row r="954" spans="1:33" ht="22.5" hidden="1" customHeight="1" x14ac:dyDescent="0.2">
      <c r="Z954" s="100" t="s">
        <v>2289</v>
      </c>
      <c r="AA954" s="100"/>
      <c r="AB954" s="78">
        <f>IF(SUM(T394:T430)=0,0,+(SUM(T394:T430)/AB952))</f>
        <v>0.43114930182599348</v>
      </c>
      <c r="AG954" s="44"/>
    </row>
    <row r="956" spans="1:33" ht="13.5" hidden="1" thickBot="1" x14ac:dyDescent="0.25">
      <c r="Z956" s="102" t="s">
        <v>678</v>
      </c>
      <c r="AA956" s="102"/>
      <c r="AB956" s="102"/>
    </row>
    <row r="957" spans="1:33" ht="13.5" hidden="1" thickBot="1" x14ac:dyDescent="0.25">
      <c r="Z957" s="102"/>
      <c r="AA957" s="102"/>
      <c r="AB957" s="102"/>
    </row>
    <row r="958" spans="1:33" ht="22.5" hidden="1" customHeight="1" x14ac:dyDescent="0.2">
      <c r="Z958" s="100" t="s">
        <v>1</v>
      </c>
      <c r="AA958" s="100"/>
      <c r="AB958" s="72">
        <f>SUM(V431:V434)</f>
        <v>112.71428571428572</v>
      </c>
    </row>
    <row r="959" spans="1:33" ht="22.5" hidden="1" customHeight="1" x14ac:dyDescent="0.2">
      <c r="Z959" s="100" t="s">
        <v>2</v>
      </c>
      <c r="AA959" s="100"/>
      <c r="AB959" s="72">
        <f>SUM(N431:N434)</f>
        <v>112.71428571428572</v>
      </c>
    </row>
    <row r="960" spans="1:33" ht="22.5" hidden="1" customHeight="1" x14ac:dyDescent="0.2">
      <c r="Z960" s="100" t="s">
        <v>3</v>
      </c>
      <c r="AA960" s="100"/>
      <c r="AB960" s="73">
        <f>IF(SUM(U431:U434)=0,0,+(SUM(U431:U434)/AB958))</f>
        <v>0.88466413181242076</v>
      </c>
    </row>
    <row r="961" spans="26:28" ht="22.5" hidden="1" customHeight="1" x14ac:dyDescent="0.2">
      <c r="Z961" s="100" t="s">
        <v>2289</v>
      </c>
      <c r="AA961" s="100"/>
      <c r="AB961" s="78">
        <f>IF(SUM(T431:T434)=0,0,+(SUM(T431:T434)/AB959))</f>
        <v>0.88466413181242076</v>
      </c>
    </row>
    <row r="963" spans="26:28" ht="13.5" hidden="1" thickBot="1" x14ac:dyDescent="0.25">
      <c r="Z963" s="102" t="s">
        <v>679</v>
      </c>
      <c r="AA963" s="102"/>
      <c r="AB963" s="102"/>
    </row>
    <row r="964" spans="26:28" ht="13.5" hidden="1" thickBot="1" x14ac:dyDescent="0.25">
      <c r="Z964" s="102"/>
      <c r="AA964" s="102"/>
      <c r="AB964" s="102"/>
    </row>
    <row r="965" spans="26:28" ht="22.5" hidden="1" customHeight="1" x14ac:dyDescent="0.2">
      <c r="Z965" s="100" t="s">
        <v>1</v>
      </c>
      <c r="AA965" s="100"/>
      <c r="AB965" s="72">
        <f>SUM(V435:V485)</f>
        <v>1165.7142857142858</v>
      </c>
    </row>
    <row r="966" spans="26:28" ht="22.5" hidden="1" customHeight="1" x14ac:dyDescent="0.2">
      <c r="Z966" s="100" t="s">
        <v>2</v>
      </c>
      <c r="AA966" s="100"/>
      <c r="AB966" s="72">
        <f>SUM(N435:N485)</f>
        <v>1165.7142857142858</v>
      </c>
    </row>
    <row r="967" spans="26:28" ht="22.5" hidden="1" customHeight="1" x14ac:dyDescent="0.2">
      <c r="Z967" s="100" t="s">
        <v>3</v>
      </c>
      <c r="AA967" s="100"/>
      <c r="AB967" s="73">
        <f>IF(SUM(U435:U485)=0,0,+(SUM(U435:U485)/AB965))</f>
        <v>0.86738970588235287</v>
      </c>
    </row>
    <row r="968" spans="26:28" ht="22.5" hidden="1" customHeight="1" x14ac:dyDescent="0.2">
      <c r="Z968" s="100" t="s">
        <v>2289</v>
      </c>
      <c r="AA968" s="100"/>
      <c r="AB968" s="78">
        <f>IF(SUM(T435:T485)=0,0,+(SUM(T435:T485)/AB966))</f>
        <v>0.86738970588235287</v>
      </c>
    </row>
    <row r="970" spans="26:28" ht="13.5" hidden="1" thickBot="1" x14ac:dyDescent="0.25">
      <c r="Z970" s="102" t="s">
        <v>680</v>
      </c>
      <c r="AA970" s="102"/>
      <c r="AB970" s="102"/>
    </row>
    <row r="971" spans="26:28" ht="13.5" hidden="1" thickBot="1" x14ac:dyDescent="0.25">
      <c r="Z971" s="102"/>
      <c r="AA971" s="102"/>
      <c r="AB971" s="102"/>
    </row>
    <row r="972" spans="26:28" ht="22.5" hidden="1" customHeight="1" x14ac:dyDescent="0.2">
      <c r="Z972" s="100" t="s">
        <v>1</v>
      </c>
      <c r="AA972" s="100"/>
      <c r="AB972" s="72">
        <f>SUM(V486:V490)</f>
        <v>229.14285714285717</v>
      </c>
    </row>
    <row r="973" spans="26:28" ht="22.5" hidden="1" customHeight="1" x14ac:dyDescent="0.2">
      <c r="Z973" s="100" t="s">
        <v>2</v>
      </c>
      <c r="AA973" s="100"/>
      <c r="AB973" s="72">
        <f>SUM(N486:N490)</f>
        <v>229.14285714285717</v>
      </c>
    </row>
    <row r="974" spans="26:28" ht="22.5" hidden="1" customHeight="1" x14ac:dyDescent="0.2">
      <c r="Z974" s="100" t="s">
        <v>3</v>
      </c>
      <c r="AA974" s="100"/>
      <c r="AB974" s="73">
        <f>IF(SUM(U486:U490)=0,0,+(SUM(U486:U490)/AB972))</f>
        <v>1</v>
      </c>
    </row>
    <row r="975" spans="26:28" ht="22.5" hidden="1" customHeight="1" x14ac:dyDescent="0.2">
      <c r="Z975" s="100" t="s">
        <v>2289</v>
      </c>
      <c r="AA975" s="100"/>
      <c r="AB975" s="78">
        <f>IF(SUM(T486:T490)=0,0,+(SUM(T486:T490)/AB973))</f>
        <v>1</v>
      </c>
    </row>
    <row r="977" spans="26:28" ht="13.5" hidden="1" thickBot="1" x14ac:dyDescent="0.25">
      <c r="Z977" s="102" t="s">
        <v>681</v>
      </c>
      <c r="AA977" s="102"/>
      <c r="AB977" s="102"/>
    </row>
    <row r="978" spans="26:28" ht="13.5" hidden="1" thickBot="1" x14ac:dyDescent="0.25">
      <c r="Z978" s="102"/>
      <c r="AA978" s="102"/>
      <c r="AB978" s="102"/>
    </row>
    <row r="979" spans="26:28" ht="22.5" hidden="1" customHeight="1" x14ac:dyDescent="0.2">
      <c r="Z979" s="100" t="s">
        <v>1</v>
      </c>
      <c r="AA979" s="100"/>
      <c r="AB979" s="72">
        <f>SUM(V491:V512)</f>
        <v>456.4285714285715</v>
      </c>
    </row>
    <row r="980" spans="26:28" ht="22.5" hidden="1" customHeight="1" x14ac:dyDescent="0.2">
      <c r="Z980" s="100" t="s">
        <v>2</v>
      </c>
      <c r="AA980" s="100"/>
      <c r="AB980" s="72">
        <f>SUM(N491:N512)</f>
        <v>456.4285714285715</v>
      </c>
    </row>
    <row r="981" spans="26:28" ht="22.5" hidden="1" customHeight="1" x14ac:dyDescent="0.2">
      <c r="Z981" s="100" t="s">
        <v>3</v>
      </c>
      <c r="AA981" s="100"/>
      <c r="AB981" s="73">
        <f>IF(SUM(U491:U512)=0,0,+(SUM(U491:U512)/AB979))</f>
        <v>0.94285133020344303</v>
      </c>
    </row>
    <row r="982" spans="26:28" ht="22.5" hidden="1" customHeight="1" x14ac:dyDescent="0.2">
      <c r="Z982" s="100" t="s">
        <v>2289</v>
      </c>
      <c r="AA982" s="100"/>
      <c r="AB982" s="78">
        <f>IF(SUM(T491:T512)=0,0,+(SUM(T491:T512)/AB980))</f>
        <v>0.94285133020344303</v>
      </c>
    </row>
    <row r="984" spans="26:28" ht="13.5" hidden="1" thickBot="1" x14ac:dyDescent="0.25">
      <c r="Z984" s="102" t="s">
        <v>682</v>
      </c>
      <c r="AA984" s="102"/>
      <c r="AB984" s="102"/>
    </row>
    <row r="985" spans="26:28" ht="13.5" hidden="1" thickBot="1" x14ac:dyDescent="0.25">
      <c r="Z985" s="102"/>
      <c r="AA985" s="102"/>
      <c r="AB985" s="102"/>
    </row>
    <row r="986" spans="26:28" ht="22.5" hidden="1" customHeight="1" x14ac:dyDescent="0.2">
      <c r="Z986" s="100" t="s">
        <v>1</v>
      </c>
      <c r="AA986" s="100"/>
      <c r="AB986" s="72">
        <f>SUM(V513:V517)</f>
        <v>56.714285714285715</v>
      </c>
    </row>
    <row r="987" spans="26:28" ht="22.5" hidden="1" customHeight="1" x14ac:dyDescent="0.2">
      <c r="Z987" s="100" t="s">
        <v>2</v>
      </c>
      <c r="AA987" s="100"/>
      <c r="AB987" s="72">
        <f>SUM(N513:N517)</f>
        <v>56.714285714285715</v>
      </c>
    </row>
    <row r="988" spans="26:28" ht="22.5" hidden="1" customHeight="1" x14ac:dyDescent="0.2">
      <c r="Z988" s="100" t="s">
        <v>3</v>
      </c>
      <c r="AA988" s="100"/>
      <c r="AB988" s="73">
        <f>IF(SUM(U513:U517)=0,0,+(SUM(U513:U517)/AB986))</f>
        <v>0.33627204030226698</v>
      </c>
    </row>
    <row r="989" spans="26:28" ht="22.5" hidden="1" customHeight="1" x14ac:dyDescent="0.2">
      <c r="Z989" s="100" t="s">
        <v>2289</v>
      </c>
      <c r="AA989" s="100"/>
      <c r="AB989" s="78">
        <f>IF(SUM(T513:T517)=0,0,+(SUM(T513:T517)/AB987))</f>
        <v>0.33627204030226698</v>
      </c>
    </row>
    <row r="991" spans="26:28" ht="13.5" hidden="1" thickBot="1" x14ac:dyDescent="0.25">
      <c r="Z991" s="102" t="s">
        <v>683</v>
      </c>
      <c r="AA991" s="102"/>
      <c r="AB991" s="102"/>
    </row>
    <row r="992" spans="26:28" ht="13.5" hidden="1" thickBot="1" x14ac:dyDescent="0.25">
      <c r="Z992" s="102"/>
      <c r="AA992" s="102"/>
      <c r="AB992" s="102"/>
    </row>
    <row r="993" spans="26:28" ht="22.5" hidden="1" customHeight="1" x14ac:dyDescent="0.2">
      <c r="Z993" s="100" t="s">
        <v>1</v>
      </c>
      <c r="AA993" s="100"/>
      <c r="AB993" s="72">
        <f>SUM(V518:V565)</f>
        <v>1143.2857142857144</v>
      </c>
    </row>
    <row r="994" spans="26:28" ht="22.5" hidden="1" customHeight="1" x14ac:dyDescent="0.2">
      <c r="Z994" s="100" t="s">
        <v>2</v>
      </c>
      <c r="AA994" s="100"/>
      <c r="AB994" s="72">
        <f>SUM(N518:N565)</f>
        <v>1143.2857142857144</v>
      </c>
    </row>
    <row r="995" spans="26:28" ht="22.5" hidden="1" customHeight="1" x14ac:dyDescent="0.2">
      <c r="Z995" s="100" t="s">
        <v>3</v>
      </c>
      <c r="AA995" s="100"/>
      <c r="AB995" s="73">
        <f>IF(SUM(U518:U565)=0,0,+(SUM(U518:U565)/AB993))</f>
        <v>0.86130201174559551</v>
      </c>
    </row>
    <row r="996" spans="26:28" ht="22.5" hidden="1" customHeight="1" x14ac:dyDescent="0.2">
      <c r="Z996" s="100" t="s">
        <v>2289</v>
      </c>
      <c r="AA996" s="100"/>
      <c r="AB996" s="78">
        <f>IF(SUM(T518:T565)=0,0,+(SUM(T518:T565)/AB994))</f>
        <v>0.86130201174559551</v>
      </c>
    </row>
    <row r="998" spans="26:28" ht="13.5" hidden="1" thickBot="1" x14ac:dyDescent="0.25">
      <c r="Z998" s="102" t="s">
        <v>684</v>
      </c>
      <c r="AA998" s="102"/>
      <c r="AB998" s="102"/>
    </row>
    <row r="999" spans="26:28" ht="13.5" hidden="1" thickBot="1" x14ac:dyDescent="0.25">
      <c r="Z999" s="102"/>
      <c r="AA999" s="102"/>
      <c r="AB999" s="102"/>
    </row>
    <row r="1000" spans="26:28" ht="22.5" hidden="1" customHeight="1" x14ac:dyDescent="0.2">
      <c r="Z1000" s="100" t="s">
        <v>1</v>
      </c>
      <c r="AA1000" s="100"/>
      <c r="AB1000" s="72">
        <f>SUM(V566:V658)</f>
        <v>2536.1428571428564</v>
      </c>
    </row>
    <row r="1001" spans="26:28" ht="22.5" hidden="1" customHeight="1" x14ac:dyDescent="0.2">
      <c r="Z1001" s="100" t="s">
        <v>2</v>
      </c>
      <c r="AA1001" s="100"/>
      <c r="AB1001" s="72">
        <f>SUM(N566:N658)</f>
        <v>2583.9999999999986</v>
      </c>
    </row>
    <row r="1002" spans="26:28" ht="22.5" hidden="1" customHeight="1" x14ac:dyDescent="0.2">
      <c r="Z1002" s="100" t="s">
        <v>3</v>
      </c>
      <c r="AA1002" s="100"/>
      <c r="AB1002" s="73">
        <f>IF(SUM(U566:U658)=0,0,+(SUM(U566:U658)/AB1000))</f>
        <v>0.80351546217540681</v>
      </c>
    </row>
    <row r="1003" spans="26:28" ht="22.5" hidden="1" customHeight="1" x14ac:dyDescent="0.2">
      <c r="Z1003" s="100" t="s">
        <v>2289</v>
      </c>
      <c r="AA1003" s="100"/>
      <c r="AB1003" s="78">
        <f>IF(SUM(T566:T658)=0,0,+(SUM(T566:T658)/AB1001))</f>
        <v>0.7886339009287926</v>
      </c>
    </row>
    <row r="1013" x14ac:dyDescent="0.2"/>
    <row r="1014" x14ac:dyDescent="0.2"/>
  </sheetData>
  <sheetProtection algorithmName="SHA-512" hashValue="hdspjL27cEvrlUw7A5DYqdxFk2FLhytmUHZSdFyVBYv540a3U4XNVq6VIF0SH5EYTKKZH4DdCSQPJO4Dqz7Yfg==" saltValue="2qBTt0jcKE006U/Wxsving==" spinCount="100000" sheet="1" objects="1" scenarios="1" formatRows="0" autoFilter="0"/>
  <autoFilter ref="A1:AB660" xr:uid="{00000000-0009-0000-0000-000002000000}"/>
  <mergeCells count="259">
    <mergeCell ref="Z704:AB705"/>
    <mergeCell ref="Z706:AA706"/>
    <mergeCell ref="Z707:AA707"/>
    <mergeCell ref="Z708:AA708"/>
    <mergeCell ref="Z709:AA709"/>
    <mergeCell ref="I674:X674"/>
    <mergeCell ref="Z802:AB803"/>
    <mergeCell ref="Z804:AA804"/>
    <mergeCell ref="Z805:AA805"/>
    <mergeCell ref="Z786:AA786"/>
    <mergeCell ref="Z788:AB789"/>
    <mergeCell ref="Z790:AA790"/>
    <mergeCell ref="Z791:AA791"/>
    <mergeCell ref="Z792:AA792"/>
    <mergeCell ref="Z793:AA793"/>
    <mergeCell ref="Z737:AA737"/>
    <mergeCell ref="Z697:AB698"/>
    <mergeCell ref="Z699:AA699"/>
    <mergeCell ref="Z700:AA700"/>
    <mergeCell ref="Z701:AA701"/>
    <mergeCell ref="Z702:AA702"/>
    <mergeCell ref="Z676:AB677"/>
    <mergeCell ref="Z678:AA678"/>
    <mergeCell ref="Z679:AA679"/>
    <mergeCell ref="Z806:AA806"/>
    <mergeCell ref="Z807:AA807"/>
    <mergeCell ref="Z756:AA756"/>
    <mergeCell ref="Z757:AA757"/>
    <mergeCell ref="Z758:AA758"/>
    <mergeCell ref="Z760:AB761"/>
    <mergeCell ref="Z762:AA762"/>
    <mergeCell ref="Z763:AA763"/>
    <mergeCell ref="Z764:AA764"/>
    <mergeCell ref="Z765:AA765"/>
    <mergeCell ref="Z774:AB775"/>
    <mergeCell ref="Z776:AA776"/>
    <mergeCell ref="Z777:AA777"/>
    <mergeCell ref="Z778:AA778"/>
    <mergeCell ref="Z779:AA779"/>
    <mergeCell ref="Z795:AB796"/>
    <mergeCell ref="Z797:AA797"/>
    <mergeCell ref="Z798:AA798"/>
    <mergeCell ref="Z799:AA799"/>
    <mergeCell ref="Z800:AA800"/>
    <mergeCell ref="Z781:AB782"/>
    <mergeCell ref="Z783:AA783"/>
    <mergeCell ref="Z784:AA784"/>
    <mergeCell ref="Z785:AA785"/>
    <mergeCell ref="Z672:AA672"/>
    <mergeCell ref="Z674:AA674"/>
    <mergeCell ref="Z673:AA673"/>
    <mergeCell ref="Z767:AB768"/>
    <mergeCell ref="Z769:AA769"/>
    <mergeCell ref="Z770:AA770"/>
    <mergeCell ref="Z771:AA771"/>
    <mergeCell ref="Z772:AA772"/>
    <mergeCell ref="Z753:AB754"/>
    <mergeCell ref="Z755:AA755"/>
    <mergeCell ref="Z746:AB747"/>
    <mergeCell ref="Z748:AA748"/>
    <mergeCell ref="Z749:AA749"/>
    <mergeCell ref="Z750:AA750"/>
    <mergeCell ref="Z751:AA751"/>
    <mergeCell ref="Z739:AB740"/>
    <mergeCell ref="Z741:AA741"/>
    <mergeCell ref="Z742:AA742"/>
    <mergeCell ref="Z743:AA743"/>
    <mergeCell ref="Z744:AA744"/>
    <mergeCell ref="Z732:AB733"/>
    <mergeCell ref="Z734:AA734"/>
    <mergeCell ref="Z735:AA735"/>
    <mergeCell ref="Z736:AA736"/>
    <mergeCell ref="Z833:AA833"/>
    <mergeCell ref="Z834:AA834"/>
    <mergeCell ref="Z835:AA835"/>
    <mergeCell ref="Z837:AB838"/>
    <mergeCell ref="Z809:AB810"/>
    <mergeCell ref="Z811:AA811"/>
    <mergeCell ref="Z812:AA812"/>
    <mergeCell ref="Z813:AA813"/>
    <mergeCell ref="Z814:AA814"/>
    <mergeCell ref="Z816:AB817"/>
    <mergeCell ref="Z818:AA818"/>
    <mergeCell ref="Z819:AA819"/>
    <mergeCell ref="Z820:AA820"/>
    <mergeCell ref="Z821:AA821"/>
    <mergeCell ref="Z823:AB824"/>
    <mergeCell ref="Z825:AA825"/>
    <mergeCell ref="Z826:AA826"/>
    <mergeCell ref="Z827:AA827"/>
    <mergeCell ref="Z828:AA828"/>
    <mergeCell ref="Z832:AA832"/>
    <mergeCell ref="Z830:AB831"/>
    <mergeCell ref="Z916:AA916"/>
    <mergeCell ref="Z917:AA917"/>
    <mergeCell ref="Z918:AA918"/>
    <mergeCell ref="Z900:AB901"/>
    <mergeCell ref="Z893:AB894"/>
    <mergeCell ref="Z895:AA895"/>
    <mergeCell ref="Z896:AA896"/>
    <mergeCell ref="Z897:AA897"/>
    <mergeCell ref="Z898:AA898"/>
    <mergeCell ref="Z902:AA902"/>
    <mergeCell ref="Z903:AA903"/>
    <mergeCell ref="Z904:AA904"/>
    <mergeCell ref="Z905:AA905"/>
    <mergeCell ref="Z907:AB908"/>
    <mergeCell ref="Z910:AA910"/>
    <mergeCell ref="Z911:AA911"/>
    <mergeCell ref="Z912:AA912"/>
    <mergeCell ref="Z914:AB915"/>
    <mergeCell ref="Z876:AA876"/>
    <mergeCell ref="Z669:AB670"/>
    <mergeCell ref="Z671:AA671"/>
    <mergeCell ref="Z919:AA919"/>
    <mergeCell ref="Z861:AA861"/>
    <mergeCell ref="Z862:AA862"/>
    <mergeCell ref="Z863:AA863"/>
    <mergeCell ref="Z865:AB866"/>
    <mergeCell ref="Z867:AA867"/>
    <mergeCell ref="Z868:AA868"/>
    <mergeCell ref="Z869:AA869"/>
    <mergeCell ref="Z842:AA842"/>
    <mergeCell ref="Z844:AB845"/>
    <mergeCell ref="Z846:AA846"/>
    <mergeCell ref="Z847:AA847"/>
    <mergeCell ref="Z848:AA848"/>
    <mergeCell ref="Z849:AA849"/>
    <mergeCell ref="Z839:AA839"/>
    <mergeCell ref="Z840:AA840"/>
    <mergeCell ref="Z841:AA841"/>
    <mergeCell ref="Z909:AA909"/>
    <mergeCell ref="Z856:AA856"/>
    <mergeCell ref="Z870:AA870"/>
    <mergeCell ref="Z872:AB873"/>
    <mergeCell ref="Z891:AA891"/>
    <mergeCell ref="Z888:AA888"/>
    <mergeCell ref="Z889:AA889"/>
    <mergeCell ref="Z890:AA890"/>
    <mergeCell ref="Z879:AB880"/>
    <mergeCell ref="Z881:AA881"/>
    <mergeCell ref="Z882:AA882"/>
    <mergeCell ref="Z883:AA883"/>
    <mergeCell ref="Z884:AA884"/>
    <mergeCell ref="Z886:AB887"/>
    <mergeCell ref="A659:S659"/>
    <mergeCell ref="A660:Q660"/>
    <mergeCell ref="A673:E673"/>
    <mergeCell ref="F673:G673"/>
    <mergeCell ref="A670:G670"/>
    <mergeCell ref="I670:V670"/>
    <mergeCell ref="A671:E671"/>
    <mergeCell ref="F671:G671"/>
    <mergeCell ref="A669:G669"/>
    <mergeCell ref="K666:M666"/>
    <mergeCell ref="K664:M664"/>
    <mergeCell ref="K663:M663"/>
    <mergeCell ref="A672:E672"/>
    <mergeCell ref="F672:G672"/>
    <mergeCell ref="I673:X673"/>
    <mergeCell ref="K665:M665"/>
    <mergeCell ref="I671:X671"/>
    <mergeCell ref="I672:X672"/>
    <mergeCell ref="Z1003:AA1003"/>
    <mergeCell ref="Z991:AB992"/>
    <mergeCell ref="Z993:AA993"/>
    <mergeCell ref="Z994:AA994"/>
    <mergeCell ref="Z995:AA995"/>
    <mergeCell ref="Z996:AA996"/>
    <mergeCell ref="Z972:AA972"/>
    <mergeCell ref="Z973:AA973"/>
    <mergeCell ref="Z974:AA974"/>
    <mergeCell ref="Z975:AA975"/>
    <mergeCell ref="Z977:AB978"/>
    <mergeCell ref="Z979:AA979"/>
    <mergeCell ref="Z980:AA980"/>
    <mergeCell ref="Z981:AA981"/>
    <mergeCell ref="Z982:AA982"/>
    <mergeCell ref="Z998:AB999"/>
    <mergeCell ref="Z1000:AA1000"/>
    <mergeCell ref="Z1001:AA1001"/>
    <mergeCell ref="Z1002:AA1002"/>
    <mergeCell ref="Z984:AB985"/>
    <mergeCell ref="Z986:AA986"/>
    <mergeCell ref="Z987:AA987"/>
    <mergeCell ref="Z988:AA988"/>
    <mergeCell ref="Z989:AA989"/>
    <mergeCell ref="Z952:AA952"/>
    <mergeCell ref="Z953:AA953"/>
    <mergeCell ref="Z968:AA968"/>
    <mergeCell ref="Z970:AB971"/>
    <mergeCell ref="Z956:AB957"/>
    <mergeCell ref="Z958:AA958"/>
    <mergeCell ref="Z959:AA959"/>
    <mergeCell ref="Z960:AA960"/>
    <mergeCell ref="Z961:AA961"/>
    <mergeCell ref="Z963:AB964"/>
    <mergeCell ref="Z965:AA965"/>
    <mergeCell ref="Z966:AA966"/>
    <mergeCell ref="Z967:AA967"/>
    <mergeCell ref="Z954:AA954"/>
    <mergeCell ref="Z940:AA940"/>
    <mergeCell ref="Z921:AB922"/>
    <mergeCell ref="Z946:AA946"/>
    <mergeCell ref="Z947:AA947"/>
    <mergeCell ref="Z951:AA951"/>
    <mergeCell ref="Z928:AB929"/>
    <mergeCell ref="Z930:AA930"/>
    <mergeCell ref="Z931:AA931"/>
    <mergeCell ref="Z932:AA932"/>
    <mergeCell ref="Z933:AA933"/>
    <mergeCell ref="Z935:AB936"/>
    <mergeCell ref="Z937:AA937"/>
    <mergeCell ref="Z938:AA938"/>
    <mergeCell ref="Z939:AA939"/>
    <mergeCell ref="Z942:AB943"/>
    <mergeCell ref="Z944:AA944"/>
    <mergeCell ref="Z945:AA945"/>
    <mergeCell ref="Z949:AB950"/>
    <mergeCell ref="Z923:AA923"/>
    <mergeCell ref="Z924:AA924"/>
    <mergeCell ref="Z925:AA925"/>
    <mergeCell ref="Z926:AA926"/>
    <mergeCell ref="Z877:AA877"/>
    <mergeCell ref="Z723:AA723"/>
    <mergeCell ref="Z725:AB726"/>
    <mergeCell ref="Z727:AA727"/>
    <mergeCell ref="Z728:AA728"/>
    <mergeCell ref="Z729:AA729"/>
    <mergeCell ref="Z730:AA730"/>
    <mergeCell ref="Z711:AB712"/>
    <mergeCell ref="Z713:AA713"/>
    <mergeCell ref="Z714:AA714"/>
    <mergeCell ref="Z715:AA715"/>
    <mergeCell ref="Z716:AA716"/>
    <mergeCell ref="Z718:AB719"/>
    <mergeCell ref="Z720:AA720"/>
    <mergeCell ref="Z721:AA721"/>
    <mergeCell ref="Z722:AA722"/>
    <mergeCell ref="Z851:AB852"/>
    <mergeCell ref="Z853:AA853"/>
    <mergeCell ref="Z854:AA854"/>
    <mergeCell ref="Z855:AA855"/>
    <mergeCell ref="Z874:AA874"/>
    <mergeCell ref="Z875:AA875"/>
    <mergeCell ref="Z858:AB859"/>
    <mergeCell ref="Z860:AA860"/>
    <mergeCell ref="Z693:AA693"/>
    <mergeCell ref="Z694:AA694"/>
    <mergeCell ref="Z695:AA695"/>
    <mergeCell ref="Z680:AA680"/>
    <mergeCell ref="Z681:AA681"/>
    <mergeCell ref="Z683:AB684"/>
    <mergeCell ref="Z685:AA685"/>
    <mergeCell ref="Z686:AA686"/>
    <mergeCell ref="Z687:AA687"/>
    <mergeCell ref="Z688:AA688"/>
    <mergeCell ref="Z690:AB691"/>
    <mergeCell ref="Z692:AA692"/>
  </mergeCells>
  <phoneticPr fontId="7" type="noConversion"/>
  <conditionalFormatting sqref="A2:A658">
    <cfRule type="duplicateValues" dxfId="56" priority="6298"/>
    <cfRule type="duplicateValues" dxfId="55" priority="6300"/>
    <cfRule type="duplicateValues" dxfId="54" priority="6301"/>
  </conditionalFormatting>
  <conditionalFormatting sqref="A659:A1048576 A1">
    <cfRule type="duplicateValues" dxfId="53" priority="4571"/>
    <cfRule type="duplicateValues" dxfId="52" priority="4594"/>
    <cfRule type="duplicateValues" dxfId="51" priority="5519"/>
  </conditionalFormatting>
  <conditionalFormatting sqref="A663:J666 W2:X658 AN1:XFD1 AG2:XFD658 AC668:XFD670 AC676:XFD681 AC683:XFD688 AC690:XFD695 AC697:XFD702 AC704:XFD709 AC711:XFD716 AC718:XFD723 AC725:XFD730 AC732:XFD737 AC739:XFD744 AC746:XFD751 AC753:XFD758 AC760:XFD765 AC767:XFD772 AC774:XFD779 AC781:XFD786 AC788:XFD793 AC795:XFD800 AC802:XFD807 AC809:XFD814 AC816:XFD821 AC823:XFD828 AC830:XFD835 AC837:XFD842 AC844:XFD849 AC851:XFD856 AC858:XFD863 AC865:XFD870 AC872:XFD877 AC879:XFD884 AC886:XFD891 AC893:XFD898 AC900:XFD905 AC907:XFD912 AC914:XFD919 AC921:XFD926 AC928:XFD933 AC935:XFD940 AC942:XFD947 AC949:XFD954 AC956:XFD961 AC963:XFD968 AC970:XFD975 AC977:XFD982 AC984:XFD1003 Z990:AB990 A1:AK1 A659:XFD662 A667:XFD667 A668:Y670 A671:XFD675 A676:Y681 A682:XFD682 A683:Y688 A689:XFD689 A690:Y695 A696:XFD696 A697:Y702 A703:XFD703 A704:Y709 A710:XFD710 A711:Y716 A717:XFD717 A718:Y723 A724:XFD724 A725:Y730 A731:XFD731 A732:Y737 A738:XFD738 A739:Y744 A745:XFD745 A746:Y751 A752:XFD752 A753:Y758 A759:XFD759 A760:Y765 A766:XFD766 A767:Y772 A773:XFD773 A774:Y779 A780:XFD780 A781:Y786 A787:XFD787 A788:Y793 A794:XFD794 A795:Y800 A801:XFD801 A802:Y807 A808:XFD808 A809:Y814 A815:XFD815 A816:Y821 A822:XFD822 A823:Y828 A829:XFD829 A830:Y835 A836:XFD836 A837:Y842 A843:XFD843 A844:Y849 A850:XFD850 A851:Y856 A857:XFD857 A858:Y863 A864:XFD864 A865:Y870 A871:XFD871 A872:Y877 A878:XFD878 A879:Y884 A885:XFD885 A886:Y891 A892:XFD892 A893:Y898 A899:XFD899 A900:Y905 A906:XFD906 A907:Y912 A913:XFD913 A914:Y919 A920:XFD920 A921:Y926 A927:XFD927 A928:Y933 A934:XFD934 A935:Y940 A941:XFD941 A942:Y947 A948:XFD948 A949:Y954 A955:XFD955 A956:Y961 A962:XFD962 A963:Y968 A969:XFD969 A970:Y975 A976:XFD976 A977:Y982 A983:XFD983 A984:Y1003 A1004:XFD1048576 N663:XFD666">
    <cfRule type="containsErrors" dxfId="50" priority="6174">
      <formula>ISERROR(A1)</formula>
    </cfRule>
  </conditionalFormatting>
  <conditionalFormatting sqref="D10:D64">
    <cfRule type="containsErrors" dxfId="49" priority="69">
      <formula>ISERROR(D10)</formula>
    </cfRule>
  </conditionalFormatting>
  <conditionalFormatting sqref="D2:G9">
    <cfRule type="containsErrors" dxfId="48" priority="15">
      <formula>ISERROR(D2)</formula>
    </cfRule>
  </conditionalFormatting>
  <conditionalFormatting sqref="D101:G101">
    <cfRule type="cellIs" dxfId="47" priority="620" operator="equal">
      <formula>0</formula>
    </cfRule>
  </conditionalFormatting>
  <conditionalFormatting sqref="D110:M110">
    <cfRule type="cellIs" dxfId="46" priority="637" operator="equal">
      <formula>0</formula>
    </cfRule>
  </conditionalFormatting>
  <conditionalFormatting sqref="F10:M64">
    <cfRule type="containsErrors" dxfId="45" priority="66">
      <formula>ISERROR(F10)</formula>
    </cfRule>
  </conditionalFormatting>
  <conditionalFormatting sqref="H111 O111:P111">
    <cfRule type="containsErrors" dxfId="44" priority="56">
      <formula>ISERROR(H111)</formula>
    </cfRule>
  </conditionalFormatting>
  <conditionalFormatting sqref="H114 O114:P114">
    <cfRule type="containsErrors" dxfId="43" priority="55">
      <formula>ISERROR(H114)</formula>
    </cfRule>
  </conditionalFormatting>
  <conditionalFormatting sqref="H126 O126:P126">
    <cfRule type="containsErrors" dxfId="42" priority="54">
      <formula>ISERROR(H126)</formula>
    </cfRule>
  </conditionalFormatting>
  <conditionalFormatting sqref="H132 O132:P132">
    <cfRule type="containsErrors" dxfId="41" priority="53">
      <formula>ISERROR(H132)</formula>
    </cfRule>
  </conditionalFormatting>
  <conditionalFormatting sqref="H160 O160:P160">
    <cfRule type="containsErrors" dxfId="40" priority="52">
      <formula>ISERROR(H160)</formula>
    </cfRule>
  </conditionalFormatting>
  <conditionalFormatting sqref="H163:H164 O163:P164">
    <cfRule type="containsErrors" dxfId="39" priority="50">
      <formula>ISERROR(H163)</formula>
    </cfRule>
  </conditionalFormatting>
  <conditionalFormatting sqref="H166 O166:P166">
    <cfRule type="containsErrors" dxfId="38" priority="49">
      <formula>ISERROR(H166)</formula>
    </cfRule>
  </conditionalFormatting>
  <conditionalFormatting sqref="H255 O255:P255">
    <cfRule type="containsErrors" dxfId="37" priority="48">
      <formula>ISERROR(H255)</formula>
    </cfRule>
  </conditionalFormatting>
  <conditionalFormatting sqref="H331:H333 O331:P333">
    <cfRule type="containsErrors" dxfId="36" priority="45">
      <formula>ISERROR(H331)</formula>
    </cfRule>
  </conditionalFormatting>
  <conditionalFormatting sqref="H335:H342 O335:P342">
    <cfRule type="containsErrors" dxfId="35" priority="39">
      <formula>ISERROR(H335)</formula>
    </cfRule>
  </conditionalFormatting>
  <conditionalFormatting sqref="H400 O400:P400">
    <cfRule type="containsErrors" dxfId="34" priority="38">
      <formula>ISERROR(H400)</formula>
    </cfRule>
  </conditionalFormatting>
  <conditionalFormatting sqref="H404 O404:P404">
    <cfRule type="containsErrors" dxfId="33" priority="37">
      <formula>ISERROR(H404)</formula>
    </cfRule>
  </conditionalFormatting>
  <conditionalFormatting sqref="H409:H410 O409:P410">
    <cfRule type="containsErrors" dxfId="32" priority="36">
      <formula>ISERROR(H409)</formula>
    </cfRule>
  </conditionalFormatting>
  <conditionalFormatting sqref="H414:H415 O414:P415">
    <cfRule type="containsErrors" dxfId="31" priority="35">
      <formula>ISERROR(H414)</formula>
    </cfRule>
  </conditionalFormatting>
  <conditionalFormatting sqref="H417 O417:P417">
    <cfRule type="containsErrors" dxfId="30" priority="34">
      <formula>ISERROR(H417)</formula>
    </cfRule>
  </conditionalFormatting>
  <conditionalFormatting sqref="H419 O419:P419">
    <cfRule type="containsErrors" dxfId="29" priority="33">
      <formula>ISERROR(H419)</formula>
    </cfRule>
  </conditionalFormatting>
  <conditionalFormatting sqref="H467 O467:P467">
    <cfRule type="containsErrors" dxfId="28" priority="32">
      <formula>ISERROR(H467)</formula>
    </cfRule>
  </conditionalFormatting>
  <conditionalFormatting sqref="H510:H511 O510:P511">
    <cfRule type="containsErrors" dxfId="27" priority="30">
      <formula>ISERROR(H510)</formula>
    </cfRule>
  </conditionalFormatting>
  <conditionalFormatting sqref="H515:H517 O515:P517">
    <cfRule type="containsErrors" dxfId="26" priority="28">
      <formula>ISERROR(H515)</formula>
    </cfRule>
  </conditionalFormatting>
  <conditionalFormatting sqref="H529 O529:P529">
    <cfRule type="containsErrors" dxfId="25" priority="27">
      <formula>ISERROR(H529)</formula>
    </cfRule>
  </conditionalFormatting>
  <conditionalFormatting sqref="H531 O531:P531">
    <cfRule type="containsErrors" dxfId="24" priority="26">
      <formula>ISERROR(H531)</formula>
    </cfRule>
  </conditionalFormatting>
  <conditionalFormatting sqref="H546:H547 O546:P547">
    <cfRule type="containsErrors" dxfId="23" priority="25">
      <formula>ISERROR(H546)</formula>
    </cfRule>
  </conditionalFormatting>
  <conditionalFormatting sqref="H569 O569:P569">
    <cfRule type="containsErrors" dxfId="22" priority="24">
      <formula>ISERROR(H569)</formula>
    </cfRule>
  </conditionalFormatting>
  <conditionalFormatting sqref="H626 O626:P626">
    <cfRule type="containsErrors" dxfId="21" priority="23">
      <formula>ISERROR(H626)</formula>
    </cfRule>
  </conditionalFormatting>
  <conditionalFormatting sqref="H173:I173">
    <cfRule type="containsErrors" dxfId="20" priority="62">
      <formula>ISERROR(H173)</formula>
    </cfRule>
  </conditionalFormatting>
  <conditionalFormatting sqref="H184:M185">
    <cfRule type="containsErrors" dxfId="19" priority="58">
      <formula>ISERROR(H184)</formula>
    </cfRule>
  </conditionalFormatting>
  <conditionalFormatting sqref="K173">
    <cfRule type="containsErrors" dxfId="18" priority="63">
      <formula>ISERROR(K173)</formula>
    </cfRule>
  </conditionalFormatting>
  <conditionalFormatting sqref="K376:K377">
    <cfRule type="cellIs" dxfId="17" priority="1584" operator="equal">
      <formula>0</formula>
    </cfRule>
  </conditionalFormatting>
  <conditionalFormatting sqref="N2:N658">
    <cfRule type="cellIs" dxfId="16" priority="1" operator="equal">
      <formula>0</formula>
    </cfRule>
  </conditionalFormatting>
  <conditionalFormatting sqref="O173:P173">
    <cfRule type="containsErrors" dxfId="15" priority="61">
      <formula>ISERROR(O173)</formula>
    </cfRule>
  </conditionalFormatting>
  <conditionalFormatting sqref="O184:P185">
    <cfRule type="containsErrors" dxfId="14" priority="57">
      <formula>ISERROR(O184)</formula>
    </cfRule>
  </conditionalFormatting>
  <conditionalFormatting sqref="P2:P64">
    <cfRule type="containsErrors" dxfId="13" priority="65">
      <formula>ISERROR(P2)</formula>
    </cfRule>
  </conditionalFormatting>
  <conditionalFormatting sqref="Q2:Q658">
    <cfRule type="cellIs" dxfId="12" priority="13" operator="equal">
      <formula>0</formula>
    </cfRule>
  </conditionalFormatting>
  <conditionalFormatting sqref="R129">
    <cfRule type="cellIs" dxfId="11" priority="677" operator="equal">
      <formula>0</formula>
    </cfRule>
  </conditionalFormatting>
  <conditionalFormatting sqref="R637">
    <cfRule type="cellIs" dxfId="10" priority="681" operator="equal">
      <formula>0</formula>
    </cfRule>
  </conditionalFormatting>
  <conditionalFormatting sqref="W2:W658">
    <cfRule type="expression" dxfId="9" priority="70" stopIfTrue="1">
      <formula>W2="CUMPLIDA"</formula>
    </cfRule>
    <cfRule type="expression" dxfId="8" priority="71" stopIfTrue="1">
      <formula>W2="CON AVANCE"</formula>
    </cfRule>
    <cfRule type="expression" dxfId="7" priority="72">
      <formula>W2="EN TERMINO"</formula>
    </cfRule>
    <cfRule type="expression" dxfId="6" priority="73" stopIfTrue="1">
      <formula>W2="PRÓXIMA A VENCER"</formula>
    </cfRule>
    <cfRule type="expression" dxfId="5" priority="74" stopIfTrue="1">
      <formula>W2="VENCIDA"</formula>
    </cfRule>
  </conditionalFormatting>
  <conditionalFormatting sqref="X2:X658">
    <cfRule type="expression" dxfId="4" priority="75">
      <formula>$AD2=1</formula>
    </cfRule>
    <cfRule type="expression" dxfId="3" priority="76">
      <formula>$AD2=5</formula>
    </cfRule>
    <cfRule type="expression" dxfId="2" priority="77">
      <formula>$AD2=4</formula>
    </cfRule>
    <cfRule type="expression" dxfId="1" priority="78" stopIfTrue="1">
      <formula>$AD2=3</formula>
    </cfRule>
    <cfRule type="expression" dxfId="0" priority="79">
      <formula>$AD2=2</formula>
    </cfRule>
  </conditionalFormatting>
  <dataValidations count="4">
    <dataValidation type="whole" operator="greaterThanOrEqual" allowBlank="1" showInputMessage="1" showErrorMessage="1" sqref="JP462 TL462 ADH462 AND462 AWZ462 BGV462 BQR462 CAN462 CKJ462 CUF462 DEB462 DNX462 DXT462 EHP462 ERL462 FBH462 FLD462 FUZ462 GEV462 GOR462 GYN462 HIJ462 HSF462 ICB462 ILX462 IVT462 JFP462 JPL462 JZH462 KJD462 KSZ462 LCV462 LMR462 LWN462 MGJ462 MQF462 NAB462 NJX462 NTT462 ODP462 ONL462 OXH462 PHD462 PQZ462 QAV462 QKR462 QUN462 REJ462 ROF462 RYB462 SHX462 SRT462 TBP462 TLL462 TVH462 UFD462 UOZ462 UYV462 VIR462 VSN462 WCJ462 WMF462 WWB462 JP570:JP571 TL570:TL571 ADH570:ADH571 AND570:AND571 AWZ570:AWZ571 BGV570:BGV571 BQR570:BQR571 CAN570:CAN571 CKJ570:CKJ571 CUF570:CUF571 DEB570:DEB571 DNX570:DNX571 DXT570:DXT571 EHP570:EHP571 ERL570:ERL571 FBH570:FBH571 FLD570:FLD571 FUZ570:FUZ571 GEV570:GEV571 GOR570:GOR571 GYN570:GYN571 HIJ570:HIJ571 HSF570:HSF571 ICB570:ICB571 ILX570:ILX571 IVT570:IVT571 JFP570:JFP571 JPL570:JPL571 JZH570:JZH571 KJD570:KJD571 KSZ570:KSZ571 LCV570:LCV571 LMR570:LMR571 LWN570:LWN571 MGJ570:MGJ571 MQF570:MQF571 NAB570:NAB571 NJX570:NJX571 NTT570:NTT571 ODP570:ODP571 ONL570:ONL571 OXH570:OXH571 PHD570:PHD571 PQZ570:PQZ571 QAV570:QAV571 QKR570:QKR571 QUN570:QUN571 REJ570:REJ571 ROF570:ROF571 RYB570:RYB571 SHX570:SHX571 SRT570:SRT571 TBP570:TBP571 TLL570:TLL571 TVH570:TVH571 UFD570:UFD571 UOZ570:UOZ571 UYV570:UYV571 VIR570:VIR571 VSN570:VSN571 WCJ570:WCJ571 WMF570:WMF571 WWB570:WWB571 WWB573 WMF573 WCJ573 VSN573 VIR573 UYV573 UOZ573 UFD573 TVH573 TLL573 TBP573 SRT573 SHX573 RYB573 ROF573 REJ573 QUN573 QKR573 QAV573 PQZ573 PHD573 OXH573 ONL573 ODP573 NTT573 NJX573 NAB573 MQF573 MGJ573 LWN573 LMR573 LCV573 KSZ573 KJD573 JZH573 JPL573 JFP573 IVT573 ILX573 ICB573 HSF573 HIJ573 GYN573 GOR573 GEV573 FUZ573 FLD573 FBH573 ERL573 EHP573 DXT573 DNX573 DEB573 CUF573 CKJ573 CAN573 BQR573 BGV573 AWZ573 AND573 ADH573 TL573 JP573 VIQ581:VIR658 VSM581:VSN658 JJ545:JJ547 TF545:TF547 ADB545:ADB547 AMX545:AMX547 AWT545:AWT547 BGP545:BGP547 BQL545:BQL547 CAH545:CAH547 CKD545:CKD547 CTZ545:CTZ547 DDV545:DDV547 DNR545:DNR547 DXN545:DXN547 EHJ545:EHJ547 ERF545:ERF547 FBB545:FBB547 FKX545:FKX547 FUT545:FUT547 GEP545:GEP547 GOL545:GOL547 GYH545:GYH547 HID545:HID547 HRZ545:HRZ547 IBV545:IBV547 ILR545:ILR547 IVN545:IVN547 JFJ545:JFJ547 JPF545:JPF547 JZB545:JZB547 KIX545:KIX547 KST545:KST547 LCP545:LCP547 LML545:LML547 LWH545:LWH547 MGD545:MGD547 MPZ545:MPZ547 MZV545:MZV547 NJR545:NJR547 NTN545:NTN547 ODJ545:ODJ547 ONF545:ONF547 OXB545:OXB547 PGX545:PGX547 PQT545:PQT547 QAP545:QAP547 QKL545:QKL547 QUH545:QUH547 RED545:RED547 RNZ545:RNZ547 RXV545:RXV547 SHR545:SHR547 SRN545:SRN547 TBJ545:TBJ547 TLF545:TLF547 TVB545:TVB547 UEX545:UEX547 UOT545:UOT547 UYP545:UYP547 VIL545:VIL547 VSH545:VSH547 WCD545:WCD547 WLZ545:WLZ547 WVV545:WVV547 JP480:JP481 TL480:TL481 ADH480:ADH481 AND480:AND481 AWZ480:AWZ481 BGV480:BGV481 BQR480:BQR481 CAN480:CAN481 CKJ480:CKJ481 CUF480:CUF481 DEB480:DEB481 DNX480:DNX481 DXT480:DXT481 EHP480:EHP481 ERL480:ERL481 FBH480:FBH481 FLD480:FLD481 FUZ480:FUZ481 GEV480:GEV481 GOR480:GOR481 GYN480:GYN481 HIJ480:HIJ481 HSF480:HSF481 ICB480:ICB481 ILX480:ILX481 IVT480:IVT481 JFP480:JFP481 JPL480:JPL481 JZH480:JZH481 KJD480:KJD481 KSZ480:KSZ481 LCV480:LCV481 LMR480:LMR481 LWN480:LWN481 MGJ480:MGJ481 MQF480:MQF481 NAB480:NAB481 NJX480:NJX481 NTT480:NTT481 ODP480:ODP481 ONL480:ONL481 OXH480:OXH481 PHD480:PHD481 PQZ480:PQZ481 QAV480:QAV481 QKR480:QKR481 QUN480:QUN481 REJ480:REJ481 ROF480:ROF481 RYB480:RYB481 SHX480:SHX481 SRT480:SRT481 TBP480:TBP481 TLL480:TLL481 TVH480:TVH481 UFD480:UFD481 UOZ480:UOZ481 UYV480:UYV481 VIR480:VIR481 VSN480:VSN481 WCJ480:WCJ481 WMF480:WMF481 WWB480:WWB481 WWB435:WWB437 WMF435:WMF437 WCJ435:WCJ437 VSN435:VSN437 VIR435:VIR437 UYV435:UYV437 UOZ435:UOZ437 UFD435:UFD437 TVH435:TVH437 TLL435:TLL437 TBP435:TBP437 SRT435:SRT437 SHX435:SHX437 RYB435:RYB437 ROF435:ROF437 REJ435:REJ437 QUN435:QUN437 QKR435:QKR437 QAV435:QAV437 PQZ435:PQZ437 PHD435:PHD437 OXH435:OXH437 ONL435:ONL437 ODP435:ODP437 NTT435:NTT437 NJX435:NJX437 NAB435:NAB437 MQF435:MQF437 MGJ435:MGJ437 LWN435:LWN437 LMR435:LMR437 LCV435:LCV437 KSZ435:KSZ437 KJD435:KJD437 JZH435:JZH437 JPL435:JPL437 JFP435:JFP437 IVT435:IVT437 ILX435:ILX437 ICB435:ICB437 HSF435:HSF437 HIJ435:HIJ437 GYN435:GYN437 GOR435:GOR437 GEV435:GEV437 FUZ435:FUZ437 FLD435:FLD437 FBH435:FBH437 ERL435:ERL437 EHP435:EHP437 DXT435:DXT437 DNX435:DNX437 DEB435:DEB437 CUF435:CUF437 CKJ435:CKJ437 CAN435:CAN437 BQR435:BQR437 BGV435:BGV437 AWZ435:AWZ437 AND435:AND437 ADH435:ADH437 TL435:TL437 JP435:JP437 WCI581:WCJ658 JP466 TL466 ADH466 AND466 AWZ466 BGV466 BQR466 CAN466 CKJ466 CUF466 DEB466 DNX466 DXT466 EHP466 ERL466 FBH466 FLD466 FUZ466 GEV466 GOR466 GYN466 HIJ466 HSF466 ICB466 ILX466 IVT466 JFP466 JPL466 JZH466 KJD466 KSZ466 LCV466 LMR466 LWN466 MGJ466 MQF466 NAB466 NJX466 NTT466 ODP466 ONL466 OXH466 PHD466 PQZ466 QAV466 QKR466 QUN466 REJ466 ROF466 RYB466 SHX466 SRT466 TBP466 TLL466 TVH466 UFD466 UOZ466 UYV466 VIR466 VSN466 WCJ466 WMF466 WWB466 WWB521:WWB524 WMF521:WMF524 WCJ521:WCJ524 VSN521:VSN524 VIR521:VIR524 UYV521:UYV524 UOZ521:UOZ524 UFD521:UFD524 TVH521:TVH524 TLL521:TLL524 TBP521:TBP524 SRT521:SRT524 SHX521:SHX524 RYB521:RYB524 ROF521:ROF524 REJ521:REJ524 QUN521:QUN524 QKR521:QKR524 QAV521:QAV524 PQZ521:PQZ524 PHD521:PHD524 OXH521:OXH524 ONL521:ONL524 ODP521:ODP524 NTT521:NTT524 NJX521:NJX524 NAB521:NAB524 MQF521:MQF524 MGJ521:MGJ524 LWN521:LWN524 LMR521:LMR524 LCV521:LCV524 KSZ521:KSZ524 KJD521:KJD524 JZH521:JZH524 JPL521:JPL524 JFP521:JFP524 IVT521:IVT524 ILX521:ILX524 ICB521:ICB524 HSF521:HSF524 HIJ521:HIJ524 GYN521:GYN524 GOR521:GOR524 GEV521:GEV524 FUZ521:FUZ524 FLD521:FLD524 FBH521:FBH524 ERL521:ERL524 EHP521:EHP524 DXT521:DXT524 DNX521:DNX524 DEB521:DEB524 CUF521:CUF524 CKJ521:CKJ524 CAN521:CAN524 BQR521:BQR524 BGV521:BGV524 AWZ521:AWZ524 AND521:AND524 ADH521:ADH524 TL521:TL524 JP521:JP524 JP508:JP509 TL508:TL509 ADH508:ADH509 AND508:AND509 AWZ508:AWZ509 BGV508:BGV509 BQR508:BQR509 CAN508:CAN509 CKJ508:CKJ509 CUF508:CUF509 DEB508:DEB509 DNX508:DNX509 DXT508:DXT509 EHP508:EHP509 ERL508:ERL509 FBH508:FBH509 FLD508:FLD509 FUZ508:FUZ509 GEV508:GEV509 GOR508:GOR509 GYN508:GYN509 HIJ508:HIJ509 HSF508:HSF509 ICB508:ICB509 ILX508:ILX509 IVT508:IVT509 JFP508:JFP509 JPL508:JPL509 JZH508:JZH509 KJD508:KJD509 KSZ508:KSZ509 LCV508:LCV509 LMR508:LMR509 LWN508:LWN509 MGJ508:MGJ509 MQF508:MQF509 NAB508:NAB509 NJX508:NJX509 NTT508:NTT509 ODP508:ODP509 ONL508:ONL509 OXH508:OXH509 PHD508:PHD509 PQZ508:PQZ509 QAV508:QAV509 QKR508:QKR509 QUN508:QUN509 REJ508:REJ509 ROF508:ROF509 RYB508:RYB509 SHX508:SHX509 SRT508:SRT509 TBP508:TBP509 TLL508:TLL509 TVH508:TVH509 UFD508:UFD509 UOZ508:UOZ509 UYV508:UYV509 VIR508:VIR509 VSN508:VSN509 WCJ508:WCJ509 WMF508:WMF509 WWB508:WWB509 RYB552:RYB561 REJ552:REJ561 ROF552:ROF561 WWB552:WWB561 SHX552:SHX561 SRT552:SRT561 TBP552:TBP561 TLL552:TLL561 TVH552:TVH561 UFD552:UFD561 UOZ552:UOZ561 UYV552:UYV561 VIR552:VIR561 VSN552:VSN561 WCJ552:WCJ561 WMF552:WMF561 JP552:JP561 TL552:TL561 ADH552:ADH561 AND552:AND561 AWZ552:AWZ561 BGV552:BGV561 BQR552:BQR561 CAN552:CAN561 CKJ552:CKJ561 CUF552:CUF561 DEB552:DEB561 DNX552:DNX561 DXT552:DXT561 EHP552:EHP561 ERL552:ERL561 FBH552:FBH561 FLD552:FLD561 FUZ552:FUZ561 GEV552:GEV561 GOR552:GOR561 GYN552:GYN561 HIJ552:HIJ561 HSF552:HSF561 ICB552:ICB561 ILX552:ILX561 IVT552:IVT561 JFP552:JFP561 JPL552:JPL561 JZH552:JZH561 KJD552:KJD561 KSZ552:KSZ561 LCV552:LCV561 LMR552:LMR561 LWN552:LWN561 MGJ552:MGJ561 MQF552:MQF561 NAB552:NAB561 NJX552:NJX561 NTT552:NTT561 ODP552:ODP561 ONL552:ONL561 OXH552:OXH561 PHD552:PHD561 PQZ552:PQZ561 QAV552:QAV561 QKR552:QKR561 QUN552:QUN561 WVV549:WVV556 WLZ549:WLZ556 WCD549:WCD556 VSH549:VSH556 VIL549:VIL556 UYP549:UYP556 UOT549:UOT556 UEX549:UEX556 TVB549:TVB556 TLF549:TLF556 TBJ549:TBJ556 SRN549:SRN556 SHR549:SHR556 RXV549:RXV556 RNZ549:RNZ556 RED549:RED556 QUH549:QUH556 QKL549:QKL556 QAP549:QAP556 PQT549:PQT556 PGX549:PGX556 OXB549:OXB556 ONF549:ONF556 ODJ549:ODJ556 NTN549:NTN556 NJR549:NJR556 MZV549:MZV556 MPZ549:MPZ556 MGD549:MGD556 LWH549:LWH556 LML549:LML556 LCP549:LCP556 KST549:KST556 KIX549:KIX556 JZB549:JZB556 JPF549:JPF556 JFJ549:JFJ556 IVN549:IVN556 ILR549:ILR556 IBV549:IBV556 HRZ549:HRZ556 HID549:HID556 GYH549:GYH556 GOL549:GOL556 GEP549:GEP556 FUT549:FUT556 FKX549:FKX556 FBB549:FBB556 ERF549:ERF556 EHJ549:EHJ556 DXN549:DXN556 DNR549:DNR556 DDV549:DDV556 CTZ549:CTZ556 CKD549:CKD556 CAH549:CAH556 BQL549:BQL556 BGP549:BGP556 AWT549:AWT556 AMX549:AMX556 ADB549:ADB556 TF549:TF556 JJ549:JJ556 WME581:WMF658 WWA581:WWB658 JJ582:JJ658 TF582:TF658 ADB582:ADB658 AMX582:AMX658 AWT582:AWT658 BGP582:BGP658 BQL582:BQL658 CAH582:CAH658 CKD582:CKD658 CTZ582:CTZ658 DDV582:DDV658 DNR582:DNR658 DXN582:DXN658 EHJ582:EHJ658 ERF582:ERF658 FBB582:FBB658 FKX582:FKX658 FUT582:FUT658 GEP582:GEP658 GOL582:GOL658 GYH582:GYH658 HID582:HID658 HRZ582:HRZ658 JP446:JP451 TL446:TL451 ADH446:ADH451 AND446:AND451 AWZ446:AWZ451 BGV446:BGV451 BQR446:BQR451 CAN446:CAN451 CKJ446:CKJ451 CUF446:CUF451 DEB446:DEB451 DNX446:DNX451 DXT446:DXT451 EHP446:EHP451 ERL446:ERL451 FBH446:FBH451 FLD446:FLD451 FUZ446:FUZ451 GEV446:GEV451 GOR446:GOR451 GYN446:GYN451 HIJ446:HIJ451 HSF446:HSF451 ICB446:ICB451 ILX446:ILX451 IVT446:IVT451 JFP446:JFP451 JPL446:JPL451 JZH446:JZH451 KJD446:KJD451 KSZ446:KSZ451 LCV446:LCV451 LMR446:LMR451 LWN446:LWN451 MGJ446:MGJ451 MQF446:MQF451 NAB446:NAB451 NJX446:NJX451 NTT446:NTT451 ODP446:ODP451 ONL446:ONL451 OXH446:OXH451 PHD446:PHD451 PQZ446:PQZ451 QAV446:QAV451 QKR446:QKR451 QUN446:QUN451 REJ446:REJ451 ROF446:ROF451 RYB446:RYB451 SHX446:SHX451 SRT446:SRT451 TBP446:TBP451 TLL446:TLL451 TVH446:TVH451 UFD446:UFD451 UOZ446:UOZ451 UYV446:UYV451 VIR446:VIR451 VSN446:VSN451 WCJ446:WCJ451 WMF446:WMF451 WWB446:WWB451 IBV582:IBV658 JJ437:JJ470 TF437:TF470 ADB437:ADB470 AMX437:AMX470 AWT437:AWT470 BGP437:BGP470 BQL437:BQL470 CAH437:CAH470 CKD437:CKD470 CTZ437:CTZ470 DDV437:DDV470 DNR437:DNR470 DXN437:DXN470 EHJ437:EHJ470 ERF437:ERF470 FBB437:FBB470 FKX437:FKX470 FUT437:FUT470 GEP437:GEP470 GOL437:GOL470 GYH437:GYH470 HID437:HID470 HRZ437:HRZ470 IBV437:IBV470 ILR437:ILR470 IVN437:IVN470 JFJ437:JFJ470 JPF437:JPF470 JZB437:JZB470 KIX437:KIX470 KST437:KST470 LCP437:LCP470 LML437:LML470 LWH437:LWH470 MGD437:MGD470 MPZ437:MPZ470 MZV437:MZV470 NJR437:NJR470 NTN437:NTN470 ODJ437:ODJ470 ONF437:ONF470 OXB437:OXB470 PGX437:PGX470 PQT437:PQT470 QAP437:QAP470 QKL437:QKL470 QUH437:QUH470 RED437:RED470 RNZ437:RNZ470 RXV437:RXV470 SHR437:SHR470 SRN437:SRN470 TBJ437:TBJ470 TLF437:TLF470 TVB437:TVB470 UEX437:UEX470 UOT437:UOT470 UYP437:UYP470 VIL437:VIL470 VSH437:VSH470 WCD437:WCD470 WLZ437:WLZ470 WVV437:WVV470 ILR582:ILR658 WWB491:WWB494 WMF491:WMF494 WCJ491:WCJ494 VSN491:VSN494 VIR491:VIR494 UYV491:UYV494 UOZ491:UOZ494 UFD491:UFD494 TVH491:TVH494 TLL491:TLL494 TBP491:TBP494 SRT491:SRT494 SHX491:SHX494 RYB491:RYB494 ROF491:ROF494 REJ491:REJ494 QUN491:QUN494 QKR491:QKR494 QAV491:QAV494 PQZ491:PQZ494 PHD491:PHD494 OXH491:OXH494 ONL491:ONL494 ODP491:ODP494 NTT491:NTT494 NJX491:NJX494 NAB491:NAB494 MQF491:MQF494 MGJ491:MGJ494 LWN491:LWN494 LMR491:LMR494 LCV491:LCV494 KSZ491:KSZ494 KJD491:KJD494 JZH491:JZH494 JPL491:JPL494 JFP491:JFP494 IVT491:IVT494 ILX491:ILX494 ICB491:ICB494 HSF491:HSF494 HIJ491:HIJ494 GYN491:GYN494 GOR491:GOR494 GEV491:GEV494 FUZ491:FUZ494 FLD491:FLD494 FBH491:FBH494 ERL491:ERL494 EHP491:EHP494 DXT491:DXT494 DNX491:DNX494 DEB491:DEB494 CUF491:CUF494 CKJ491:CKJ494 CAN491:CAN494 BQR491:BQR494 BGV491:BGV494 AWZ491:AWZ494 AND491:AND494 ADH491:ADH494 TL491:TL494 JP491:JP494 IVN582:IVN658 JFJ582:JFJ658 JP540:JP541 TL540:TL541 ADH540:ADH541 AND540:AND541 AWZ540:AWZ541 BGV540:BGV541 BQR540:BQR541 CAN540:CAN541 CKJ540:CKJ541 CUF540:CUF541 DEB540:DEB541 DNX540:DNX541 DXT540:DXT541 EHP540:EHP541 ERL540:ERL541 FBH540:FBH541 FLD540:FLD541 FUZ540:FUZ541 GEV540:GEV541 GOR540:GOR541 GYN540:GYN541 HIJ540:HIJ541 HSF540:HSF541 ICB540:ICB541 ILX540:ILX541 IVT540:IVT541 JFP540:JFP541 JPL540:JPL541 JZH540:JZH541 KJD540:KJD541 KSZ540:KSZ541 LCV540:LCV541 LMR540:LMR541 LWN540:LWN541 MGJ540:MGJ541 MQF540:MQF541 NAB540:NAB541 NJX540:NJX541 NTT540:NTT541 ODP540:ODP541 ONL540:ONL541 OXH540:OXH541 PHD540:PHD541 PQZ540:PQZ541 QAV540:QAV541 QKR540:QKR541 QUN540:QUN541 REJ540:REJ541 ROF540:ROF541 RYB540:RYB541 SHX540:SHX541 SRT540:SRT541 TBP540:TBP541 TLL540:TLL541 TVH540:TVH541 UFD540:UFD541 UOZ540:UOZ541 UYV540:UYV541 VIR540:VIR541 VSN540:VSN541 WCJ540:WCJ541 WMF540:WMF541 WWB540:WWB541 WVV558:WVV575 WLZ558:WLZ575 WCD558:WCD575 VSH558:VSH575 VIL558:VIL575 UYP558:UYP575 UOT558:UOT575 UEX558:UEX575 TVB558:TVB575 TLF558:TLF575 TBJ558:TBJ575 SRN558:SRN575 SHR558:SHR575 RXV558:RXV575 RNZ558:RNZ575 RED558:RED575 QUH558:QUH575 QKL558:QKL575 QAP558:QAP575 PQT558:PQT575 PGX558:PGX575 OXB558:OXB575 ONF558:ONF575 ODJ558:ODJ575 NTN558:NTN575 NJR558:NJR575 MZV558:MZV575 MPZ558:MPZ575 MGD558:MGD575 LWH558:LWH575 LML558:LML575 LCP558:LCP575 KST558:KST575 KIX558:KIX575 JZB558:JZB575 JPF558:JPF575 JFJ558:JFJ575 IVN558:IVN575 ILR558:ILR575 IBV558:IBV575 HRZ558:HRZ575 HID558:HID575 GYH558:GYH575 GOL558:GOL575 GEP558:GEP575 FUT558:FUT575 FKX558:FKX575 FBB558:FBB575 ERF558:ERF575 EHJ558:EHJ575 DXN558:DXN575 DNR558:DNR575 DDV558:DDV575 CTZ558:CTZ575 CKD558:CKD575 CAH558:CAH575 BQL558:BQL575 BGP558:BGP575 AWT558:AWT575 AMX558:AMX575 ADB558:ADB575 TF558:TF575 JJ558:JJ575 JPF582:JPF658 WVV578:WVV580 WLZ578:WLZ580 WCD578:WCD580 VSH578:VSH580 VIL578:VIL580 UYP578:UYP580 UOT578:UOT580 UEX578:UEX580 TVB578:TVB580 TLF578:TLF580 TBJ578:TBJ580 SRN578:SRN580 SHR578:SHR580 RXV578:RXV580 RNZ578:RNZ580 RED578:RED580 QUH578:QUH580 QKL578:QKL580 QAP578:QAP580 PQT578:PQT580 PGX578:PGX580 OXB578:OXB580 ONF578:ONF580 ODJ578:ODJ580 NTN578:NTN580 NJR578:NJR580 MZV578:MZV580 MPZ578:MPZ580 MGD578:MGD580 LWH578:LWH580 LML578:LML580 LCP578:LCP580 KST578:KST580 KIX578:KIX580 JZB578:JZB580 JPF578:JPF580 JFJ578:JFJ580 IVN578:IVN580 ILR578:ILR580 IBV578:IBV580 HRZ578:HRZ580 HID578:HID580 GYH578:GYH580 GOL578:GOL580 GEP578:GEP580 FUT578:FUT580 FKX578:FKX580 FBB578:FBB580 ERF578:ERF580 EHJ578:EHJ580 DXN578:DXN580 DNR578:DNR580 DDV578:DDV580 CTZ578:CTZ580 CKD578:CKD580 CAH578:CAH580 BQL578:BQL580 BGP578:BGP580 AWT578:AWT580 AMX578:AMX580 ADB578:ADB580 TF578:TF580 JJ578:JJ580 JZB582:JZB658 KIX582:KIX658 KST582:KST658 NTN582:NTN658 ODJ582:ODJ658 ONF582:ONF658 OXB582:OXB658 LCP582:LCP658 LML582:LML658 LWH582:LWH658 MGD582:MGD658 WVV582:WVV658 PGX582:PGX658 PQT582:PQT658 QAP582:QAP658 QKL582:QKL658 QUH582:QUH658 RED582:RED658 MPZ582:MPZ658 RNZ582:RNZ658 RXV582:RXV658 SHR582:SHR658 SRN582:SRN658 TBJ582:TBJ658 TLF582:TLF658 TVB582:TVB658 UEX582:UEX658 UOT582:UOT658 UYP582:UYP658 VIL582:VIL658 VSH582:VSH658 MZV582:MZV658 WCD582:WCD658 NJR582:NJR658 WLZ582:WLZ658 JO581:JP658 TK581:TL658 ADG581:ADH658 ANC581:AND658 AWY581:AWZ658 BGU581:BGV658 BQQ581:BQR658 CAM581:CAN658 CKI581:CKJ658 CUE581:CUF658 DEA581:DEB658 DNW581:DNX658 DXS581:DXT658 EHO581:EHP658 ERK581:ERL658 FBG581:FBH658 FLC581:FLD658 FUY581:FUZ658 GEU581:GEV658 GOQ581:GOR658 GYM581:GYN658 HII581:HIJ658 HSE581:HSF658 ICA581:ICB658 ILW581:ILX658 IVS581:IVT658 JFO581:JFP658 JPK581:JPL658 JZG581:JZH658 KJC581:KJD658 KSY581:KSZ658 LCU581:LCV658 LMQ581:LMR658 LWM581:LWN658 MGI581:MGJ658 MQE581:MQF658 NAA581:NAB658 NJW581:NJX658 NTS581:NTT658 ODO581:ODP658 ONK581:ONL658 OXG581:OXH658 PHC581:PHD658 PQY581:PQZ658 QAU581:QAV658 QKQ581:QKR658 QUM581:QUN658 REI581:REJ658 ROE581:ROF658 RYA581:RYB658 SHW581:SHX658 SRS581:SRT658 TBO581:TBP658 TLK581:TLL658 TVG581:TVH658 UFC581:UFD658 UOY581:UOZ658 UYU581:UYV658 K369 K566:K567 L474 K627:K658 Q526 Q554 Q583 Q651 Q577 Q489 K449:K451 SRN477:SRN543 K578:K595 K598:K600 K570:K576 K548:K564 UFC435:UFC580 TVG435:TVG580 GEU435:GEU580 TLK435:TLK580 TBO435:TBO580 SRS435:SRS580 SHW435:SHW580 RYA435:RYA580 ROE435:ROE580 REI435:REI580 QUM435:QUM580 QKQ435:QKQ580 QAU435:QAU580 PQY435:PQY580 PHC435:PHC580 OXG435:OXG580 ONK435:ONK580 ODO435:ODO580 NTS435:NTS580 NJW435:NJW580 NAA435:NAA580 MQE435:MQE580 MGI435:MGI580 LWM435:LWM580 LMQ435:LMQ580 LCU435:LCU580 KSY435:KSY580 KJC435:KJC580 JZG435:JZG580 JPK435:JPK580 JFO435:JFO580 IVS435:IVS580 ILW435:ILW580 ICA435:ICA580 HSE435:HSE580 HII435:HII580 GYM435:GYM580 GOQ435:GOQ580 FUY435:FUY580 FLC435:FLC580 FBG435:FBG580 ERK435:ERK580 EHO435:EHO580 DXS435:DXS580 DNW435:DNW580 DEA435:DEA580 CUE435:CUE580 CKI435:CKI580 CAM435:CAM580 BQQ435:BQQ580 BGU435:BGU580 AWY435:AWY580 ANC435:ANC580 ADG435:ADG580 TK435:TK580 JO435:JO580 WWA435:WWA580 WME435:WME580 WCI435:WCI580 VSM435:VSM580 VIQ435:VIQ580 UYU435:UYU580 UOY435:UOY580 RXV477:RXV543 RNZ477:RNZ543 RED477:RED543 QUH477:QUH543 QKL477:QKL543 QAP477:QAP543 PQT477:PQT543 PGX477:PGX543 OXB477:OXB543 ONF477:ONF543 ODJ477:ODJ543 NTN477:NTN543 NJR477:NJR543 MZV477:MZV543 MPZ477:MPZ543 MGD477:MGD543 LWH477:LWH543 LML477:LML543 LCP477:LCP543 KST477:KST543 KIX477:KIX543 JZB477:JZB543 JPF477:JPF543 JFJ477:JFJ543 IVN477:IVN543 ILR477:ILR543 IBV477:IBV543 HRZ477:HRZ543 HID477:HID543 GYH477:GYH543 GOL477:GOL543 GEP477:GEP543 FUT477:FUT543 FKX477:FKX543 FBB477:FBB543 ERF477:ERF543 EHJ477:EHJ543 DXN477:DXN543 DNR477:DNR543 DDV477:DDV543 CTZ477:CTZ543 CKD477:CKD543 CAH477:CAH543 BQL477:BQL543 BGP477:BGP543 AWT477:AWT543 AMX477:AMX543 ADB477:ADB543 TF477:TF543 JJ477:JJ543 WLZ477:WLZ543 WCD477:WCD543 VSH477:VSH543 VIL477:VIL543 UYP477:UYP543 UOT477:UOT543 UEX477:UEX543 TVB477:TVB543 TLF477:TLF543 TBJ477:TBJ543 WVV477:WVV543 SHR477:SHR543 K458:K466 K497:K509 K512:K514 K518:K528 K530 K532:K545 K602:K625 K468:K491" xr:uid="{00000000-0002-0000-0200-000000000000}">
      <formula1>1</formula1>
    </dataValidation>
    <dataValidation type="whole" operator="greaterThanOrEqual" allowBlank="1" showInputMessage="1" showErrorMessage="1" sqref="JP525:JP527 TL525:TL527 ADH525:ADH527 AND525:AND527 AWZ525:AWZ527 BGV525:BGV527 BQR525:BQR527 CAN525:CAN527 CKJ525:CKJ527 CUF525:CUF527 DEB525:DEB527 DNX525:DNX527 DXT525:DXT527 EHP525:EHP527 ERL525:ERL527 FBH525:FBH527 FLD525:FLD527 FUZ525:FUZ527 GEV525:GEV527 GOR525:GOR527 GYN525:GYN527 HIJ525:HIJ527 HSF525:HSF527 ICB525:ICB527 ILX525:ILX527 IVT525:IVT527 JFP525:JFP527 JPL525:JPL527 JZH525:JZH527 KJD525:KJD527 KSZ525:KSZ527 LCV525:LCV527 LMR525:LMR527 LWN525:LWN527 MGJ525:MGJ527 MQF525:MQF527 NAB525:NAB527 NJX525:NJX527 NTT525:NTT527 ODP525:ODP527 ONL525:ONL527 OXH525:OXH527 PHD525:PHD527 PQZ525:PQZ527 QAV525:QAV527 QKR525:QKR527 QUN525:QUN527 REJ525:REJ527 ROF525:ROF527 RYB525:RYB527 SHX525:SHX527 SRT525:SRT527 TBP525:TBP527 TLL525:TLL527 TVH525:TVH527 UFD525:UFD527 UOZ525:UOZ527 UYV525:UYV527 VIR525:VIR527 VSN525:VSN527 WCJ525:WCJ527 WMF525:WMF527 WWB525:WWB527 JP572 TL572 ADH572 AND572 AWZ572 BGV572 BQR572 CAN572 CKJ572 CUF572 DEB572 DNX572 DXT572 EHP572 ERL572 FBH572 FLD572 FUZ572 GEV572 GOR572 GYN572 HIJ572 HSF572 ICB572 ILX572 IVT572 JFP572 JPL572 JZH572 KJD572 KSZ572 LCV572 LMR572 LWN572 MGJ572 MQF572 NAB572 NJX572 NTT572 ODP572 ONL572 OXH572 PHD572 PQZ572 QAV572 QKR572 QUN572 REJ572 ROF572 RYB572 SHX572 SRT572 TBP572 TLL572 TVH572 UFD572 UOZ572 UYV572 VIR572 VSN572 WCJ572 WMF572 WWB572 JP542:JP551 TL542:TL551 ADH542:ADH551 AND542:AND551 AWZ542:AWZ551 BGV542:BGV551 BQR542:BQR551 CAN542:CAN551 CKJ542:CKJ551 CUF542:CUF551 DEB542:DEB551 DNX542:DNX551 DXT542:DXT551 EHP542:EHP551 ERL542:ERL551 FBH542:FBH551 FLD542:FLD551 FUZ542:FUZ551 GEV542:GEV551 GOR542:GOR551 GYN542:GYN551 HIJ542:HIJ551 HSF542:HSF551 ICB542:ICB551 ILX542:ILX551 IVT542:IVT551 JFP542:JFP551 JPL542:JPL551 JZH542:JZH551 KJD542:KJD551 KSZ542:KSZ551 LCV542:LCV551 LMR542:LMR551 LWN542:LWN551 MGJ542:MGJ551 MQF542:MQF551 NAB542:NAB551 NJX542:NJX551 NTT542:NTT551 ODP542:ODP551 ONL542:ONL551 OXH542:OXH551 PHD542:PHD551 PQZ542:PQZ551 QAV542:QAV551 QKR542:QKR551 QUN542:QUN551 REJ542:REJ551 ROF542:ROF551 RYB542:RYB551 SHX542:SHX551 SRT542:SRT551 TBP542:TBP551 TLL542:TLL551 TVH542:TVH551 UFD542:UFD551 UOZ542:UOZ551 UYV542:UYV551 VIR542:VIR551 VSN542:VSN551 WCJ542:WCJ551 WMF542:WMF551 WWB542:WWB551 WWB467:WWB479 WMF467:WMF479 WCJ467:WCJ479 VSN467:VSN479 VIR467:VIR479 UYV467:UYV479 UOZ467:UOZ479 UFD467:UFD479 TVH467:TVH479 TLL467:TLL479 TBP467:TBP479 SRT467:SRT479 SHX467:SHX479 RYB467:RYB479 ROF467:ROF479 REJ467:REJ479 QUN467:QUN479 QKR467:QKR479 QAV467:QAV479 PQZ467:PQZ479 PHD467:PHD479 OXH467:OXH479 ONL467:ONL479 ODP467:ODP479 NTT467:NTT479 NJX467:NJX479 NAB467:NAB479 MQF467:MQF479 MGJ467:MGJ479 LWN467:LWN479 LMR467:LMR479 LCV467:LCV479 KSZ467:KSZ479 KJD467:KJD479 JZH467:JZH479 JPL467:JPL479 JFP467:JFP479 IVT467:IVT479 ILX467:ILX479 ICB467:ICB479 HSF467:HSF479 HIJ467:HIJ479 GYN467:GYN479 GOR467:GOR479 GEV467:GEV479 FUZ467:FUZ479 FLD467:FLD479 FBH467:FBH479 ERL467:ERL479 EHP467:EHP479 DXT467:DXT479 DNX467:DNX479 DEB467:DEB479 CUF467:CUF479 CKJ467:CKJ479 CAN467:CAN479 BQR467:BQR479 BGV467:BGV479 AWZ467:AWZ479 AND467:AND479 ADH467:ADH479 TL467:TL479 JP467:JP479 WCJ574:WCJ580 WMF574:WMF580 JP574:JP580 TL574:TL580 ADH574:ADH580 WWB574:WWB580 AND574:AND580 AWZ574:AWZ580 BGV574:BGV580 BQR574:BQR580 CAN574:CAN580 CKJ574:CKJ580 CUF574:CUF580 DEB574:DEB580 DNX574:DNX580 DXT574:DXT580 EHP574:EHP580 JP438:JP445 TL438:TL445 ADH438:ADH445 AND438:AND445 AWZ438:AWZ445 BGV438:BGV445 BQR438:BQR445 CAN438:CAN445 CKJ438:CKJ445 CUF438:CUF445 DEB438:DEB445 DNX438:DNX445 DXT438:DXT445 EHP438:EHP445 ERL438:ERL445 FBH438:FBH445 FLD438:FLD445 FUZ438:FUZ445 GEV438:GEV445 GOR438:GOR445 GYN438:GYN445 HIJ438:HIJ445 HSF438:HSF445 ICB438:ICB445 ILX438:ILX445 IVT438:IVT445 JFP438:JFP445 JPL438:JPL445 JZH438:JZH445 KJD438:KJD445 KSZ438:KSZ445 LCV438:LCV445 LMR438:LMR445 LWN438:LWN445 MGJ438:MGJ445 MQF438:MQF445 NAB438:NAB445 NJX438:NJX445 NTT438:NTT445 ODP438:ODP445 ONL438:ONL445 OXH438:OXH445 PHD438:PHD445 PQZ438:PQZ445 QAV438:QAV445 QKR438:QKR445 QUN438:QUN445 REJ438:REJ445 ROF438:ROF445 RYB438:RYB445 SHX438:SHX445 SRT438:SRT445 TBP438:TBP445 TLL438:TLL445 TVH438:TVH445 UFD438:UFD445 UOZ438:UOZ445 UYV438:UYV445 VIR438:VIR445 VSN438:VSN445 WCJ438:WCJ445 WMF438:WMF445 WWB438:WWB445 JP452:JP461 TL452:TL461 ADH452:ADH461 AND452:AND461 AWZ452:AWZ461 BGV452:BGV461 BQR452:BQR461 CAN452:CAN461 CKJ452:CKJ461 CUF452:CUF461 DEB452:DEB461 DNX452:DNX461 DXT452:DXT461 EHP452:EHP461 ERL452:ERL461 FBH452:FBH461 FLD452:FLD461 FUZ452:FUZ461 GEV452:GEV461 GOR452:GOR461 GYN452:GYN461 HIJ452:HIJ461 HSF452:HSF461 ICB452:ICB461 ILX452:ILX461 IVT452:IVT461 JFP452:JFP461 JPL452:JPL461 JZH452:JZH461 KJD452:KJD461 KSZ452:KSZ461 LCV452:LCV461 LMR452:LMR461 LWN452:LWN461 MGJ452:MGJ461 MQF452:MQF461 NAB452:NAB461 NJX452:NJX461 NTT452:NTT461 ODP452:ODP461 ONL452:ONL461 OXH452:OXH461 PHD452:PHD461 PQZ452:PQZ461 QAV452:QAV461 QKR452:QKR461 QUN452:QUN461 REJ452:REJ461 ROF452:ROF461 RYB452:RYB461 SHX452:SHX461 SRT452:SRT461 TBP452:TBP461 TLL452:TLL461 TVH452:TVH461 UFD452:UFD461 UOZ452:UOZ461 UYV452:UYV461 VIR452:VIR461 VSN452:VSN461 WCJ452:WCJ461 WMF452:WMF461 WWB452:WWB461 ERL574:ERL580 FBH574:FBH580 JP482:JP490 TL482:TL490 ADH482:ADH490 AND482:AND490 AWZ482:AWZ490 BGV482:BGV490 BQR482:BQR490 CAN482:CAN490 CKJ482:CKJ490 CUF482:CUF490 DEB482:DEB490 DNX482:DNX490 DXT482:DXT490 EHP482:EHP490 ERL482:ERL490 FBH482:FBH490 FLD482:FLD490 FUZ482:FUZ490 GEV482:GEV490 GOR482:GOR490 GYN482:GYN490 HIJ482:HIJ490 HSF482:HSF490 ICB482:ICB490 ILX482:ILX490 IVT482:IVT490 JFP482:JFP490 JPL482:JPL490 JZH482:JZH490 KJD482:KJD490 KSZ482:KSZ490 LCV482:LCV490 LMR482:LMR490 LWN482:LWN490 MGJ482:MGJ490 MQF482:MQF490 NAB482:NAB490 NJX482:NJX490 NTT482:NTT490 ODP482:ODP490 ONL482:ONL490 OXH482:OXH490 PHD482:PHD490 PQZ482:PQZ490 QAV482:QAV490 QKR482:QKR490 QUN482:QUN490 REJ482:REJ490 ROF482:ROF490 RYB482:RYB490 SHX482:SHX490 SRT482:SRT490 TBP482:TBP490 TLL482:TLL490 TVH482:TVH490 UFD482:UFD490 UOZ482:UOZ490 UYV482:UYV490 VIR482:VIR490 VSN482:VSN490 WCJ482:WCJ490 WMF482:WMF490 WWB482:WWB490 WWB510:WWB520 WMF510:WMF520 WCJ510:WCJ520 VSN510:VSN520 VIR510:VIR520 UYV510:UYV520 UOZ510:UOZ520 UFD510:UFD520 TVH510:TVH520 TLL510:TLL520 TBP510:TBP520 SRT510:SRT520 SHX510:SHX520 RYB510:RYB520 ROF510:ROF520 REJ510:REJ520 QUN510:QUN520 QKR510:QKR520 QAV510:QAV520 PQZ510:PQZ520 PHD510:PHD520 OXH510:OXH520 ONL510:ONL520 ODP510:ODP520 NTT510:NTT520 NJX510:NJX520 NAB510:NAB520 MQF510:MQF520 MGJ510:MGJ520 LWN510:LWN520 LMR510:LMR520 LCV510:LCV520 KSZ510:KSZ520 KJD510:KJD520 JZH510:JZH520 JPL510:JPL520 JFP510:JFP520 IVT510:IVT520 ILX510:ILX520 ICB510:ICB520 HSF510:HSF520 HIJ510:HIJ520 GYN510:GYN520 GOR510:GOR520 GEV510:GEV520 FUZ510:FUZ520 FLD510:FLD520 FBH510:FBH520 ERL510:ERL520 EHP510:EHP520 DXT510:DXT520 DNX510:DNX520 DEB510:DEB520 CUF510:CUF520 CKJ510:CKJ520 CAN510:CAN520 BQR510:BQR520 BGV510:BGV520 AWZ510:AWZ520 AND510:AND520 ADH510:ADH520 TL510:TL520 JP510:JP520 FLD574:FLD580 PQZ529:PQZ539 QAV529:QAV539 QKR529:QKR539 QUN529:QUN539 REJ529:REJ539 ROF529:ROF539 RYB529:RYB539 SHX529:SHX539 SRT529:SRT539 TBP529:TBP539 TLL529:TLL539 TVH529:TVH539 UFD529:UFD539 UOZ529:UOZ539 UYV529:UYV539 VIR529:VIR539 VSN529:VSN539 WCJ529:WCJ539 WWB529:WWB539 WMF529:WMF539 JP529:JP539 TL529:TL539 ADH529:ADH539 AND529:AND539 AWZ529:AWZ539 BGV529:BGV539 BQR529:BQR539 CAN529:CAN539 CKJ529:CKJ539 CUF529:CUF539 DEB529:DEB539 DNX529:DNX539 DXT529:DXT539 EHP529:EHP539 ERL529:ERL539 FBH529:FBH539 FLD529:FLD539 FUZ529:FUZ539 GEV529:GEV539 GOR529:GOR539 GYN529:GYN539 HIJ529:HIJ539 HSF529:HSF539 ICB529:ICB539 ILX529:ILX539 IVT529:IVT539 JFP529:JFP539 JPL529:JPL539 JZH529:JZH539 KJD529:KJD539 KSZ529:KSZ539 LCV529:LCV539 LMR529:LMR539 LWN529:LWN539 MGJ529:MGJ539 MQF529:MQF539 NAB529:NAB539 NJX529:NJX539 NTT529:NTT539 ODP529:ODP539 ONL529:ONL539 OXH529:OXH539 PHD529:PHD539 FUZ574:FUZ580 GEV574:GEV580 HIJ463:HIJ465 GYN463:GYN465 GOR463:GOR465 GEV463:GEV465 FUZ463:FUZ465 FLD463:FLD465 FBH463:FBH465 ERL463:ERL465 EHP463:EHP465 DXT463:DXT465 DNX463:DNX465 DEB463:DEB465 CUF463:CUF465 CKJ463:CKJ465 CAN463:CAN465 BQR463:BQR465 BGV463:BGV465 AWZ463:AWZ465 AND463:AND465 ADH463:ADH465 JP463:JP465 TL463:TL465 WWB463:WWB465 WMF463:WMF465 WCJ463:WCJ465 VSN463:VSN465 VIR463:VIR465 UYV463:UYV465 UOZ463:UOZ465 UFD463:UFD465 TVH463:TVH465 TLL463:TLL465 TBP463:TBP465 SRT463:SRT465 SHX463:SHX465 RYB463:RYB465 ROF463:ROF465 REJ463:REJ465 QUN463:QUN465 QKR463:QKR465 QAV463:QAV465 PQZ463:PQZ465 PHD463:PHD465 OXH463:OXH465 ONL463:ONL465 ODP463:ODP465 NTT463:NTT465 NJX463:NJX465 NAB463:NAB465 MQF463:MQF465 MGJ463:MGJ465 LWN463:LWN465 LMR463:LMR465 LCV463:LCV465 KSZ463:KSZ465 KJD463:KJD465 JZH463:JZH465 JPL463:JPL465 JFP463:JFP465 IVT463:IVT465 ILX463:ILX465 ICB463:ICB465 HSF463:HSF465 GOR574:GOR580 KSZ562:KSZ569 LCV562:LCV569 LMR562:LMR569 LWN562:LWN569 MGJ562:MGJ569 MQF562:MQF569 NAB562:NAB569 NJX562:NJX569 NTT562:NTT569 ODP562:ODP569 ONL562:ONL569 OXH562:OXH569 PHD562:PHD569 PQZ562:PQZ569 QAV562:QAV569 QKR562:QKR569 QUN562:QUN569 REJ562:REJ569 ROF562:ROF569 RYB562:RYB569 SHX562:SHX569 SRT562:SRT569 TBP562:TBP569 TLL562:TLL569 TVH562:TVH569 UFD562:UFD569 UOZ562:UOZ569 UYV562:UYV569 VIR562:VIR569 VSN562:VSN569 WCJ562:WCJ569 WMF562:WMF569 WWB562:WWB569 JP562:JP569 ADH562:ADH569 AND562:AND569 AWZ562:AWZ569 BGV562:BGV569 TL562:TL569 BQR562:BQR569 CAN562:CAN569 CKJ562:CKJ569 CUF562:CUF569 DEB562:DEB569 DNX562:DNX569 DXT562:DXT569 EHP562:EHP569 ERL562:ERL569 FBH562:FBH569 FLD562:FLD569 FUZ562:FUZ569 GEV562:GEV569 GOR562:GOR569 GYN562:GYN569 HIJ562:HIJ569 HSF562:HSF569 ICB562:ICB569 ILX562:ILX569 IVT562:IVT569 JFP562:JFP569 JPL562:JPL569 JZH562:JZH569 KJD562:KJD569 GYN574:GYN580 HIJ574:HIJ580 HSF574:HSF580 ICB574:ICB580 ILX574:ILX580 IVT574:IVT580 JFP574:JFP580 JPL574:JPL580 JZH574:JZH580 KJD574:KJD580 KSZ574:KSZ580 LCV574:LCV580 LMR574:LMR580 LWN574:LWN580 MGJ574:MGJ580 MQF574:MQF580 NAB574:NAB580 NJX574:NJX580 NTT574:NTT580 ODP574:ODP580 ONL574:ONL580 OXH574:OXH580 PHD574:PHD580 PQZ574:PQZ580 QAV574:QAV580 QKR574:QKR580 QUN574:QUN580 REJ574:REJ580 ROF574:ROF580 RYB574:RYB580 SHX574:SHX580 SRT574:SRT580 TBP574:TBP580 TLL574:TLL580 TVH574:TVH580 UFD574:UFD580 UOZ574:UOZ580 UYV574:UYV580 VIR574:VIR580 VSN574:VSN580 DXT495:DXT507 EHP495:EHP507 ERL495:ERL507 FBH495:FBH507 FLD495:FLD507 FUZ495:FUZ507 GEV495:GEV507 GOR495:GOR507 GYN495:GYN507 HIJ495:HIJ507 HSF495:HSF507 ICB495:ICB507 ILX495:ILX507 IVT495:IVT507 JFP495:JFP507 JPL495:JPL507 JZH495:JZH507 KJD495:KJD507 KSZ495:KSZ507 LCV495:LCV507 LMR495:LMR507 LWN495:LWN507 MGJ495:MGJ507 MQF495:MQF507 NAB495:NAB507 NJX495:NJX507 NTT495:NTT507 ODP495:ODP507 ONL495:ONL507 OXH495:OXH507 PHD495:PHD507 PQZ495:PQZ507 QAV495:QAV507 QKR495:QKR507 QUN495:QUN507 REJ495:REJ507 ROF495:ROF507 RYB495:RYB507 SHX495:SHX507 SRT495:SRT507 TBP495:TBP507 TLL495:TLL507 TVH495:TVH507 UFD495:UFD507 UOZ495:UOZ507 UYV495:UYV507 VIR495:VIR507 VSN495:VSN507 WCJ495:WCJ507 WMF495:WMF507 WWB495:WWB507 JP495:JP507 TL495:TL507 ADH495:ADH507 AND495:AND507 AWZ495:AWZ507 BGV495:BGV507 DNX495:DNX507 BQR495:BQR507 CAN495:CAN507 CKJ495:CKJ507 CUF495:CUF507 DEB495:DEB507" xr:uid="{00000000-0002-0000-0200-000001000000}">
      <formula1>0</formula1>
    </dataValidation>
    <dataValidation operator="greaterThanOrEqual" allowBlank="1" showInputMessage="1" showErrorMessage="1" sqref="Q576" xr:uid="{F3797C4B-47B0-473D-9CF6-2AC006EBEE29}"/>
    <dataValidation allowBlank="1" showInputMessage="1" showErrorMessage="1" prompt="No modificar, contiene fórmula." sqref="N2:N658" xr:uid="{96EA289E-2344-4A2B-9711-650A1AC7E647}"/>
  </dataValidations>
  <pageMargins left="0.31496062992125984" right="0.70866141732283472" top="1.1811023622047245" bottom="0.55118110236220474" header="0.31496062992125984" footer="0"/>
  <pageSetup scale="33" fitToHeight="0" orientation="landscape" r:id="rId1"/>
  <headerFooter>
    <oddHeader>&amp;C&amp;"Arial,Negrita"INFORME PRESENTADO A LA CONTRALORÍA GENERAL DE LA REPÚBLICA
SEGUIMIENTO O SUSCRIPCIÓN DE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INICIO</vt:lpstr>
      <vt:lpstr>SIGLAS DEPENDENCIAS</vt:lpstr>
      <vt:lpstr>PLAN DE MEJORAMIENTO CGR-INVIAS</vt:lpstr>
      <vt:lpstr>INICIO!Área_de_impresión</vt:lpstr>
      <vt:lpstr>'PLAN DE MEJORAMIENTO CGR-INVIAS'!Área_de_impresión</vt:lpstr>
      <vt:lpstr>'SIGLAS DEPENDENCIAS'!Área_de_impresión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William Alfonso Artunduaga Bonilla</cp:lastModifiedBy>
  <cp:lastPrinted>2023-12-26T21:20:03Z</cp:lastPrinted>
  <dcterms:created xsi:type="dcterms:W3CDTF">2003-11-14T08:59:56Z</dcterms:created>
  <dcterms:modified xsi:type="dcterms:W3CDTF">2024-02-05T16:06:14Z</dcterms:modified>
</cp:coreProperties>
</file>